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2" activeTab="3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<sst xmlns="http://schemas.openxmlformats.org/spreadsheetml/2006/main" count="849" uniqueCount="270">
  <si>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</si>
  <si>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</si>
  <si>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</si>
  <si>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</si>
  <si>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</si>
  <si>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</si>
  <si>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</si>
  <si>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</si>
  <si>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</si>
  <si>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</si>
  <si>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</si>
  <si>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</si>
  <si>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</si>
  <si>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</si>
  <si>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</si>
  <si>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</si>
  <si>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</si>
  <si>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</si>
  <si>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</si>
  <si>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</si>
  <si>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</si>
  <si>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</si>
  <si>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</si>
  <si>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</si>
  <si>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</si>
  <si>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</si>
  <si>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</si>
  <si>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</si>
  <si>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</si>
  <si>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</si>
  <si>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</si>
  <si>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</si>
  <si>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</si>
  <si>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</si>
  <si>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</si>
  <si>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</si>
  <si>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</si>
  <si>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</si>
  <si>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</si>
  <si>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</si>
  <si>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</si>
  <si>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</si>
  <si>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</si>
  <si>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</si>
  <si>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</si>
  <si>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</si>
  <si>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</si>
  <si>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</si>
  <si>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</si>
  <si>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</si>
  <si>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</si>
  <si>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</si>
  <si>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</si>
  <si>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</si>
  <si>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</si>
  <si>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</si>
  <si>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</si>
  <si>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</si>
  <si>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</si>
  <si>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</si>
  <si>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</si>
  <si>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</si>
  <si>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</si>
  <si>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</si>
  <si>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</si>
  <si>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</si>
  <si>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</si>
  <si>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</si>
  <si>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</si>
  <si>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</si>
  <si>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</si>
  <si>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</si>
  <si>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</si>
  <si>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</si>
  <si>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</si>
  <si>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</si>
  <si>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</si>
  <si>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</si>
  <si>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</si>
  <si>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</si>
  <si>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</si>
  <si>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</si>
  <si>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</si>
  <si>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</si>
  <si>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</si>
  <si>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</si>
  <si>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</si>
  <si>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</si>
  <si>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</si>
  <si>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</si>
  <si>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</si>
  <si>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</si>
  <si>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</si>
  <si>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</si>
  <si>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</si>
  <si>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</si>
  <si>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</si>
  <si>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</si>
  <si>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</si>
  <si>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</si>
  <si>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</si>
  <si>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</si>
  <si>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</si>
  <si>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</si>
  <si>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</si>
  <si>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</si>
  <si>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</si>
  <si>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</si>
  <si>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</si>
  <si>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</si>
  <si>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</si>
  <si>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</si>
  <si>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</si>
  <si>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</si>
  <si>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</si>
  <si>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</si>
  <si>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</si>
  <si>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</si>
  <si>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</si>
  <si>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</si>
  <si>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</si>
  <si>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</si>
  <si>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</si>
  <si>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</si>
  <si>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</si>
  <si>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</si>
  <si>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</si>
  <si>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</si>
  <si>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</si>
  <si>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</si>
  <si>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</si>
  <si>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</si>
  <si>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</si>
  <si>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</si>
  <si>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</si>
  <si>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</si>
  <si>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</si>
  <si>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</si>
  <si>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</si>
  <si>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</si>
  <si>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</si>
  <si>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</si>
  <si>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</si>
  <si>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</si>
  <si>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</si>
  <si>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</si>
  <si>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</si>
  <si>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</si>
  <si>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</si>
  <si>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</si>
  <si>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</si>
  <si>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</si>
  <si>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</si>
  <si>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</si>
  <si>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</si>
  <si>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</si>
  <si>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</si>
  <si>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</si>
  <si>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</si>
  <si>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</si>
  <si>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</si>
  <si>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</si>
  <si>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</si>
  <si>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</si>
  <si>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</si>
  <si>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</si>
  <si>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</si>
  <si>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</si>
  <si>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</si>
  <si>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</si>
  <si>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</si>
  <si>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</si>
  <si>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</si>
  <si>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</si>
  <si>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</si>
  <si>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</si>
  <si>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</si>
  <si>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</si>
  <si>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</si>
  <si>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</si>
  <si>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</si>
  <si>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</si>
  <si>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</si>
  <si>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</si>
  <si>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</si>
  <si>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</si>
  <si>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</si>
  <si>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</si>
  <si>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</si>
  <si>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</si>
  <si>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</si>
  <si>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</si>
  <si>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</si>
  <si>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</si>
  <si>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</si>
  <si>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</si>
  <si>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</si>
  <si>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</si>
  <si>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</si>
  <si>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</si>
  <si>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</si>
  <si>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</si>
  <si>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</si>
  <si>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</si>
  <si>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</si>
  <si>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</si>
  <si>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</si>
  <si>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</si>
  <si>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</si>
  <si>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</si>
  <si>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</si>
  <si>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</si>
  <si>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</si>
  <si>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</si>
  <si>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</si>
  <si>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</si>
  <si>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</si>
  <si>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</si>
  <si>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</si>
  <si>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</si>
  <si>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</si>
  <si>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</si>
  <si>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</si>
  <si>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</si>
  <si>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</si>
  <si>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</si>
  <si>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</si>
  <si>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</si>
  <si>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</si>
  <si>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</si>
  <si>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</si>
  <si>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</si>
  <si>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</si>
  <si>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</si>
  <si>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</si>
  <si>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</si>
  <si>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</si>
  <si>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</si>
  <si>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</si>
  <si>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</si>
  <si>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</si>
  <si>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</si>
  <si>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</si>
  <si>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</si>
  <si>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</si>
  <si>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</si>
  <si>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</si>
  <si>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</si>
  <si>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</si>
  <si>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</si>
  <si>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</si>
  <si>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</si>
  <si>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</si>
  <si>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>Crystal</t>
  </si>
  <si>
    <t>Dane</t>
  </si>
  <si>
    <t>m</t>
  </si>
  <si>
    <t>07/28-29/2006</t>
  </si>
  <si>
    <t>Marshall, Fabos</t>
  </si>
  <si>
    <t>v</t>
  </si>
  <si>
    <t>r</t>
  </si>
  <si>
    <t>s</t>
  </si>
  <si>
    <t>p</t>
  </si>
  <si>
    <t>Dane, Columbia</t>
  </si>
  <si>
    <t>07/28,29/2006</t>
  </si>
  <si>
    <t>Nympheae odorata, Typha</t>
  </si>
  <si>
    <t>General</t>
  </si>
  <si>
    <t>Consistent with Fish Lake, sampling points were generally not close to shore and probably</t>
  </si>
  <si>
    <t>reflect a map created prior to the higher water levels.  P. crispus turions were observed</t>
  </si>
  <si>
    <t>floating in windrows across the lake.</t>
  </si>
  <si>
    <t>Secchi on 7/28 = 1.8' - 2.5'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</si>
</sst>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0">
      <selection activeCell="C10" sqref="C10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245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175</v>
      </c>
    </row>
    <row r="6" spans="3:4" ht="12.75">
      <c r="C6" s="2" t="s">
        <v>141</v>
      </c>
      <c r="D6" s="2" t="s">
        <v>247</v>
      </c>
    </row>
    <row r="7" ht="12.75">
      <c r="D7" s="2" t="s">
        <v>159</v>
      </c>
    </row>
    <row r="8" spans="3:4" ht="12.75">
      <c r="C8" s="29" t="s">
        <v>170</v>
      </c>
      <c r="D8" s="2" t="s">
        <v>171</v>
      </c>
    </row>
    <row r="9" spans="3:4" ht="12.75">
      <c r="C9" s="29" t="s">
        <v>172</v>
      </c>
      <c r="D9" s="2" t="s">
        <v>173</v>
      </c>
    </row>
    <row r="10" spans="3:4" ht="12.75">
      <c r="C10" s="29" t="s">
        <v>252</v>
      </c>
      <c r="D10" s="2" t="s">
        <v>174</v>
      </c>
    </row>
    <row r="11" spans="3:4" ht="12.75">
      <c r="C11" s="29" t="s">
        <v>224</v>
      </c>
      <c r="D11" s="2" t="s">
        <v>143</v>
      </c>
    </row>
    <row r="12" spans="3:4" ht="12.75">
      <c r="C12" s="29" t="s">
        <v>215</v>
      </c>
      <c r="D12" s="2" t="s">
        <v>216</v>
      </c>
    </row>
    <row r="13" spans="3:4" ht="12.75">
      <c r="C13" s="29"/>
      <c r="D13" s="2" t="s">
        <v>217</v>
      </c>
    </row>
    <row r="14" spans="3:4" ht="12.75">
      <c r="C14" s="29"/>
      <c r="D14" s="2" t="s">
        <v>222</v>
      </c>
    </row>
    <row r="15" spans="3:4" ht="12.75">
      <c r="C15" s="29" t="s">
        <v>218</v>
      </c>
      <c r="D15" s="2" t="s">
        <v>225</v>
      </c>
    </row>
    <row r="16" spans="3:4" ht="12.75">
      <c r="C16" s="29"/>
      <c r="D16" s="2" t="s">
        <v>248</v>
      </c>
    </row>
    <row r="17" spans="3:4" ht="12.75">
      <c r="C17" s="29"/>
      <c r="D17" s="2" t="s">
        <v>249</v>
      </c>
    </row>
    <row r="18" spans="3:5" ht="12.75">
      <c r="C18" s="29"/>
      <c r="E18" s="2" t="s">
        <v>219</v>
      </c>
    </row>
    <row r="19" spans="3:5" ht="12.75">
      <c r="C19" s="29"/>
      <c r="E19" s="2" t="s">
        <v>220</v>
      </c>
    </row>
    <row r="20" spans="3:5" ht="12.75">
      <c r="C20" s="29"/>
      <c r="E20" s="2" t="s">
        <v>221</v>
      </c>
    </row>
    <row r="21" spans="3:5" ht="12.75">
      <c r="C21" s="29"/>
      <c r="E21" s="2" t="s">
        <v>223</v>
      </c>
    </row>
    <row r="22" spans="3:4" ht="12.75">
      <c r="C22" s="29"/>
      <c r="D22" s="2" t="s">
        <v>250</v>
      </c>
    </row>
    <row r="23" spans="3:4" ht="12.75">
      <c r="C23" s="29"/>
      <c r="D23" s="2" t="s">
        <v>251</v>
      </c>
    </row>
    <row r="24" spans="3:5" ht="12.75">
      <c r="C24" s="29"/>
      <c r="E24" s="2" t="s">
        <v>226</v>
      </c>
    </row>
    <row r="25" ht="12.75">
      <c r="C25" s="29"/>
    </row>
    <row r="26" ht="12.75">
      <c r="D26" s="1" t="s">
        <v>178</v>
      </c>
    </row>
    <row r="27" ht="12.75">
      <c r="D27" s="1"/>
    </row>
    <row r="28" ht="12.75">
      <c r="B28" s="2" t="s">
        <v>45</v>
      </c>
    </row>
    <row r="29" ht="12.75">
      <c r="C29" s="2" t="s">
        <v>144</v>
      </c>
    </row>
    <row r="30" ht="12.75">
      <c r="C30" s="2" t="s">
        <v>180</v>
      </c>
    </row>
    <row r="31" ht="12.75">
      <c r="C31" s="2" t="s">
        <v>213</v>
      </c>
    </row>
    <row r="32" ht="12.75">
      <c r="B32" s="2" t="s">
        <v>158</v>
      </c>
    </row>
    <row r="33" ht="12.75">
      <c r="B33" s="2" t="s">
        <v>151</v>
      </c>
    </row>
    <row r="34" ht="12.75">
      <c r="C34" s="2" t="s">
        <v>179</v>
      </c>
    </row>
    <row r="35" ht="12.75">
      <c r="C35" s="2" t="s">
        <v>176</v>
      </c>
    </row>
    <row r="36" ht="12.75">
      <c r="C36" s="2" t="s">
        <v>162</v>
      </c>
    </row>
    <row r="37" ht="12.75">
      <c r="C37" s="2" t="s">
        <v>163</v>
      </c>
    </row>
    <row r="38" ht="12.75">
      <c r="C38" s="2" t="s">
        <v>177</v>
      </c>
    </row>
    <row r="40" ht="12.75">
      <c r="A40" s="30" t="s">
        <v>20</v>
      </c>
    </row>
    <row r="41" ht="12.75">
      <c r="B41" s="2" t="s">
        <v>164</v>
      </c>
    </row>
    <row r="42" ht="12.75">
      <c r="B42" s="2" t="s">
        <v>145</v>
      </c>
    </row>
    <row r="43" ht="12.75">
      <c r="B43" s="2" t="s">
        <v>165</v>
      </c>
    </row>
    <row r="44" ht="12.75">
      <c r="A44" s="30" t="s">
        <v>17</v>
      </c>
    </row>
    <row r="45" ht="12.75">
      <c r="B45" s="28" t="s">
        <v>146</v>
      </c>
    </row>
    <row r="46" ht="12.75">
      <c r="B46" s="1" t="s">
        <v>140</v>
      </c>
    </row>
    <row r="47" ht="12.75">
      <c r="B47" s="1" t="s">
        <v>137</v>
      </c>
    </row>
    <row r="48" spans="2:3" ht="12.75">
      <c r="B48" s="16"/>
      <c r="C48" s="2" t="s">
        <v>41</v>
      </c>
    </row>
    <row r="49" spans="2:3" ht="12.75">
      <c r="B49" s="16"/>
      <c r="C49" s="2" t="s">
        <v>147</v>
      </c>
    </row>
    <row r="50" ht="12.75">
      <c r="B50" s="23" t="s">
        <v>138</v>
      </c>
    </row>
    <row r="51" spans="2:3" ht="12.75">
      <c r="B51" s="9"/>
      <c r="C51" s="2" t="s">
        <v>42</v>
      </c>
    </row>
    <row r="52" ht="12.75">
      <c r="B52" s="23" t="s">
        <v>139</v>
      </c>
    </row>
    <row r="53" spans="2:3" ht="12.75">
      <c r="B53" s="18"/>
      <c r="C53" s="2" t="s">
        <v>43</v>
      </c>
    </row>
    <row r="54" spans="2:3" ht="12.75">
      <c r="B54" s="1" t="s">
        <v>148</v>
      </c>
      <c r="C54" s="17"/>
    </row>
    <row r="55" ht="12.75">
      <c r="C55" s="2" t="s">
        <v>153</v>
      </c>
    </row>
    <row r="56" ht="12.75">
      <c r="C56" s="2" t="s">
        <v>169</v>
      </c>
    </row>
    <row r="57" spans="2:3" ht="12.75">
      <c r="B57" s="1" t="s">
        <v>152</v>
      </c>
      <c r="C57" s="17"/>
    </row>
    <row r="58" spans="2:3" ht="12.75">
      <c r="B58" s="1" t="s">
        <v>227</v>
      </c>
      <c r="C58" s="17"/>
    </row>
    <row r="59" spans="2:3" ht="12.75">
      <c r="B59" s="1" t="s">
        <v>168</v>
      </c>
      <c r="C59" s="17"/>
    </row>
    <row r="60" spans="2:3" ht="12.75">
      <c r="B60" s="1" t="s">
        <v>200</v>
      </c>
      <c r="C60" s="17"/>
    </row>
    <row r="61" spans="2:3" ht="12.75">
      <c r="B61" s="1" t="s">
        <v>237</v>
      </c>
      <c r="C61" s="17"/>
    </row>
    <row r="62" spans="2:3" ht="12.75">
      <c r="B62" s="1" t="s">
        <v>194</v>
      </c>
      <c r="C62" s="17"/>
    </row>
    <row r="63" spans="2:3" ht="12.75">
      <c r="B63" s="1" t="s">
        <v>238</v>
      </c>
      <c r="C63" s="17"/>
    </row>
    <row r="64" ht="12.75">
      <c r="B64" s="23" t="s">
        <v>228</v>
      </c>
    </row>
    <row r="65" ht="12.75">
      <c r="B65" s="2" t="s">
        <v>229</v>
      </c>
    </row>
    <row r="66" ht="12.75">
      <c r="B66" s="23"/>
    </row>
    <row r="67" ht="12.75">
      <c r="A67" s="30" t="s">
        <v>44</v>
      </c>
    </row>
    <row r="68" ht="12.75">
      <c r="B68" s="2" t="s">
        <v>18</v>
      </c>
    </row>
    <row r="69" ht="12.75">
      <c r="C69" s="2" t="s">
        <v>149</v>
      </c>
    </row>
    <row r="70" ht="12.75">
      <c r="B70" s="2" t="s">
        <v>19</v>
      </c>
    </row>
    <row r="71" ht="12.75">
      <c r="C71" s="2" t="s">
        <v>150</v>
      </c>
    </row>
    <row r="72" ht="12.75">
      <c r="B72" s="4" t="s">
        <v>230</v>
      </c>
    </row>
    <row r="73" spans="1:2" ht="12.75">
      <c r="A73" s="5"/>
      <c r="B73" s="2" t="s">
        <v>214</v>
      </c>
    </row>
    <row r="74" spans="2:4" ht="12.75">
      <c r="B74" s="2" t="s">
        <v>156</v>
      </c>
      <c r="D74" s="5"/>
    </row>
    <row r="75" ht="12.75">
      <c r="B75" s="2" t="s">
        <v>231</v>
      </c>
    </row>
    <row r="76" ht="12.75">
      <c r="C76" s="2" t="s">
        <v>232</v>
      </c>
    </row>
    <row r="77" spans="4:5" ht="12.75">
      <c r="D77" s="10"/>
      <c r="E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  <row r="80" spans="6:10" ht="12.75">
      <c r="F80" s="10"/>
      <c r="G80" s="10"/>
      <c r="H80" s="10"/>
      <c r="I80" s="10"/>
      <c r="J80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246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161</v>
      </c>
      <c r="H2" s="12"/>
      <c r="I2" s="12"/>
      <c r="J2" s="12"/>
      <c r="K2" s="12"/>
      <c r="L2" s="12"/>
      <c r="M2" s="12" t="s">
        <v>157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166</v>
      </c>
      <c r="D3" s="48" t="s">
        <v>224</v>
      </c>
      <c r="E3" s="48" t="s">
        <v>5</v>
      </c>
      <c r="F3" s="50" t="s">
        <v>234</v>
      </c>
      <c r="G3" s="50" t="s">
        <v>233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160</v>
      </c>
      <c r="X34" t="s">
        <v>160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ySplit="4050" topLeftCell="BM2" activePane="bottomLeft" state="split"/>
      <selection pane="topLeft" activeCell="DD262" sqref="DD262"/>
      <selection pane="bottomLeft" activeCell="A11" sqref="A11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8" width="5.7109375" style="15" customWidth="1"/>
    <col min="19" max="19" width="5.7109375" style="41" customWidth="1"/>
    <col min="20" max="21" width="5.7109375" style="15" hidden="1" customWidth="1"/>
    <col min="22" max="22" width="5.7109375" style="15" customWidth="1"/>
    <col min="23" max="30" width="5.7109375" style="15" hidden="1" customWidth="1"/>
    <col min="31" max="31" width="5.7109375" style="15" customWidth="1"/>
    <col min="32" max="64" width="5.7109375" style="15" hidden="1" customWidth="1"/>
    <col min="65" max="65" width="5.140625" style="15" hidden="1" customWidth="1"/>
    <col min="66" max="69" width="5.7109375" style="15" hidden="1" customWidth="1"/>
    <col min="70" max="70" width="5.7109375" style="15" customWidth="1"/>
    <col min="71" max="95" width="5.7109375" style="15" hidden="1" customWidth="1"/>
    <col min="96" max="96" width="5.8515625" style="15" hidden="1" customWidth="1"/>
    <col min="97" max="107" width="5.7109375" style="15" hidden="1" customWidth="1"/>
    <col min="108" max="108" width="5.7109375" style="15" customWidth="1"/>
    <col min="109" max="121" width="5.7109375" style="15" hidden="1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198</v>
      </c>
      <c r="D1" s="89" t="s">
        <v>199</v>
      </c>
      <c r="E1" s="90" t="s">
        <v>196</v>
      </c>
      <c r="F1" s="90" t="s">
        <v>197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244</v>
      </c>
      <c r="N1" s="14" t="s">
        <v>22</v>
      </c>
      <c r="O1" s="14" t="s">
        <v>33</v>
      </c>
      <c r="P1" s="21" t="s">
        <v>5</v>
      </c>
      <c r="Q1" s="36" t="s">
        <v>235</v>
      </c>
      <c r="R1" s="36" t="s">
        <v>236</v>
      </c>
      <c r="S1" s="53" t="s">
        <v>193</v>
      </c>
      <c r="T1" s="20" t="s">
        <v>46</v>
      </c>
      <c r="U1" s="20" t="s">
        <v>47</v>
      </c>
      <c r="V1" s="20" t="s">
        <v>48</v>
      </c>
      <c r="W1" s="20" t="s">
        <v>183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189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188</v>
      </c>
      <c r="AL1" s="20" t="s">
        <v>182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192</v>
      </c>
      <c r="AU1" s="20" t="s">
        <v>68</v>
      </c>
      <c r="AV1" s="20" t="s">
        <v>69</v>
      </c>
      <c r="AW1" s="20" t="s">
        <v>70</v>
      </c>
      <c r="AX1" s="20" t="s">
        <v>181</v>
      </c>
      <c r="AY1" s="20" t="s">
        <v>72</v>
      </c>
      <c r="AZ1" s="20" t="s">
        <v>73</v>
      </c>
      <c r="BA1" s="20" t="s">
        <v>74</v>
      </c>
      <c r="BB1" s="20" t="s">
        <v>187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206</v>
      </c>
      <c r="BK1" s="20" t="s">
        <v>81</v>
      </c>
      <c r="BL1" s="20" t="s">
        <v>82</v>
      </c>
      <c r="BM1" s="20" t="s">
        <v>207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208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184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191</v>
      </c>
      <c r="CQ1" s="20" t="s">
        <v>110</v>
      </c>
      <c r="CR1" s="20" t="s">
        <v>185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190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186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19" ht="12.75">
      <c r="A2" s="93" t="s">
        <v>210</v>
      </c>
      <c r="B2" s="94">
        <f aca="true" t="shared" si="0" ref="B2:B65">COUNT(Q2:EA2)</f>
        <v>0</v>
      </c>
      <c r="C2" s="94">
        <f>IF(COUNT(Q2:EC2)&gt;0,COUNT(Q2:EC2),"")</f>
      </c>
      <c r="D2" s="94">
        <f>IF(COUNT(S2:EC2)&gt;0,COUNT(S2:EC2),"")</f>
      </c>
      <c r="E2" s="94">
        <f aca="true" t="shared" si="1" ref="E2:E65">IF(H2=1,COUNT(Q2:EA2),"")</f>
        <v>0</v>
      </c>
      <c r="F2" s="94">
        <f>IF(H2=1,COUNT(S2:EA2),"")</f>
        <v>0</v>
      </c>
      <c r="G2" s="94">
        <f aca="true" t="shared" si="2" ref="G2:G25">IF($B2&gt;=1,$M2,"")</f>
      </c>
      <c r="H2" s="94">
        <f>IF(AND(M2&gt;0,M2&lt;=STATS!$C$22),1,"")</f>
        <v>1</v>
      </c>
      <c r="I2" s="95" t="s">
        <v>253</v>
      </c>
      <c r="J2" s="51">
        <v>1</v>
      </c>
      <c r="K2">
        <v>43.29395595</v>
      </c>
      <c r="L2">
        <v>-89.63881988</v>
      </c>
      <c r="M2" s="15">
        <v>10</v>
      </c>
      <c r="N2" s="15" t="s">
        <v>255</v>
      </c>
      <c r="O2" s="15" t="s">
        <v>261</v>
      </c>
      <c r="Q2" s="22"/>
      <c r="R2" s="22"/>
      <c r="S2" s="54"/>
    </row>
    <row r="3" spans="1:19" ht="12.75">
      <c r="A3" s="93" t="s">
        <v>157</v>
      </c>
      <c r="B3" s="94">
        <f t="shared" si="0"/>
        <v>0</v>
      </c>
      <c r="C3" s="94">
        <f>IF(COUNT(Q3:EC3)&gt;0,COUNT(Q3:EC3),"")</f>
      </c>
      <c r="D3" s="94">
        <f>IF(COUNT(S3:EC3)&gt;0,COUNT(S3:EC3),"")</f>
      </c>
      <c r="E3" s="94">
        <f t="shared" si="1"/>
        <v>0</v>
      </c>
      <c r="F3" s="94">
        <f aca="true" t="shared" si="3" ref="F3:F65">IF(H3=1,COUNT(T3:EA3),"")</f>
        <v>0</v>
      </c>
      <c r="G3" s="94">
        <f t="shared" si="2"/>
      </c>
      <c r="H3" s="94">
        <f>IF(AND(M3&gt;0,M3&lt;=STATS!$C$22),1,"")</f>
        <v>1</v>
      </c>
      <c r="I3" s="95" t="s">
        <v>254</v>
      </c>
      <c r="J3" s="51">
        <v>2</v>
      </c>
      <c r="K3">
        <v>43.29278537</v>
      </c>
      <c r="L3">
        <v>-89.63882681</v>
      </c>
      <c r="M3" s="15">
        <v>10.5</v>
      </c>
      <c r="N3" s="15" t="s">
        <v>255</v>
      </c>
      <c r="O3" s="15" t="s">
        <v>261</v>
      </c>
      <c r="Q3" s="22"/>
      <c r="R3" s="22"/>
      <c r="S3" s="54"/>
    </row>
    <row r="4" spans="1:19" ht="12.75">
      <c r="A4" s="93" t="s">
        <v>161</v>
      </c>
      <c r="B4" s="94">
        <f t="shared" si="0"/>
        <v>0</v>
      </c>
      <c r="C4" s="94">
        <f>IF(COUNT(Q4:EC4)&gt;0,COUNT(Q4:EC4),"")</f>
      </c>
      <c r="D4" s="94">
        <f>IF(COUNT(S4:EC4)&gt;0,COUNT(S4:EC4),"")</f>
      </c>
      <c r="E4" s="94">
        <f t="shared" si="1"/>
        <v>0</v>
      </c>
      <c r="F4" s="94">
        <f t="shared" si="3"/>
        <v>0</v>
      </c>
      <c r="G4" s="94">
        <f t="shared" si="2"/>
      </c>
      <c r="H4" s="94">
        <f>IF(AND(M4&gt;0,M4&lt;=STATS!$C$22),1,"")</f>
        <v>1</v>
      </c>
      <c r="I4">
        <v>978900</v>
      </c>
      <c r="J4" s="51">
        <v>3</v>
      </c>
      <c r="K4">
        <v>43.29687986</v>
      </c>
      <c r="L4">
        <v>-89.63800125</v>
      </c>
      <c r="M4" s="15">
        <v>6.5</v>
      </c>
      <c r="N4" s="15" t="s">
        <v>255</v>
      </c>
      <c r="O4" s="15" t="s">
        <v>261</v>
      </c>
      <c r="Q4" s="22"/>
      <c r="R4" s="22"/>
      <c r="S4" s="54"/>
    </row>
    <row r="5" spans="1:19" ht="12.75">
      <c r="A5" s="96" t="s">
        <v>211</v>
      </c>
      <c r="B5" s="94">
        <f t="shared" si="0"/>
        <v>0</v>
      </c>
      <c r="C5" s="94">
        <f>IF(COUNT(Q5:EC5)&gt;0,COUNT(Q5:EC5),"")</f>
      </c>
      <c r="D5" s="94">
        <f>IF(COUNT(S5:EC5)&gt;0,COUNT(S5:EC5),"")</f>
      </c>
      <c r="E5" s="94">
        <f t="shared" si="1"/>
        <v>0</v>
      </c>
      <c r="F5" s="94">
        <f t="shared" si="3"/>
        <v>0</v>
      </c>
      <c r="G5" s="94">
        <f t="shared" si="2"/>
      </c>
      <c r="H5" s="94">
        <f>IF(AND(M5&gt;0,M5&lt;=STATS!$C$22),1,"")</f>
        <v>1</v>
      </c>
      <c r="J5" s="51">
        <v>4</v>
      </c>
      <c r="K5">
        <v>43.29570928</v>
      </c>
      <c r="L5">
        <v>-89.63800819</v>
      </c>
      <c r="M5" s="15">
        <v>6</v>
      </c>
      <c r="N5" s="15" t="s">
        <v>255</v>
      </c>
      <c r="O5" s="15" t="s">
        <v>261</v>
      </c>
      <c r="Q5" s="22"/>
      <c r="R5" s="22"/>
      <c r="S5" s="54"/>
    </row>
    <row r="6" spans="1:22" ht="12.75">
      <c r="A6" s="96" t="s">
        <v>239</v>
      </c>
      <c r="B6" s="94">
        <f t="shared" si="0"/>
        <v>0</v>
      </c>
      <c r="C6" s="94">
        <f>IF(COUNT(Q6:EC6)&gt;0,COUNT(Q6:EC6),"")</f>
      </c>
      <c r="D6" s="94">
        <f>IF(COUNT(S6:EC6)&gt;0,COUNT(S6:EC6),"")</f>
      </c>
      <c r="E6" s="94">
        <f t="shared" si="1"/>
        <v>0</v>
      </c>
      <c r="F6" s="94">
        <f t="shared" si="3"/>
        <v>0</v>
      </c>
      <c r="G6" s="94">
        <f t="shared" si="2"/>
      </c>
      <c r="H6" s="94">
        <f>IF(AND(M6&gt;0,M6&lt;=STATS!$C$22),1,"")</f>
        <v>1</v>
      </c>
      <c r="I6" s="97" t="s">
        <v>256</v>
      </c>
      <c r="J6" s="51">
        <v>5</v>
      </c>
      <c r="K6">
        <v>43.2945387</v>
      </c>
      <c r="L6">
        <v>-89.63801513</v>
      </c>
      <c r="M6" s="15">
        <v>11.5</v>
      </c>
      <c r="N6" s="15" t="s">
        <v>255</v>
      </c>
      <c r="O6" s="15" t="s">
        <v>261</v>
      </c>
      <c r="Q6" s="22"/>
      <c r="R6" s="22"/>
      <c r="S6" s="54"/>
      <c r="V6" s="15" t="s">
        <v>258</v>
      </c>
    </row>
    <row r="7" spans="1:19" ht="12.75">
      <c r="A7" s="93" t="s">
        <v>243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  <v>0</v>
      </c>
      <c r="F7" s="94">
        <f t="shared" si="3"/>
        <v>0</v>
      </c>
      <c r="G7" s="94">
        <f t="shared" si="2"/>
      </c>
      <c r="H7" s="94">
        <f>IF(AND(M7&gt;0,M7&lt;=STATS!$C$22),1,"")</f>
        <v>1</v>
      </c>
      <c r="I7" s="95" t="s">
        <v>257</v>
      </c>
      <c r="J7" s="51">
        <v>6</v>
      </c>
      <c r="K7">
        <v>43.29336813</v>
      </c>
      <c r="L7">
        <v>-89.63802208</v>
      </c>
      <c r="M7" s="15">
        <v>13</v>
      </c>
      <c r="N7" s="15" t="s">
        <v>255</v>
      </c>
      <c r="O7" s="15" t="s">
        <v>261</v>
      </c>
      <c r="Q7" s="22"/>
      <c r="R7" s="22"/>
      <c r="S7" s="54"/>
    </row>
    <row r="8" spans="2:19" ht="12.75">
      <c r="B8" s="94">
        <f t="shared" si="0"/>
        <v>0</v>
      </c>
      <c r="C8" s="94">
        <f>IF(COUNT(Q8:EC8)&gt;0,COUNT(Q8:EC8),"")</f>
      </c>
      <c r="D8" s="94">
        <f>IF(COUNT(S8:EC8)&gt;0,COUNT(S8:EC8),"")</f>
      </c>
      <c r="E8" s="94">
        <f t="shared" si="1"/>
        <v>0</v>
      </c>
      <c r="F8" s="94">
        <f t="shared" si="3"/>
        <v>0</v>
      </c>
      <c r="G8" s="94">
        <f t="shared" si="2"/>
      </c>
      <c r="H8" s="94">
        <f>IF(AND(M8&gt;0,M8&lt;=STATS!$C$22),1,"")</f>
        <v>1</v>
      </c>
      <c r="J8" s="51">
        <v>7</v>
      </c>
      <c r="K8">
        <v>43.29219755</v>
      </c>
      <c r="L8">
        <v>-89.63802902</v>
      </c>
      <c r="M8" s="15">
        <v>11</v>
      </c>
      <c r="N8" s="15" t="s">
        <v>255</v>
      </c>
      <c r="O8" s="15" t="s">
        <v>261</v>
      </c>
      <c r="Q8" s="22"/>
      <c r="R8" s="22"/>
      <c r="S8" s="54"/>
    </row>
    <row r="9" spans="2:31" ht="12.75">
      <c r="B9" s="94">
        <f t="shared" si="0"/>
        <v>2</v>
      </c>
      <c r="C9" s="94">
        <f>IF(COUNT(Q9:EC9)&gt;0,COUNT(Q9:EC9),"")</f>
        <v>2</v>
      </c>
      <c r="D9" s="94">
        <f>IF(COUNT(S9:EC9)&gt;0,COUNT(S9:EC9),"")</f>
        <v>2</v>
      </c>
      <c r="E9" s="94">
        <f t="shared" si="1"/>
        <v>2</v>
      </c>
      <c r="F9" s="94">
        <f t="shared" si="3"/>
        <v>2</v>
      </c>
      <c r="G9" s="94">
        <f t="shared" si="2"/>
        <v>8</v>
      </c>
      <c r="H9" s="94">
        <f>IF(AND(M9&gt;0,M9&lt;=STATS!$C$22),1,"")</f>
        <v>1</v>
      </c>
      <c r="J9" s="51">
        <v>8</v>
      </c>
      <c r="K9">
        <v>43.29746261</v>
      </c>
      <c r="L9">
        <v>-89.63719645</v>
      </c>
      <c r="M9" s="15">
        <v>8</v>
      </c>
      <c r="N9" s="15" t="s">
        <v>255</v>
      </c>
      <c r="O9" s="15" t="s">
        <v>261</v>
      </c>
      <c r="Q9" s="22"/>
      <c r="R9" s="22"/>
      <c r="S9" s="54"/>
      <c r="V9" s="15">
        <v>3</v>
      </c>
      <c r="AE9" s="15">
        <v>2</v>
      </c>
    </row>
    <row r="10" spans="2:22" ht="12.75">
      <c r="B10" s="94">
        <f t="shared" si="0"/>
        <v>1</v>
      </c>
      <c r="C10" s="94">
        <f>IF(COUNT(Q10:EC10)&gt;0,COUNT(Q10:EC10),"")</f>
        <v>1</v>
      </c>
      <c r="D10" s="94">
        <f>IF(COUNT(S10:EC10)&gt;0,COUNT(S10:EC10),"")</f>
        <v>1</v>
      </c>
      <c r="E10" s="94">
        <f t="shared" si="1"/>
        <v>1</v>
      </c>
      <c r="F10" s="94">
        <f t="shared" si="3"/>
        <v>1</v>
      </c>
      <c r="G10" s="94">
        <f t="shared" si="2"/>
        <v>10</v>
      </c>
      <c r="H10" s="94">
        <f>IF(AND(M10&gt;0,M10&lt;=STATS!$C$22),1,"")</f>
        <v>1</v>
      </c>
      <c r="J10" s="51">
        <v>9</v>
      </c>
      <c r="K10">
        <v>43.29629203</v>
      </c>
      <c r="L10">
        <v>-89.63720341</v>
      </c>
      <c r="M10" s="15">
        <v>10</v>
      </c>
      <c r="N10" s="15" t="s">
        <v>255</v>
      </c>
      <c r="O10" s="15" t="s">
        <v>261</v>
      </c>
      <c r="Q10" s="22"/>
      <c r="R10" s="22"/>
      <c r="S10" s="54"/>
      <c r="V10" s="15">
        <v>2</v>
      </c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  <v>0</v>
      </c>
      <c r="F11" s="94">
        <f t="shared" si="3"/>
        <v>0</v>
      </c>
      <c r="G11" s="94">
        <f t="shared" si="2"/>
      </c>
      <c r="H11" s="94">
        <f>IF(AND(M11&gt;0,M11&lt;=STATS!$C$22),1,"")</f>
        <v>1</v>
      </c>
      <c r="J11" s="51">
        <v>10</v>
      </c>
      <c r="K11">
        <v>43.29512146</v>
      </c>
      <c r="L11">
        <v>-89.63721037</v>
      </c>
      <c r="M11" s="15">
        <v>11</v>
      </c>
      <c r="N11" s="15" t="s">
        <v>255</v>
      </c>
      <c r="O11" s="15" t="s">
        <v>261</v>
      </c>
      <c r="Q11" s="22"/>
      <c r="R11" s="22"/>
      <c r="S11" s="54"/>
    </row>
    <row r="12" spans="2:19" ht="12.75">
      <c r="B12" s="94">
        <f t="shared" si="0"/>
        <v>0</v>
      </c>
      <c r="C12" s="94">
        <f>IF(COUNT(Q12:EC12)&gt;0,COUNT(Q12:EC12),"")</f>
      </c>
      <c r="D12" s="94">
        <f>IF(COUNT(S12:EC12)&gt;0,COUNT(S12:EC12),"")</f>
      </c>
      <c r="E12" s="94">
        <f t="shared" si="1"/>
      </c>
      <c r="F12" s="94">
        <f t="shared" si="3"/>
      </c>
      <c r="G12" s="94">
        <f t="shared" si="2"/>
      </c>
      <c r="H12" s="94">
        <f>IF(AND(M12&gt;0,M12&lt;=STATS!$C$22),1,"")</f>
      </c>
      <c r="J12" s="51">
        <v>11</v>
      </c>
      <c r="K12">
        <v>43.29395088</v>
      </c>
      <c r="L12">
        <v>-89.63721733</v>
      </c>
      <c r="M12" s="15">
        <v>13.5</v>
      </c>
      <c r="N12" s="15" t="s">
        <v>255</v>
      </c>
      <c r="O12" s="15" t="s">
        <v>261</v>
      </c>
      <c r="Q12" s="22"/>
      <c r="R12" s="22"/>
      <c r="S12" s="54"/>
    </row>
    <row r="13" spans="2:19" ht="12.75">
      <c r="B13" s="94">
        <f t="shared" si="0"/>
        <v>0</v>
      </c>
      <c r="C13" s="94">
        <f>IF(COUNT(Q13:EC13)&gt;0,COUNT(Q13:EC13),"")</f>
      </c>
      <c r="D13" s="94">
        <f>IF(COUNT(S13:EC13)&gt;0,COUNT(S13:EC13),"")</f>
      </c>
      <c r="E13" s="94">
        <f t="shared" si="1"/>
        <v>0</v>
      </c>
      <c r="F13" s="94">
        <f t="shared" si="3"/>
        <v>0</v>
      </c>
      <c r="G13" s="94">
        <f t="shared" si="2"/>
      </c>
      <c r="H13" s="94">
        <f>IF(AND(M13&gt;0,M13&lt;=STATS!$C$22),1,"")</f>
        <v>1</v>
      </c>
      <c r="J13" s="51">
        <v>12</v>
      </c>
      <c r="K13">
        <v>43.2927803</v>
      </c>
      <c r="L13">
        <v>-89.63722428</v>
      </c>
      <c r="M13" s="15">
        <v>12.1</v>
      </c>
      <c r="N13" s="15" t="s">
        <v>255</v>
      </c>
      <c r="O13" s="15" t="s">
        <v>261</v>
      </c>
      <c r="Q13" s="22"/>
      <c r="R13" s="22"/>
      <c r="S13" s="54"/>
    </row>
    <row r="14" spans="2:19" ht="12.75">
      <c r="B14" s="94">
        <f t="shared" si="0"/>
        <v>0</v>
      </c>
      <c r="C14" s="94">
        <f>IF(COUNT(Q14:EC14)&gt;0,COUNT(Q14:EC14),"")</f>
      </c>
      <c r="D14" s="94">
        <f>IF(COUNT(S14:EC14)&gt;0,COUNT(S14:EC14),"")</f>
      </c>
      <c r="E14" s="94">
        <f t="shared" si="1"/>
        <v>0</v>
      </c>
      <c r="F14" s="94">
        <f t="shared" si="3"/>
        <v>0</v>
      </c>
      <c r="G14" s="94">
        <f t="shared" si="2"/>
      </c>
      <c r="H14" s="94">
        <f>IF(AND(M14&gt;0,M14&lt;=STATS!$C$22),1,"")</f>
        <v>1</v>
      </c>
      <c r="J14" s="51">
        <v>13</v>
      </c>
      <c r="K14">
        <v>43.29219501</v>
      </c>
      <c r="L14">
        <v>-89.63722776</v>
      </c>
      <c r="M14" s="15">
        <v>11</v>
      </c>
      <c r="N14" s="15" t="s">
        <v>255</v>
      </c>
      <c r="O14" s="15" t="s">
        <v>261</v>
      </c>
      <c r="Q14" s="22"/>
      <c r="R14" s="22"/>
      <c r="S14" s="54"/>
    </row>
    <row r="15" spans="2:19" ht="12.75">
      <c r="B15" s="94">
        <f t="shared" si="0"/>
        <v>0</v>
      </c>
      <c r="C15" s="94">
        <f>IF(COUNT(Q15:EC15)&gt;0,COUNT(Q15:EC15),"")</f>
      </c>
      <c r="D15" s="94">
        <f>IF(COUNT(S15:EC15)&gt;0,COUNT(S15:EC15),"")</f>
      </c>
      <c r="E15" s="94">
        <f t="shared" si="1"/>
        <v>0</v>
      </c>
      <c r="F15" s="94">
        <f t="shared" si="3"/>
        <v>0</v>
      </c>
      <c r="G15" s="94">
        <f t="shared" si="2"/>
      </c>
      <c r="H15" s="94">
        <f>IF(AND(M15&gt;0,M15&lt;=STATS!$C$22),1,"")</f>
        <v>1</v>
      </c>
      <c r="J15" s="51">
        <v>14</v>
      </c>
      <c r="K15">
        <v>43.29102443</v>
      </c>
      <c r="L15">
        <v>-89.63723472</v>
      </c>
      <c r="M15" s="15">
        <v>8</v>
      </c>
      <c r="O15" s="15" t="s">
        <v>261</v>
      </c>
      <c r="Q15" s="22"/>
      <c r="R15" s="22"/>
      <c r="S15" s="54"/>
    </row>
    <row r="16" spans="2:108" ht="12.75">
      <c r="B16" s="94">
        <f t="shared" si="0"/>
        <v>3</v>
      </c>
      <c r="C16" s="94">
        <f>IF(COUNT(Q16:EC16)&gt;0,COUNT(Q16:EC16),"")</f>
        <v>3</v>
      </c>
      <c r="D16" s="94">
        <f>IF(COUNT(S16:EC16)&gt;0,COUNT(S16:EC16),"")</f>
        <v>3</v>
      </c>
      <c r="E16" s="94">
        <f t="shared" si="1"/>
        <v>3</v>
      </c>
      <c r="F16" s="94">
        <f t="shared" si="3"/>
        <v>3</v>
      </c>
      <c r="G16" s="94">
        <f t="shared" si="2"/>
        <v>8</v>
      </c>
      <c r="H16" s="94">
        <f>IF(AND(M16&gt;0,M16&lt;=STATS!$C$22),1,"")</f>
        <v>1</v>
      </c>
      <c r="J16" s="51">
        <v>15</v>
      </c>
      <c r="K16">
        <v>43.28985385</v>
      </c>
      <c r="L16">
        <v>-89.63724168</v>
      </c>
      <c r="M16" s="15">
        <v>8</v>
      </c>
      <c r="O16" s="15" t="s">
        <v>261</v>
      </c>
      <c r="Q16" s="22"/>
      <c r="R16" s="22"/>
      <c r="S16" s="54"/>
      <c r="V16" s="15">
        <v>2</v>
      </c>
      <c r="AE16" s="15">
        <v>1</v>
      </c>
      <c r="DD16" s="15">
        <v>1</v>
      </c>
    </row>
    <row r="17" spans="2:19" ht="12.75">
      <c r="B17" s="94">
        <f t="shared" si="0"/>
        <v>0</v>
      </c>
      <c r="C17" s="94">
        <f>IF(COUNT(Q17:EC17)&gt;0,COUNT(Q17:EC17),"")</f>
      </c>
      <c r="D17" s="94">
        <f>IF(COUNT(S17:EC17)&gt;0,COUNT(S17:EC17),"")</f>
      </c>
      <c r="E17" s="94">
        <f t="shared" si="1"/>
        <v>0</v>
      </c>
      <c r="F17" s="94">
        <f t="shared" si="3"/>
        <v>0</v>
      </c>
      <c r="G17" s="94">
        <f t="shared" si="2"/>
      </c>
      <c r="H17" s="94">
        <f>IF(AND(M17&gt;0,M17&lt;=STATS!$C$22),1,"")</f>
        <v>1</v>
      </c>
      <c r="J17" s="51">
        <v>16</v>
      </c>
      <c r="K17">
        <v>43.29746007</v>
      </c>
      <c r="L17">
        <v>-89.63639512</v>
      </c>
      <c r="M17" s="15">
        <v>10</v>
      </c>
      <c r="N17" s="15" t="s">
        <v>255</v>
      </c>
      <c r="O17" s="15" t="s">
        <v>261</v>
      </c>
      <c r="Q17" s="22"/>
      <c r="R17" s="22"/>
      <c r="S17" s="54"/>
    </row>
    <row r="18" spans="2:19" ht="12.75">
      <c r="B18" s="94">
        <f t="shared" si="0"/>
        <v>0</v>
      </c>
      <c r="C18" s="94">
        <f>IF(COUNT(Q18:EC18)&gt;0,COUNT(Q18:EC18),"")</f>
      </c>
      <c r="D18" s="94">
        <f>IF(COUNT(S18:EC18)&gt;0,COUNT(S18:EC18),"")</f>
      </c>
      <c r="E18" s="94">
        <f t="shared" si="1"/>
        <v>0</v>
      </c>
      <c r="F18" s="94">
        <f t="shared" si="3"/>
        <v>0</v>
      </c>
      <c r="G18" s="94">
        <f t="shared" si="2"/>
      </c>
      <c r="H18" s="94">
        <f>IF(AND(M18&gt;0,M18&lt;=STATS!$C$22),1,"")</f>
        <v>1</v>
      </c>
      <c r="J18" s="51">
        <v>17</v>
      </c>
      <c r="K18">
        <v>43.29628949</v>
      </c>
      <c r="L18">
        <v>-89.6364021</v>
      </c>
      <c r="M18" s="15">
        <v>11</v>
      </c>
      <c r="N18" s="15" t="s">
        <v>255</v>
      </c>
      <c r="O18" s="15" t="s">
        <v>261</v>
      </c>
      <c r="Q18" s="22"/>
      <c r="R18" s="22"/>
      <c r="S18" s="54"/>
    </row>
    <row r="19" spans="2:19" ht="12.75">
      <c r="B19" s="94">
        <f t="shared" si="0"/>
        <v>0</v>
      </c>
      <c r="C19" s="94">
        <f>IF(COUNT(Q19:EC19)&gt;0,COUNT(Q19:EC19),"")</f>
      </c>
      <c r="D19" s="94">
        <f>IF(COUNT(S19:EC19)&gt;0,COUNT(S19:EC19),"")</f>
      </c>
      <c r="E19" s="94">
        <f t="shared" si="1"/>
        <v>0</v>
      </c>
      <c r="F19" s="94">
        <f t="shared" si="3"/>
        <v>0</v>
      </c>
      <c r="G19" s="94">
        <f t="shared" si="2"/>
      </c>
      <c r="H19" s="94">
        <f>IF(AND(M19&gt;0,M19&lt;=STATS!$C$22),1,"")</f>
        <v>1</v>
      </c>
      <c r="J19" s="51">
        <v>18</v>
      </c>
      <c r="K19">
        <v>43.29511891</v>
      </c>
      <c r="L19">
        <v>-89.63640907</v>
      </c>
      <c r="M19" s="15">
        <v>12.5</v>
      </c>
      <c r="N19" s="15" t="s">
        <v>255</v>
      </c>
      <c r="O19" s="15" t="s">
        <v>261</v>
      </c>
      <c r="Q19" s="22"/>
      <c r="R19" s="22"/>
      <c r="S19" s="54"/>
    </row>
    <row r="20" spans="2:19" ht="12.75">
      <c r="B20" s="94">
        <f t="shared" si="0"/>
        <v>0</v>
      </c>
      <c r="C20" s="94">
        <f>IF(COUNT(Q20:EC20)&gt;0,COUNT(Q20:EC20),"")</f>
      </c>
      <c r="D20" s="94">
        <f>IF(COUNT(S20:EC20)&gt;0,COUNT(S20:EC20),"")</f>
      </c>
      <c r="E20" s="94">
        <f t="shared" si="1"/>
      </c>
      <c r="F20" s="94">
        <f t="shared" si="3"/>
      </c>
      <c r="G20" s="94">
        <f t="shared" si="2"/>
      </c>
      <c r="H20" s="94">
        <f>IF(AND(M20&gt;0,M20&lt;=STATS!$C$22),1,"")</f>
      </c>
      <c r="J20" s="51">
        <v>19</v>
      </c>
      <c r="K20">
        <v>43.29394833</v>
      </c>
      <c r="L20">
        <v>-89.63641605</v>
      </c>
      <c r="M20" s="15">
        <v>13.5</v>
      </c>
      <c r="N20" s="15" t="s">
        <v>255</v>
      </c>
      <c r="O20" s="15" t="s">
        <v>261</v>
      </c>
      <c r="Q20" s="22"/>
      <c r="R20" s="22"/>
      <c r="S20" s="54"/>
    </row>
    <row r="21" spans="2:19" ht="12.75">
      <c r="B21" s="94">
        <f t="shared" si="0"/>
        <v>0</v>
      </c>
      <c r="C21" s="94">
        <f>IF(COUNT(Q21:EC21)&gt;0,COUNT(Q21:EC21),"")</f>
      </c>
      <c r="D21" s="94">
        <f>IF(COUNT(S21:EC21)&gt;0,COUNT(S21:EC21),"")</f>
      </c>
      <c r="E21" s="94">
        <f t="shared" si="1"/>
        <v>0</v>
      </c>
      <c r="F21" s="94">
        <f t="shared" si="3"/>
        <v>0</v>
      </c>
      <c r="G21" s="94">
        <f t="shared" si="2"/>
      </c>
      <c r="H21" s="94">
        <f>IF(AND(M21&gt;0,M21&lt;=STATS!$C$22),1,"")</f>
        <v>1</v>
      </c>
      <c r="J21" s="51">
        <v>20</v>
      </c>
      <c r="K21">
        <v>43.29277776</v>
      </c>
      <c r="L21">
        <v>-89.63642302</v>
      </c>
      <c r="M21" s="15">
        <v>12</v>
      </c>
      <c r="N21" s="15" t="s">
        <v>255</v>
      </c>
      <c r="O21" s="15" t="s">
        <v>261</v>
      </c>
      <c r="Q21" s="22"/>
      <c r="R21" s="22"/>
      <c r="S21" s="54"/>
    </row>
    <row r="22" spans="2:19" ht="12.75">
      <c r="B22" s="94">
        <f t="shared" si="0"/>
        <v>0</v>
      </c>
      <c r="C22" s="94">
        <f>IF(COUNT(Q22:EC22)&gt;0,COUNT(Q22:EC22),"")</f>
      </c>
      <c r="D22" s="94">
        <f>IF(COUNT(S22:EC22)&gt;0,COUNT(S22:EC22),"")</f>
      </c>
      <c r="E22" s="94">
        <f t="shared" si="1"/>
        <v>0</v>
      </c>
      <c r="F22" s="94">
        <f t="shared" si="3"/>
        <v>0</v>
      </c>
      <c r="G22" s="94">
        <f t="shared" si="2"/>
      </c>
      <c r="H22" s="94">
        <f>IF(AND(M22&gt;0,M22&lt;=STATS!$C$22),1,"")</f>
        <v>1</v>
      </c>
      <c r="J22" s="51">
        <v>21</v>
      </c>
      <c r="K22">
        <v>43.29160718</v>
      </c>
      <c r="L22">
        <v>-89.63642999</v>
      </c>
      <c r="M22" s="15">
        <v>11</v>
      </c>
      <c r="N22" s="15" t="s">
        <v>255</v>
      </c>
      <c r="O22" s="15" t="s">
        <v>261</v>
      </c>
      <c r="Q22" s="22"/>
      <c r="R22" s="22"/>
      <c r="S22" s="54"/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  <v>0</v>
      </c>
      <c r="F23" s="94">
        <f t="shared" si="3"/>
        <v>0</v>
      </c>
      <c r="G23" s="94">
        <f t="shared" si="2"/>
      </c>
      <c r="H23" s="94">
        <f>IF(AND(M23&gt;0,M23&lt;=STATS!$C$22),1,"")</f>
        <v>1</v>
      </c>
      <c r="J23" s="51">
        <v>22</v>
      </c>
      <c r="K23">
        <v>43.2904366</v>
      </c>
      <c r="L23">
        <v>-89.63643697</v>
      </c>
      <c r="M23" s="15">
        <v>10.5</v>
      </c>
      <c r="N23" s="15" t="s">
        <v>255</v>
      </c>
      <c r="O23" s="15" t="s">
        <v>261</v>
      </c>
      <c r="Q23" s="22"/>
      <c r="R23" s="22"/>
      <c r="S23" s="54"/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  <v>0</v>
      </c>
      <c r="F24" s="94">
        <f t="shared" si="3"/>
        <v>0</v>
      </c>
      <c r="G24" s="94">
        <f t="shared" si="2"/>
      </c>
      <c r="H24" s="94">
        <f>IF(AND(M24&gt;0,M24&lt;=STATS!$C$22),1,"")</f>
        <v>1</v>
      </c>
      <c r="J24" s="51">
        <v>23</v>
      </c>
      <c r="K24">
        <v>43.28926602</v>
      </c>
      <c r="L24">
        <v>-89.63644394</v>
      </c>
      <c r="M24" s="15">
        <v>8</v>
      </c>
      <c r="N24" s="15" t="s">
        <v>255</v>
      </c>
      <c r="O24" s="15" t="s">
        <v>261</v>
      </c>
      <c r="Q24" s="22"/>
      <c r="R24" s="22"/>
      <c r="S24" s="54"/>
    </row>
    <row r="25" spans="2:19" ht="12.75">
      <c r="B25" s="94">
        <f t="shared" si="0"/>
        <v>0</v>
      </c>
      <c r="C25" s="94">
        <f>IF(COUNT(Q25:EC25)&gt;0,COUNT(Q25:EC25),"")</f>
      </c>
      <c r="D25" s="94">
        <f>IF(COUNT(S25:EC25)&gt;0,COUNT(S25:EC25),"")</f>
      </c>
      <c r="E25" s="94">
        <f t="shared" si="1"/>
        <v>0</v>
      </c>
      <c r="F25" s="94">
        <f t="shared" si="3"/>
        <v>0</v>
      </c>
      <c r="G25" s="94">
        <f t="shared" si="2"/>
      </c>
      <c r="H25" s="94">
        <f>IF(AND(M25&gt;0,M25&lt;=STATS!$C$22),1,"")</f>
        <v>1</v>
      </c>
      <c r="J25" s="51">
        <v>24</v>
      </c>
      <c r="K25">
        <v>43.29745752</v>
      </c>
      <c r="L25">
        <v>-89.6355938</v>
      </c>
      <c r="M25" s="15">
        <v>11</v>
      </c>
      <c r="N25" s="15" t="s">
        <v>255</v>
      </c>
      <c r="O25" s="15" t="s">
        <v>261</v>
      </c>
      <c r="Q25" s="22"/>
      <c r="R25" s="22"/>
      <c r="S25" s="54"/>
    </row>
    <row r="26" spans="2:19" ht="12.75">
      <c r="B26" s="94">
        <f t="shared" si="0"/>
        <v>0</v>
      </c>
      <c r="C26" s="94">
        <f>IF(COUNT(Q26:EC26)&gt;0,COUNT(Q26:EC26),"")</f>
      </c>
      <c r="D26" s="94">
        <f>IF(COUNT(S26:EC26)&gt;0,COUNT(S26:EC26),"")</f>
      </c>
      <c r="E26" s="94">
        <f t="shared" si="1"/>
        <v>0</v>
      </c>
      <c r="F26" s="94">
        <f t="shared" si="3"/>
        <v>0</v>
      </c>
      <c r="G26" s="94">
        <f aca="true" t="shared" si="4" ref="G26:G89">IF($B26&gt;=1,$M26,"")</f>
      </c>
      <c r="H26" s="94">
        <f>IF(AND(M26&gt;0,M26&lt;=STATS!$C$22),1,"")</f>
        <v>1</v>
      </c>
      <c r="J26" s="51">
        <v>25</v>
      </c>
      <c r="K26">
        <v>43.29628694</v>
      </c>
      <c r="L26">
        <v>-89.63560079</v>
      </c>
      <c r="M26" s="15">
        <v>12</v>
      </c>
      <c r="N26" s="15" t="s">
        <v>255</v>
      </c>
      <c r="O26" s="15" t="s">
        <v>261</v>
      </c>
      <c r="Q26" s="22"/>
      <c r="R26" s="22"/>
      <c r="S26" s="54"/>
    </row>
    <row r="27" spans="2:19" ht="12.75">
      <c r="B27" s="94">
        <f t="shared" si="0"/>
        <v>0</v>
      </c>
      <c r="C27" s="94">
        <f>IF(COUNT(Q27:EC27)&gt;0,COUNT(Q27:EC27),"")</f>
      </c>
      <c r="D27" s="94">
        <f>IF(COUNT(S27:EC27)&gt;0,COUNT(S27:EC27),"")</f>
      </c>
      <c r="E27" s="94">
        <f t="shared" si="1"/>
        <v>0</v>
      </c>
      <c r="F27" s="94">
        <f t="shared" si="3"/>
        <v>0</v>
      </c>
      <c r="G27" s="94">
        <f t="shared" si="4"/>
      </c>
      <c r="H27" s="94">
        <f>IF(AND(M27&gt;0,M27&lt;=STATS!$C$22),1,"")</f>
        <v>1</v>
      </c>
      <c r="J27" s="51">
        <v>26</v>
      </c>
      <c r="K27">
        <v>43.29511636</v>
      </c>
      <c r="L27">
        <v>-89.63560778</v>
      </c>
      <c r="M27" s="15">
        <v>13</v>
      </c>
      <c r="N27" s="15" t="s">
        <v>255</v>
      </c>
      <c r="O27" s="15" t="s">
        <v>261</v>
      </c>
      <c r="Q27" s="22"/>
      <c r="R27" s="22"/>
      <c r="S27" s="54"/>
    </row>
    <row r="28" spans="2:19" ht="12.75">
      <c r="B28" s="94">
        <f t="shared" si="0"/>
        <v>0</v>
      </c>
      <c r="C28" s="94">
        <f>IF(COUNT(Q28:EC28)&gt;0,COUNT(Q28:EC28),"")</f>
      </c>
      <c r="D28" s="94">
        <f>IF(COUNT(S28:EC28)&gt;0,COUNT(S28:EC28),"")</f>
      </c>
      <c r="E28" s="94">
        <f t="shared" si="1"/>
        <v>0</v>
      </c>
      <c r="F28" s="94">
        <f t="shared" si="3"/>
        <v>0</v>
      </c>
      <c r="G28" s="94">
        <f t="shared" si="4"/>
      </c>
      <c r="H28" s="94">
        <f>IF(AND(M28&gt;0,M28&lt;=STATS!$C$22),1,"")</f>
        <v>1</v>
      </c>
      <c r="J28" s="51">
        <v>27</v>
      </c>
      <c r="K28">
        <v>43.29394578</v>
      </c>
      <c r="L28">
        <v>-89.63561477</v>
      </c>
      <c r="M28" s="15">
        <v>12</v>
      </c>
      <c r="N28" s="15" t="s">
        <v>255</v>
      </c>
      <c r="O28" s="15" t="s">
        <v>261</v>
      </c>
      <c r="Q28" s="22"/>
      <c r="R28" s="22"/>
      <c r="S28" s="54"/>
    </row>
    <row r="29" spans="2:19" ht="12.75">
      <c r="B29" s="94">
        <f t="shared" si="0"/>
        <v>0</v>
      </c>
      <c r="C29" s="94">
        <f>IF(COUNT(Q29:EC29)&gt;0,COUNT(Q29:EC29),"")</f>
      </c>
      <c r="D29" s="94">
        <f>IF(COUNT(S29:EC29)&gt;0,COUNT(S29:EC29),"")</f>
      </c>
      <c r="E29" s="94">
        <f t="shared" si="1"/>
        <v>0</v>
      </c>
      <c r="F29" s="94">
        <f t="shared" si="3"/>
        <v>0</v>
      </c>
      <c r="G29" s="94">
        <f t="shared" si="4"/>
      </c>
      <c r="H29" s="94">
        <f>IF(AND(M29&gt;0,M29&lt;=STATS!$C$22),1,"")</f>
        <v>1</v>
      </c>
      <c r="J29" s="51">
        <v>28</v>
      </c>
      <c r="K29">
        <v>43.29277521</v>
      </c>
      <c r="L29">
        <v>-89.63562176</v>
      </c>
      <c r="M29" s="15">
        <v>12</v>
      </c>
      <c r="N29" s="15" t="s">
        <v>255</v>
      </c>
      <c r="O29" s="15" t="s">
        <v>261</v>
      </c>
      <c r="Q29" s="22"/>
      <c r="R29" s="22"/>
      <c r="S29" s="54"/>
    </row>
    <row r="30" spans="2:19" ht="12.75">
      <c r="B30" s="94">
        <f t="shared" si="0"/>
        <v>0</v>
      </c>
      <c r="C30" s="94">
        <f>IF(COUNT(Q30:EC30)&gt;0,COUNT(Q30:EC30),"")</f>
      </c>
      <c r="D30" s="94">
        <f>IF(COUNT(S30:EC30)&gt;0,COUNT(S30:EC30),"")</f>
      </c>
      <c r="E30" s="94">
        <f t="shared" si="1"/>
        <v>0</v>
      </c>
      <c r="F30" s="94">
        <f t="shared" si="3"/>
        <v>0</v>
      </c>
      <c r="G30" s="94">
        <f t="shared" si="4"/>
      </c>
      <c r="H30" s="94">
        <f>IF(AND(M30&gt;0,M30&lt;=STATS!$C$22),1,"")</f>
        <v>1</v>
      </c>
      <c r="J30" s="51">
        <v>29</v>
      </c>
      <c r="K30">
        <v>43.29160463</v>
      </c>
      <c r="L30">
        <v>-89.63562875</v>
      </c>
      <c r="M30" s="15">
        <v>11</v>
      </c>
      <c r="N30" s="15" t="s">
        <v>255</v>
      </c>
      <c r="O30" s="15" t="s">
        <v>261</v>
      </c>
      <c r="Q30" s="22"/>
      <c r="R30" s="22"/>
      <c r="S30" s="54"/>
    </row>
    <row r="31" spans="2:70" ht="12.75">
      <c r="B31" s="94">
        <f t="shared" si="0"/>
        <v>2</v>
      </c>
      <c r="C31" s="94">
        <f>IF(COUNT(Q31:EC31)&gt;0,COUNT(Q31:EC31),"")</f>
        <v>2</v>
      </c>
      <c r="D31" s="94">
        <f>IF(COUNT(S31:EC31)&gt;0,COUNT(S31:EC31),"")</f>
        <v>2</v>
      </c>
      <c r="E31" s="94">
        <f t="shared" si="1"/>
        <v>2</v>
      </c>
      <c r="F31" s="94">
        <f t="shared" si="3"/>
        <v>2</v>
      </c>
      <c r="G31" s="94">
        <f t="shared" si="4"/>
        <v>11</v>
      </c>
      <c r="H31" s="94">
        <f>IF(AND(M31&gt;0,M31&lt;=STATS!$C$22),1,"")</f>
        <v>1</v>
      </c>
      <c r="J31" s="51">
        <v>30</v>
      </c>
      <c r="K31">
        <v>43.29043405</v>
      </c>
      <c r="L31">
        <v>-89.63563573</v>
      </c>
      <c r="M31" s="15">
        <v>11</v>
      </c>
      <c r="N31" s="15" t="s">
        <v>255</v>
      </c>
      <c r="O31" s="15" t="s">
        <v>261</v>
      </c>
      <c r="Q31" s="22"/>
      <c r="R31" s="22"/>
      <c r="S31" s="54"/>
      <c r="V31" s="15">
        <v>1</v>
      </c>
      <c r="BR31" s="15">
        <v>1</v>
      </c>
    </row>
    <row r="32" spans="2:108" ht="12.75">
      <c r="B32" s="94">
        <f t="shared" si="0"/>
        <v>1</v>
      </c>
      <c r="C32" s="94">
        <f>IF(COUNT(Q32:EC32)&gt;0,COUNT(Q32:EC32),"")</f>
        <v>1</v>
      </c>
      <c r="D32" s="94">
        <f>IF(COUNT(S32:EC32)&gt;0,COUNT(S32:EC32),"")</f>
        <v>1</v>
      </c>
      <c r="E32" s="94">
        <f t="shared" si="1"/>
        <v>1</v>
      </c>
      <c r="F32" s="94">
        <f t="shared" si="3"/>
        <v>1</v>
      </c>
      <c r="G32" s="94">
        <f t="shared" si="4"/>
        <v>9</v>
      </c>
      <c r="H32" s="94">
        <f>IF(AND(M32&gt;0,M32&lt;=STATS!$C$22),1,"")</f>
        <v>1</v>
      </c>
      <c r="J32" s="51">
        <v>31</v>
      </c>
      <c r="K32">
        <v>43.28926347</v>
      </c>
      <c r="L32">
        <v>-89.63564272</v>
      </c>
      <c r="M32" s="15">
        <v>9</v>
      </c>
      <c r="N32" s="15" t="s">
        <v>255</v>
      </c>
      <c r="O32" s="15" t="s">
        <v>261</v>
      </c>
      <c r="Q32" s="22"/>
      <c r="R32" s="22"/>
      <c r="S32" s="54" t="s">
        <v>258</v>
      </c>
      <c r="V32" s="15" t="s">
        <v>258</v>
      </c>
      <c r="AE32" s="15">
        <v>1</v>
      </c>
      <c r="DD32" s="15" t="s">
        <v>258</v>
      </c>
    </row>
    <row r="33" spans="2:22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  <v>0</v>
      </c>
      <c r="F33" s="94">
        <f t="shared" si="3"/>
        <v>0</v>
      </c>
      <c r="G33" s="94">
        <f t="shared" si="4"/>
      </c>
      <c r="H33" s="94">
        <f>IF(AND(M33&gt;0,M33&lt;=STATS!$C$22),1,"")</f>
        <v>1</v>
      </c>
      <c r="J33" s="51">
        <v>32</v>
      </c>
      <c r="K33">
        <v>43.29745496</v>
      </c>
      <c r="L33">
        <v>-89.63479248</v>
      </c>
      <c r="M33" s="15">
        <v>12</v>
      </c>
      <c r="N33" s="15" t="s">
        <v>255</v>
      </c>
      <c r="O33" s="15" t="s">
        <v>261</v>
      </c>
      <c r="Q33" s="22"/>
      <c r="R33" s="22"/>
      <c r="S33" s="54"/>
      <c r="V33" s="15" t="s">
        <v>258</v>
      </c>
    </row>
    <row r="34" spans="2:19" ht="12.75">
      <c r="B34" s="94">
        <f t="shared" si="0"/>
        <v>0</v>
      </c>
      <c r="C34" s="94">
        <f>IF(COUNT(Q34:EC34)&gt;0,COUNT(Q34:EC34),"")</f>
      </c>
      <c r="D34" s="94">
        <f>IF(COUNT(S34:EC34)&gt;0,COUNT(S34:EC34),"")</f>
      </c>
      <c r="E34" s="94">
        <f t="shared" si="1"/>
        <v>0</v>
      </c>
      <c r="F34" s="94">
        <f t="shared" si="3"/>
        <v>0</v>
      </c>
      <c r="G34" s="94">
        <f t="shared" si="4"/>
      </c>
      <c r="H34" s="94">
        <f>IF(AND(M34&gt;0,M34&lt;=STATS!$C$22),1,"")</f>
        <v>1</v>
      </c>
      <c r="J34" s="51">
        <v>33</v>
      </c>
      <c r="K34">
        <v>43.29628438</v>
      </c>
      <c r="L34">
        <v>-89.63479948</v>
      </c>
      <c r="M34" s="15">
        <v>13</v>
      </c>
      <c r="N34" s="15" t="s">
        <v>255</v>
      </c>
      <c r="O34" s="15" t="s">
        <v>261</v>
      </c>
      <c r="Q34" s="22"/>
      <c r="R34" s="22"/>
      <c r="S34" s="54"/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  <v>0</v>
      </c>
      <c r="F35" s="94">
        <f t="shared" si="3"/>
        <v>0</v>
      </c>
      <c r="G35" s="94">
        <f t="shared" si="4"/>
      </c>
      <c r="H35" s="94">
        <f>IF(AND(M35&gt;0,M35&lt;=STATS!$C$22),1,"")</f>
        <v>1</v>
      </c>
      <c r="J35" s="51">
        <v>34</v>
      </c>
      <c r="K35">
        <v>43.29511381</v>
      </c>
      <c r="L35">
        <v>-89.63480649</v>
      </c>
      <c r="M35" s="15">
        <v>11</v>
      </c>
      <c r="N35" s="15" t="s">
        <v>255</v>
      </c>
      <c r="O35" s="15" t="s">
        <v>261</v>
      </c>
      <c r="Q35" s="22"/>
      <c r="R35" s="22"/>
      <c r="S35" s="54"/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K36">
        <v>43.293943229999996</v>
      </c>
      <c r="L36">
        <v>-89.63481349</v>
      </c>
      <c r="M36" s="15">
        <v>10</v>
      </c>
      <c r="N36" s="15" t="s">
        <v>259</v>
      </c>
      <c r="O36" s="15" t="s">
        <v>261</v>
      </c>
      <c r="Q36" s="22"/>
      <c r="R36" s="22"/>
      <c r="S36" s="54"/>
    </row>
    <row r="37" spans="2:19" ht="12.75">
      <c r="B37" s="94">
        <f t="shared" si="0"/>
        <v>0</v>
      </c>
      <c r="C37" s="94">
        <f>IF(COUNT(Q37:EC37)&gt;0,COUNT(Q37:EC37),"")</f>
      </c>
      <c r="D37" s="94">
        <f>IF(COUNT(S37:EC37)&gt;0,COUNT(S37:EC37),"")</f>
      </c>
      <c r="E37" s="94">
        <f t="shared" si="1"/>
        <v>0</v>
      </c>
      <c r="F37" s="94">
        <f t="shared" si="3"/>
        <v>0</v>
      </c>
      <c r="G37" s="94">
        <f t="shared" si="4"/>
      </c>
      <c r="H37" s="94">
        <f>IF(AND(M37&gt;0,M37&lt;=STATS!$C$22),1,"")</f>
        <v>1</v>
      </c>
      <c r="J37" s="51">
        <v>36</v>
      </c>
      <c r="K37">
        <v>43.29277265</v>
      </c>
      <c r="L37">
        <v>-89.63482049</v>
      </c>
      <c r="M37" s="15">
        <v>9</v>
      </c>
      <c r="N37" s="15" t="s">
        <v>260</v>
      </c>
      <c r="O37" s="15" t="s">
        <v>261</v>
      </c>
      <c r="Q37" s="22"/>
      <c r="R37" s="22"/>
      <c r="S37" s="54"/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  <v>0</v>
      </c>
      <c r="F38" s="94">
        <f t="shared" si="3"/>
        <v>0</v>
      </c>
      <c r="G38" s="94">
        <f t="shared" si="4"/>
      </c>
      <c r="H38" s="94">
        <f>IF(AND(M38&gt;0,M38&lt;=STATS!$C$22),1,"")</f>
        <v>1</v>
      </c>
      <c r="J38" s="51">
        <v>37</v>
      </c>
      <c r="K38">
        <v>43.29160207</v>
      </c>
      <c r="L38">
        <v>-89.6348275</v>
      </c>
      <c r="M38" s="15">
        <v>11</v>
      </c>
      <c r="N38" s="15" t="s">
        <v>255</v>
      </c>
      <c r="O38" s="15" t="s">
        <v>261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  <v>0</v>
      </c>
      <c r="F39" s="94">
        <f t="shared" si="3"/>
        <v>0</v>
      </c>
      <c r="G39" s="94">
        <f t="shared" si="4"/>
      </c>
      <c r="H39" s="94">
        <f>IF(AND(M39&gt;0,M39&lt;=STATS!$C$22),1,"")</f>
        <v>1</v>
      </c>
      <c r="J39" s="51">
        <v>38</v>
      </c>
      <c r="K39">
        <v>43.29043149</v>
      </c>
      <c r="L39">
        <v>-89.6348345</v>
      </c>
      <c r="M39" s="15">
        <v>12</v>
      </c>
      <c r="N39" s="15" t="s">
        <v>255</v>
      </c>
      <c r="O39" s="15" t="s">
        <v>261</v>
      </c>
      <c r="Q39" s="22"/>
      <c r="R39" s="22"/>
      <c r="S39" s="54"/>
    </row>
    <row r="40" spans="2:31" ht="12.75">
      <c r="B40" s="94">
        <f t="shared" si="0"/>
        <v>1</v>
      </c>
      <c r="C40" s="94">
        <f>IF(COUNT(Q40:EC40)&gt;0,COUNT(Q40:EC40),"")</f>
        <v>1</v>
      </c>
      <c r="D40" s="94">
        <f>IF(COUNT(S40:EC40)&gt;0,COUNT(S40:EC40),"")</f>
        <v>1</v>
      </c>
      <c r="E40" s="94">
        <f t="shared" si="1"/>
        <v>1</v>
      </c>
      <c r="F40" s="94">
        <f t="shared" si="3"/>
        <v>1</v>
      </c>
      <c r="G40" s="94">
        <f t="shared" si="4"/>
        <v>10</v>
      </c>
      <c r="H40" s="94">
        <f>IF(AND(M40&gt;0,M40&lt;=STATS!$C$22),1,"")</f>
        <v>1</v>
      </c>
      <c r="J40" s="51">
        <v>39</v>
      </c>
      <c r="K40">
        <v>43.28926092</v>
      </c>
      <c r="L40">
        <v>-89.6348415</v>
      </c>
      <c r="M40" s="15">
        <v>10</v>
      </c>
      <c r="N40" s="15" t="s">
        <v>255</v>
      </c>
      <c r="O40" s="15" t="s">
        <v>261</v>
      </c>
      <c r="Q40" s="22"/>
      <c r="R40" s="22"/>
      <c r="S40" s="54"/>
      <c r="AE40" s="15">
        <v>1</v>
      </c>
    </row>
    <row r="41" spans="2:19" ht="12.75">
      <c r="B41" s="94">
        <f t="shared" si="0"/>
        <v>0</v>
      </c>
      <c r="C41" s="94">
        <f>IF(COUNT(Q41:EC41)&gt;0,COUNT(Q41:EC41),"")</f>
      </c>
      <c r="D41" s="94">
        <f>IF(COUNT(S41:EC41)&gt;0,COUNT(S41:EC41),"")</f>
      </c>
      <c r="E41" s="94">
        <f t="shared" si="1"/>
        <v>0</v>
      </c>
      <c r="F41" s="94">
        <f t="shared" si="3"/>
        <v>0</v>
      </c>
      <c r="G41" s="94">
        <f t="shared" si="4"/>
      </c>
      <c r="H41" s="94">
        <f>IF(AND(M41&gt;0,M41&lt;=STATS!$C$22),1,"")</f>
        <v>1</v>
      </c>
      <c r="J41" s="51">
        <v>40</v>
      </c>
      <c r="K41">
        <v>43.2974524</v>
      </c>
      <c r="L41">
        <v>-89.63399115</v>
      </c>
      <c r="M41" s="15">
        <v>12.5</v>
      </c>
      <c r="N41" s="15" t="s">
        <v>255</v>
      </c>
      <c r="O41" s="15" t="s">
        <v>261</v>
      </c>
      <c r="Q41" s="22"/>
      <c r="R41" s="22"/>
      <c r="S41" s="54"/>
    </row>
    <row r="42" spans="2:19" ht="12.75">
      <c r="B42" s="94">
        <f t="shared" si="0"/>
        <v>0</v>
      </c>
      <c r="C42" s="94">
        <f>IF(COUNT(Q42:EC42)&gt;0,COUNT(Q42:EC42),"")</f>
      </c>
      <c r="D42" s="94">
        <f>IF(COUNT(S42:EC42)&gt;0,COUNT(S42:EC42),"")</f>
      </c>
      <c r="E42" s="94">
        <f t="shared" si="1"/>
      </c>
      <c r="F42" s="94">
        <f t="shared" si="3"/>
      </c>
      <c r="G42" s="94">
        <f t="shared" si="4"/>
      </c>
      <c r="H42" s="94">
        <f>IF(AND(M42&gt;0,M42&lt;=STATS!$C$22),1,"")</f>
      </c>
      <c r="J42" s="51">
        <v>41</v>
      </c>
      <c r="K42">
        <v>43.29628182</v>
      </c>
      <c r="L42">
        <v>-89.63399115</v>
      </c>
      <c r="M42" s="15">
        <v>14</v>
      </c>
      <c r="N42" s="15" t="s">
        <v>255</v>
      </c>
      <c r="O42" s="15" t="s">
        <v>261</v>
      </c>
      <c r="Q42" s="22"/>
      <c r="R42" s="22"/>
      <c r="S42" s="54"/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  <v>0</v>
      </c>
      <c r="F43" s="94">
        <f t="shared" si="3"/>
        <v>0</v>
      </c>
      <c r="G43" s="94">
        <f t="shared" si="4"/>
      </c>
      <c r="H43" s="94">
        <f>IF(AND(M43&gt;0,M43&lt;=STATS!$C$22),1,"")</f>
        <v>1</v>
      </c>
      <c r="J43" s="51">
        <v>42</v>
      </c>
      <c r="K43">
        <v>43.2921848</v>
      </c>
      <c r="L43">
        <v>-89.63402274</v>
      </c>
      <c r="M43" s="15">
        <v>11</v>
      </c>
      <c r="N43" s="15" t="s">
        <v>255</v>
      </c>
      <c r="O43" s="15" t="s">
        <v>261</v>
      </c>
      <c r="Q43" s="22"/>
      <c r="R43" s="22"/>
      <c r="S43" s="54"/>
    </row>
    <row r="44" spans="2:19" ht="12.75">
      <c r="B44" s="94">
        <f t="shared" si="0"/>
        <v>0</v>
      </c>
      <c r="C44" s="94">
        <f>IF(COUNT(Q44:EC44)&gt;0,COUNT(Q44:EC44),"")</f>
      </c>
      <c r="D44" s="94">
        <f>IF(COUNT(S44:EC44)&gt;0,COUNT(S44:EC44),"")</f>
      </c>
      <c r="E44" s="94">
        <f t="shared" si="1"/>
        <v>0</v>
      </c>
      <c r="F44" s="94">
        <f t="shared" si="3"/>
        <v>0</v>
      </c>
      <c r="G44" s="94">
        <f t="shared" si="4"/>
      </c>
      <c r="H44" s="94">
        <f>IF(AND(M44&gt;0,M44&lt;=STATS!$C$22),1,"")</f>
        <v>1</v>
      </c>
      <c r="J44" s="51">
        <v>43</v>
      </c>
      <c r="K44">
        <v>43.29101422</v>
      </c>
      <c r="L44">
        <v>-89.63402976</v>
      </c>
      <c r="M44" s="15">
        <v>12.5</v>
      </c>
      <c r="N44" s="15" t="s">
        <v>255</v>
      </c>
      <c r="O44" s="15" t="s">
        <v>261</v>
      </c>
      <c r="Q44" s="22"/>
      <c r="R44" s="22"/>
      <c r="S44" s="54"/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  <v>0</v>
      </c>
      <c r="F45" s="94">
        <f t="shared" si="3"/>
        <v>0</v>
      </c>
      <c r="G45" s="94">
        <f t="shared" si="4"/>
      </c>
      <c r="H45" s="94">
        <f>IF(AND(M45&gt;0,M45&lt;=STATS!$C$22),1,"")</f>
        <v>1</v>
      </c>
      <c r="J45" s="51">
        <v>44</v>
      </c>
      <c r="K45">
        <v>43.28984364</v>
      </c>
      <c r="L45">
        <v>-89.63403678</v>
      </c>
      <c r="M45" s="15">
        <v>12</v>
      </c>
      <c r="N45" s="15" t="s">
        <v>255</v>
      </c>
      <c r="O45" s="15" t="s">
        <v>261</v>
      </c>
      <c r="Q45" s="22"/>
      <c r="R45" s="22"/>
      <c r="S45" s="54"/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  <v>0</v>
      </c>
      <c r="F46" s="94">
        <f t="shared" si="3"/>
        <v>0</v>
      </c>
      <c r="G46" s="94">
        <f t="shared" si="4"/>
      </c>
      <c r="H46" s="94">
        <f>IF(AND(M46&gt;0,M46&lt;=STATS!$C$22),1,"")</f>
        <v>1</v>
      </c>
      <c r="J46" s="51">
        <v>45</v>
      </c>
      <c r="K46">
        <v>43.28867307</v>
      </c>
      <c r="L46">
        <v>-89.6340438</v>
      </c>
      <c r="M46" s="15">
        <v>9.5</v>
      </c>
      <c r="N46" s="15" t="s">
        <v>255</v>
      </c>
      <c r="O46" s="15" t="s">
        <v>261</v>
      </c>
      <c r="Q46" s="22"/>
      <c r="R46" s="22"/>
      <c r="S46" s="54"/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</c>
      <c r="F47" s="94">
        <f t="shared" si="3"/>
      </c>
      <c r="G47" s="94">
        <f t="shared" si="4"/>
      </c>
      <c r="H47" s="94">
        <f>IF(AND(M47&gt;0,M47&lt;=STATS!$C$22),1,"")</f>
      </c>
      <c r="J47" s="51">
        <v>46</v>
      </c>
      <c r="K47">
        <v>43.29686454</v>
      </c>
      <c r="L47">
        <v>-89.63319335</v>
      </c>
      <c r="M47" s="15">
        <v>13.5</v>
      </c>
      <c r="N47" s="15" t="s">
        <v>255</v>
      </c>
      <c r="O47" s="15" t="s">
        <v>261</v>
      </c>
      <c r="Q47" s="22"/>
      <c r="R47" s="22"/>
      <c r="S47" s="54"/>
    </row>
    <row r="48" spans="2:19" ht="12.75">
      <c r="B48" s="94">
        <f t="shared" si="0"/>
        <v>0</v>
      </c>
      <c r="C48" s="94">
        <f>IF(COUNT(Q48:EC48)&gt;0,COUNT(Q48:EC48),"")</f>
      </c>
      <c r="D48" s="94">
        <f>IF(COUNT(S48:EC48)&gt;0,COUNT(S48:EC48),"")</f>
      </c>
      <c r="E48" s="94">
        <f t="shared" si="1"/>
        <v>0</v>
      </c>
      <c r="F48" s="94">
        <f t="shared" si="3"/>
        <v>0</v>
      </c>
      <c r="G48" s="94">
        <f t="shared" si="4"/>
      </c>
      <c r="H48" s="94">
        <f>IF(AND(M48&gt;0,M48&lt;=STATS!$C$22),1,"")</f>
        <v>1</v>
      </c>
      <c r="J48" s="51">
        <v>47</v>
      </c>
      <c r="K48">
        <v>43.29569397</v>
      </c>
      <c r="L48">
        <v>-89.63320038</v>
      </c>
      <c r="M48" s="15">
        <v>10.5</v>
      </c>
      <c r="N48" s="15" t="s">
        <v>255</v>
      </c>
      <c r="O48" s="15" t="s">
        <v>261</v>
      </c>
      <c r="Q48" s="22"/>
      <c r="R48" s="22"/>
      <c r="S48" s="54"/>
    </row>
    <row r="49" spans="2:31" ht="12.75">
      <c r="B49" s="94">
        <f t="shared" si="0"/>
        <v>1</v>
      </c>
      <c r="C49" s="94">
        <f>IF(COUNT(Q49:EC49)&gt;0,COUNT(Q49:EC49),"")</f>
        <v>1</v>
      </c>
      <c r="D49" s="94">
        <f>IF(COUNT(S49:EC49)&gt;0,COUNT(S49:EC49),"")</f>
        <v>1</v>
      </c>
      <c r="E49" s="94">
        <f t="shared" si="1"/>
        <v>1</v>
      </c>
      <c r="F49" s="94">
        <f t="shared" si="3"/>
        <v>1</v>
      </c>
      <c r="G49" s="94">
        <f t="shared" si="4"/>
        <v>12</v>
      </c>
      <c r="H49" s="94">
        <f>IF(AND(M49&gt;0,M49&lt;=STATS!$C$22),1,"")</f>
        <v>1</v>
      </c>
      <c r="J49" s="51">
        <v>48</v>
      </c>
      <c r="K49">
        <v>43.29101166</v>
      </c>
      <c r="L49">
        <v>-89.63322852</v>
      </c>
      <c r="M49" s="15">
        <v>12</v>
      </c>
      <c r="N49" s="15" t="s">
        <v>255</v>
      </c>
      <c r="O49" s="15" t="s">
        <v>261</v>
      </c>
      <c r="Q49" s="22"/>
      <c r="R49" s="22"/>
      <c r="S49" s="54"/>
      <c r="AE49" s="15">
        <v>1</v>
      </c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  <v>0</v>
      </c>
      <c r="F50" s="94">
        <f t="shared" si="3"/>
        <v>0</v>
      </c>
      <c r="G50" s="94">
        <f t="shared" si="4"/>
      </c>
      <c r="H50" s="94">
        <f>IF(AND(M50&gt;0,M50&lt;=STATS!$C$22),1,"")</f>
        <v>1</v>
      </c>
      <c r="J50" s="51">
        <v>49</v>
      </c>
      <c r="K50">
        <v>43.28984108</v>
      </c>
      <c r="L50">
        <v>-89.63323555</v>
      </c>
      <c r="M50" s="15">
        <v>12</v>
      </c>
      <c r="N50" s="15" t="s">
        <v>255</v>
      </c>
      <c r="O50" s="15" t="s">
        <v>261</v>
      </c>
      <c r="Q50" s="22"/>
      <c r="R50" s="22"/>
      <c r="S50" s="54"/>
    </row>
    <row r="51" spans="2:19" ht="12.75">
      <c r="B51" s="94">
        <f t="shared" si="0"/>
        <v>0</v>
      </c>
      <c r="C51" s="94">
        <f>IF(COUNT(Q51:EC51)&gt;0,COUNT(Q51:EC51),"")</f>
      </c>
      <c r="D51" s="94">
        <f>IF(COUNT(S51:EC51)&gt;0,COUNT(S51:EC51),"")</f>
      </c>
      <c r="E51" s="94">
        <f t="shared" si="1"/>
        <v>0</v>
      </c>
      <c r="F51" s="94">
        <f t="shared" si="3"/>
        <v>0</v>
      </c>
      <c r="G51" s="94">
        <f t="shared" si="4"/>
      </c>
      <c r="H51" s="94">
        <f>IF(AND(M51&gt;0,M51&lt;=STATS!$C$22),1,"")</f>
        <v>1</v>
      </c>
      <c r="J51" s="51">
        <v>50</v>
      </c>
      <c r="K51">
        <v>43.2886705</v>
      </c>
      <c r="L51">
        <v>-89.63324259</v>
      </c>
      <c r="M51" s="15">
        <v>10</v>
      </c>
      <c r="N51" s="15" t="s">
        <v>255</v>
      </c>
      <c r="O51" s="15" t="s">
        <v>261</v>
      </c>
      <c r="Q51" s="22"/>
      <c r="R51" s="22"/>
      <c r="S51" s="54"/>
    </row>
    <row r="52" spans="2:31" ht="12.75">
      <c r="B52" s="94">
        <f t="shared" si="0"/>
        <v>1</v>
      </c>
      <c r="C52" s="94">
        <f>IF(COUNT(Q52:EC52)&gt;0,COUNT(Q52:EC52),"")</f>
        <v>1</v>
      </c>
      <c r="D52" s="94">
        <f>IF(COUNT(S52:EC52)&gt;0,COUNT(S52:EC52),"")</f>
        <v>1</v>
      </c>
      <c r="E52" s="94">
        <f t="shared" si="1"/>
        <v>1</v>
      </c>
      <c r="F52" s="94">
        <f t="shared" si="3"/>
        <v>1</v>
      </c>
      <c r="G52" s="94">
        <f t="shared" si="4"/>
        <v>10.5</v>
      </c>
      <c r="H52" s="94">
        <f>IF(AND(M52&gt;0,M52&lt;=STATS!$C$22),1,"")</f>
        <v>1</v>
      </c>
      <c r="J52" s="51">
        <v>51</v>
      </c>
      <c r="K52">
        <v>43.29744726</v>
      </c>
      <c r="L52">
        <v>-89.6323885</v>
      </c>
      <c r="M52" s="15">
        <v>10.5</v>
      </c>
      <c r="N52" s="15" t="s">
        <v>255</v>
      </c>
      <c r="O52" s="15" t="s">
        <v>261</v>
      </c>
      <c r="Q52" s="22"/>
      <c r="R52" s="22"/>
      <c r="S52" s="54"/>
      <c r="V52" s="15" t="s">
        <v>258</v>
      </c>
      <c r="AE52" s="15">
        <v>1</v>
      </c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</c>
      <c r="F53" s="94">
        <f t="shared" si="3"/>
      </c>
      <c r="G53" s="94">
        <f t="shared" si="4"/>
      </c>
      <c r="H53" s="94">
        <f>IF(AND(M53&gt;0,M53&lt;=STATS!$C$22),1,"")</f>
      </c>
      <c r="J53" s="51">
        <v>52</v>
      </c>
      <c r="K53">
        <v>43.29627668</v>
      </c>
      <c r="L53">
        <v>-89.63239555</v>
      </c>
      <c r="M53" s="15">
        <v>13.2</v>
      </c>
      <c r="N53" s="15" t="s">
        <v>255</v>
      </c>
      <c r="O53" s="15" t="s">
        <v>261</v>
      </c>
      <c r="Q53" s="22"/>
      <c r="R53" s="22"/>
      <c r="S53" s="54"/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  <v>0</v>
      </c>
      <c r="F54" s="94">
        <f t="shared" si="3"/>
        <v>0</v>
      </c>
      <c r="G54" s="94">
        <f t="shared" si="4"/>
      </c>
      <c r="H54" s="94">
        <f>IF(AND(M54&gt;0,M54&lt;=STATS!$C$22),1,"")</f>
        <v>1</v>
      </c>
      <c r="J54" s="51">
        <v>53</v>
      </c>
      <c r="K54">
        <v>43.2904238</v>
      </c>
      <c r="L54">
        <v>-89.63243081</v>
      </c>
      <c r="M54" s="15">
        <v>12</v>
      </c>
      <c r="N54" s="15" t="s">
        <v>255</v>
      </c>
      <c r="O54" s="15" t="s">
        <v>261</v>
      </c>
      <c r="Q54" s="22"/>
      <c r="R54" s="22"/>
      <c r="S54" s="54"/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  <v>0</v>
      </c>
      <c r="F55" s="94">
        <f t="shared" si="3"/>
        <v>0</v>
      </c>
      <c r="G55" s="94">
        <f t="shared" si="4"/>
      </c>
      <c r="H55" s="94">
        <f>IF(AND(M55&gt;0,M55&lt;=STATS!$C$22),1,"")</f>
        <v>1</v>
      </c>
      <c r="J55" s="51">
        <v>54</v>
      </c>
      <c r="K55">
        <v>43.28925322</v>
      </c>
      <c r="L55">
        <v>-89.63243785</v>
      </c>
      <c r="M55" s="15">
        <v>11.5</v>
      </c>
      <c r="N55" s="15" t="s">
        <v>255</v>
      </c>
      <c r="O55" s="15" t="s">
        <v>261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  <v>0</v>
      </c>
      <c r="F56" s="94">
        <f t="shared" si="3"/>
        <v>0</v>
      </c>
      <c r="G56" s="94">
        <f t="shared" si="4"/>
      </c>
      <c r="H56" s="94">
        <f>IF(AND(M56&gt;0,M56&lt;=STATS!$C$22),1,"")</f>
        <v>1</v>
      </c>
      <c r="J56" s="51">
        <v>55</v>
      </c>
      <c r="K56">
        <v>43.28808264</v>
      </c>
      <c r="L56">
        <v>-89.6324449</v>
      </c>
      <c r="M56" s="15">
        <v>7</v>
      </c>
      <c r="N56" s="15" t="s">
        <v>255</v>
      </c>
      <c r="O56" s="15" t="s">
        <v>261</v>
      </c>
      <c r="Q56" s="22"/>
      <c r="R56" s="22"/>
      <c r="S56" s="54"/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  <v>0</v>
      </c>
      <c r="F57" s="94">
        <f t="shared" si="3"/>
        <v>0</v>
      </c>
      <c r="G57" s="94">
        <f t="shared" si="4"/>
      </c>
      <c r="H57" s="94">
        <f>IF(AND(M57&gt;0,M57&lt;=STATS!$C$22),1,"")</f>
        <v>1</v>
      </c>
      <c r="J57" s="51">
        <v>56</v>
      </c>
      <c r="K57">
        <v>43.29685939</v>
      </c>
      <c r="L57">
        <v>-89.63159071</v>
      </c>
      <c r="M57" s="15">
        <v>12</v>
      </c>
      <c r="N57" s="15" t="s">
        <v>255</v>
      </c>
      <c r="O57" s="15" t="s">
        <v>261</v>
      </c>
      <c r="Q57" s="22"/>
      <c r="R57" s="22"/>
      <c r="S57" s="54"/>
    </row>
    <row r="58" spans="2:19" ht="12.75">
      <c r="B58" s="94">
        <f t="shared" si="0"/>
        <v>0</v>
      </c>
      <c r="C58" s="94">
        <f>IF(COUNT(Q58:EC58)&gt;0,COUNT(Q58:EC58),"")</f>
      </c>
      <c r="D58" s="94">
        <f>IF(COUNT(S58:EC58)&gt;0,COUNT(S58:EC58),"")</f>
      </c>
      <c r="E58" s="94">
        <f t="shared" si="1"/>
        <v>0</v>
      </c>
      <c r="F58" s="94">
        <f t="shared" si="3"/>
        <v>0</v>
      </c>
      <c r="G58" s="94">
        <f t="shared" si="4"/>
      </c>
      <c r="H58" s="94">
        <f>IF(AND(M58&gt;0,M58&lt;=STATS!$C$22),1,"")</f>
        <v>1</v>
      </c>
      <c r="J58" s="51">
        <v>57</v>
      </c>
      <c r="K58">
        <v>43.29568882</v>
      </c>
      <c r="L58">
        <v>-89.63159778</v>
      </c>
      <c r="M58" s="15">
        <v>11</v>
      </c>
      <c r="N58" s="15" t="s">
        <v>255</v>
      </c>
      <c r="O58" s="15" t="s">
        <v>261</v>
      </c>
      <c r="Q58" s="22"/>
      <c r="R58" s="22"/>
      <c r="S58" s="54"/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  <v>0</v>
      </c>
      <c r="F59" s="94">
        <f t="shared" si="3"/>
        <v>0</v>
      </c>
      <c r="G59" s="94">
        <f t="shared" si="4"/>
      </c>
      <c r="H59" s="94">
        <f>IF(AND(M59&gt;0,M59&lt;=STATS!$C$22),1,"")</f>
        <v>1</v>
      </c>
      <c r="J59" s="51">
        <v>58</v>
      </c>
      <c r="K59">
        <v>43.29100651</v>
      </c>
      <c r="L59">
        <v>-89.63162604</v>
      </c>
      <c r="M59" s="15">
        <v>11</v>
      </c>
      <c r="N59" s="15" t="s">
        <v>255</v>
      </c>
      <c r="O59" s="15" t="s">
        <v>261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  <v>0</v>
      </c>
      <c r="F60" s="94">
        <f t="shared" si="3"/>
        <v>0</v>
      </c>
      <c r="G60" s="94">
        <f t="shared" si="4"/>
      </c>
      <c r="H60" s="94">
        <f>IF(AND(M60&gt;0,M60&lt;=STATS!$C$22),1,"")</f>
        <v>1</v>
      </c>
      <c r="J60" s="51">
        <v>59</v>
      </c>
      <c r="K60">
        <v>43.28983593</v>
      </c>
      <c r="L60">
        <v>-89.63163311</v>
      </c>
      <c r="M60" s="15">
        <v>12</v>
      </c>
      <c r="N60" s="15" t="s">
        <v>255</v>
      </c>
      <c r="O60" s="15" t="s">
        <v>261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  <v>0</v>
      </c>
      <c r="F61" s="94">
        <f t="shared" si="3"/>
        <v>0</v>
      </c>
      <c r="G61" s="94">
        <f t="shared" si="4"/>
      </c>
      <c r="H61" s="94">
        <f>IF(AND(M61&gt;0,M61&lt;=STATS!$C$22),1,"")</f>
        <v>1</v>
      </c>
      <c r="J61" s="51">
        <v>60</v>
      </c>
      <c r="K61">
        <v>43.28866535</v>
      </c>
      <c r="L61">
        <v>-89.63164017</v>
      </c>
      <c r="M61" s="15">
        <v>11</v>
      </c>
      <c r="N61" s="15" t="s">
        <v>255</v>
      </c>
      <c r="O61" s="15" t="s">
        <v>261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  <v>0</v>
      </c>
      <c r="F62" s="94">
        <f t="shared" si="3"/>
        <v>0</v>
      </c>
      <c r="G62" s="94">
        <f t="shared" si="4"/>
      </c>
      <c r="H62" s="94">
        <f>IF(AND(M62&gt;0,M62&lt;=STATS!$C$22),1,"")</f>
        <v>1</v>
      </c>
      <c r="J62" s="51">
        <v>61</v>
      </c>
      <c r="K62">
        <v>43.28808006</v>
      </c>
      <c r="L62">
        <v>-89.6316437</v>
      </c>
      <c r="M62" s="15">
        <v>8.5</v>
      </c>
      <c r="N62" s="15" t="s">
        <v>255</v>
      </c>
      <c r="O62" s="15" t="s">
        <v>261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  <v>0</v>
      </c>
      <c r="F63" s="94">
        <f t="shared" si="3"/>
        <v>0</v>
      </c>
      <c r="G63" s="94">
        <f t="shared" si="4"/>
      </c>
      <c r="H63" s="94">
        <f>IF(AND(M63&gt;0,M63&lt;=STATS!$C$22),1,"")</f>
        <v>1</v>
      </c>
      <c r="J63" s="51">
        <v>62</v>
      </c>
      <c r="K63">
        <v>43.29685681</v>
      </c>
      <c r="L63">
        <v>-89.6307894</v>
      </c>
      <c r="M63" s="15">
        <v>10</v>
      </c>
      <c r="N63" s="15" t="s">
        <v>255</v>
      </c>
      <c r="O63" s="15" t="s">
        <v>261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  <v>0</v>
      </c>
      <c r="F64" s="94">
        <f t="shared" si="3"/>
        <v>0</v>
      </c>
      <c r="G64" s="94">
        <f t="shared" si="4"/>
      </c>
      <c r="H64" s="94">
        <f>IF(AND(M64&gt;0,M64&lt;=STATS!$C$22),1,"")</f>
        <v>1</v>
      </c>
      <c r="J64" s="51">
        <v>63</v>
      </c>
      <c r="K64">
        <v>43.29568623</v>
      </c>
      <c r="L64">
        <v>-89.63079648</v>
      </c>
      <c r="M64" s="15">
        <v>10</v>
      </c>
      <c r="N64" s="15" t="s">
        <v>255</v>
      </c>
      <c r="O64" s="15" t="s">
        <v>261</v>
      </c>
      <c r="Q64" s="22"/>
      <c r="R64" s="22"/>
      <c r="S64" s="54"/>
    </row>
    <row r="65" spans="2:22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  <v>0</v>
      </c>
      <c r="F65" s="94">
        <f t="shared" si="3"/>
        <v>0</v>
      </c>
      <c r="G65" s="94">
        <f t="shared" si="4"/>
      </c>
      <c r="H65" s="94">
        <f>IF(AND(M65&gt;0,M65&lt;=STATS!$C$22),1,"")</f>
        <v>1</v>
      </c>
      <c r="J65" s="51">
        <v>64</v>
      </c>
      <c r="K65">
        <v>43.29158921</v>
      </c>
      <c r="L65">
        <v>-89.63082126</v>
      </c>
      <c r="M65" s="15">
        <v>6.5</v>
      </c>
      <c r="N65" s="15" t="s">
        <v>255</v>
      </c>
      <c r="O65" s="15" t="s">
        <v>261</v>
      </c>
      <c r="Q65" s="22"/>
      <c r="R65" s="22"/>
      <c r="S65" s="54"/>
      <c r="V65" s="15" t="s">
        <v>258</v>
      </c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  <v>0</v>
      </c>
      <c r="F66" s="94">
        <f aca="true" t="shared" si="7" ref="F66:F129">IF(H66=1,COUNT(T66:EA66),"")</f>
        <v>0</v>
      </c>
      <c r="G66" s="94">
        <f t="shared" si="4"/>
      </c>
      <c r="H66" s="94">
        <f>IF(AND(M66&gt;0,M66&lt;=STATS!$C$22),1,"")</f>
        <v>1</v>
      </c>
      <c r="J66" s="51">
        <v>65</v>
      </c>
      <c r="K66">
        <v>43.29100392</v>
      </c>
      <c r="L66">
        <v>-89.6308248</v>
      </c>
      <c r="M66" s="15">
        <v>8.5</v>
      </c>
      <c r="N66" s="15" t="s">
        <v>255</v>
      </c>
      <c r="O66" s="15" t="s">
        <v>261</v>
      </c>
      <c r="Q66" s="22"/>
      <c r="R66" s="22"/>
      <c r="S66" s="54"/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  <v>0</v>
      </c>
      <c r="F67" s="94">
        <f t="shared" si="7"/>
        <v>0</v>
      </c>
      <c r="G67" s="94">
        <f t="shared" si="4"/>
      </c>
      <c r="H67" s="94">
        <f>IF(AND(M67&gt;0,M67&lt;=STATS!$C$22),1,"")</f>
        <v>1</v>
      </c>
      <c r="J67" s="51">
        <v>66</v>
      </c>
      <c r="K67">
        <v>43.28983335</v>
      </c>
      <c r="L67">
        <v>-89.63083188</v>
      </c>
      <c r="M67" s="15">
        <v>12</v>
      </c>
      <c r="N67" s="15" t="s">
        <v>255</v>
      </c>
      <c r="O67" s="15" t="s">
        <v>261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  <v>0</v>
      </c>
      <c r="F68" s="94">
        <f t="shared" si="7"/>
        <v>0</v>
      </c>
      <c r="G68" s="94">
        <f t="shared" si="4"/>
      </c>
      <c r="H68" s="94">
        <f>IF(AND(M68&gt;0,M68&lt;=STATS!$C$22),1,"")</f>
        <v>1</v>
      </c>
      <c r="J68" s="51">
        <v>67</v>
      </c>
      <c r="K68">
        <v>43.28866277</v>
      </c>
      <c r="L68">
        <v>-89.63083896</v>
      </c>
      <c r="M68" s="15">
        <v>11</v>
      </c>
      <c r="N68" s="15" t="s">
        <v>255</v>
      </c>
      <c r="O68" s="15" t="s">
        <v>261</v>
      </c>
      <c r="Q68" s="22"/>
      <c r="R68" s="22"/>
      <c r="S68" s="54"/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  <v>0</v>
      </c>
      <c r="F69" s="94">
        <f t="shared" si="7"/>
        <v>0</v>
      </c>
      <c r="G69" s="94">
        <f t="shared" si="4"/>
      </c>
      <c r="H69" s="94">
        <f>IF(AND(M69&gt;0,M69&lt;=STATS!$C$22),1,"")</f>
        <v>1</v>
      </c>
      <c r="J69" s="51">
        <v>68</v>
      </c>
      <c r="K69">
        <v>43.28749219</v>
      </c>
      <c r="L69">
        <v>-89.63084604</v>
      </c>
      <c r="M69" s="15">
        <v>8.5</v>
      </c>
      <c r="N69" s="15" t="s">
        <v>255</v>
      </c>
      <c r="O69" s="15" t="s">
        <v>261</v>
      </c>
      <c r="Q69" s="22"/>
      <c r="R69" s="22"/>
      <c r="S69" s="54"/>
    </row>
    <row r="70" spans="2:31" ht="12.75">
      <c r="B70" s="94">
        <f t="shared" si="5"/>
        <v>1</v>
      </c>
      <c r="C70" s="94">
        <f>IF(COUNT(Q70:EC70)&gt;0,COUNT(Q70:EC70),"")</f>
        <v>1</v>
      </c>
      <c r="D70" s="94">
        <f>IF(COUNT(S70:EC70)&gt;0,COUNT(S70:EC70),"")</f>
        <v>1</v>
      </c>
      <c r="E70" s="94">
        <f t="shared" si="6"/>
        <v>1</v>
      </c>
      <c r="F70" s="94">
        <f t="shared" si="7"/>
        <v>1</v>
      </c>
      <c r="G70" s="94">
        <f t="shared" si="4"/>
        <v>8</v>
      </c>
      <c r="H70" s="94">
        <f>IF(AND(M70&gt;0,M70&lt;=STATS!$C$22),1,"")</f>
        <v>1</v>
      </c>
      <c r="J70" s="51">
        <v>69</v>
      </c>
      <c r="K70">
        <v>43.2927572</v>
      </c>
      <c r="L70">
        <v>-89.63001292</v>
      </c>
      <c r="M70" s="15">
        <v>8</v>
      </c>
      <c r="N70" s="15" t="s">
        <v>255</v>
      </c>
      <c r="O70" s="15" t="s">
        <v>261</v>
      </c>
      <c r="Q70" s="22"/>
      <c r="R70" s="22"/>
      <c r="S70" s="54" t="s">
        <v>258</v>
      </c>
      <c r="V70" s="15" t="s">
        <v>258</v>
      </c>
      <c r="AE70" s="15">
        <v>2</v>
      </c>
    </row>
    <row r="71" spans="2:31" ht="12.75">
      <c r="B71" s="94">
        <f t="shared" si="5"/>
        <v>1</v>
      </c>
      <c r="C71" s="94">
        <f>IF(COUNT(Q71:EC71)&gt;0,COUNT(Q71:EC71),"")</f>
        <v>1</v>
      </c>
      <c r="D71" s="94">
        <f>IF(COUNT(S71:EC71)&gt;0,COUNT(S71:EC71),"")</f>
        <v>1</v>
      </c>
      <c r="E71" s="94">
        <f t="shared" si="6"/>
        <v>1</v>
      </c>
      <c r="F71" s="94">
        <f t="shared" si="7"/>
        <v>1</v>
      </c>
      <c r="G71" s="94">
        <f t="shared" si="4"/>
        <v>10</v>
      </c>
      <c r="H71" s="94">
        <f>IF(AND(M71&gt;0,M71&lt;=STATS!$C$22),1,"")</f>
        <v>1</v>
      </c>
      <c r="J71" s="51">
        <v>70</v>
      </c>
      <c r="K71">
        <v>43.29158662</v>
      </c>
      <c r="L71">
        <v>-89.63002002</v>
      </c>
      <c r="M71" s="15">
        <v>10</v>
      </c>
      <c r="N71" s="15" t="s">
        <v>255</v>
      </c>
      <c r="O71" s="15" t="s">
        <v>261</v>
      </c>
      <c r="Q71" s="22"/>
      <c r="R71" s="22"/>
      <c r="S71" s="54" t="s">
        <v>258</v>
      </c>
      <c r="V71" s="15" t="s">
        <v>258</v>
      </c>
      <c r="AE71" s="15">
        <v>1</v>
      </c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  <v>0</v>
      </c>
      <c r="F72" s="94">
        <f t="shared" si="7"/>
        <v>0</v>
      </c>
      <c r="G72" s="94">
        <f t="shared" si="4"/>
      </c>
      <c r="H72" s="94">
        <f>IF(AND(M72&gt;0,M72&lt;=STATS!$C$22),1,"")</f>
        <v>1</v>
      </c>
      <c r="J72" s="51">
        <v>71</v>
      </c>
      <c r="K72">
        <v>43.29041605</v>
      </c>
      <c r="L72">
        <v>-89.63002711</v>
      </c>
      <c r="M72" s="15">
        <v>12</v>
      </c>
      <c r="N72" s="15" t="s">
        <v>255</v>
      </c>
      <c r="O72" s="15" t="s">
        <v>261</v>
      </c>
      <c r="Q72" s="22"/>
      <c r="R72" s="22"/>
      <c r="S72" s="54"/>
    </row>
    <row r="73" spans="2:70" ht="12.75">
      <c r="B73" s="94">
        <f t="shared" si="5"/>
        <v>3</v>
      </c>
      <c r="C73" s="94">
        <f>IF(COUNT(Q73:EC73)&gt;0,COUNT(Q73:EC73),"")</f>
        <v>3</v>
      </c>
      <c r="D73" s="94">
        <f>IF(COUNT(S73:EC73)&gt;0,COUNT(S73:EC73),"")</f>
        <v>3</v>
      </c>
      <c r="E73" s="94">
        <f t="shared" si="6"/>
        <v>3</v>
      </c>
      <c r="F73" s="94">
        <f t="shared" si="7"/>
        <v>2</v>
      </c>
      <c r="G73" s="94">
        <f t="shared" si="4"/>
        <v>12</v>
      </c>
      <c r="H73" s="94">
        <f>IF(AND(M73&gt;0,M73&lt;=STATS!$C$22),1,"")</f>
        <v>1</v>
      </c>
      <c r="J73" s="51">
        <v>72</v>
      </c>
      <c r="K73">
        <v>43.28924547</v>
      </c>
      <c r="L73">
        <v>-89.63003421</v>
      </c>
      <c r="M73" s="15">
        <v>12</v>
      </c>
      <c r="N73" s="15" t="s">
        <v>255</v>
      </c>
      <c r="O73" s="15" t="s">
        <v>261</v>
      </c>
      <c r="Q73" s="22"/>
      <c r="R73" s="22"/>
      <c r="S73" s="54">
        <v>1</v>
      </c>
      <c r="AE73" s="15">
        <v>2</v>
      </c>
      <c r="BR73" s="15">
        <v>1</v>
      </c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  <v>0</v>
      </c>
      <c r="F74" s="94">
        <f t="shared" si="7"/>
        <v>0</v>
      </c>
      <c r="G74" s="94">
        <f t="shared" si="4"/>
      </c>
      <c r="H74" s="94">
        <f>IF(AND(M74&gt;0,M74&lt;=STATS!$C$22),1,"")</f>
        <v>1</v>
      </c>
      <c r="J74" s="51">
        <v>73</v>
      </c>
      <c r="K74">
        <v>43.28807489</v>
      </c>
      <c r="L74">
        <v>-89.6300413</v>
      </c>
      <c r="M74" s="15">
        <v>11</v>
      </c>
      <c r="N74" s="15" t="s">
        <v>255</v>
      </c>
      <c r="O74" s="15" t="s">
        <v>261</v>
      </c>
      <c r="Q74" s="22"/>
      <c r="R74" s="22"/>
      <c r="S74" s="54"/>
    </row>
    <row r="75" spans="2:108" ht="12.75">
      <c r="B75" s="94">
        <f t="shared" si="5"/>
        <v>4</v>
      </c>
      <c r="C75" s="94">
        <f>IF(COUNT(Q75:EC75)&gt;0,COUNT(Q75:EC75),"")</f>
        <v>4</v>
      </c>
      <c r="D75" s="94">
        <f>IF(COUNT(S75:EC75)&gt;0,COUNT(S75:EC75),"")</f>
        <v>4</v>
      </c>
      <c r="E75" s="94">
        <f t="shared" si="6"/>
        <v>4</v>
      </c>
      <c r="F75" s="94">
        <f t="shared" si="7"/>
        <v>3</v>
      </c>
      <c r="G75" s="94">
        <f t="shared" si="4"/>
        <v>8.5</v>
      </c>
      <c r="H75" s="94">
        <f>IF(AND(M75&gt;0,M75&lt;=STATS!$C$22),1,"")</f>
        <v>1</v>
      </c>
      <c r="J75" s="51">
        <v>74</v>
      </c>
      <c r="K75">
        <v>43.28690431</v>
      </c>
      <c r="L75">
        <v>-89.63004839</v>
      </c>
      <c r="M75" s="15">
        <v>8.5</v>
      </c>
      <c r="N75" s="15" t="s">
        <v>255</v>
      </c>
      <c r="O75" s="15" t="s">
        <v>261</v>
      </c>
      <c r="Q75" s="22"/>
      <c r="R75" s="22"/>
      <c r="S75" s="54">
        <v>2</v>
      </c>
      <c r="V75" s="15" t="s">
        <v>258</v>
      </c>
      <c r="AE75" s="15">
        <v>3</v>
      </c>
      <c r="BR75" s="15">
        <v>1</v>
      </c>
      <c r="DD75" s="15">
        <v>1</v>
      </c>
    </row>
    <row r="76" spans="2:108" ht="12.75">
      <c r="B76" s="94">
        <f t="shared" si="5"/>
        <v>3</v>
      </c>
      <c r="C76" s="94">
        <f>IF(COUNT(Q76:EC76)&gt;0,COUNT(Q76:EC76),"")</f>
        <v>3</v>
      </c>
      <c r="D76" s="94">
        <f>IF(COUNT(S76:EC76)&gt;0,COUNT(S76:EC76),"")</f>
        <v>3</v>
      </c>
      <c r="E76" s="94">
        <f t="shared" si="6"/>
        <v>3</v>
      </c>
      <c r="F76" s="94">
        <f t="shared" si="7"/>
        <v>2</v>
      </c>
      <c r="G76" s="94">
        <f t="shared" si="4"/>
        <v>7</v>
      </c>
      <c r="H76" s="94">
        <f>IF(AND(M76&gt;0,M76&lt;=STATS!$C$22),1,"")</f>
        <v>1</v>
      </c>
      <c r="J76" s="51">
        <v>75</v>
      </c>
      <c r="K76">
        <v>43.28631902</v>
      </c>
      <c r="L76">
        <v>-89.63005194</v>
      </c>
      <c r="M76" s="15">
        <v>7</v>
      </c>
      <c r="N76" s="15" t="s">
        <v>255</v>
      </c>
      <c r="O76" s="15" t="s">
        <v>261</v>
      </c>
      <c r="Q76" s="22"/>
      <c r="R76" s="22"/>
      <c r="S76" s="54">
        <v>2</v>
      </c>
      <c r="V76" s="15" t="s">
        <v>258</v>
      </c>
      <c r="AE76" s="15">
        <v>2</v>
      </c>
      <c r="DD76" s="15">
        <v>1</v>
      </c>
    </row>
    <row r="77" spans="2:108" ht="12.75">
      <c r="B77" s="94">
        <f t="shared" si="5"/>
        <v>4</v>
      </c>
      <c r="C77" s="94">
        <f>IF(COUNT(Q77:EC77)&gt;0,COUNT(Q77:EC77),"")</f>
        <v>4</v>
      </c>
      <c r="D77" s="94">
        <f>IF(COUNT(S77:EC77)&gt;0,COUNT(S77:EC77),"")</f>
        <v>3</v>
      </c>
      <c r="E77" s="94">
        <f t="shared" si="6"/>
        <v>4</v>
      </c>
      <c r="F77" s="94">
        <f t="shared" si="7"/>
        <v>2</v>
      </c>
      <c r="G77" s="94">
        <f t="shared" si="4"/>
        <v>7</v>
      </c>
      <c r="H77" s="94">
        <f>IF(AND(M77&gt;0,M77&lt;=STATS!$C$22),1,"")</f>
        <v>1</v>
      </c>
      <c r="J77" s="51">
        <v>76</v>
      </c>
      <c r="K77">
        <v>43.29392518</v>
      </c>
      <c r="L77">
        <v>-89.62920455</v>
      </c>
      <c r="M77" s="15">
        <v>7</v>
      </c>
      <c r="N77" s="15" t="s">
        <v>255</v>
      </c>
      <c r="O77" s="15" t="s">
        <v>261</v>
      </c>
      <c r="Q77" s="22"/>
      <c r="R77" s="22">
        <v>1</v>
      </c>
      <c r="S77" s="54">
        <v>2</v>
      </c>
      <c r="V77" s="15" t="s">
        <v>258</v>
      </c>
      <c r="AE77" s="15">
        <v>3</v>
      </c>
      <c r="DD77" s="15">
        <v>2</v>
      </c>
    </row>
    <row r="78" spans="2:31" ht="12.75">
      <c r="B78" s="94">
        <f t="shared" si="5"/>
        <v>2</v>
      </c>
      <c r="C78" s="94">
        <f>IF(COUNT(Q78:EC78)&gt;0,COUNT(Q78:EC78),"")</f>
        <v>2</v>
      </c>
      <c r="D78" s="94">
        <f>IF(COUNT(S78:EC78)&gt;0,COUNT(S78:EC78),"")</f>
        <v>1</v>
      </c>
      <c r="E78" s="94">
        <f t="shared" si="6"/>
        <v>2</v>
      </c>
      <c r="F78" s="94">
        <f t="shared" si="7"/>
        <v>1</v>
      </c>
      <c r="G78" s="94">
        <f t="shared" si="4"/>
        <v>10</v>
      </c>
      <c r="H78" s="94">
        <f>IF(AND(M78&gt;0,M78&lt;=STATS!$C$22),1,"")</f>
        <v>1</v>
      </c>
      <c r="J78" s="51">
        <v>77</v>
      </c>
      <c r="K78">
        <v>43.2933399</v>
      </c>
      <c r="L78">
        <v>-89.6292081</v>
      </c>
      <c r="M78" s="15">
        <v>10</v>
      </c>
      <c r="N78" s="15" t="s">
        <v>255</v>
      </c>
      <c r="O78" s="15" t="s">
        <v>261</v>
      </c>
      <c r="Q78" s="22">
        <v>1</v>
      </c>
      <c r="R78" s="22"/>
      <c r="S78" s="54"/>
      <c r="AE78" s="15">
        <v>3</v>
      </c>
    </row>
    <row r="79" spans="2:31" ht="12.75">
      <c r="B79" s="94">
        <f t="shared" si="5"/>
        <v>1</v>
      </c>
      <c r="C79" s="94">
        <f>IF(COUNT(Q79:EC79)&gt;0,COUNT(Q79:EC79),"")</f>
        <v>1</v>
      </c>
      <c r="D79" s="94">
        <f>IF(COUNT(S79:EC79)&gt;0,COUNT(S79:EC79),"")</f>
        <v>1</v>
      </c>
      <c r="E79" s="94">
        <f t="shared" si="6"/>
        <v>1</v>
      </c>
      <c r="F79" s="94">
        <f t="shared" si="7"/>
        <v>1</v>
      </c>
      <c r="G79" s="94">
        <f t="shared" si="4"/>
        <v>12</v>
      </c>
      <c r="H79" s="94">
        <f>IF(AND(M79&gt;0,M79&lt;=STATS!$C$22),1,"")</f>
        <v>1</v>
      </c>
      <c r="J79" s="51">
        <v>78</v>
      </c>
      <c r="K79">
        <v>43.29216932</v>
      </c>
      <c r="L79">
        <v>-89.62921521</v>
      </c>
      <c r="M79" s="15">
        <v>12</v>
      </c>
      <c r="N79" s="15" t="s">
        <v>255</v>
      </c>
      <c r="O79" s="15" t="s">
        <v>261</v>
      </c>
      <c r="Q79" s="22"/>
      <c r="R79" s="22"/>
      <c r="S79" s="54"/>
      <c r="AE79" s="15">
        <v>2</v>
      </c>
    </row>
    <row r="80" spans="2:70" ht="12.75">
      <c r="B80" s="94">
        <f t="shared" si="5"/>
        <v>2</v>
      </c>
      <c r="C80" s="94">
        <f>IF(COUNT(Q80:EC80)&gt;0,COUNT(Q80:EC80),"")</f>
        <v>2</v>
      </c>
      <c r="D80" s="94">
        <f>IF(COUNT(S80:EC80)&gt;0,COUNT(S80:EC80),"")</f>
        <v>2</v>
      </c>
      <c r="E80" s="94">
        <f t="shared" si="6"/>
        <v>2</v>
      </c>
      <c r="F80" s="94">
        <f t="shared" si="7"/>
        <v>2</v>
      </c>
      <c r="G80" s="94">
        <f t="shared" si="4"/>
        <v>12</v>
      </c>
      <c r="H80" s="94">
        <f>IF(AND(M80&gt;0,M80&lt;=STATS!$C$22),1,"")</f>
        <v>1</v>
      </c>
      <c r="J80" s="51">
        <v>79</v>
      </c>
      <c r="K80">
        <v>43.29099874</v>
      </c>
      <c r="L80">
        <v>-89.62922232</v>
      </c>
      <c r="M80" s="15">
        <v>12</v>
      </c>
      <c r="N80" s="15" t="s">
        <v>255</v>
      </c>
      <c r="O80" s="15" t="s">
        <v>261</v>
      </c>
      <c r="Q80" s="22"/>
      <c r="R80" s="22"/>
      <c r="S80" s="54"/>
      <c r="AE80" s="15">
        <v>1</v>
      </c>
      <c r="BR80" s="15">
        <v>1</v>
      </c>
    </row>
    <row r="81" spans="2:70" ht="12.75">
      <c r="B81" s="94">
        <f t="shared" si="5"/>
        <v>1</v>
      </c>
      <c r="C81" s="94">
        <f>IF(COUNT(Q81:EC81)&gt;0,COUNT(Q81:EC81),"")</f>
        <v>1</v>
      </c>
      <c r="D81" s="94">
        <f>IF(COUNT(S81:EC81)&gt;0,COUNT(S81:EC81),"")</f>
        <v>1</v>
      </c>
      <c r="E81" s="94">
        <f t="shared" si="6"/>
        <v>1</v>
      </c>
      <c r="F81" s="94">
        <f t="shared" si="7"/>
        <v>1</v>
      </c>
      <c r="G81" s="94">
        <f t="shared" si="4"/>
        <v>13</v>
      </c>
      <c r="H81" s="94">
        <f>IF(AND(M81&gt;0,M81&lt;=STATS!$C$22),1,"")</f>
        <v>1</v>
      </c>
      <c r="J81" s="51">
        <v>80</v>
      </c>
      <c r="K81">
        <v>43.28982816</v>
      </c>
      <c r="L81">
        <v>-89.62922943</v>
      </c>
      <c r="M81" s="15">
        <v>13</v>
      </c>
      <c r="N81" s="15" t="s">
        <v>255</v>
      </c>
      <c r="O81" s="15" t="s">
        <v>261</v>
      </c>
      <c r="Q81" s="22"/>
      <c r="R81" s="22"/>
      <c r="S81" s="54"/>
      <c r="BR81" s="15">
        <v>1</v>
      </c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  <v>0</v>
      </c>
      <c r="F82" s="94">
        <f t="shared" si="7"/>
        <v>0</v>
      </c>
      <c r="G82" s="94">
        <f t="shared" si="4"/>
      </c>
      <c r="H82" s="94">
        <f>IF(AND(M82&gt;0,M82&lt;=STATS!$C$22),1,"")</f>
        <v>1</v>
      </c>
      <c r="J82" s="51">
        <v>81</v>
      </c>
      <c r="K82">
        <v>43.28865759</v>
      </c>
      <c r="L82">
        <v>-89.62923655</v>
      </c>
      <c r="M82" s="15">
        <v>12</v>
      </c>
      <c r="N82" s="15" t="s">
        <v>255</v>
      </c>
      <c r="O82" s="15" t="s">
        <v>261</v>
      </c>
      <c r="Q82" s="22"/>
      <c r="R82" s="22"/>
      <c r="S82" s="54"/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  <v>0</v>
      </c>
      <c r="F83" s="94">
        <f t="shared" si="7"/>
        <v>0</v>
      </c>
      <c r="G83" s="94">
        <f t="shared" si="4"/>
      </c>
      <c r="H83" s="94">
        <f>IF(AND(M83&gt;0,M83&lt;=STATS!$C$22),1,"")</f>
        <v>1</v>
      </c>
      <c r="J83" s="51">
        <v>82</v>
      </c>
      <c r="K83">
        <v>43.28748701</v>
      </c>
      <c r="L83">
        <v>-89.62924365</v>
      </c>
      <c r="M83" s="15">
        <v>10</v>
      </c>
      <c r="N83" s="15" t="s">
        <v>255</v>
      </c>
      <c r="O83" s="15" t="s">
        <v>261</v>
      </c>
      <c r="Q83" s="22"/>
      <c r="R83" s="22"/>
      <c r="S83" s="54"/>
    </row>
    <row r="84" spans="2:31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  <v>0</v>
      </c>
      <c r="F84" s="94">
        <f t="shared" si="7"/>
        <v>0</v>
      </c>
      <c r="G84" s="94">
        <f t="shared" si="4"/>
      </c>
      <c r="H84" s="94">
        <f>IF(AND(M84&gt;0,M84&lt;=STATS!$C$22),1,"")</f>
        <v>1</v>
      </c>
      <c r="J84" s="51">
        <v>83</v>
      </c>
      <c r="K84">
        <v>43.28631643</v>
      </c>
      <c r="L84">
        <v>-89.62925076</v>
      </c>
      <c r="M84" s="15">
        <v>9</v>
      </c>
      <c r="N84" s="15" t="s">
        <v>255</v>
      </c>
      <c r="O84" s="15" t="s">
        <v>261</v>
      </c>
      <c r="Q84" s="22"/>
      <c r="R84" s="22"/>
      <c r="S84" s="54"/>
      <c r="AE84" s="15" t="s">
        <v>258</v>
      </c>
    </row>
    <row r="85" spans="2:31" ht="12.75">
      <c r="B85" s="94">
        <f t="shared" si="5"/>
        <v>1</v>
      </c>
      <c r="C85" s="94">
        <f>IF(COUNT(Q85:EC85)&gt;0,COUNT(Q85:EC85),"")</f>
        <v>1</v>
      </c>
      <c r="D85" s="94">
        <f>IF(COUNT(S85:EC85)&gt;0,COUNT(S85:EC85),"")</f>
        <v>1</v>
      </c>
      <c r="E85" s="94">
        <f t="shared" si="6"/>
        <v>1</v>
      </c>
      <c r="F85" s="94">
        <f t="shared" si="7"/>
        <v>1</v>
      </c>
      <c r="G85" s="94">
        <f t="shared" si="4"/>
        <v>7.5</v>
      </c>
      <c r="H85" s="94">
        <f>IF(AND(M85&gt;0,M85&lt;=STATS!$C$22),1,"")</f>
        <v>1</v>
      </c>
      <c r="J85" s="51">
        <v>84</v>
      </c>
      <c r="K85">
        <v>43.29450787</v>
      </c>
      <c r="L85">
        <v>-89.6283997</v>
      </c>
      <c r="M85" s="15">
        <v>7.5</v>
      </c>
      <c r="N85" s="15" t="s">
        <v>255</v>
      </c>
      <c r="O85" s="15" t="s">
        <v>261</v>
      </c>
      <c r="Q85" s="22"/>
      <c r="R85" s="22"/>
      <c r="S85" s="54"/>
      <c r="AE85" s="15">
        <v>3</v>
      </c>
    </row>
    <row r="86" spans="2:31" ht="12.75">
      <c r="B86" s="94">
        <f t="shared" si="5"/>
        <v>1</v>
      </c>
      <c r="C86" s="94">
        <f>IF(COUNT(Q86:EC86)&gt;0,COUNT(Q86:EC86),"")</f>
        <v>1</v>
      </c>
      <c r="D86" s="94">
        <f>IF(COUNT(S86:EC86)&gt;0,COUNT(S86:EC86),"")</f>
        <v>1</v>
      </c>
      <c r="E86" s="94">
        <f t="shared" si="6"/>
        <v>1</v>
      </c>
      <c r="F86" s="94">
        <f t="shared" si="7"/>
        <v>1</v>
      </c>
      <c r="G86" s="94">
        <f t="shared" si="4"/>
        <v>11</v>
      </c>
      <c r="H86" s="94">
        <f>IF(AND(M86&gt;0,M86&lt;=STATS!$C$22),1,"")</f>
        <v>1</v>
      </c>
      <c r="J86" s="51">
        <v>85</v>
      </c>
      <c r="K86">
        <v>43.29333729</v>
      </c>
      <c r="L86">
        <v>-89.62840683</v>
      </c>
      <c r="M86" s="15">
        <v>11</v>
      </c>
      <c r="N86" s="15" t="s">
        <v>255</v>
      </c>
      <c r="O86" s="15" t="s">
        <v>261</v>
      </c>
      <c r="Q86" s="22"/>
      <c r="R86" s="22"/>
      <c r="S86" s="54"/>
      <c r="AE86" s="15">
        <v>3</v>
      </c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  <v>0</v>
      </c>
      <c r="F87" s="94">
        <f t="shared" si="7"/>
        <v>0</v>
      </c>
      <c r="G87" s="94">
        <f t="shared" si="4"/>
      </c>
      <c r="H87" s="94">
        <f>IF(AND(M87&gt;0,M87&lt;=STATS!$C$22),1,"")</f>
        <v>1</v>
      </c>
      <c r="J87" s="51">
        <v>86</v>
      </c>
      <c r="K87">
        <v>43.29216672</v>
      </c>
      <c r="L87">
        <v>-89.62841396</v>
      </c>
      <c r="M87" s="15">
        <v>11.5</v>
      </c>
      <c r="N87" s="15" t="s">
        <v>255</v>
      </c>
      <c r="O87" s="15" t="s">
        <v>261</v>
      </c>
      <c r="Q87" s="22"/>
      <c r="R87" s="22"/>
      <c r="S87" s="54"/>
    </row>
    <row r="88" spans="2:31" ht="12.75">
      <c r="B88" s="94">
        <f t="shared" si="5"/>
        <v>1</v>
      </c>
      <c r="C88" s="94">
        <f>IF(COUNT(Q88:EC88)&gt;0,COUNT(Q88:EC88),"")</f>
        <v>1</v>
      </c>
      <c r="D88" s="94">
        <f>IF(COUNT(S88:EC88)&gt;0,COUNT(S88:EC88),"")</f>
        <v>1</v>
      </c>
      <c r="E88" s="94">
        <f t="shared" si="6"/>
        <v>1</v>
      </c>
      <c r="F88" s="94">
        <f t="shared" si="7"/>
        <v>1</v>
      </c>
      <c r="G88" s="94">
        <f t="shared" si="4"/>
        <v>12</v>
      </c>
      <c r="H88" s="94">
        <f>IF(AND(M88&gt;0,M88&lt;=STATS!$C$22),1,"")</f>
        <v>1</v>
      </c>
      <c r="J88" s="51">
        <v>87</v>
      </c>
      <c r="K88">
        <v>43.29099614</v>
      </c>
      <c r="L88">
        <v>-89.62842108</v>
      </c>
      <c r="M88" s="15">
        <v>12</v>
      </c>
      <c r="N88" s="15" t="s">
        <v>255</v>
      </c>
      <c r="O88" s="15" t="s">
        <v>261</v>
      </c>
      <c r="Q88" s="22"/>
      <c r="R88" s="22"/>
      <c r="S88" s="54"/>
      <c r="AE88" s="15">
        <v>1</v>
      </c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  <v>0</v>
      </c>
      <c r="F89" s="94">
        <f t="shared" si="7"/>
        <v>0</v>
      </c>
      <c r="G89" s="94">
        <f t="shared" si="4"/>
      </c>
      <c r="H89" s="94">
        <f>IF(AND(M89&gt;0,M89&lt;=STATS!$C$22),1,"")</f>
        <v>1</v>
      </c>
      <c r="J89" s="51">
        <v>88</v>
      </c>
      <c r="K89">
        <v>43.28982556</v>
      </c>
      <c r="L89">
        <v>-89.62842821</v>
      </c>
      <c r="M89" s="15">
        <v>12</v>
      </c>
      <c r="N89" s="15" t="s">
        <v>255</v>
      </c>
      <c r="O89" s="15" t="s">
        <v>261</v>
      </c>
      <c r="Q89" s="22"/>
      <c r="R89" s="22"/>
      <c r="S89" s="54"/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  <v>0</v>
      </c>
      <c r="F90" s="94">
        <f t="shared" si="7"/>
        <v>0</v>
      </c>
      <c r="G90" s="94">
        <f aca="true" t="shared" si="8" ref="G90:G153">IF($B90&gt;=1,$M90,"")</f>
      </c>
      <c r="H90" s="94">
        <f>IF(AND(M90&gt;0,M90&lt;=STATS!$C$22),1,"")</f>
        <v>1</v>
      </c>
      <c r="J90" s="51">
        <v>89</v>
      </c>
      <c r="K90">
        <v>43.28865499</v>
      </c>
      <c r="L90">
        <v>-89.62843534</v>
      </c>
      <c r="M90" s="15">
        <v>11</v>
      </c>
      <c r="N90" s="15" t="s">
        <v>255</v>
      </c>
      <c r="O90" s="15" t="s">
        <v>261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  <v>0</v>
      </c>
      <c r="F91" s="94">
        <f t="shared" si="7"/>
        <v>0</v>
      </c>
      <c r="G91" s="94">
        <f t="shared" si="8"/>
      </c>
      <c r="H91" s="94">
        <f>IF(AND(M91&gt;0,M91&lt;=STATS!$C$22),1,"")</f>
        <v>1</v>
      </c>
      <c r="J91" s="51">
        <v>90</v>
      </c>
      <c r="K91">
        <v>43.28748441</v>
      </c>
      <c r="L91">
        <v>-89.62844246</v>
      </c>
      <c r="M91" s="15">
        <v>11</v>
      </c>
      <c r="N91" s="15" t="s">
        <v>255</v>
      </c>
      <c r="O91" s="15" t="s">
        <v>261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  <v>0</v>
      </c>
      <c r="F92" s="94">
        <f t="shared" si="7"/>
        <v>0</v>
      </c>
      <c r="G92" s="94">
        <f t="shared" si="8"/>
      </c>
      <c r="H92" s="94">
        <f>IF(AND(M92&gt;0,M92&lt;=STATS!$C$22),1,"")</f>
        <v>1</v>
      </c>
      <c r="J92" s="51">
        <v>91</v>
      </c>
      <c r="K92">
        <v>43.28631383</v>
      </c>
      <c r="L92">
        <v>-89.62844959</v>
      </c>
      <c r="M92" s="15">
        <v>10</v>
      </c>
      <c r="N92" s="15" t="s">
        <v>255</v>
      </c>
      <c r="O92" s="15" t="s">
        <v>261</v>
      </c>
      <c r="Q92" s="22"/>
      <c r="R92" s="22"/>
      <c r="S92" s="54"/>
    </row>
    <row r="93" spans="2:31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  <v>0</v>
      </c>
      <c r="F93" s="94">
        <f t="shared" si="7"/>
        <v>0</v>
      </c>
      <c r="G93" s="94">
        <f t="shared" si="8"/>
      </c>
      <c r="H93" s="94">
        <f>IF(AND(M93&gt;0,M93&lt;=STATS!$C$22),1,"")</f>
        <v>1</v>
      </c>
      <c r="J93" s="51">
        <v>92</v>
      </c>
      <c r="K93">
        <v>43.28572854</v>
      </c>
      <c r="L93">
        <v>-89.62845315</v>
      </c>
      <c r="M93" s="15">
        <v>8</v>
      </c>
      <c r="N93" s="15" t="s">
        <v>255</v>
      </c>
      <c r="O93" s="15" t="s">
        <v>261</v>
      </c>
      <c r="Q93" s="22"/>
      <c r="R93" s="22"/>
      <c r="S93" s="54" t="s">
        <v>258</v>
      </c>
      <c r="V93" s="15" t="s">
        <v>258</v>
      </c>
      <c r="AE93" s="15" t="s">
        <v>258</v>
      </c>
    </row>
    <row r="94" spans="2:31" ht="12.75">
      <c r="B94" s="94">
        <f t="shared" si="5"/>
        <v>2</v>
      </c>
      <c r="C94" s="94">
        <f>IF(COUNT(Q94:EC94)&gt;0,COUNT(Q94:EC94),"")</f>
        <v>2</v>
      </c>
      <c r="D94" s="94">
        <f>IF(COUNT(S94:EC94)&gt;0,COUNT(S94:EC94),"")</f>
        <v>2</v>
      </c>
      <c r="E94" s="94">
        <f t="shared" si="6"/>
        <v>2</v>
      </c>
      <c r="F94" s="94">
        <f t="shared" si="7"/>
        <v>2</v>
      </c>
      <c r="G94" s="94">
        <f t="shared" si="8"/>
        <v>7</v>
      </c>
      <c r="H94" s="94">
        <f>IF(AND(M94&gt;0,M94&lt;=STATS!$C$22),1,"")</f>
        <v>1</v>
      </c>
      <c r="J94" s="51">
        <v>93</v>
      </c>
      <c r="K94">
        <v>43.29509055</v>
      </c>
      <c r="L94">
        <v>-89.62759485</v>
      </c>
      <c r="M94" s="15">
        <v>7</v>
      </c>
      <c r="N94" s="15" t="s">
        <v>255</v>
      </c>
      <c r="O94" s="15" t="s">
        <v>261</v>
      </c>
      <c r="Q94" s="22"/>
      <c r="R94" s="22"/>
      <c r="S94" s="54"/>
      <c r="V94" s="15">
        <v>2</v>
      </c>
      <c r="AE94" s="15">
        <v>3</v>
      </c>
    </row>
    <row r="95" spans="2:31" ht="12.75">
      <c r="B95" s="94">
        <f t="shared" si="5"/>
        <v>1</v>
      </c>
      <c r="C95" s="94">
        <f>IF(COUNT(Q95:EC95)&gt;0,COUNT(Q95:EC95),"")</f>
        <v>1</v>
      </c>
      <c r="D95" s="94">
        <f>IF(COUNT(S95:EC95)&gt;0,COUNT(S95:EC95),"")</f>
        <v>1</v>
      </c>
      <c r="E95" s="94">
        <f t="shared" si="6"/>
        <v>1</v>
      </c>
      <c r="F95" s="94">
        <f t="shared" si="7"/>
        <v>1</v>
      </c>
      <c r="G95" s="94">
        <f t="shared" si="8"/>
        <v>11</v>
      </c>
      <c r="H95" s="94">
        <f>IF(AND(M95&gt;0,M95&lt;=STATS!$C$22),1,"")</f>
        <v>1</v>
      </c>
      <c r="J95" s="51">
        <v>94</v>
      </c>
      <c r="K95">
        <v>43.29391998</v>
      </c>
      <c r="L95">
        <v>-89.62760199</v>
      </c>
      <c r="M95" s="15">
        <v>11</v>
      </c>
      <c r="N95" s="15" t="s">
        <v>255</v>
      </c>
      <c r="O95" s="15" t="s">
        <v>261</v>
      </c>
      <c r="Q95" s="22"/>
      <c r="R95" s="22"/>
      <c r="S95" s="54"/>
      <c r="AE95" s="15">
        <v>1</v>
      </c>
    </row>
    <row r="96" spans="2:31" ht="12.75">
      <c r="B96" s="94">
        <f t="shared" si="5"/>
        <v>2</v>
      </c>
      <c r="C96" s="94">
        <f>IF(COUNT(Q96:EC96)&gt;0,COUNT(Q96:EC96),"")</f>
        <v>2</v>
      </c>
      <c r="D96" s="94">
        <f>IF(COUNT(S96:EC96)&gt;0,COUNT(S96:EC96),"")</f>
        <v>2</v>
      </c>
      <c r="E96" s="94">
        <f t="shared" si="6"/>
        <v>2</v>
      </c>
      <c r="F96" s="94">
        <f t="shared" si="7"/>
        <v>1</v>
      </c>
      <c r="G96" s="94">
        <f t="shared" si="8"/>
        <v>11.5</v>
      </c>
      <c r="H96" s="94">
        <f>IF(AND(M96&gt;0,M96&lt;=STATS!$C$22),1,"")</f>
        <v>1</v>
      </c>
      <c r="J96" s="51">
        <v>95</v>
      </c>
      <c r="K96">
        <v>43.2927494</v>
      </c>
      <c r="L96">
        <v>-89.62760913</v>
      </c>
      <c r="M96" s="15">
        <v>11.5</v>
      </c>
      <c r="N96" s="15" t="s">
        <v>255</v>
      </c>
      <c r="O96" s="15" t="s">
        <v>261</v>
      </c>
      <c r="Q96" s="22"/>
      <c r="R96" s="22"/>
      <c r="S96" s="54">
        <v>1</v>
      </c>
      <c r="AE96" s="15">
        <v>1</v>
      </c>
    </row>
    <row r="97" spans="2:31" ht="12.75">
      <c r="B97" s="94">
        <f t="shared" si="5"/>
        <v>1</v>
      </c>
      <c r="C97" s="94">
        <f>IF(COUNT(Q97:EC97)&gt;0,COUNT(Q97:EC97),"")</f>
        <v>1</v>
      </c>
      <c r="D97" s="94">
        <f>IF(COUNT(S97:EC97)&gt;0,COUNT(S97:EC97),"")</f>
        <v>1</v>
      </c>
      <c r="E97" s="94">
        <f t="shared" si="6"/>
        <v>1</v>
      </c>
      <c r="F97" s="94">
        <f t="shared" si="7"/>
        <v>1</v>
      </c>
      <c r="G97" s="94">
        <f t="shared" si="8"/>
        <v>12</v>
      </c>
      <c r="H97" s="94">
        <f>IF(AND(M97&gt;0,M97&lt;=STATS!$C$22),1,"")</f>
        <v>1</v>
      </c>
      <c r="J97" s="51">
        <v>96</v>
      </c>
      <c r="K97">
        <v>43.29157882</v>
      </c>
      <c r="L97">
        <v>-89.62761628</v>
      </c>
      <c r="M97" s="15">
        <v>12</v>
      </c>
      <c r="N97" s="15" t="s">
        <v>255</v>
      </c>
      <c r="O97" s="15" t="s">
        <v>261</v>
      </c>
      <c r="Q97" s="22"/>
      <c r="R97" s="22"/>
      <c r="S97" s="54"/>
      <c r="AE97" s="15">
        <v>1</v>
      </c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  <v>0</v>
      </c>
      <c r="F98" s="94">
        <f t="shared" si="7"/>
        <v>0</v>
      </c>
      <c r="G98" s="94">
        <f t="shared" si="8"/>
      </c>
      <c r="H98" s="94">
        <f>IF(AND(M98&gt;0,M98&lt;=STATS!$C$22),1,"")</f>
        <v>1</v>
      </c>
      <c r="J98" s="51">
        <v>97</v>
      </c>
      <c r="K98">
        <v>43.29040825</v>
      </c>
      <c r="L98">
        <v>-89.62762342</v>
      </c>
      <c r="M98" s="15">
        <v>12</v>
      </c>
      <c r="N98" s="15" t="s">
        <v>255</v>
      </c>
      <c r="O98" s="15" t="s">
        <v>261</v>
      </c>
      <c r="Q98" s="22"/>
      <c r="R98" s="22"/>
      <c r="S98" s="54"/>
    </row>
    <row r="99" spans="2:70" ht="12.75">
      <c r="B99" s="94">
        <f t="shared" si="5"/>
        <v>2</v>
      </c>
      <c r="C99" s="94">
        <f>IF(COUNT(Q99:EC99)&gt;0,COUNT(Q99:EC99),"")</f>
        <v>2</v>
      </c>
      <c r="D99" s="94">
        <f>IF(COUNT(S99:EC99)&gt;0,COUNT(S99:EC99),"")</f>
        <v>2</v>
      </c>
      <c r="E99" s="94">
        <f t="shared" si="6"/>
        <v>2</v>
      </c>
      <c r="F99" s="94">
        <f t="shared" si="7"/>
        <v>2</v>
      </c>
      <c r="G99" s="94">
        <f t="shared" si="8"/>
        <v>12</v>
      </c>
      <c r="H99" s="94">
        <f>IF(AND(M99&gt;0,M99&lt;=STATS!$C$22),1,"")</f>
        <v>1</v>
      </c>
      <c r="J99" s="51">
        <v>98</v>
      </c>
      <c r="K99">
        <v>43.28923767</v>
      </c>
      <c r="L99">
        <v>-89.62763056</v>
      </c>
      <c r="M99" s="15">
        <v>12</v>
      </c>
      <c r="N99" s="15" t="s">
        <v>255</v>
      </c>
      <c r="O99" s="15" t="s">
        <v>261</v>
      </c>
      <c r="Q99" s="22"/>
      <c r="R99" s="22"/>
      <c r="S99" s="54"/>
      <c r="AE99" s="15">
        <v>2</v>
      </c>
      <c r="BR99" s="15">
        <v>1</v>
      </c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  <v>0</v>
      </c>
      <c r="F100" s="94">
        <f t="shared" si="7"/>
        <v>0</v>
      </c>
      <c r="G100" s="94">
        <f t="shared" si="8"/>
      </c>
      <c r="H100" s="94">
        <f>IF(AND(M100&gt;0,M100&lt;=STATS!$C$22),1,"")</f>
        <v>1</v>
      </c>
      <c r="J100" s="51">
        <v>99</v>
      </c>
      <c r="K100">
        <v>43.28806709</v>
      </c>
      <c r="L100">
        <v>-89.6276377</v>
      </c>
      <c r="M100" s="15">
        <v>12</v>
      </c>
      <c r="N100" s="15" t="s">
        <v>255</v>
      </c>
      <c r="O100" s="15" t="s">
        <v>261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  <v>0</v>
      </c>
      <c r="F101" s="94">
        <f t="shared" si="7"/>
        <v>0</v>
      </c>
      <c r="G101" s="94">
        <f t="shared" si="8"/>
      </c>
      <c r="H101" s="94">
        <f>IF(AND(M101&gt;0,M101&lt;=STATS!$C$22),1,"")</f>
        <v>1</v>
      </c>
      <c r="J101" s="51">
        <v>100</v>
      </c>
      <c r="K101">
        <v>43.28689651</v>
      </c>
      <c r="L101">
        <v>-89.62764484</v>
      </c>
      <c r="M101" s="15">
        <v>11</v>
      </c>
      <c r="N101" s="15" t="s">
        <v>255</v>
      </c>
      <c r="O101" s="15" t="s">
        <v>261</v>
      </c>
      <c r="Q101" s="22"/>
      <c r="R101" s="22"/>
      <c r="S101" s="54"/>
    </row>
    <row r="102" spans="2:22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  <v>0</v>
      </c>
      <c r="F102" s="94">
        <f t="shared" si="7"/>
        <v>0</v>
      </c>
      <c r="G102" s="94">
        <f t="shared" si="8"/>
      </c>
      <c r="H102" s="94">
        <f>IF(AND(M102&gt;0,M102&lt;=STATS!$C$22),1,"")</f>
        <v>1</v>
      </c>
      <c r="J102" s="51">
        <v>101</v>
      </c>
      <c r="K102">
        <v>43.28572594</v>
      </c>
      <c r="L102">
        <v>-89.62765198</v>
      </c>
      <c r="M102" s="15">
        <v>9</v>
      </c>
      <c r="N102" s="15" t="s">
        <v>255</v>
      </c>
      <c r="O102" s="15" t="s">
        <v>261</v>
      </c>
      <c r="Q102" s="22"/>
      <c r="R102" s="22"/>
      <c r="S102" s="54"/>
      <c r="V102" s="15" t="s">
        <v>258</v>
      </c>
    </row>
    <row r="103" spans="2:31" ht="12.75">
      <c r="B103" s="94">
        <f t="shared" si="5"/>
        <v>1</v>
      </c>
      <c r="C103" s="94">
        <f>IF(COUNT(Q103:EC103)&gt;0,COUNT(Q103:EC103),"")</f>
        <v>1</v>
      </c>
      <c r="D103" s="94">
        <f>IF(COUNT(S103:EC103)&gt;0,COUNT(S103:EC103),"")</f>
        <v>1</v>
      </c>
      <c r="E103" s="94">
        <f t="shared" si="6"/>
        <v>1</v>
      </c>
      <c r="F103" s="94">
        <f t="shared" si="7"/>
        <v>1</v>
      </c>
      <c r="G103" s="94">
        <f t="shared" si="8"/>
        <v>10</v>
      </c>
      <c r="H103" s="94">
        <f>IF(AND(M103&gt;0,M103&lt;=STATS!$C$22),1,"")</f>
        <v>1</v>
      </c>
      <c r="J103" s="51">
        <v>102</v>
      </c>
      <c r="K103">
        <v>43.29450265</v>
      </c>
      <c r="L103">
        <v>-89.62679713</v>
      </c>
      <c r="M103" s="15">
        <v>10</v>
      </c>
      <c r="N103" s="15" t="s">
        <v>255</v>
      </c>
      <c r="O103" s="15" t="s">
        <v>261</v>
      </c>
      <c r="Q103" s="22"/>
      <c r="R103" s="22"/>
      <c r="S103" s="54"/>
      <c r="AE103" s="15">
        <v>3</v>
      </c>
    </row>
    <row r="104" spans="2:31" ht="12.75">
      <c r="B104" s="94">
        <f t="shared" si="5"/>
        <v>1</v>
      </c>
      <c r="C104" s="94">
        <f>IF(COUNT(Q104:EC104)&gt;0,COUNT(Q104:EC104),"")</f>
        <v>1</v>
      </c>
      <c r="D104" s="94">
        <f>IF(COUNT(S104:EC104)&gt;0,COUNT(S104:EC104),"")</f>
        <v>1</v>
      </c>
      <c r="E104" s="94">
        <f t="shared" si="6"/>
        <v>1</v>
      </c>
      <c r="F104" s="94">
        <f t="shared" si="7"/>
        <v>1</v>
      </c>
      <c r="G104" s="94">
        <f t="shared" si="8"/>
        <v>11</v>
      </c>
      <c r="H104" s="94">
        <f>IF(AND(M104&gt;0,M104&lt;=STATS!$C$22),1,"")</f>
        <v>1</v>
      </c>
      <c r="J104" s="51">
        <v>103</v>
      </c>
      <c r="K104">
        <v>43.29333208</v>
      </c>
      <c r="L104">
        <v>-89.62680429</v>
      </c>
      <c r="M104" s="15">
        <v>11</v>
      </c>
      <c r="N104" s="15" t="s">
        <v>255</v>
      </c>
      <c r="O104" s="15" t="s">
        <v>261</v>
      </c>
      <c r="Q104" s="22"/>
      <c r="R104" s="22"/>
      <c r="S104" s="54"/>
      <c r="AE104" s="15">
        <v>3</v>
      </c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  <v>0</v>
      </c>
      <c r="F105" s="94">
        <f t="shared" si="7"/>
        <v>0</v>
      </c>
      <c r="G105" s="94">
        <f t="shared" si="8"/>
      </c>
      <c r="H105" s="94">
        <f>IF(AND(M105&gt;0,M105&lt;=STATS!$C$22),1,"")</f>
        <v>1</v>
      </c>
      <c r="J105" s="51">
        <v>104</v>
      </c>
      <c r="K105">
        <v>43.2921615</v>
      </c>
      <c r="L105">
        <v>-89.62681145</v>
      </c>
      <c r="M105" s="15">
        <v>11.5</v>
      </c>
      <c r="N105" s="15" t="s">
        <v>255</v>
      </c>
      <c r="O105" s="15" t="s">
        <v>261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  <v>0</v>
      </c>
      <c r="F106" s="94">
        <f t="shared" si="7"/>
        <v>0</v>
      </c>
      <c r="G106" s="94">
        <f t="shared" si="8"/>
      </c>
      <c r="H106" s="94">
        <f>IF(AND(M106&gt;0,M106&lt;=STATS!$C$22),1,"")</f>
        <v>1</v>
      </c>
      <c r="J106" s="51">
        <v>105</v>
      </c>
      <c r="K106">
        <v>43.29099092</v>
      </c>
      <c r="L106">
        <v>-89.62681861</v>
      </c>
      <c r="M106" s="15">
        <v>12</v>
      </c>
      <c r="N106" s="15" t="s">
        <v>255</v>
      </c>
      <c r="O106" s="15" t="s">
        <v>261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  <v>0</v>
      </c>
      <c r="F107" s="94">
        <f t="shared" si="7"/>
        <v>0</v>
      </c>
      <c r="G107" s="94">
        <f t="shared" si="8"/>
      </c>
      <c r="H107" s="94">
        <f>IF(AND(M107&gt;0,M107&lt;=STATS!$C$22),1,"")</f>
        <v>1</v>
      </c>
      <c r="J107" s="51">
        <v>106</v>
      </c>
      <c r="K107">
        <v>43.28982035</v>
      </c>
      <c r="L107">
        <v>-89.62682576</v>
      </c>
      <c r="M107" s="15">
        <v>12</v>
      </c>
      <c r="N107" s="15" t="s">
        <v>255</v>
      </c>
      <c r="O107" s="15" t="s">
        <v>261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  <v>0</v>
      </c>
      <c r="F108" s="94">
        <f t="shared" si="7"/>
        <v>0</v>
      </c>
      <c r="G108" s="94">
        <f t="shared" si="8"/>
      </c>
      <c r="H108" s="94">
        <f>IF(AND(M108&gt;0,M108&lt;=STATS!$C$22),1,"")</f>
        <v>1</v>
      </c>
      <c r="J108" s="51">
        <v>107</v>
      </c>
      <c r="K108">
        <v>43.28864977</v>
      </c>
      <c r="L108">
        <v>-89.62683292</v>
      </c>
      <c r="M108" s="15">
        <v>12</v>
      </c>
      <c r="N108" s="15" t="s">
        <v>255</v>
      </c>
      <c r="O108" s="15" t="s">
        <v>261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  <v>0</v>
      </c>
      <c r="F109" s="94">
        <f t="shared" si="7"/>
        <v>0</v>
      </c>
      <c r="G109" s="94">
        <f t="shared" si="8"/>
      </c>
      <c r="H109" s="94">
        <f>IF(AND(M109&gt;0,M109&lt;=STATS!$C$22),1,"")</f>
        <v>1</v>
      </c>
      <c r="J109" s="51">
        <v>108</v>
      </c>
      <c r="K109">
        <v>43.28747919</v>
      </c>
      <c r="L109">
        <v>-89.62684008</v>
      </c>
      <c r="M109" s="15">
        <v>11</v>
      </c>
      <c r="N109" s="15" t="s">
        <v>255</v>
      </c>
      <c r="O109" s="15" t="s">
        <v>261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  <v>0</v>
      </c>
      <c r="F110" s="94">
        <f t="shared" si="7"/>
        <v>0</v>
      </c>
      <c r="G110" s="94">
        <f t="shared" si="8"/>
      </c>
      <c r="H110" s="94">
        <f>IF(AND(M110&gt;0,M110&lt;=STATS!$C$22),1,"")</f>
        <v>1</v>
      </c>
      <c r="J110" s="51">
        <v>109</v>
      </c>
      <c r="K110">
        <v>43.28630861</v>
      </c>
      <c r="L110">
        <v>-89.62684723</v>
      </c>
      <c r="M110" s="15">
        <v>10.5</v>
      </c>
      <c r="N110" s="15" t="s">
        <v>255</v>
      </c>
      <c r="O110" s="15" t="s">
        <v>261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  <v>0</v>
      </c>
      <c r="F111" s="94">
        <f t="shared" si="7"/>
        <v>0</v>
      </c>
      <c r="G111" s="94">
        <f t="shared" si="8"/>
      </c>
      <c r="H111" s="94">
        <f>IF(AND(M111&gt;0,M111&lt;=STATS!$C$22),1,"")</f>
        <v>1</v>
      </c>
      <c r="J111" s="51">
        <v>110</v>
      </c>
      <c r="K111">
        <v>43.28572332</v>
      </c>
      <c r="L111">
        <v>-89.62685081</v>
      </c>
      <c r="M111" s="15">
        <v>9.5</v>
      </c>
      <c r="N111" s="15" t="s">
        <v>255</v>
      </c>
      <c r="O111" s="15" t="s">
        <v>261</v>
      </c>
      <c r="Q111" s="22"/>
      <c r="R111" s="22"/>
      <c r="S111" s="54"/>
    </row>
    <row r="112" spans="2:31" ht="12.75">
      <c r="B112" s="94">
        <f t="shared" si="5"/>
        <v>2</v>
      </c>
      <c r="C112" s="94">
        <f>IF(COUNT(Q112:EC112)&gt;0,COUNT(Q112:EC112),"")</f>
        <v>2</v>
      </c>
      <c r="D112" s="94">
        <f>IF(COUNT(S112:EC112)&gt;0,COUNT(S112:EC112),"")</f>
        <v>2</v>
      </c>
      <c r="E112" s="94">
        <f t="shared" si="6"/>
        <v>2</v>
      </c>
      <c r="F112" s="94">
        <f t="shared" si="7"/>
        <v>1</v>
      </c>
      <c r="G112" s="94">
        <f t="shared" si="8"/>
        <v>10</v>
      </c>
      <c r="H112" s="94">
        <f>IF(AND(M112&gt;0,M112&lt;=STATS!$C$22),1,"")</f>
        <v>1</v>
      </c>
      <c r="J112" s="51">
        <v>111</v>
      </c>
      <c r="K112">
        <v>43.29450004</v>
      </c>
      <c r="L112">
        <v>-89.62599585</v>
      </c>
      <c r="M112" s="15">
        <v>10</v>
      </c>
      <c r="N112" s="15" t="s">
        <v>255</v>
      </c>
      <c r="O112" s="15" t="s">
        <v>261</v>
      </c>
      <c r="Q112" s="22"/>
      <c r="R112" s="22"/>
      <c r="S112" s="54">
        <v>1</v>
      </c>
      <c r="AE112" s="15">
        <v>3</v>
      </c>
    </row>
    <row r="113" spans="2:31" ht="12.75">
      <c r="B113" s="94">
        <f t="shared" si="5"/>
        <v>1</v>
      </c>
      <c r="C113" s="94">
        <f>IF(COUNT(Q113:EC113)&gt;0,COUNT(Q113:EC113),"")</f>
        <v>1</v>
      </c>
      <c r="D113" s="94">
        <f>IF(COUNT(S113:EC113)&gt;0,COUNT(S113:EC113),"")</f>
        <v>1</v>
      </c>
      <c r="E113" s="94">
        <f t="shared" si="6"/>
        <v>1</v>
      </c>
      <c r="F113" s="94">
        <f t="shared" si="7"/>
        <v>1</v>
      </c>
      <c r="G113" s="94">
        <f t="shared" si="8"/>
        <v>11</v>
      </c>
      <c r="H113" s="94">
        <f>IF(AND(M113&gt;0,M113&lt;=STATS!$C$22),1,"")</f>
        <v>1</v>
      </c>
      <c r="J113" s="51">
        <v>112</v>
      </c>
      <c r="K113">
        <v>43.29391475</v>
      </c>
      <c r="L113">
        <v>-89.62599944</v>
      </c>
      <c r="M113" s="15">
        <v>11</v>
      </c>
      <c r="N113" s="15" t="s">
        <v>255</v>
      </c>
      <c r="O113" s="15" t="s">
        <v>261</v>
      </c>
      <c r="Q113" s="22"/>
      <c r="R113" s="22"/>
      <c r="S113" s="54"/>
      <c r="AE113" s="15">
        <v>1</v>
      </c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  <v>0</v>
      </c>
      <c r="F114" s="94">
        <f t="shared" si="7"/>
        <v>0</v>
      </c>
      <c r="G114" s="94">
        <f t="shared" si="8"/>
      </c>
      <c r="H114" s="94">
        <f>IF(AND(M114&gt;0,M114&lt;=STATS!$C$22),1,"")</f>
        <v>1</v>
      </c>
      <c r="J114" s="51">
        <v>113</v>
      </c>
      <c r="K114">
        <v>43.29274417</v>
      </c>
      <c r="L114">
        <v>-89.62600661</v>
      </c>
      <c r="M114" s="15">
        <v>11.5</v>
      </c>
      <c r="N114" s="15" t="s">
        <v>255</v>
      </c>
      <c r="O114" s="15" t="s">
        <v>261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  <v>0</v>
      </c>
      <c r="F115" s="94">
        <f t="shared" si="7"/>
        <v>0</v>
      </c>
      <c r="G115" s="94">
        <f t="shared" si="8"/>
      </c>
      <c r="H115" s="94">
        <f>IF(AND(M115&gt;0,M115&lt;=STATS!$C$22),1,"")</f>
        <v>1</v>
      </c>
      <c r="J115" s="51">
        <v>114</v>
      </c>
      <c r="K115">
        <v>43.2915736</v>
      </c>
      <c r="L115">
        <v>-89.62601378</v>
      </c>
      <c r="M115" s="15">
        <v>13</v>
      </c>
      <c r="N115" s="15" t="s">
        <v>255</v>
      </c>
      <c r="O115" s="15" t="s">
        <v>261</v>
      </c>
      <c r="Q115" s="22"/>
      <c r="R115" s="22"/>
      <c r="S115" s="54"/>
    </row>
    <row r="116" spans="2:70" ht="12.75">
      <c r="B116" s="94">
        <f t="shared" si="5"/>
        <v>1</v>
      </c>
      <c r="C116" s="94">
        <f>IF(COUNT(Q116:EC116)&gt;0,COUNT(Q116:EC116),"")</f>
        <v>1</v>
      </c>
      <c r="D116" s="94">
        <f>IF(COUNT(S116:EC116)&gt;0,COUNT(S116:EC116),"")</f>
        <v>1</v>
      </c>
      <c r="E116" s="94">
        <f t="shared" si="6"/>
        <v>1</v>
      </c>
      <c r="F116" s="94">
        <f t="shared" si="7"/>
        <v>1</v>
      </c>
      <c r="G116" s="94">
        <f t="shared" si="8"/>
        <v>12</v>
      </c>
      <c r="H116" s="94">
        <f>IF(AND(M116&gt;0,M116&lt;=STATS!$C$22),1,"")</f>
        <v>1</v>
      </c>
      <c r="J116" s="51">
        <v>115</v>
      </c>
      <c r="K116">
        <v>43.29040302</v>
      </c>
      <c r="L116">
        <v>-89.62602095</v>
      </c>
      <c r="M116" s="15">
        <v>12</v>
      </c>
      <c r="N116" s="15" t="s">
        <v>255</v>
      </c>
      <c r="O116" s="15" t="s">
        <v>261</v>
      </c>
      <c r="Q116" s="22"/>
      <c r="R116" s="22"/>
      <c r="S116" s="54"/>
      <c r="BR116" s="15">
        <v>1</v>
      </c>
    </row>
    <row r="117" spans="2:31" ht="12.75">
      <c r="B117" s="94">
        <f t="shared" si="5"/>
        <v>1</v>
      </c>
      <c r="C117" s="94">
        <f>IF(COUNT(Q117:EC117)&gt;0,COUNT(Q117:EC117),"")</f>
        <v>1</v>
      </c>
      <c r="D117" s="94">
        <f>IF(COUNT(S117:EC117)&gt;0,COUNT(S117:EC117),"")</f>
        <v>1</v>
      </c>
      <c r="E117" s="94">
        <f t="shared" si="6"/>
        <v>1</v>
      </c>
      <c r="F117" s="94">
        <f t="shared" si="7"/>
        <v>1</v>
      </c>
      <c r="G117" s="94">
        <f t="shared" si="8"/>
        <v>12</v>
      </c>
      <c r="H117" s="94">
        <f>IF(AND(M117&gt;0,M117&lt;=STATS!$C$22),1,"")</f>
        <v>1</v>
      </c>
      <c r="J117" s="51">
        <v>116</v>
      </c>
      <c r="K117">
        <v>43.28923244</v>
      </c>
      <c r="L117">
        <v>-89.62602813</v>
      </c>
      <c r="M117" s="15">
        <v>12</v>
      </c>
      <c r="N117" s="15" t="s">
        <v>255</v>
      </c>
      <c r="O117" s="15" t="s">
        <v>261</v>
      </c>
      <c r="Q117" s="22"/>
      <c r="R117" s="22"/>
      <c r="S117" s="54"/>
      <c r="AE117" s="15">
        <v>2</v>
      </c>
    </row>
    <row r="118" spans="2:31" ht="12.75">
      <c r="B118" s="94">
        <f t="shared" si="5"/>
        <v>1</v>
      </c>
      <c r="C118" s="94">
        <f>IF(COUNT(Q118:EC118)&gt;0,COUNT(Q118:EC118),"")</f>
        <v>1</v>
      </c>
      <c r="D118" s="94">
        <f>IF(COUNT(S118:EC118)&gt;0,COUNT(S118:EC118),"")</f>
        <v>1</v>
      </c>
      <c r="E118" s="94">
        <f t="shared" si="6"/>
        <v>1</v>
      </c>
      <c r="F118" s="94">
        <f t="shared" si="7"/>
        <v>1</v>
      </c>
      <c r="G118" s="94">
        <f t="shared" si="8"/>
        <v>11.5</v>
      </c>
      <c r="H118" s="94">
        <f>IF(AND(M118&gt;0,M118&lt;=STATS!$C$22),1,"")</f>
        <v>1</v>
      </c>
      <c r="J118" s="51">
        <v>117</v>
      </c>
      <c r="K118">
        <v>43.28806186</v>
      </c>
      <c r="L118">
        <v>-89.6260353</v>
      </c>
      <c r="M118" s="15">
        <v>11.5</v>
      </c>
      <c r="N118" s="15" t="s">
        <v>255</v>
      </c>
      <c r="O118" s="15" t="s">
        <v>261</v>
      </c>
      <c r="Q118" s="22"/>
      <c r="R118" s="22"/>
      <c r="S118" s="54"/>
      <c r="AE118" s="15">
        <v>1</v>
      </c>
    </row>
    <row r="119" spans="2:31" ht="12.75">
      <c r="B119" s="94">
        <f t="shared" si="5"/>
        <v>1</v>
      </c>
      <c r="C119" s="94">
        <f>IF(COUNT(Q119:EC119)&gt;0,COUNT(Q119:EC119),"")</f>
        <v>1</v>
      </c>
      <c r="D119" s="94">
        <f>IF(COUNT(S119:EC119)&gt;0,COUNT(S119:EC119),"")</f>
        <v>1</v>
      </c>
      <c r="E119" s="94">
        <f t="shared" si="6"/>
        <v>1</v>
      </c>
      <c r="F119" s="94">
        <f t="shared" si="7"/>
        <v>1</v>
      </c>
      <c r="G119" s="94">
        <f t="shared" si="8"/>
        <v>11</v>
      </c>
      <c r="H119" s="94">
        <f>IF(AND(M119&gt;0,M119&lt;=STATS!$C$22),1,"")</f>
        <v>1</v>
      </c>
      <c r="J119" s="51">
        <v>118</v>
      </c>
      <c r="K119">
        <v>43.28689129</v>
      </c>
      <c r="L119">
        <v>-89.62604247</v>
      </c>
      <c r="M119" s="15">
        <v>11</v>
      </c>
      <c r="N119" s="15" t="s">
        <v>255</v>
      </c>
      <c r="O119" s="15" t="s">
        <v>261</v>
      </c>
      <c r="Q119" s="22"/>
      <c r="R119" s="22"/>
      <c r="S119" s="54"/>
      <c r="AE119" s="15">
        <v>1</v>
      </c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  <v>0</v>
      </c>
      <c r="F120" s="94">
        <f t="shared" si="7"/>
        <v>0</v>
      </c>
      <c r="G120" s="94">
        <f t="shared" si="8"/>
      </c>
      <c r="H120" s="94">
        <f>IF(AND(M120&gt;0,M120&lt;=STATS!$C$22),1,"")</f>
        <v>1</v>
      </c>
      <c r="J120" s="51">
        <v>119</v>
      </c>
      <c r="K120">
        <v>43.28572071</v>
      </c>
      <c r="L120">
        <v>-89.62604964</v>
      </c>
      <c r="M120" s="15">
        <v>10</v>
      </c>
      <c r="N120" s="15" t="s">
        <v>255</v>
      </c>
      <c r="O120" s="15" t="s">
        <v>261</v>
      </c>
      <c r="Q120" s="22"/>
      <c r="R120" s="22"/>
      <c r="S120" s="54"/>
    </row>
    <row r="121" spans="2:31" ht="12.75">
      <c r="B121" s="94">
        <f t="shared" si="5"/>
        <v>3</v>
      </c>
      <c r="C121" s="94">
        <f>IF(COUNT(Q121:EC121)&gt;0,COUNT(Q121:EC121),"")</f>
        <v>3</v>
      </c>
      <c r="D121" s="94">
        <f>IF(COUNT(S121:EC121)&gt;0,COUNT(S121:EC121),"")</f>
        <v>2</v>
      </c>
      <c r="E121" s="94">
        <f t="shared" si="6"/>
        <v>3</v>
      </c>
      <c r="F121" s="94">
        <f t="shared" si="7"/>
        <v>1</v>
      </c>
      <c r="G121" s="94">
        <f t="shared" si="8"/>
        <v>9</v>
      </c>
      <c r="H121" s="94">
        <f>IF(AND(M121&gt;0,M121&lt;=STATS!$C$22),1,"")</f>
        <v>1</v>
      </c>
      <c r="J121" s="51">
        <v>120</v>
      </c>
      <c r="K121">
        <v>43.29449741</v>
      </c>
      <c r="L121">
        <v>-89.62519456</v>
      </c>
      <c r="M121" s="15">
        <v>9</v>
      </c>
      <c r="N121" s="15" t="s">
        <v>255</v>
      </c>
      <c r="O121" s="15" t="s">
        <v>261</v>
      </c>
      <c r="Q121" s="22">
        <v>2</v>
      </c>
      <c r="R121" s="22"/>
      <c r="S121" s="54">
        <v>2</v>
      </c>
      <c r="AE121" s="15">
        <v>3</v>
      </c>
    </row>
    <row r="122" spans="2:31" ht="12.75">
      <c r="B122" s="94">
        <f t="shared" si="5"/>
        <v>1</v>
      </c>
      <c r="C122" s="94">
        <f>IF(COUNT(Q122:EC122)&gt;0,COUNT(Q122:EC122),"")</f>
        <v>1</v>
      </c>
      <c r="D122" s="94">
        <f>IF(COUNT(S122:EC122)&gt;0,COUNT(S122:EC122),"")</f>
        <v>1</v>
      </c>
      <c r="E122" s="94">
        <f t="shared" si="6"/>
        <v>1</v>
      </c>
      <c r="F122" s="94">
        <f t="shared" si="7"/>
        <v>1</v>
      </c>
      <c r="G122" s="94">
        <f t="shared" si="8"/>
        <v>11</v>
      </c>
      <c r="H122" s="94">
        <f>IF(AND(M122&gt;0,M122&lt;=STATS!$C$22),1,"")</f>
        <v>1</v>
      </c>
      <c r="J122" s="51">
        <v>121</v>
      </c>
      <c r="K122">
        <v>43.29332684</v>
      </c>
      <c r="L122">
        <v>-89.62520175</v>
      </c>
      <c r="M122" s="15">
        <v>11</v>
      </c>
      <c r="N122" s="15" t="s">
        <v>255</v>
      </c>
      <c r="O122" s="15" t="s">
        <v>261</v>
      </c>
      <c r="Q122" s="22"/>
      <c r="R122" s="22"/>
      <c r="S122" s="54"/>
      <c r="AE122" s="15">
        <v>1</v>
      </c>
    </row>
    <row r="123" spans="2:70" ht="12.75">
      <c r="B123" s="94">
        <f t="shared" si="5"/>
        <v>3</v>
      </c>
      <c r="C123" s="94">
        <f>IF(COUNT(Q123:EC123)&gt;0,COUNT(Q123:EC123),"")</f>
        <v>3</v>
      </c>
      <c r="D123" s="94">
        <f>IF(COUNT(S123:EC123)&gt;0,COUNT(S123:EC123),"")</f>
        <v>3</v>
      </c>
      <c r="E123" s="94">
        <f t="shared" si="6"/>
        <v>3</v>
      </c>
      <c r="F123" s="94">
        <f t="shared" si="7"/>
        <v>2</v>
      </c>
      <c r="G123" s="94">
        <f t="shared" si="8"/>
        <v>12</v>
      </c>
      <c r="H123" s="94">
        <f>IF(AND(M123&gt;0,M123&lt;=STATS!$C$22),1,"")</f>
        <v>1</v>
      </c>
      <c r="J123" s="51">
        <v>122</v>
      </c>
      <c r="K123">
        <v>43.29215626</v>
      </c>
      <c r="L123">
        <v>-89.62520894</v>
      </c>
      <c r="M123" s="15">
        <v>12</v>
      </c>
      <c r="N123" s="15" t="s">
        <v>255</v>
      </c>
      <c r="O123" s="15" t="s">
        <v>261</v>
      </c>
      <c r="Q123" s="22"/>
      <c r="R123" s="22"/>
      <c r="S123" s="54">
        <v>1</v>
      </c>
      <c r="AE123" s="15">
        <v>1</v>
      </c>
      <c r="BR123" s="15">
        <v>1</v>
      </c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  <v>0</v>
      </c>
      <c r="F124" s="94">
        <f t="shared" si="7"/>
        <v>0</v>
      </c>
      <c r="G124" s="94">
        <f t="shared" si="8"/>
      </c>
      <c r="H124" s="94">
        <f>IF(AND(M124&gt;0,M124&lt;=STATS!$C$22),1,"")</f>
        <v>1</v>
      </c>
      <c r="J124" s="51">
        <v>123</v>
      </c>
      <c r="K124">
        <v>43.29098568</v>
      </c>
      <c r="L124">
        <v>-89.62521613</v>
      </c>
      <c r="M124" s="15">
        <v>12</v>
      </c>
      <c r="N124" s="15" t="s">
        <v>255</v>
      </c>
      <c r="O124" s="15" t="s">
        <v>261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  <v>0</v>
      </c>
      <c r="F125" s="94">
        <f t="shared" si="7"/>
        <v>0</v>
      </c>
      <c r="G125" s="94">
        <f t="shared" si="8"/>
      </c>
      <c r="H125" s="94">
        <f>IF(AND(M125&gt;0,M125&lt;=STATS!$C$22),1,"")</f>
        <v>1</v>
      </c>
      <c r="J125" s="51">
        <v>124</v>
      </c>
      <c r="K125">
        <v>43.28981511</v>
      </c>
      <c r="L125">
        <v>-89.62522332</v>
      </c>
      <c r="M125" s="15">
        <v>12</v>
      </c>
      <c r="N125" s="15" t="s">
        <v>255</v>
      </c>
      <c r="O125" s="15" t="s">
        <v>261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  <v>0</v>
      </c>
      <c r="F126" s="94">
        <f t="shared" si="7"/>
        <v>0</v>
      </c>
      <c r="G126" s="94">
        <f t="shared" si="8"/>
      </c>
      <c r="H126" s="94">
        <f>IF(AND(M126&gt;0,M126&lt;=STATS!$C$22),1,"")</f>
        <v>1</v>
      </c>
      <c r="J126" s="51">
        <v>125</v>
      </c>
      <c r="K126">
        <v>43.28864453</v>
      </c>
      <c r="L126">
        <v>-89.6252305</v>
      </c>
      <c r="M126" s="15">
        <v>12</v>
      </c>
      <c r="N126" s="15" t="s">
        <v>255</v>
      </c>
      <c r="O126" s="15" t="s">
        <v>261</v>
      </c>
      <c r="Q126" s="22"/>
      <c r="R126" s="22"/>
      <c r="S126" s="54"/>
    </row>
    <row r="127" spans="2:31" ht="12.75">
      <c r="B127" s="94">
        <f t="shared" si="5"/>
        <v>1</v>
      </c>
      <c r="C127" s="94">
        <f>IF(COUNT(Q127:EC127)&gt;0,COUNT(Q127:EC127),"")</f>
        <v>1</v>
      </c>
      <c r="D127" s="94">
        <f>IF(COUNT(S127:EC127)&gt;0,COUNT(S127:EC127),"")</f>
        <v>1</v>
      </c>
      <c r="E127" s="94">
        <f t="shared" si="6"/>
        <v>1</v>
      </c>
      <c r="F127" s="94">
        <f t="shared" si="7"/>
        <v>1</v>
      </c>
      <c r="G127" s="94">
        <f t="shared" si="8"/>
        <v>11</v>
      </c>
      <c r="H127" s="94">
        <f>IF(AND(M127&gt;0,M127&lt;=STATS!$C$22),1,"")</f>
        <v>1</v>
      </c>
      <c r="J127" s="51">
        <v>126</v>
      </c>
      <c r="K127">
        <v>43.28747395</v>
      </c>
      <c r="L127">
        <v>-89.62523769</v>
      </c>
      <c r="M127" s="15">
        <v>11</v>
      </c>
      <c r="N127" s="15" t="s">
        <v>255</v>
      </c>
      <c r="O127" s="15" t="s">
        <v>261</v>
      </c>
      <c r="Q127" s="22"/>
      <c r="R127" s="22"/>
      <c r="S127" s="54"/>
      <c r="AE127" s="15">
        <v>2</v>
      </c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  <v>0</v>
      </c>
      <c r="F128" s="94">
        <f t="shared" si="7"/>
        <v>0</v>
      </c>
      <c r="G128" s="94">
        <f t="shared" si="8"/>
      </c>
      <c r="H128" s="94">
        <f>IF(AND(M128&gt;0,M128&lt;=STATS!$C$22),1,"")</f>
        <v>1</v>
      </c>
      <c r="J128" s="51">
        <v>127</v>
      </c>
      <c r="K128">
        <v>43.28630337</v>
      </c>
      <c r="L128">
        <v>-89.62524488</v>
      </c>
      <c r="M128" s="15">
        <v>10.5</v>
      </c>
      <c r="N128" s="15" t="s">
        <v>255</v>
      </c>
      <c r="O128" s="15" t="s">
        <v>261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  <v>0</v>
      </c>
      <c r="F129" s="94">
        <f t="shared" si="7"/>
        <v>0</v>
      </c>
      <c r="G129" s="94">
        <f t="shared" si="8"/>
      </c>
      <c r="H129" s="94">
        <f>IF(AND(M129&gt;0,M129&lt;=STATS!$C$22),1,"")</f>
        <v>1</v>
      </c>
      <c r="J129" s="51">
        <v>128</v>
      </c>
      <c r="K129">
        <v>43.28571809</v>
      </c>
      <c r="L129">
        <v>-89.62524847</v>
      </c>
      <c r="M129" s="15">
        <v>10</v>
      </c>
      <c r="N129" s="15" t="s">
        <v>255</v>
      </c>
      <c r="O129" s="15" t="s">
        <v>261</v>
      </c>
      <c r="Q129" s="22"/>
      <c r="R129" s="22"/>
      <c r="S129" s="54"/>
    </row>
    <row r="130" spans="2:31" ht="12.75">
      <c r="B130" s="94">
        <f aca="true" t="shared" si="9" ref="B130:B193">COUNT(Q130:EA130)</f>
        <v>1</v>
      </c>
      <c r="C130" s="94">
        <f>IF(COUNT(Q130:EC130)&gt;0,COUNT(Q130:EC130),"")</f>
        <v>1</v>
      </c>
      <c r="D130" s="94">
        <f>IF(COUNT(S130:EC130)&gt;0,COUNT(S130:EC130),"")</f>
        <v>1</v>
      </c>
      <c r="E130" s="94">
        <f aca="true" t="shared" si="10" ref="E130:E193">IF(H130=1,COUNT(Q130:EA130),"")</f>
        <v>1</v>
      </c>
      <c r="F130" s="94">
        <f aca="true" t="shared" si="11" ref="F130:F193">IF(H130=1,COUNT(T130:EA130),"")</f>
        <v>1</v>
      </c>
      <c r="G130" s="94">
        <f t="shared" si="8"/>
        <v>11</v>
      </c>
      <c r="H130" s="94">
        <f>IF(AND(M130&gt;0,M130&lt;=STATS!$C$22),1,"")</f>
        <v>1</v>
      </c>
      <c r="J130" s="51">
        <v>129</v>
      </c>
      <c r="K130">
        <v>43.2939095</v>
      </c>
      <c r="L130">
        <v>-89.62439688</v>
      </c>
      <c r="M130" s="15">
        <v>11</v>
      </c>
      <c r="N130" s="15" t="s">
        <v>255</v>
      </c>
      <c r="O130" s="15" t="s">
        <v>261</v>
      </c>
      <c r="Q130" s="22"/>
      <c r="R130" s="22"/>
      <c r="S130" s="54"/>
      <c r="AE130" s="15">
        <v>1</v>
      </c>
    </row>
    <row r="131" spans="2:31" ht="12.75">
      <c r="B131" s="94">
        <f t="shared" si="9"/>
        <v>1</v>
      </c>
      <c r="C131" s="94">
        <f>IF(COUNT(Q131:EC131)&gt;0,COUNT(Q131:EC131),"")</f>
        <v>1</v>
      </c>
      <c r="D131" s="94">
        <f>IF(COUNT(S131:EC131)&gt;0,COUNT(S131:EC131),"")</f>
        <v>1</v>
      </c>
      <c r="E131" s="94">
        <f t="shared" si="10"/>
        <v>1</v>
      </c>
      <c r="F131" s="94">
        <f t="shared" si="11"/>
        <v>1</v>
      </c>
      <c r="G131" s="94">
        <f t="shared" si="8"/>
        <v>12</v>
      </c>
      <c r="H131" s="94">
        <f>IF(AND(M131&gt;0,M131&lt;=STATS!$C$22),1,"")</f>
        <v>1</v>
      </c>
      <c r="J131" s="51">
        <v>130</v>
      </c>
      <c r="K131">
        <v>43.29273892</v>
      </c>
      <c r="L131">
        <v>-89.62440409</v>
      </c>
      <c r="M131" s="15">
        <v>12</v>
      </c>
      <c r="N131" s="15" t="s">
        <v>255</v>
      </c>
      <c r="O131" s="15" t="s">
        <v>261</v>
      </c>
      <c r="Q131" s="22"/>
      <c r="R131" s="22"/>
      <c r="S131" s="54"/>
      <c r="AE131" s="15">
        <v>1</v>
      </c>
    </row>
    <row r="132" spans="2:31" ht="12.75">
      <c r="B132" s="94">
        <f t="shared" si="9"/>
        <v>1</v>
      </c>
      <c r="C132" s="94">
        <f>IF(COUNT(Q132:EC132)&gt;0,COUNT(Q132:EC132),"")</f>
        <v>1</v>
      </c>
      <c r="D132" s="94">
        <f>IF(COUNT(S132:EC132)&gt;0,COUNT(S132:EC132),"")</f>
        <v>1</v>
      </c>
      <c r="E132" s="94">
        <f t="shared" si="10"/>
        <v>1</v>
      </c>
      <c r="F132" s="94">
        <f t="shared" si="11"/>
        <v>1</v>
      </c>
      <c r="G132" s="94">
        <f t="shared" si="8"/>
        <v>12</v>
      </c>
      <c r="H132" s="94">
        <f>IF(AND(M132&gt;0,M132&lt;=STATS!$C$22),1,"")</f>
        <v>1</v>
      </c>
      <c r="J132" s="51">
        <v>131</v>
      </c>
      <c r="K132">
        <v>43.29156834</v>
      </c>
      <c r="L132">
        <v>-89.62441129</v>
      </c>
      <c r="M132" s="15">
        <v>12</v>
      </c>
      <c r="N132" s="15" t="s">
        <v>255</v>
      </c>
      <c r="O132" s="15" t="s">
        <v>261</v>
      </c>
      <c r="Q132" s="22"/>
      <c r="R132" s="22"/>
      <c r="S132" s="54"/>
      <c r="AE132" s="15">
        <v>2</v>
      </c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  <v>0</v>
      </c>
      <c r="F133" s="94">
        <f t="shared" si="11"/>
        <v>0</v>
      </c>
      <c r="G133" s="94">
        <f t="shared" si="8"/>
      </c>
      <c r="H133" s="94">
        <f>IF(AND(M133&gt;0,M133&lt;=STATS!$C$22),1,"")</f>
        <v>1</v>
      </c>
      <c r="J133" s="51">
        <v>132</v>
      </c>
      <c r="K133">
        <v>43.29039777</v>
      </c>
      <c r="L133">
        <v>-89.62441849</v>
      </c>
      <c r="M133" s="15">
        <v>13</v>
      </c>
      <c r="N133" s="15" t="s">
        <v>255</v>
      </c>
      <c r="O133" s="15" t="s">
        <v>261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  <v>0</v>
      </c>
      <c r="F134" s="94">
        <f t="shared" si="11"/>
        <v>0</v>
      </c>
      <c r="G134" s="94">
        <f t="shared" si="8"/>
      </c>
      <c r="H134" s="94">
        <f>IF(AND(M134&gt;0,M134&lt;=STATS!$C$22),1,"")</f>
        <v>1</v>
      </c>
      <c r="J134" s="51">
        <v>133</v>
      </c>
      <c r="K134">
        <v>43.28922719</v>
      </c>
      <c r="L134">
        <v>-89.6244257</v>
      </c>
      <c r="M134" s="15">
        <v>12</v>
      </c>
      <c r="N134" s="15" t="s">
        <v>255</v>
      </c>
      <c r="O134" s="15" t="s">
        <v>261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  <v>0</v>
      </c>
      <c r="F135" s="94">
        <f t="shared" si="11"/>
        <v>0</v>
      </c>
      <c r="G135" s="94">
        <f t="shared" si="8"/>
      </c>
      <c r="H135" s="94">
        <f>IF(AND(M135&gt;0,M135&lt;=STATS!$C$22),1,"")</f>
        <v>1</v>
      </c>
      <c r="J135" s="51">
        <v>134</v>
      </c>
      <c r="K135">
        <v>43.28805661</v>
      </c>
      <c r="L135">
        <v>-89.6244329</v>
      </c>
      <c r="M135" s="15">
        <v>12</v>
      </c>
      <c r="N135" s="15" t="s">
        <v>255</v>
      </c>
      <c r="O135" s="15" t="s">
        <v>261</v>
      </c>
      <c r="Q135" s="22"/>
      <c r="R135" s="22"/>
      <c r="S135" s="54"/>
    </row>
    <row r="136" spans="2:31" ht="12.75">
      <c r="B136" s="94">
        <f t="shared" si="9"/>
        <v>1</v>
      </c>
      <c r="C136" s="94">
        <f>IF(COUNT(Q136:EC136)&gt;0,COUNT(Q136:EC136),"")</f>
        <v>1</v>
      </c>
      <c r="D136" s="94">
        <f>IF(COUNT(S136:EC136)&gt;0,COUNT(S136:EC136),"")</f>
        <v>1</v>
      </c>
      <c r="E136" s="94">
        <f t="shared" si="10"/>
        <v>1</v>
      </c>
      <c r="F136" s="94">
        <f t="shared" si="11"/>
        <v>1</v>
      </c>
      <c r="G136" s="94">
        <f t="shared" si="8"/>
        <v>11</v>
      </c>
      <c r="H136" s="94">
        <f>IF(AND(M136&gt;0,M136&lt;=STATS!$C$22),1,"")</f>
        <v>1</v>
      </c>
      <c r="J136" s="51">
        <v>135</v>
      </c>
      <c r="K136">
        <v>43.28688604</v>
      </c>
      <c r="L136">
        <v>-89.6244401</v>
      </c>
      <c r="M136" s="15">
        <v>11</v>
      </c>
      <c r="N136" s="15" t="s">
        <v>255</v>
      </c>
      <c r="O136" s="15" t="s">
        <v>261</v>
      </c>
      <c r="Q136" s="22"/>
      <c r="R136" s="22"/>
      <c r="S136" s="54"/>
      <c r="AE136" s="15">
        <v>2</v>
      </c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  <v>0</v>
      </c>
      <c r="F137" s="94">
        <f t="shared" si="11"/>
        <v>0</v>
      </c>
      <c r="G137" s="94">
        <f t="shared" si="8"/>
      </c>
      <c r="H137" s="94">
        <f>IF(AND(M137&gt;0,M137&lt;=STATS!$C$22),1,"")</f>
        <v>1</v>
      </c>
      <c r="J137" s="51">
        <v>136</v>
      </c>
      <c r="K137">
        <v>43.28571546</v>
      </c>
      <c r="L137">
        <v>-89.6244473</v>
      </c>
      <c r="M137" s="15">
        <v>10</v>
      </c>
      <c r="N137" s="15" t="s">
        <v>255</v>
      </c>
      <c r="O137" s="15" t="s">
        <v>261</v>
      </c>
      <c r="Q137" s="22"/>
      <c r="R137" s="22"/>
      <c r="S137" s="54"/>
    </row>
    <row r="138" spans="2:31" ht="12.75">
      <c r="B138" s="94">
        <f t="shared" si="9"/>
        <v>1</v>
      </c>
      <c r="C138" s="94">
        <f>IF(COUNT(Q138:EC138)&gt;0,COUNT(Q138:EC138),"")</f>
        <v>1</v>
      </c>
      <c r="D138" s="94">
        <f>IF(COUNT(S138:EC138)&gt;0,COUNT(S138:EC138),"")</f>
        <v>1</v>
      </c>
      <c r="E138" s="94">
        <f t="shared" si="10"/>
        <v>1</v>
      </c>
      <c r="F138" s="94">
        <f t="shared" si="11"/>
        <v>1</v>
      </c>
      <c r="G138" s="94">
        <f t="shared" si="8"/>
        <v>10.5</v>
      </c>
      <c r="H138" s="94">
        <f>IF(AND(M138&gt;0,M138&lt;=STATS!$C$22),1,"")</f>
        <v>1</v>
      </c>
      <c r="J138" s="51">
        <v>137</v>
      </c>
      <c r="K138">
        <v>43.29390686</v>
      </c>
      <c r="L138">
        <v>-89.62359561</v>
      </c>
      <c r="M138" s="15">
        <v>10.5</v>
      </c>
      <c r="N138" s="15" t="s">
        <v>255</v>
      </c>
      <c r="O138" s="15" t="s">
        <v>261</v>
      </c>
      <c r="Q138" s="22"/>
      <c r="R138" s="22"/>
      <c r="S138" s="54"/>
      <c r="AE138" s="15">
        <v>1</v>
      </c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  <v>0</v>
      </c>
      <c r="F139" s="94">
        <f t="shared" si="11"/>
        <v>0</v>
      </c>
      <c r="G139" s="94">
        <f t="shared" si="8"/>
      </c>
      <c r="H139" s="94">
        <f>IF(AND(M139&gt;0,M139&lt;=STATS!$C$22),1,"")</f>
        <v>1</v>
      </c>
      <c r="J139" s="51">
        <v>138</v>
      </c>
      <c r="K139">
        <v>43.29273629</v>
      </c>
      <c r="L139">
        <v>-89.62360282</v>
      </c>
      <c r="M139" s="15">
        <v>11.5</v>
      </c>
      <c r="N139" s="15" t="s">
        <v>255</v>
      </c>
      <c r="O139" s="15" t="s">
        <v>261</v>
      </c>
      <c r="Q139" s="22"/>
      <c r="R139" s="22"/>
      <c r="S139" s="54"/>
    </row>
    <row r="140" spans="2:31" ht="12.75">
      <c r="B140" s="94">
        <f t="shared" si="9"/>
        <v>1</v>
      </c>
      <c r="C140" s="94">
        <f>IF(COUNT(Q140:EC140)&gt;0,COUNT(Q140:EC140),"")</f>
        <v>1</v>
      </c>
      <c r="D140" s="94">
        <f>IF(COUNT(S140:EC140)&gt;0,COUNT(S140:EC140),"")</f>
        <v>1</v>
      </c>
      <c r="E140" s="94">
        <f t="shared" si="10"/>
        <v>1</v>
      </c>
      <c r="F140" s="94">
        <f t="shared" si="11"/>
        <v>1</v>
      </c>
      <c r="G140" s="94">
        <f t="shared" si="8"/>
        <v>12</v>
      </c>
      <c r="H140" s="94">
        <f>IF(AND(M140&gt;0,M140&lt;=STATS!$C$22),1,"")</f>
        <v>1</v>
      </c>
      <c r="J140" s="51">
        <v>139</v>
      </c>
      <c r="K140">
        <v>43.29156571</v>
      </c>
      <c r="L140">
        <v>-89.62361004</v>
      </c>
      <c r="M140" s="15">
        <v>12</v>
      </c>
      <c r="N140" s="15" t="s">
        <v>255</v>
      </c>
      <c r="O140" s="15" t="s">
        <v>261</v>
      </c>
      <c r="Q140" s="22"/>
      <c r="R140" s="22"/>
      <c r="S140" s="54"/>
      <c r="AE140" s="15">
        <v>2</v>
      </c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  <v>0</v>
      </c>
      <c r="F141" s="94">
        <f t="shared" si="11"/>
        <v>0</v>
      </c>
      <c r="G141" s="94">
        <f t="shared" si="8"/>
      </c>
      <c r="H141" s="94">
        <f>IF(AND(M141&gt;0,M141&lt;=STATS!$C$22),1,"")</f>
        <v>1</v>
      </c>
      <c r="J141" s="51">
        <v>140</v>
      </c>
      <c r="K141">
        <v>43.29039513</v>
      </c>
      <c r="L141">
        <v>-89.62361726</v>
      </c>
      <c r="M141" s="15">
        <v>12</v>
      </c>
      <c r="N141" s="15" t="s">
        <v>255</v>
      </c>
      <c r="O141" s="15" t="s">
        <v>261</v>
      </c>
      <c r="Q141" s="22"/>
      <c r="R141" s="22"/>
      <c r="S141" s="54"/>
    </row>
    <row r="142" spans="2:31" ht="12.75">
      <c r="B142" s="94">
        <f t="shared" si="9"/>
        <v>1</v>
      </c>
      <c r="C142" s="94">
        <f>IF(COUNT(Q142:EC142)&gt;0,COUNT(Q142:EC142),"")</f>
        <v>1</v>
      </c>
      <c r="D142" s="94">
        <f>IF(COUNT(S142:EC142)&gt;0,COUNT(S142:EC142),"")</f>
        <v>1</v>
      </c>
      <c r="E142" s="94">
        <f t="shared" si="10"/>
        <v>1</v>
      </c>
      <c r="F142" s="94">
        <f t="shared" si="11"/>
        <v>1</v>
      </c>
      <c r="G142" s="94">
        <f t="shared" si="8"/>
        <v>12</v>
      </c>
      <c r="H142" s="94">
        <f>IF(AND(M142&gt;0,M142&lt;=STATS!$C$22),1,"")</f>
        <v>1</v>
      </c>
      <c r="J142" s="51">
        <v>141</v>
      </c>
      <c r="K142">
        <v>43.28922456</v>
      </c>
      <c r="L142">
        <v>-89.62362448</v>
      </c>
      <c r="M142" s="15">
        <v>12</v>
      </c>
      <c r="N142" s="15" t="s">
        <v>255</v>
      </c>
      <c r="O142" s="15" t="s">
        <v>261</v>
      </c>
      <c r="Q142" s="22"/>
      <c r="R142" s="22"/>
      <c r="S142" s="54"/>
      <c r="AE142" s="15">
        <v>1</v>
      </c>
    </row>
    <row r="143" spans="2:31" ht="12.75">
      <c r="B143" s="94">
        <f t="shared" si="9"/>
        <v>1</v>
      </c>
      <c r="C143" s="94">
        <f>IF(COUNT(Q143:EC143)&gt;0,COUNT(Q143:EC143),"")</f>
        <v>1</v>
      </c>
      <c r="D143" s="94">
        <f>IF(COUNT(S143:EC143)&gt;0,COUNT(S143:EC143),"")</f>
        <v>1</v>
      </c>
      <c r="E143" s="94">
        <f t="shared" si="10"/>
        <v>1</v>
      </c>
      <c r="F143" s="94">
        <f t="shared" si="11"/>
        <v>1</v>
      </c>
      <c r="G143" s="94">
        <f t="shared" si="8"/>
        <v>12</v>
      </c>
      <c r="H143" s="94">
        <f>IF(AND(M143&gt;0,M143&lt;=STATS!$C$22),1,"")</f>
        <v>1</v>
      </c>
      <c r="J143" s="51">
        <v>142</v>
      </c>
      <c r="K143">
        <v>43.28805398</v>
      </c>
      <c r="L143">
        <v>-89.6236317</v>
      </c>
      <c r="M143" s="15">
        <v>12</v>
      </c>
      <c r="N143" s="15" t="s">
        <v>255</v>
      </c>
      <c r="O143" s="15" t="s">
        <v>261</v>
      </c>
      <c r="Q143" s="22"/>
      <c r="R143" s="22"/>
      <c r="S143" s="54"/>
      <c r="AE143" s="15">
        <v>1</v>
      </c>
    </row>
    <row r="144" spans="2:31" ht="12.75">
      <c r="B144" s="94">
        <f t="shared" si="9"/>
        <v>1</v>
      </c>
      <c r="C144" s="94">
        <f>IF(COUNT(Q144:EC144)&gt;0,COUNT(Q144:EC144),"")</f>
        <v>1</v>
      </c>
      <c r="D144" s="94">
        <f>IF(COUNT(S144:EC144)&gt;0,COUNT(S144:EC144),"")</f>
        <v>1</v>
      </c>
      <c r="E144" s="94">
        <f t="shared" si="10"/>
        <v>1</v>
      </c>
      <c r="F144" s="94">
        <f t="shared" si="11"/>
        <v>1</v>
      </c>
      <c r="G144" s="94">
        <f t="shared" si="8"/>
        <v>11</v>
      </c>
      <c r="H144" s="94">
        <f>IF(AND(M144&gt;0,M144&lt;=STATS!$C$22),1,"")</f>
        <v>1</v>
      </c>
      <c r="J144" s="51">
        <v>143</v>
      </c>
      <c r="K144">
        <v>43.2868834</v>
      </c>
      <c r="L144">
        <v>-89.62363892</v>
      </c>
      <c r="M144" s="15">
        <v>11</v>
      </c>
      <c r="N144" s="15" t="s">
        <v>255</v>
      </c>
      <c r="O144" s="15" t="s">
        <v>261</v>
      </c>
      <c r="Q144" s="22"/>
      <c r="R144" s="22"/>
      <c r="S144" s="54"/>
      <c r="AE144" s="15">
        <v>1</v>
      </c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  <v>0</v>
      </c>
      <c r="F145" s="94">
        <f t="shared" si="11"/>
        <v>0</v>
      </c>
      <c r="G145" s="94">
        <f t="shared" si="8"/>
      </c>
      <c r="H145" s="94">
        <f>IF(AND(M145&gt;0,M145&lt;=STATS!$C$22),1,"")</f>
        <v>1</v>
      </c>
      <c r="J145" s="51">
        <v>144</v>
      </c>
      <c r="K145">
        <v>43.28571283</v>
      </c>
      <c r="L145">
        <v>-89.62364613</v>
      </c>
      <c r="M145" s="15">
        <v>10</v>
      </c>
      <c r="N145" s="15" t="s">
        <v>255</v>
      </c>
      <c r="O145" s="15" t="s">
        <v>261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  <v>0</v>
      </c>
      <c r="F146" s="94">
        <f t="shared" si="11"/>
        <v>0</v>
      </c>
      <c r="G146" s="94">
        <f t="shared" si="8"/>
      </c>
      <c r="H146" s="94">
        <f>IF(AND(M146&gt;0,M146&lt;=STATS!$C$22),1,"")</f>
        <v>1</v>
      </c>
      <c r="J146" s="51">
        <v>145</v>
      </c>
      <c r="K146">
        <v>43.29390422</v>
      </c>
      <c r="L146">
        <v>-89.62279433</v>
      </c>
      <c r="M146" s="15">
        <v>10</v>
      </c>
      <c r="N146" s="15" t="s">
        <v>255</v>
      </c>
      <c r="O146" s="15" t="s">
        <v>261</v>
      </c>
      <c r="Q146" s="22"/>
      <c r="R146" s="22"/>
      <c r="S146" s="54"/>
    </row>
    <row r="147" spans="2:70" ht="12.75">
      <c r="B147" s="94">
        <f t="shared" si="9"/>
        <v>2</v>
      </c>
      <c r="C147" s="94">
        <f>IF(COUNT(Q147:EC147)&gt;0,COUNT(Q147:EC147),"")</f>
        <v>2</v>
      </c>
      <c r="D147" s="94">
        <f>IF(COUNT(S147:EC147)&gt;0,COUNT(S147:EC147),"")</f>
        <v>2</v>
      </c>
      <c r="E147" s="94">
        <f t="shared" si="10"/>
        <v>2</v>
      </c>
      <c r="F147" s="94">
        <f t="shared" si="11"/>
        <v>2</v>
      </c>
      <c r="G147" s="94">
        <f t="shared" si="8"/>
        <v>9</v>
      </c>
      <c r="H147" s="94">
        <f>IF(AND(M147&gt;0,M147&lt;=STATS!$C$22),1,"")</f>
        <v>1</v>
      </c>
      <c r="J147" s="51">
        <v>146</v>
      </c>
      <c r="K147">
        <v>43.29273365</v>
      </c>
      <c r="L147">
        <v>-89.62280156</v>
      </c>
      <c r="M147" s="15">
        <v>9</v>
      </c>
      <c r="N147" s="15" t="s">
        <v>255</v>
      </c>
      <c r="O147" s="15" t="s">
        <v>261</v>
      </c>
      <c r="Q147" s="22"/>
      <c r="R147" s="22"/>
      <c r="S147" s="54"/>
      <c r="V147" s="15" t="s">
        <v>258</v>
      </c>
      <c r="AE147" s="15">
        <v>2</v>
      </c>
      <c r="BR147" s="15">
        <v>1</v>
      </c>
    </row>
    <row r="148" spans="2:31" ht="12.75">
      <c r="B148" s="94">
        <f t="shared" si="9"/>
        <v>1</v>
      </c>
      <c r="C148" s="94">
        <f>IF(COUNT(Q148:EC148)&gt;0,COUNT(Q148:EC148),"")</f>
        <v>1</v>
      </c>
      <c r="D148" s="94">
        <f>IF(COUNT(S148:EC148)&gt;0,COUNT(S148:EC148),"")</f>
        <v>1</v>
      </c>
      <c r="E148" s="94">
        <f t="shared" si="10"/>
        <v>1</v>
      </c>
      <c r="F148" s="94">
        <f t="shared" si="11"/>
        <v>1</v>
      </c>
      <c r="G148" s="94">
        <f t="shared" si="8"/>
        <v>12</v>
      </c>
      <c r="H148" s="94">
        <f>IF(AND(M148&gt;0,M148&lt;=STATS!$C$22),1,"")</f>
        <v>1</v>
      </c>
      <c r="J148" s="51">
        <v>147</v>
      </c>
      <c r="K148">
        <v>43.29156307</v>
      </c>
      <c r="L148">
        <v>-89.6228088</v>
      </c>
      <c r="M148" s="15">
        <v>12</v>
      </c>
      <c r="N148" s="15" t="s">
        <v>255</v>
      </c>
      <c r="O148" s="15" t="s">
        <v>261</v>
      </c>
      <c r="Q148" s="22"/>
      <c r="R148" s="22"/>
      <c r="S148" s="54"/>
      <c r="AE148" s="15">
        <v>2</v>
      </c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  <v>0</v>
      </c>
      <c r="F149" s="94">
        <f t="shared" si="11"/>
        <v>0</v>
      </c>
      <c r="G149" s="94">
        <f t="shared" si="8"/>
      </c>
      <c r="H149" s="94">
        <f>IF(AND(M149&gt;0,M149&lt;=STATS!$C$22),1,"")</f>
        <v>1</v>
      </c>
      <c r="J149" s="51">
        <v>148</v>
      </c>
      <c r="K149">
        <v>43.2903925</v>
      </c>
      <c r="L149">
        <v>-89.62281603</v>
      </c>
      <c r="M149" s="15">
        <v>12</v>
      </c>
      <c r="N149" s="15" t="s">
        <v>255</v>
      </c>
      <c r="O149" s="15" t="s">
        <v>261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  <v>0</v>
      </c>
      <c r="F150" s="94">
        <f t="shared" si="11"/>
        <v>0</v>
      </c>
      <c r="G150" s="94">
        <f t="shared" si="8"/>
      </c>
      <c r="H150" s="94">
        <f>IF(AND(M150&gt;0,M150&lt;=STATS!$C$22),1,"")</f>
        <v>1</v>
      </c>
      <c r="J150" s="51">
        <v>149</v>
      </c>
      <c r="K150">
        <v>43.28922192</v>
      </c>
      <c r="L150">
        <v>-89.62282326</v>
      </c>
      <c r="M150" s="15">
        <v>12</v>
      </c>
      <c r="N150" s="15" t="s">
        <v>255</v>
      </c>
      <c r="O150" s="15" t="s">
        <v>261</v>
      </c>
      <c r="Q150" s="22"/>
      <c r="R150" s="22"/>
      <c r="S150" s="54"/>
    </row>
    <row r="151" spans="2:70" ht="12.75">
      <c r="B151" s="94">
        <f t="shared" si="9"/>
        <v>3</v>
      </c>
      <c r="C151" s="94">
        <f>IF(COUNT(Q151:EC151)&gt;0,COUNT(Q151:EC151),"")</f>
        <v>3</v>
      </c>
      <c r="D151" s="94">
        <f>IF(COUNT(S151:EC151)&gt;0,COUNT(S151:EC151),"")</f>
        <v>3</v>
      </c>
      <c r="E151" s="94">
        <f t="shared" si="10"/>
        <v>3</v>
      </c>
      <c r="F151" s="94">
        <f t="shared" si="11"/>
        <v>2</v>
      </c>
      <c r="G151" s="94">
        <f t="shared" si="8"/>
        <v>12</v>
      </c>
      <c r="H151" s="94">
        <f>IF(AND(M151&gt;0,M151&lt;=STATS!$C$22),1,"")</f>
        <v>1</v>
      </c>
      <c r="J151" s="51">
        <v>150</v>
      </c>
      <c r="K151">
        <v>43.28805134</v>
      </c>
      <c r="L151">
        <v>-89.6228305</v>
      </c>
      <c r="M151" s="15">
        <v>12</v>
      </c>
      <c r="N151" s="15" t="s">
        <v>255</v>
      </c>
      <c r="O151" s="15" t="s">
        <v>261</v>
      </c>
      <c r="Q151" s="22"/>
      <c r="R151" s="22"/>
      <c r="S151" s="54">
        <v>1</v>
      </c>
      <c r="AE151" s="15">
        <v>1</v>
      </c>
      <c r="BR151" s="15">
        <v>1</v>
      </c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  <v>0</v>
      </c>
      <c r="F152" s="94">
        <f t="shared" si="11"/>
        <v>0</v>
      </c>
      <c r="G152" s="94">
        <f t="shared" si="8"/>
      </c>
      <c r="H152" s="94">
        <f>IF(AND(M152&gt;0,M152&lt;=STATS!$C$22),1,"")</f>
        <v>1</v>
      </c>
      <c r="J152" s="51">
        <v>151</v>
      </c>
      <c r="K152">
        <v>43.28688076</v>
      </c>
      <c r="L152">
        <v>-89.62283773</v>
      </c>
      <c r="M152" s="15">
        <v>11</v>
      </c>
      <c r="N152" s="15" t="s">
        <v>255</v>
      </c>
      <c r="O152" s="15" t="s">
        <v>261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  <v>0</v>
      </c>
      <c r="F153" s="94">
        <f t="shared" si="11"/>
        <v>0</v>
      </c>
      <c r="G153" s="94">
        <f t="shared" si="8"/>
      </c>
      <c r="H153" s="94">
        <f>IF(AND(M153&gt;0,M153&lt;=STATS!$C$22),1,"")</f>
        <v>1</v>
      </c>
      <c r="J153" s="51">
        <v>152</v>
      </c>
      <c r="K153">
        <v>43.28571019</v>
      </c>
      <c r="L153">
        <v>-89.62284496</v>
      </c>
      <c r="M153" s="15">
        <v>10</v>
      </c>
      <c r="N153" s="15" t="s">
        <v>255</v>
      </c>
      <c r="O153" s="15" t="s">
        <v>261</v>
      </c>
      <c r="Q153" s="22"/>
      <c r="R153" s="22"/>
      <c r="S153" s="54"/>
    </row>
    <row r="154" spans="2:108" ht="12.75">
      <c r="B154" s="94">
        <f t="shared" si="9"/>
        <v>4</v>
      </c>
      <c r="C154" s="94">
        <f>IF(COUNT(Q154:EC154)&gt;0,COUNT(Q154:EC154),"")</f>
        <v>4</v>
      </c>
      <c r="D154" s="94">
        <f>IF(COUNT(S154:EC154)&gt;0,COUNT(S154:EC154),"")</f>
        <v>4</v>
      </c>
      <c r="E154" s="94">
        <f t="shared" si="10"/>
        <v>4</v>
      </c>
      <c r="F154" s="94">
        <f t="shared" si="11"/>
        <v>3</v>
      </c>
      <c r="G154" s="94">
        <f aca="true" t="shared" si="12" ref="G154:G217">IF($B154&gt;=1,$M154,"")</f>
        <v>8</v>
      </c>
      <c r="H154" s="94">
        <f>IF(AND(M154&gt;0,M154&lt;=STATS!$C$22),1,"")</f>
        <v>1</v>
      </c>
      <c r="J154" s="51">
        <v>153</v>
      </c>
      <c r="K154">
        <v>43.29390158</v>
      </c>
      <c r="L154">
        <v>-89.62199305</v>
      </c>
      <c r="M154" s="15">
        <v>8</v>
      </c>
      <c r="N154" s="15" t="s">
        <v>255</v>
      </c>
      <c r="O154" s="15" t="s">
        <v>261</v>
      </c>
      <c r="Q154" s="22"/>
      <c r="R154" s="22"/>
      <c r="S154" s="54">
        <v>2</v>
      </c>
      <c r="V154" s="15" t="s">
        <v>258</v>
      </c>
      <c r="AE154" s="15">
        <v>2</v>
      </c>
      <c r="BR154" s="15">
        <v>2</v>
      </c>
      <c r="DD154" s="15">
        <v>2</v>
      </c>
    </row>
    <row r="155" spans="2:108" ht="12.75">
      <c r="B155" s="94">
        <f t="shared" si="9"/>
        <v>4</v>
      </c>
      <c r="C155" s="94">
        <f>IF(COUNT(Q155:EC155)&gt;0,COUNT(Q155:EC155),"")</f>
        <v>4</v>
      </c>
      <c r="D155" s="94">
        <f>IF(COUNT(S155:EC155)&gt;0,COUNT(S155:EC155),"")</f>
        <v>4</v>
      </c>
      <c r="E155" s="94">
        <f t="shared" si="10"/>
        <v>4</v>
      </c>
      <c r="F155" s="94">
        <f t="shared" si="11"/>
        <v>3</v>
      </c>
      <c r="G155" s="94">
        <f t="shared" si="12"/>
        <v>11</v>
      </c>
      <c r="H155" s="94">
        <f>IF(AND(M155&gt;0,M155&lt;=STATS!$C$22),1,"")</f>
        <v>1</v>
      </c>
      <c r="J155" s="51">
        <v>154</v>
      </c>
      <c r="K155">
        <v>43.292731</v>
      </c>
      <c r="L155">
        <v>-89.6220003</v>
      </c>
      <c r="M155" s="15">
        <v>11</v>
      </c>
      <c r="N155" s="15" t="s">
        <v>255</v>
      </c>
      <c r="O155" s="15" t="s">
        <v>261</v>
      </c>
      <c r="Q155" s="22"/>
      <c r="R155" s="22"/>
      <c r="S155" s="54">
        <v>2</v>
      </c>
      <c r="V155" s="15" t="s">
        <v>258</v>
      </c>
      <c r="AE155" s="15">
        <v>2</v>
      </c>
      <c r="BR155" s="15">
        <v>2</v>
      </c>
      <c r="DD155" s="15">
        <v>2</v>
      </c>
    </row>
    <row r="156" spans="2:31" ht="12.75">
      <c r="B156" s="94">
        <f t="shared" si="9"/>
        <v>1</v>
      </c>
      <c r="C156" s="94">
        <f>IF(COUNT(Q156:EC156)&gt;0,COUNT(Q156:EC156),"")</f>
        <v>1</v>
      </c>
      <c r="D156" s="94">
        <f>IF(COUNT(S156:EC156)&gt;0,COUNT(S156:EC156),"")</f>
        <v>1</v>
      </c>
      <c r="E156" s="94">
        <f t="shared" si="10"/>
        <v>1</v>
      </c>
      <c r="F156" s="94">
        <f t="shared" si="11"/>
        <v>1</v>
      </c>
      <c r="G156" s="94">
        <f t="shared" si="12"/>
        <v>12</v>
      </c>
      <c r="H156" s="94">
        <f>IF(AND(M156&gt;0,M156&lt;=STATS!$C$22),1,"")</f>
        <v>1</v>
      </c>
      <c r="J156" s="51">
        <v>155</v>
      </c>
      <c r="K156">
        <v>43.29156043</v>
      </c>
      <c r="L156">
        <v>-89.62200755</v>
      </c>
      <c r="M156" s="15">
        <v>12</v>
      </c>
      <c r="N156" s="15" t="s">
        <v>255</v>
      </c>
      <c r="O156" s="15" t="s">
        <v>261</v>
      </c>
      <c r="Q156" s="22"/>
      <c r="R156" s="22"/>
      <c r="S156" s="54"/>
      <c r="AE156" s="15">
        <v>2</v>
      </c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  <v>0</v>
      </c>
      <c r="F157" s="94">
        <f t="shared" si="11"/>
        <v>0</v>
      </c>
      <c r="G157" s="94">
        <f t="shared" si="12"/>
      </c>
      <c r="H157" s="94">
        <f>IF(AND(M157&gt;0,M157&lt;=STATS!$C$22),1,"")</f>
        <v>1</v>
      </c>
      <c r="J157" s="51">
        <v>156</v>
      </c>
      <c r="K157">
        <v>43.29038985</v>
      </c>
      <c r="L157">
        <v>-89.6220148</v>
      </c>
      <c r="M157" s="15">
        <v>12</v>
      </c>
      <c r="N157" s="15" t="s">
        <v>255</v>
      </c>
      <c r="O157" s="15" t="s">
        <v>261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  <v>0</v>
      </c>
      <c r="F158" s="94">
        <f t="shared" si="11"/>
        <v>0</v>
      </c>
      <c r="G158" s="94">
        <f t="shared" si="12"/>
      </c>
      <c r="H158" s="94">
        <f>IF(AND(M158&gt;0,M158&lt;=STATS!$C$22),1,"")</f>
        <v>1</v>
      </c>
      <c r="J158" s="51">
        <v>157</v>
      </c>
      <c r="K158">
        <v>43.28921927</v>
      </c>
      <c r="L158">
        <v>-89.62202205</v>
      </c>
      <c r="M158" s="15">
        <v>12.5</v>
      </c>
      <c r="N158" s="15" t="s">
        <v>255</v>
      </c>
      <c r="O158" s="15" t="s">
        <v>261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  <v>0</v>
      </c>
      <c r="F159" s="94">
        <f t="shared" si="11"/>
        <v>0</v>
      </c>
      <c r="G159" s="94">
        <f t="shared" si="12"/>
      </c>
      <c r="H159" s="94">
        <f>IF(AND(M159&gt;0,M159&lt;=STATS!$C$22),1,"")</f>
        <v>1</v>
      </c>
      <c r="J159" s="51">
        <v>158</v>
      </c>
      <c r="K159">
        <v>43.2880487</v>
      </c>
      <c r="L159">
        <v>-89.6220293</v>
      </c>
      <c r="M159" s="15">
        <v>12</v>
      </c>
      <c r="N159" s="15" t="s">
        <v>255</v>
      </c>
      <c r="O159" s="15" t="s">
        <v>261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  <v>0</v>
      </c>
      <c r="F160" s="94">
        <f t="shared" si="11"/>
        <v>0</v>
      </c>
      <c r="G160" s="94">
        <f t="shared" si="12"/>
      </c>
      <c r="H160" s="94">
        <f>IF(AND(M160&gt;0,M160&lt;=STATS!$C$22),1,"")</f>
        <v>1</v>
      </c>
      <c r="J160" s="51">
        <v>159</v>
      </c>
      <c r="K160">
        <v>43.28687812</v>
      </c>
      <c r="L160">
        <v>-89.62203655</v>
      </c>
      <c r="M160" s="15">
        <v>11.5</v>
      </c>
      <c r="N160" s="15" t="s">
        <v>255</v>
      </c>
      <c r="O160" s="15" t="s">
        <v>261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  <v>0</v>
      </c>
      <c r="F161" s="94">
        <f t="shared" si="11"/>
        <v>0</v>
      </c>
      <c r="G161" s="94">
        <f t="shared" si="12"/>
      </c>
      <c r="H161" s="94">
        <f>IF(AND(M161&gt;0,M161&lt;=STATS!$C$22),1,"")</f>
        <v>1</v>
      </c>
      <c r="J161" s="51">
        <v>160</v>
      </c>
      <c r="K161">
        <v>43.28570754</v>
      </c>
      <c r="L161">
        <v>-89.62204379</v>
      </c>
      <c r="M161" s="15">
        <v>9</v>
      </c>
      <c r="N161" s="15" t="s">
        <v>255</v>
      </c>
      <c r="O161" s="15" t="s">
        <v>261</v>
      </c>
      <c r="Q161" s="22"/>
      <c r="R161" s="22"/>
      <c r="S161" s="54"/>
    </row>
    <row r="162" spans="2:31" ht="12.75">
      <c r="B162" s="94">
        <f t="shared" si="9"/>
        <v>1</v>
      </c>
      <c r="C162" s="94">
        <f>IF(COUNT(Q162:EC162)&gt;0,COUNT(Q162:EC162),"")</f>
        <v>1</v>
      </c>
      <c r="D162" s="94">
        <f>IF(COUNT(S162:EC162)&gt;0,COUNT(S162:EC162),"")</f>
        <v>1</v>
      </c>
      <c r="E162" s="94">
        <f t="shared" si="10"/>
        <v>1</v>
      </c>
      <c r="F162" s="94">
        <f t="shared" si="11"/>
        <v>1</v>
      </c>
      <c r="G162" s="94">
        <f t="shared" si="12"/>
        <v>10</v>
      </c>
      <c r="H162" s="94">
        <f>IF(AND(M162&gt;0,M162&lt;=STATS!$C$22),1,"")</f>
        <v>1</v>
      </c>
      <c r="J162" s="51">
        <v>161</v>
      </c>
      <c r="K162">
        <v>43.29272835</v>
      </c>
      <c r="L162">
        <v>-89.62119904</v>
      </c>
      <c r="M162" s="15">
        <v>10</v>
      </c>
      <c r="N162" s="15" t="s">
        <v>255</v>
      </c>
      <c r="O162" s="15" t="s">
        <v>261</v>
      </c>
      <c r="Q162" s="22"/>
      <c r="R162" s="22"/>
      <c r="S162" s="54"/>
      <c r="V162" s="15" t="s">
        <v>258</v>
      </c>
      <c r="AE162" s="15">
        <v>1</v>
      </c>
    </row>
    <row r="163" spans="2:31" ht="12.75">
      <c r="B163" s="94">
        <f t="shared" si="9"/>
        <v>1</v>
      </c>
      <c r="C163" s="94">
        <f>IF(COUNT(Q163:EC163)&gt;0,COUNT(Q163:EC163),"")</f>
        <v>1</v>
      </c>
      <c r="D163" s="94">
        <f>IF(COUNT(S163:EC163)&gt;0,COUNT(S163:EC163),"")</f>
        <v>1</v>
      </c>
      <c r="E163" s="94">
        <f t="shared" si="10"/>
        <v>1</v>
      </c>
      <c r="F163" s="94">
        <f t="shared" si="11"/>
        <v>1</v>
      </c>
      <c r="G163" s="94">
        <f t="shared" si="12"/>
        <v>11.5</v>
      </c>
      <c r="H163" s="94">
        <f>IF(AND(M163&gt;0,M163&lt;=STATS!$C$22),1,"")</f>
        <v>1</v>
      </c>
      <c r="J163" s="51">
        <v>162</v>
      </c>
      <c r="K163">
        <v>43.29155778</v>
      </c>
      <c r="L163">
        <v>-89.62120631</v>
      </c>
      <c r="M163" s="15">
        <v>11.5</v>
      </c>
      <c r="N163" s="15" t="s">
        <v>255</v>
      </c>
      <c r="O163" s="15" t="s">
        <v>261</v>
      </c>
      <c r="Q163" s="22"/>
      <c r="R163" s="22"/>
      <c r="S163" s="54"/>
      <c r="AE163" s="15">
        <v>3</v>
      </c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  <v>0</v>
      </c>
      <c r="F164" s="94">
        <f t="shared" si="11"/>
        <v>0</v>
      </c>
      <c r="G164" s="94">
        <f t="shared" si="12"/>
      </c>
      <c r="H164" s="94">
        <f>IF(AND(M164&gt;0,M164&lt;=STATS!$C$22),1,"")</f>
        <v>1</v>
      </c>
      <c r="J164" s="51">
        <v>163</v>
      </c>
      <c r="K164">
        <v>43.2903872</v>
      </c>
      <c r="L164">
        <v>-89.62121357</v>
      </c>
      <c r="M164" s="15">
        <v>12.5</v>
      </c>
      <c r="N164" s="15" t="s">
        <v>255</v>
      </c>
      <c r="O164" s="15" t="s">
        <v>261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  <v>0</v>
      </c>
      <c r="F165" s="94">
        <f t="shared" si="11"/>
        <v>0</v>
      </c>
      <c r="G165" s="94">
        <f t="shared" si="12"/>
      </c>
      <c r="H165" s="94">
        <f>IF(AND(M165&gt;0,M165&lt;=STATS!$C$22),1,"")</f>
        <v>1</v>
      </c>
      <c r="J165" s="51">
        <v>164</v>
      </c>
      <c r="K165">
        <v>43.28921662</v>
      </c>
      <c r="L165">
        <v>-89.62122083</v>
      </c>
      <c r="M165" s="15">
        <v>12</v>
      </c>
      <c r="N165" s="15" t="s">
        <v>255</v>
      </c>
      <c r="O165" s="15" t="s">
        <v>261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  <v>0</v>
      </c>
      <c r="F166" s="94">
        <f t="shared" si="11"/>
        <v>0</v>
      </c>
      <c r="G166" s="94">
        <f t="shared" si="12"/>
      </c>
      <c r="H166" s="94">
        <f>IF(AND(M166&gt;0,M166&lt;=STATS!$C$22),1,"")</f>
        <v>1</v>
      </c>
      <c r="J166" s="51">
        <v>165</v>
      </c>
      <c r="K166">
        <v>43.28804605</v>
      </c>
      <c r="L166">
        <v>-89.62122083</v>
      </c>
      <c r="M166" s="15">
        <v>12</v>
      </c>
      <c r="N166" s="15" t="s">
        <v>255</v>
      </c>
      <c r="O166" s="15" t="s">
        <v>261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  <v>0</v>
      </c>
      <c r="F167" s="94">
        <f t="shared" si="11"/>
        <v>0</v>
      </c>
      <c r="G167" s="94">
        <f t="shared" si="12"/>
      </c>
      <c r="H167" s="94">
        <f>IF(AND(M167&gt;0,M167&lt;=STATS!$C$22),1,"")</f>
        <v>1</v>
      </c>
      <c r="J167" s="51">
        <v>166</v>
      </c>
      <c r="K167">
        <v>43.28687547</v>
      </c>
      <c r="L167">
        <v>-89.62123536</v>
      </c>
      <c r="M167" s="15">
        <v>11</v>
      </c>
      <c r="N167" s="15" t="s">
        <v>255</v>
      </c>
      <c r="O167" s="15" t="s">
        <v>261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  <v>0</v>
      </c>
      <c r="F168" s="94">
        <f t="shared" si="11"/>
        <v>0</v>
      </c>
      <c r="G168" s="94">
        <f t="shared" si="12"/>
      </c>
      <c r="H168" s="94">
        <f>IF(AND(M168&gt;0,M168&lt;=STATS!$C$22),1,"")</f>
        <v>1</v>
      </c>
      <c r="J168" s="51">
        <v>167</v>
      </c>
      <c r="K168">
        <v>43.28570489</v>
      </c>
      <c r="L168">
        <v>-89.62124262</v>
      </c>
      <c r="M168" s="15">
        <v>7</v>
      </c>
      <c r="N168" s="15" t="s">
        <v>255</v>
      </c>
      <c r="O168" s="15" t="s">
        <v>261</v>
      </c>
      <c r="Q168" s="22"/>
      <c r="R168" s="22"/>
      <c r="S168" s="54"/>
    </row>
    <row r="169" spans="2:31" ht="12.75">
      <c r="B169" s="94">
        <f t="shared" si="9"/>
        <v>1</v>
      </c>
      <c r="C169" s="94">
        <f>IF(COUNT(Q169:EC169)&gt;0,COUNT(Q169:EC169),"")</f>
        <v>1</v>
      </c>
      <c r="D169" s="94">
        <f>IF(COUNT(S169:EC169)&gt;0,COUNT(S169:EC169),"")</f>
        <v>1</v>
      </c>
      <c r="E169" s="94">
        <f t="shared" si="10"/>
        <v>1</v>
      </c>
      <c r="F169" s="94">
        <f t="shared" si="11"/>
        <v>1</v>
      </c>
      <c r="G169" s="94">
        <f t="shared" si="12"/>
        <v>11</v>
      </c>
      <c r="H169" s="94">
        <f>IF(AND(M169&gt;0,M169&lt;=STATS!$C$22),1,"")</f>
        <v>1</v>
      </c>
      <c r="J169" s="51">
        <v>168</v>
      </c>
      <c r="K169">
        <v>43.29155512</v>
      </c>
      <c r="L169">
        <v>-89.62040506</v>
      </c>
      <c r="M169" s="15">
        <v>11</v>
      </c>
      <c r="N169" s="15" t="s">
        <v>255</v>
      </c>
      <c r="O169" s="15" t="s">
        <v>261</v>
      </c>
      <c r="Q169" s="22"/>
      <c r="R169" s="22"/>
      <c r="S169" s="54"/>
      <c r="AE169" s="15">
        <v>2</v>
      </c>
    </row>
    <row r="170" spans="2:31" ht="12.75">
      <c r="B170" s="94">
        <f t="shared" si="9"/>
        <v>1</v>
      </c>
      <c r="C170" s="94">
        <f>IF(COUNT(Q170:EC170)&gt;0,COUNT(Q170:EC170),"")</f>
        <v>1</v>
      </c>
      <c r="D170" s="94">
        <f>IF(COUNT(S170:EC170)&gt;0,COUNT(S170:EC170),"")</f>
        <v>1</v>
      </c>
      <c r="E170" s="94">
        <f t="shared" si="10"/>
        <v>1</v>
      </c>
      <c r="F170" s="94">
        <f t="shared" si="11"/>
        <v>1</v>
      </c>
      <c r="G170" s="94">
        <f t="shared" si="12"/>
        <v>12</v>
      </c>
      <c r="H170" s="94">
        <f>IF(AND(M170&gt;0,M170&lt;=STATS!$C$22),1,"")</f>
        <v>1</v>
      </c>
      <c r="J170" s="51">
        <v>169</v>
      </c>
      <c r="K170">
        <v>43.29038454</v>
      </c>
      <c r="L170">
        <v>-89.62040506</v>
      </c>
      <c r="M170" s="15">
        <v>12</v>
      </c>
      <c r="N170" s="15" t="s">
        <v>255</v>
      </c>
      <c r="O170" s="15" t="s">
        <v>261</v>
      </c>
      <c r="Q170" s="22"/>
      <c r="R170" s="22"/>
      <c r="S170" s="54"/>
      <c r="AE170" s="15">
        <v>2</v>
      </c>
    </row>
    <row r="171" spans="2:31" ht="12.75">
      <c r="B171" s="94">
        <f t="shared" si="9"/>
        <v>1</v>
      </c>
      <c r="C171" s="94">
        <f>IF(COUNT(Q171:EC171)&gt;0,COUNT(Q171:EC171),"")</f>
        <v>1</v>
      </c>
      <c r="D171" s="94">
        <f>IF(COUNT(S171:EC171)&gt;0,COUNT(S171:EC171),"")</f>
        <v>1</v>
      </c>
      <c r="E171" s="94">
        <f t="shared" si="10"/>
        <v>1</v>
      </c>
      <c r="F171" s="94">
        <f t="shared" si="11"/>
        <v>1</v>
      </c>
      <c r="G171" s="94">
        <f t="shared" si="12"/>
        <v>12</v>
      </c>
      <c r="H171" s="94">
        <f>IF(AND(M171&gt;0,M171&lt;=STATS!$C$22),1,"")</f>
        <v>1</v>
      </c>
      <c r="J171" s="51">
        <v>170</v>
      </c>
      <c r="K171">
        <v>43.28921397</v>
      </c>
      <c r="L171">
        <v>-89.62041962</v>
      </c>
      <c r="M171" s="15">
        <v>12</v>
      </c>
      <c r="N171" s="15" t="s">
        <v>255</v>
      </c>
      <c r="O171" s="15" t="s">
        <v>261</v>
      </c>
      <c r="Q171" s="22"/>
      <c r="R171" s="22"/>
      <c r="S171" s="54"/>
      <c r="AE171" s="15">
        <v>1</v>
      </c>
    </row>
    <row r="172" spans="2:31" ht="12.75">
      <c r="B172" s="94">
        <f t="shared" si="9"/>
        <v>1</v>
      </c>
      <c r="C172" s="94">
        <f>IF(COUNT(Q172:EC172)&gt;0,COUNT(Q172:EC172),"")</f>
        <v>1</v>
      </c>
      <c r="D172" s="94">
        <f>IF(COUNT(S172:EC172)&gt;0,COUNT(S172:EC172),"")</f>
        <v>1</v>
      </c>
      <c r="E172" s="94">
        <f t="shared" si="10"/>
        <v>1</v>
      </c>
      <c r="F172" s="94">
        <f t="shared" si="11"/>
        <v>1</v>
      </c>
      <c r="G172" s="94">
        <f t="shared" si="12"/>
        <v>11.5</v>
      </c>
      <c r="H172" s="94">
        <f>IF(AND(M172&gt;0,M172&lt;=STATS!$C$22),1,"")</f>
        <v>1</v>
      </c>
      <c r="J172" s="51">
        <v>171</v>
      </c>
      <c r="K172">
        <v>43.28804339</v>
      </c>
      <c r="L172">
        <v>-89.62041962</v>
      </c>
      <c r="M172" s="15">
        <v>11.5</v>
      </c>
      <c r="N172" s="15" t="s">
        <v>255</v>
      </c>
      <c r="O172" s="15" t="s">
        <v>261</v>
      </c>
      <c r="Q172" s="22"/>
      <c r="R172" s="22"/>
      <c r="S172" s="54"/>
      <c r="AE172" s="15">
        <v>2</v>
      </c>
    </row>
    <row r="173" spans="2:31" ht="12.75">
      <c r="B173" s="94">
        <f t="shared" si="9"/>
        <v>1</v>
      </c>
      <c r="C173" s="94">
        <f>IF(COUNT(Q173:EC173)&gt;0,COUNT(Q173:EC173),"")</f>
        <v>1</v>
      </c>
      <c r="D173" s="94">
        <f>IF(COUNT(S173:EC173)&gt;0,COUNT(S173:EC173),"")</f>
        <v>1</v>
      </c>
      <c r="E173" s="94">
        <f t="shared" si="10"/>
        <v>1</v>
      </c>
      <c r="F173" s="94">
        <f t="shared" si="11"/>
        <v>1</v>
      </c>
      <c r="G173" s="94">
        <f t="shared" si="12"/>
        <v>11</v>
      </c>
      <c r="H173" s="94">
        <f>IF(AND(M173&gt;0,M173&lt;=STATS!$C$22),1,"")</f>
        <v>1</v>
      </c>
      <c r="J173" s="51">
        <v>172</v>
      </c>
      <c r="K173">
        <v>43.28687281</v>
      </c>
      <c r="L173">
        <v>-89.62043418</v>
      </c>
      <c r="M173" s="15">
        <v>11</v>
      </c>
      <c r="N173" s="15" t="s">
        <v>255</v>
      </c>
      <c r="O173" s="15" t="s">
        <v>261</v>
      </c>
      <c r="Q173" s="22"/>
      <c r="R173" s="22"/>
      <c r="S173" s="54"/>
      <c r="AE173" s="15">
        <v>1</v>
      </c>
    </row>
    <row r="174" spans="2:31" ht="12.75">
      <c r="B174" s="94">
        <f t="shared" si="9"/>
        <v>2</v>
      </c>
      <c r="C174" s="94">
        <f>IF(COUNT(Q174:EC174)&gt;0,COUNT(Q174:EC174),"")</f>
        <v>2</v>
      </c>
      <c r="D174" s="94">
        <f>IF(COUNT(S174:EC174)&gt;0,COUNT(S174:EC174),"")</f>
        <v>2</v>
      </c>
      <c r="E174" s="94">
        <f t="shared" si="10"/>
        <v>2</v>
      </c>
      <c r="F174" s="94">
        <f t="shared" si="11"/>
        <v>1</v>
      </c>
      <c r="G174" s="94">
        <f t="shared" si="12"/>
        <v>11.5</v>
      </c>
      <c r="H174" s="94">
        <f>IF(AND(M174&gt;0,M174&lt;=STATS!$C$22),1,"")</f>
        <v>1</v>
      </c>
      <c r="J174" s="51">
        <v>173</v>
      </c>
      <c r="K174">
        <v>43.29096717</v>
      </c>
      <c r="L174">
        <v>-89.61960746</v>
      </c>
      <c r="M174" s="15">
        <v>11.5</v>
      </c>
      <c r="N174" s="15" t="s">
        <v>255</v>
      </c>
      <c r="O174" s="15" t="s">
        <v>261</v>
      </c>
      <c r="Q174" s="22"/>
      <c r="R174" s="22"/>
      <c r="S174" s="54">
        <v>1</v>
      </c>
      <c r="AE174" s="15">
        <v>2</v>
      </c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  <v>0</v>
      </c>
      <c r="F175" s="94">
        <f t="shared" si="11"/>
        <v>0</v>
      </c>
      <c r="G175" s="94">
        <f t="shared" si="12"/>
      </c>
      <c r="H175" s="94">
        <f>IF(AND(M175&gt;0,M175&lt;=STATS!$C$22),1,"")</f>
        <v>1</v>
      </c>
      <c r="J175" s="51">
        <v>174</v>
      </c>
      <c r="K175">
        <v>43.28979659</v>
      </c>
      <c r="L175">
        <v>-89.61961476</v>
      </c>
      <c r="M175" s="15">
        <v>12</v>
      </c>
      <c r="N175" s="15" t="s">
        <v>255</v>
      </c>
      <c r="O175" s="15" t="s">
        <v>261</v>
      </c>
      <c r="Q175" s="22"/>
      <c r="R175" s="22"/>
      <c r="S175" s="54"/>
    </row>
    <row r="176" spans="2:31" ht="12.75">
      <c r="B176" s="94">
        <f t="shared" si="9"/>
        <v>1</v>
      </c>
      <c r="C176" s="94">
        <f>IF(COUNT(Q176:EC176)&gt;0,COUNT(Q176:EC176),"")</f>
        <v>1</v>
      </c>
      <c r="D176" s="94">
        <f>IF(COUNT(S176:EC176)&gt;0,COUNT(S176:EC176),"")</f>
        <v>1</v>
      </c>
      <c r="E176" s="94">
        <f t="shared" si="10"/>
        <v>1</v>
      </c>
      <c r="F176" s="94">
        <f t="shared" si="11"/>
        <v>1</v>
      </c>
      <c r="G176" s="94">
        <f t="shared" si="12"/>
        <v>12</v>
      </c>
      <c r="H176" s="94">
        <f>IF(AND(M176&gt;0,M176&lt;=STATS!$C$22),1,"")</f>
        <v>1</v>
      </c>
      <c r="J176" s="51">
        <v>175</v>
      </c>
      <c r="K176">
        <v>43.28862602</v>
      </c>
      <c r="L176">
        <v>-89.61962205</v>
      </c>
      <c r="M176" s="15">
        <v>12</v>
      </c>
      <c r="N176" s="15" t="s">
        <v>255</v>
      </c>
      <c r="O176" s="15" t="s">
        <v>261</v>
      </c>
      <c r="Q176" s="22"/>
      <c r="R176" s="22"/>
      <c r="S176" s="54"/>
      <c r="AE176" s="15">
        <v>2</v>
      </c>
    </row>
    <row r="177" spans="2:31" ht="12.75">
      <c r="B177" s="94">
        <f t="shared" si="9"/>
        <v>1</v>
      </c>
      <c r="C177" s="94">
        <f>IF(COUNT(Q177:EC177)&gt;0,COUNT(Q177:EC177),"")</f>
        <v>1</v>
      </c>
      <c r="D177" s="94">
        <f>IF(COUNT(S177:EC177)&gt;0,COUNT(S177:EC177),"")</f>
        <v>1</v>
      </c>
      <c r="E177" s="94">
        <f t="shared" si="10"/>
        <v>1</v>
      </c>
      <c r="F177" s="94">
        <f t="shared" si="11"/>
        <v>1</v>
      </c>
      <c r="G177" s="94">
        <f t="shared" si="12"/>
        <v>11</v>
      </c>
      <c r="H177" s="94">
        <f>IF(AND(M177&gt;0,M177&lt;=STATS!$C$22),1,"")</f>
        <v>1</v>
      </c>
      <c r="J177" s="51">
        <v>176</v>
      </c>
      <c r="K177">
        <v>43.28745544</v>
      </c>
      <c r="L177">
        <v>-89.61962935</v>
      </c>
      <c r="M177" s="15">
        <v>11</v>
      </c>
      <c r="N177" s="15" t="s">
        <v>255</v>
      </c>
      <c r="O177" s="15" t="s">
        <v>261</v>
      </c>
      <c r="Q177" s="22"/>
      <c r="R177" s="22"/>
      <c r="S177" s="54"/>
      <c r="AE177" s="15">
        <v>1</v>
      </c>
    </row>
    <row r="178" spans="2:31" ht="12.75">
      <c r="B178" s="94">
        <f t="shared" si="9"/>
        <v>2</v>
      </c>
      <c r="C178" s="94">
        <f>IF(COUNT(Q178:EC178)&gt;0,COUNT(Q178:EC178),"")</f>
        <v>2</v>
      </c>
      <c r="D178" s="94">
        <f>IF(COUNT(S178:EC178)&gt;0,COUNT(S178:EC178),"")</f>
        <v>2</v>
      </c>
      <c r="E178" s="94">
        <f t="shared" si="10"/>
        <v>2</v>
      </c>
      <c r="F178" s="94">
        <f t="shared" si="11"/>
        <v>2</v>
      </c>
      <c r="G178" s="94">
        <f t="shared" si="12"/>
        <v>8</v>
      </c>
      <c r="H178" s="94">
        <f>IF(AND(M178&gt;0,M178&lt;=STATS!$C$22),1,"")</f>
        <v>1</v>
      </c>
      <c r="J178" s="51">
        <v>177</v>
      </c>
      <c r="K178">
        <v>43.28628486</v>
      </c>
      <c r="L178">
        <v>-89.61963664</v>
      </c>
      <c r="M178" s="15">
        <v>8</v>
      </c>
      <c r="N178" s="15" t="s">
        <v>255</v>
      </c>
      <c r="O178" s="15" t="s">
        <v>261</v>
      </c>
      <c r="Q178" s="22"/>
      <c r="R178" s="22"/>
      <c r="S178" s="54"/>
      <c r="V178" s="15">
        <v>1</v>
      </c>
      <c r="AE178" s="15">
        <v>1</v>
      </c>
    </row>
    <row r="179" spans="2:31" ht="12.75">
      <c r="B179" s="94">
        <f t="shared" si="9"/>
        <v>1</v>
      </c>
      <c r="C179" s="94">
        <f>IF(COUNT(Q179:EC179)&gt;0,COUNT(Q179:EC179),"")</f>
        <v>1</v>
      </c>
      <c r="D179" s="94">
        <f>IF(COUNT(S179:EC179)&gt;0,COUNT(S179:EC179),"")</f>
        <v>1</v>
      </c>
      <c r="E179" s="94">
        <f t="shared" si="10"/>
        <v>1</v>
      </c>
      <c r="F179" s="94">
        <f t="shared" si="11"/>
        <v>1</v>
      </c>
      <c r="G179" s="94">
        <f t="shared" si="12"/>
        <v>12</v>
      </c>
      <c r="H179" s="94">
        <f>IF(AND(M179&gt;0,M179&lt;=STATS!$C$22),1,"")</f>
        <v>1</v>
      </c>
      <c r="J179" s="51">
        <v>178</v>
      </c>
      <c r="K179">
        <v>43.29037921</v>
      </c>
      <c r="L179">
        <v>-89.61880988</v>
      </c>
      <c r="M179" s="15">
        <v>12</v>
      </c>
      <c r="N179" s="15" t="s">
        <v>255</v>
      </c>
      <c r="O179" s="15" t="s">
        <v>261</v>
      </c>
      <c r="Q179" s="22"/>
      <c r="R179" s="22"/>
      <c r="S179" s="54"/>
      <c r="AE179" s="15">
        <v>1</v>
      </c>
    </row>
    <row r="180" spans="2:31" ht="12.75">
      <c r="B180" s="94">
        <f t="shared" si="9"/>
        <v>1</v>
      </c>
      <c r="C180" s="94">
        <f>IF(COUNT(Q180:EC180)&gt;0,COUNT(Q180:EC180),"")</f>
        <v>1</v>
      </c>
      <c r="D180" s="94">
        <f>IF(COUNT(S180:EC180)&gt;0,COUNT(S180:EC180),"")</f>
        <v>1</v>
      </c>
      <c r="E180" s="94">
        <f t="shared" si="10"/>
        <v>1</v>
      </c>
      <c r="F180" s="94">
        <f t="shared" si="11"/>
        <v>1</v>
      </c>
      <c r="G180" s="94">
        <f t="shared" si="12"/>
        <v>11.5</v>
      </c>
      <c r="H180" s="94">
        <f>IF(AND(M180&gt;0,M180&lt;=STATS!$C$22),1,"")</f>
        <v>1</v>
      </c>
      <c r="J180" s="51">
        <v>179</v>
      </c>
      <c r="K180">
        <v>43.28920864</v>
      </c>
      <c r="L180">
        <v>-89.61881719</v>
      </c>
      <c r="M180" s="15">
        <v>11.5</v>
      </c>
      <c r="N180" s="15" t="s">
        <v>255</v>
      </c>
      <c r="O180" s="15" t="s">
        <v>261</v>
      </c>
      <c r="Q180" s="22"/>
      <c r="R180" s="22"/>
      <c r="S180" s="54"/>
      <c r="AE180" s="15">
        <v>1</v>
      </c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  <v>0</v>
      </c>
      <c r="F181" s="94">
        <f t="shared" si="11"/>
        <v>0</v>
      </c>
      <c r="G181" s="94">
        <f t="shared" si="12"/>
      </c>
      <c r="H181" s="94">
        <f>IF(AND(M181&gt;0,M181&lt;=STATS!$C$22),1,"")</f>
        <v>1</v>
      </c>
      <c r="J181" s="51">
        <v>180</v>
      </c>
      <c r="K181">
        <v>43.28803806</v>
      </c>
      <c r="L181">
        <v>-89.6188245</v>
      </c>
      <c r="M181" s="15">
        <v>11.5</v>
      </c>
      <c r="N181" s="15" t="s">
        <v>255</v>
      </c>
      <c r="O181" s="15" t="s">
        <v>261</v>
      </c>
      <c r="Q181" s="22"/>
      <c r="R181" s="22"/>
      <c r="S181" s="54"/>
    </row>
    <row r="182" spans="2:31" ht="12.75">
      <c r="B182" s="94">
        <f t="shared" si="9"/>
        <v>1</v>
      </c>
      <c r="C182" s="94">
        <f>IF(COUNT(Q182:EC182)&gt;0,COUNT(Q182:EC182),"")</f>
        <v>1</v>
      </c>
      <c r="D182" s="94">
        <f>IF(COUNT(S182:EC182)&gt;0,COUNT(S182:EC182),"")</f>
        <v>1</v>
      </c>
      <c r="E182" s="94">
        <f t="shared" si="10"/>
        <v>1</v>
      </c>
      <c r="F182" s="94">
        <f t="shared" si="11"/>
        <v>1</v>
      </c>
      <c r="G182" s="94">
        <f t="shared" si="12"/>
        <v>10</v>
      </c>
      <c r="H182" s="94">
        <f>IF(AND(M182&gt;0,M182&lt;=STATS!$C$22),1,"")</f>
        <v>1</v>
      </c>
      <c r="J182" s="51">
        <v>181</v>
      </c>
      <c r="K182">
        <v>43.28686749</v>
      </c>
      <c r="L182">
        <v>-89.61883181</v>
      </c>
      <c r="M182" s="15">
        <v>10</v>
      </c>
      <c r="N182" s="15" t="s">
        <v>255</v>
      </c>
      <c r="O182" s="15" t="s">
        <v>261</v>
      </c>
      <c r="Q182" s="22"/>
      <c r="R182" s="22"/>
      <c r="S182" s="54"/>
      <c r="AE182" s="15">
        <v>1</v>
      </c>
    </row>
    <row r="183" spans="2:31" ht="12.75">
      <c r="B183" s="94">
        <f t="shared" si="9"/>
        <v>1</v>
      </c>
      <c r="C183" s="94">
        <f>IF(COUNT(Q183:EC183)&gt;0,COUNT(Q183:EC183),"")</f>
        <v>1</v>
      </c>
      <c r="D183" s="94">
        <f>IF(COUNT(S183:EC183)&gt;0,COUNT(S183:EC183),"")</f>
        <v>1</v>
      </c>
      <c r="E183" s="94">
        <f t="shared" si="10"/>
        <v>1</v>
      </c>
      <c r="F183" s="94">
        <f t="shared" si="11"/>
        <v>1</v>
      </c>
      <c r="G183" s="94">
        <f t="shared" si="12"/>
        <v>11</v>
      </c>
      <c r="H183" s="94">
        <f>IF(AND(M183&gt;0,M183&lt;=STATS!$C$22),1,"")</f>
        <v>1</v>
      </c>
      <c r="J183" s="51">
        <v>182</v>
      </c>
      <c r="K183">
        <v>43.29095915</v>
      </c>
      <c r="L183">
        <v>-89.61720375</v>
      </c>
      <c r="M183" s="15">
        <v>11</v>
      </c>
      <c r="N183" s="15" t="s">
        <v>255</v>
      </c>
      <c r="O183" s="15" t="s">
        <v>261</v>
      </c>
      <c r="Q183" s="22"/>
      <c r="R183" s="22"/>
      <c r="S183" s="54"/>
      <c r="AE183" s="15">
        <v>2</v>
      </c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  <v>0</v>
      </c>
      <c r="F184" s="94">
        <f t="shared" si="11"/>
        <v>0</v>
      </c>
      <c r="G184" s="94">
        <f t="shared" si="12"/>
      </c>
      <c r="H184" s="94">
        <f>IF(AND(M184&gt;0,M184&lt;=STATS!$C$22),1,"")</f>
        <v>1</v>
      </c>
      <c r="J184" s="51">
        <v>183</v>
      </c>
      <c r="K184">
        <v>43.28978858</v>
      </c>
      <c r="L184">
        <v>-89.61720742</v>
      </c>
      <c r="M184" s="15">
        <v>12</v>
      </c>
      <c r="N184" s="15" t="s">
        <v>255</v>
      </c>
      <c r="O184" s="15" t="s">
        <v>261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  <v>0</v>
      </c>
      <c r="F185" s="94">
        <f t="shared" si="11"/>
        <v>0</v>
      </c>
      <c r="G185" s="94">
        <f t="shared" si="12"/>
      </c>
      <c r="H185" s="94">
        <f>IF(AND(M185&gt;0,M185&lt;=STATS!$C$22),1,"")</f>
        <v>1</v>
      </c>
      <c r="J185" s="51">
        <v>184</v>
      </c>
      <c r="K185">
        <v>43.288618</v>
      </c>
      <c r="L185">
        <v>-89.61721109</v>
      </c>
      <c r="M185" s="15">
        <v>12</v>
      </c>
      <c r="N185" s="15" t="s">
        <v>255</v>
      </c>
      <c r="O185" s="15" t="s">
        <v>261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  <v>0</v>
      </c>
      <c r="F186" s="94">
        <f t="shared" si="11"/>
        <v>0</v>
      </c>
      <c r="G186" s="94">
        <f t="shared" si="12"/>
      </c>
      <c r="H186" s="94">
        <f>IF(AND(M186&gt;0,M186&lt;=STATS!$C$22),1,"")</f>
        <v>1</v>
      </c>
      <c r="J186" s="51">
        <v>185</v>
      </c>
      <c r="K186">
        <v>43.28744742</v>
      </c>
      <c r="L186">
        <v>-89.61722577</v>
      </c>
      <c r="M186" s="15">
        <v>11</v>
      </c>
      <c r="N186" s="15" t="s">
        <v>255</v>
      </c>
      <c r="O186" s="15" t="s">
        <v>261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  <v>0</v>
      </c>
      <c r="F187" s="94">
        <f t="shared" si="11"/>
        <v>0</v>
      </c>
      <c r="G187" s="94">
        <f t="shared" si="12"/>
      </c>
      <c r="H187" s="94">
        <f>IF(AND(M187&gt;0,M187&lt;=STATS!$C$22),1,"")</f>
        <v>1</v>
      </c>
      <c r="J187" s="51">
        <v>186</v>
      </c>
      <c r="K187">
        <v>43.28627685</v>
      </c>
      <c r="L187">
        <v>-89.61723311</v>
      </c>
      <c r="M187" s="15">
        <v>7</v>
      </c>
      <c r="N187" s="15" t="s">
        <v>255</v>
      </c>
      <c r="O187" s="15" t="s">
        <v>261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  <v>0</v>
      </c>
      <c r="F188" s="94">
        <f t="shared" si="11"/>
        <v>0</v>
      </c>
      <c r="G188" s="94">
        <f t="shared" si="12"/>
      </c>
      <c r="H188" s="94">
        <f>IF(AND(M188&gt;0,M188&lt;=STATS!$C$22),1,"")</f>
        <v>1</v>
      </c>
      <c r="J188" s="51">
        <v>187</v>
      </c>
      <c r="K188">
        <v>43.29037118</v>
      </c>
      <c r="L188">
        <v>-89.61640619</v>
      </c>
      <c r="M188" s="15">
        <v>11.5</v>
      </c>
      <c r="N188" s="15" t="s">
        <v>255</v>
      </c>
      <c r="O188" s="15" t="s">
        <v>261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  <v>0</v>
      </c>
      <c r="F189" s="94">
        <f t="shared" si="11"/>
        <v>0</v>
      </c>
      <c r="G189" s="94">
        <f t="shared" si="12"/>
      </c>
      <c r="H189" s="94">
        <f>IF(AND(M189&gt;0,M189&lt;=STATS!$C$22),1,"")</f>
        <v>1</v>
      </c>
      <c r="J189" s="51">
        <v>188</v>
      </c>
      <c r="K189">
        <v>43.2892006</v>
      </c>
      <c r="L189">
        <v>-89.61641355</v>
      </c>
      <c r="M189" s="15">
        <v>12</v>
      </c>
      <c r="N189" s="15" t="s">
        <v>255</v>
      </c>
      <c r="O189" s="15" t="s">
        <v>261</v>
      </c>
      <c r="Q189" s="22"/>
      <c r="R189" s="22"/>
      <c r="S189" s="54"/>
    </row>
    <row r="190" spans="2:70" ht="12.75">
      <c r="B190" s="94">
        <f t="shared" si="9"/>
        <v>2</v>
      </c>
      <c r="C190" s="94">
        <f>IF(COUNT(Q190:EC190)&gt;0,COUNT(Q190:EC190),"")</f>
        <v>2</v>
      </c>
      <c r="D190" s="94">
        <f>IF(COUNT(S190:EC190)&gt;0,COUNT(S190:EC190),"")</f>
        <v>2</v>
      </c>
      <c r="E190" s="94">
        <f t="shared" si="10"/>
        <v>2</v>
      </c>
      <c r="F190" s="94">
        <f t="shared" si="11"/>
        <v>2</v>
      </c>
      <c r="G190" s="94">
        <f t="shared" si="12"/>
        <v>12</v>
      </c>
      <c r="H190" s="94">
        <f>IF(AND(M190&gt;0,M190&lt;=STATS!$C$22),1,"")</f>
        <v>1</v>
      </c>
      <c r="J190" s="51">
        <v>189</v>
      </c>
      <c r="K190">
        <v>43.28803003</v>
      </c>
      <c r="L190">
        <v>-89.6164209</v>
      </c>
      <c r="M190" s="15">
        <v>12</v>
      </c>
      <c r="N190" s="15" t="s">
        <v>255</v>
      </c>
      <c r="O190" s="15" t="s">
        <v>261</v>
      </c>
      <c r="Q190" s="22"/>
      <c r="R190" s="22"/>
      <c r="S190" s="54"/>
      <c r="AE190" s="15">
        <v>1</v>
      </c>
      <c r="BR190" s="15">
        <v>1</v>
      </c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  <v>0</v>
      </c>
      <c r="F191" s="94">
        <f t="shared" si="11"/>
        <v>0</v>
      </c>
      <c r="G191" s="94">
        <f t="shared" si="12"/>
      </c>
      <c r="H191" s="94">
        <f>IF(AND(M191&gt;0,M191&lt;=STATS!$C$22),1,"")</f>
        <v>1</v>
      </c>
      <c r="J191" s="51">
        <v>190</v>
      </c>
      <c r="K191">
        <v>43.28685945</v>
      </c>
      <c r="L191">
        <v>-89.61642826</v>
      </c>
      <c r="M191" s="15">
        <v>10</v>
      </c>
      <c r="N191" s="15" t="s">
        <v>255</v>
      </c>
      <c r="O191" s="15" t="s">
        <v>261</v>
      </c>
      <c r="Q191" s="22"/>
      <c r="R191" s="22"/>
      <c r="S191" s="54"/>
    </row>
    <row r="192" spans="2:31" ht="12.75">
      <c r="B192" s="94">
        <f t="shared" si="9"/>
        <v>1</v>
      </c>
      <c r="C192" s="94">
        <f>IF(COUNT(Q192:EC192)&gt;0,COUNT(Q192:EC192),"")</f>
        <v>1</v>
      </c>
      <c r="D192" s="94">
        <f>IF(COUNT(S192:EC192)&gt;0,COUNT(S192:EC192),"")</f>
        <v>1</v>
      </c>
      <c r="E192" s="94">
        <f t="shared" si="10"/>
        <v>1</v>
      </c>
      <c r="F192" s="94">
        <f t="shared" si="11"/>
        <v>1</v>
      </c>
      <c r="G192" s="94">
        <f t="shared" si="12"/>
        <v>9</v>
      </c>
      <c r="H192" s="94">
        <f>IF(AND(M192&gt;0,M192&lt;=STATS!$C$22),1,"")</f>
        <v>1</v>
      </c>
      <c r="J192" s="51">
        <v>191</v>
      </c>
      <c r="K192">
        <v>43.29095378</v>
      </c>
      <c r="L192">
        <v>-89.61560128</v>
      </c>
      <c r="M192" s="15">
        <v>9</v>
      </c>
      <c r="N192" s="15" t="s">
        <v>259</v>
      </c>
      <c r="O192" s="15" t="s">
        <v>261</v>
      </c>
      <c r="Q192" s="22"/>
      <c r="R192" s="22"/>
      <c r="S192" s="54"/>
      <c r="AE192" s="15">
        <v>1</v>
      </c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  <v>0</v>
      </c>
      <c r="F193" s="94">
        <f t="shared" si="11"/>
        <v>0</v>
      </c>
      <c r="G193" s="94">
        <f t="shared" si="12"/>
      </c>
      <c r="H193" s="94">
        <f>IF(AND(M193&gt;0,M193&lt;=STATS!$C$22),1,"")</f>
        <v>1</v>
      </c>
      <c r="J193" s="51">
        <v>192</v>
      </c>
      <c r="K193">
        <v>43.2897832</v>
      </c>
      <c r="L193">
        <v>-89.61560865</v>
      </c>
      <c r="M193" s="15">
        <v>12</v>
      </c>
      <c r="N193" s="15" t="s">
        <v>255</v>
      </c>
      <c r="O193" s="15" t="s">
        <v>261</v>
      </c>
      <c r="Q193" s="22"/>
      <c r="R193" s="22"/>
      <c r="S193" s="54"/>
    </row>
    <row r="194" spans="2:70" ht="12.75">
      <c r="B194" s="94">
        <f aca="true" t="shared" si="13" ref="B194:B257">COUNT(Q194:EA194)</f>
        <v>1</v>
      </c>
      <c r="C194" s="94">
        <f>IF(COUNT(Q194:EC194)&gt;0,COUNT(Q194:EC194),"")</f>
        <v>1</v>
      </c>
      <c r="D194" s="94">
        <f>IF(COUNT(S194:EC194)&gt;0,COUNT(S194:EC194),"")</f>
        <v>1</v>
      </c>
      <c r="E194" s="94">
        <f aca="true" t="shared" si="14" ref="E194:E257">IF(H194=1,COUNT(Q194:EA194),"")</f>
        <v>1</v>
      </c>
      <c r="F194" s="94">
        <f aca="true" t="shared" si="15" ref="F194:F257">IF(H194=1,COUNT(T194:EA194),"")</f>
        <v>1</v>
      </c>
      <c r="G194" s="94">
        <f t="shared" si="12"/>
        <v>12</v>
      </c>
      <c r="H194" s="94">
        <f>IF(AND(M194&gt;0,M194&lt;=STATS!$C$22),1,"")</f>
        <v>1</v>
      </c>
      <c r="J194" s="51">
        <v>193</v>
      </c>
      <c r="K194">
        <v>43.28861263</v>
      </c>
      <c r="L194">
        <v>-89.61561602</v>
      </c>
      <c r="M194" s="15">
        <v>12</v>
      </c>
      <c r="N194" s="15" t="s">
        <v>255</v>
      </c>
      <c r="O194" s="15" t="s">
        <v>261</v>
      </c>
      <c r="Q194" s="22"/>
      <c r="R194" s="22"/>
      <c r="S194" s="54"/>
      <c r="BR194" s="15">
        <v>1</v>
      </c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  <v>0</v>
      </c>
      <c r="F195" s="94">
        <f t="shared" si="15"/>
        <v>0</v>
      </c>
      <c r="G195" s="94">
        <f t="shared" si="12"/>
      </c>
      <c r="H195" s="94">
        <f>IF(AND(M195&gt;0,M195&lt;=STATS!$C$22),1,"")</f>
        <v>1</v>
      </c>
      <c r="J195" s="51">
        <v>194</v>
      </c>
      <c r="K195">
        <v>43.28744205</v>
      </c>
      <c r="L195">
        <v>-89.61562339</v>
      </c>
      <c r="M195" s="15">
        <v>11.5</v>
      </c>
      <c r="N195" s="15" t="s">
        <v>255</v>
      </c>
      <c r="O195" s="15" t="s">
        <v>261</v>
      </c>
      <c r="Q195" s="22"/>
      <c r="R195" s="22"/>
      <c r="S195" s="54"/>
    </row>
    <row r="196" spans="2:31" ht="12.75">
      <c r="B196" s="94">
        <f t="shared" si="13"/>
        <v>2</v>
      </c>
      <c r="C196" s="94">
        <f>IF(COUNT(Q196:EC196)&gt;0,COUNT(Q196:EC196),"")</f>
        <v>2</v>
      </c>
      <c r="D196" s="94">
        <f>IF(COUNT(S196:EC196)&gt;0,COUNT(S196:EC196),"")</f>
        <v>2</v>
      </c>
      <c r="E196" s="94">
        <f t="shared" si="14"/>
        <v>2</v>
      </c>
      <c r="F196" s="94">
        <f t="shared" si="15"/>
        <v>1</v>
      </c>
      <c r="G196" s="94">
        <f t="shared" si="12"/>
        <v>9</v>
      </c>
      <c r="H196" s="94">
        <f>IF(AND(M196&gt;0,M196&lt;=STATS!$C$22),1,"")</f>
        <v>1</v>
      </c>
      <c r="J196" s="51">
        <v>195</v>
      </c>
      <c r="K196">
        <v>43.29212166</v>
      </c>
      <c r="L196">
        <v>-89.61479265</v>
      </c>
      <c r="M196" s="15">
        <v>9</v>
      </c>
      <c r="N196" s="15" t="s">
        <v>255</v>
      </c>
      <c r="O196" s="15" t="s">
        <v>261</v>
      </c>
      <c r="Q196" s="22"/>
      <c r="R196" s="22"/>
      <c r="S196" s="54">
        <v>1</v>
      </c>
      <c r="AE196" s="15">
        <v>1</v>
      </c>
    </row>
    <row r="197" spans="2:70" ht="12.75">
      <c r="B197" s="94">
        <f t="shared" si="13"/>
        <v>1</v>
      </c>
      <c r="C197" s="94">
        <f>IF(COUNT(Q197:EC197)&gt;0,COUNT(Q197:EC197),"")</f>
        <v>1</v>
      </c>
      <c r="D197" s="94">
        <f>IF(COUNT(S197:EC197)&gt;0,COUNT(S197:EC197),"")</f>
        <v>1</v>
      </c>
      <c r="E197" s="94">
        <f t="shared" si="14"/>
        <v>1</v>
      </c>
      <c r="F197" s="94">
        <f t="shared" si="15"/>
        <v>1</v>
      </c>
      <c r="G197" s="94">
        <f t="shared" si="12"/>
        <v>9.5</v>
      </c>
      <c r="H197" s="94">
        <f>IF(AND(M197&gt;0,M197&lt;=STATS!$C$22),1,"")</f>
        <v>1</v>
      </c>
      <c r="J197" s="51">
        <v>196</v>
      </c>
      <c r="K197">
        <v>43.29095108</v>
      </c>
      <c r="L197">
        <v>-89.61480004</v>
      </c>
      <c r="M197" s="15">
        <v>9.5</v>
      </c>
      <c r="N197" s="15" t="s">
        <v>255</v>
      </c>
      <c r="O197" s="15" t="s">
        <v>261</v>
      </c>
      <c r="Q197" s="22"/>
      <c r="R197" s="22"/>
      <c r="S197" s="54"/>
      <c r="BR197" s="15">
        <v>1</v>
      </c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  <v>0</v>
      </c>
      <c r="F198" s="94">
        <f t="shared" si="15"/>
        <v>0</v>
      </c>
      <c r="G198" s="94">
        <f t="shared" si="12"/>
      </c>
      <c r="H198" s="94">
        <f>IF(AND(M198&gt;0,M198&lt;=STATS!$C$22),1,"")</f>
        <v>1</v>
      </c>
      <c r="J198" s="51">
        <v>197</v>
      </c>
      <c r="K198">
        <v>43.28978051</v>
      </c>
      <c r="L198">
        <v>-89.61480743</v>
      </c>
      <c r="M198" s="15">
        <v>12</v>
      </c>
      <c r="N198" s="15" t="s">
        <v>255</v>
      </c>
      <c r="O198" s="15" t="s">
        <v>261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  <v>0</v>
      </c>
      <c r="F199" s="94">
        <f t="shared" si="15"/>
        <v>0</v>
      </c>
      <c r="G199" s="94">
        <f t="shared" si="12"/>
      </c>
      <c r="H199" s="94">
        <f>IF(AND(M199&gt;0,M199&lt;=STATS!$C$22),1,"")</f>
        <v>1</v>
      </c>
      <c r="J199" s="51">
        <v>198</v>
      </c>
      <c r="K199">
        <v>43.28860993</v>
      </c>
      <c r="L199">
        <v>-89.61481481</v>
      </c>
      <c r="M199" s="15">
        <v>12</v>
      </c>
      <c r="N199" s="15" t="s">
        <v>255</v>
      </c>
      <c r="O199" s="15" t="s">
        <v>261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  <v>0</v>
      </c>
      <c r="F200" s="94">
        <f t="shared" si="15"/>
        <v>0</v>
      </c>
      <c r="G200" s="94">
        <f t="shared" si="12"/>
      </c>
      <c r="H200" s="94">
        <f>IF(AND(M200&gt;0,M200&lt;=STATS!$C$22),1,"")</f>
        <v>1</v>
      </c>
      <c r="J200" s="51">
        <v>199</v>
      </c>
      <c r="K200">
        <v>43.28743935</v>
      </c>
      <c r="L200">
        <v>-89.6148222</v>
      </c>
      <c r="M200" s="15">
        <v>11.5</v>
      </c>
      <c r="N200" s="15" t="s">
        <v>255</v>
      </c>
      <c r="O200" s="15" t="s">
        <v>261</v>
      </c>
      <c r="Q200" s="22"/>
      <c r="R200" s="22"/>
      <c r="S200" s="54"/>
    </row>
    <row r="201" spans="2:108" ht="12.75">
      <c r="B201" s="94">
        <f t="shared" si="13"/>
        <v>2</v>
      </c>
      <c r="C201" s="94">
        <f>IF(COUNT(Q201:EC201)&gt;0,COUNT(Q201:EC201),"")</f>
        <v>2</v>
      </c>
      <c r="D201" s="94">
        <f>IF(COUNT(S201:EC201)&gt;0,COUNT(S201:EC201),"")</f>
        <v>2</v>
      </c>
      <c r="E201" s="94">
        <f t="shared" si="14"/>
        <v>2</v>
      </c>
      <c r="F201" s="94">
        <f t="shared" si="15"/>
        <v>1</v>
      </c>
      <c r="G201" s="94">
        <f t="shared" si="12"/>
        <v>7.5</v>
      </c>
      <c r="H201" s="94">
        <f>IF(AND(M201&gt;0,M201&lt;=STATS!$C$22),1,"")</f>
        <v>1</v>
      </c>
      <c r="J201" s="51">
        <v>200</v>
      </c>
      <c r="K201">
        <v>43.28626878</v>
      </c>
      <c r="L201">
        <v>-89.61482958</v>
      </c>
      <c r="M201" s="15">
        <v>7.5</v>
      </c>
      <c r="N201" s="15" t="s">
        <v>255</v>
      </c>
      <c r="O201" s="15" t="s">
        <v>261</v>
      </c>
      <c r="Q201" s="22"/>
      <c r="R201" s="22"/>
      <c r="S201" s="54">
        <v>1</v>
      </c>
      <c r="AE201" s="15">
        <v>1</v>
      </c>
      <c r="DD201" s="15" t="s">
        <v>258</v>
      </c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  <v>0</v>
      </c>
      <c r="F202" s="94">
        <f t="shared" si="15"/>
        <v>0</v>
      </c>
      <c r="G202" s="94">
        <f t="shared" si="12"/>
      </c>
      <c r="H202" s="94">
        <f>IF(AND(M202&gt;0,M202&lt;=STATS!$C$22),1,"")</f>
        <v>1</v>
      </c>
      <c r="J202" s="51">
        <v>201</v>
      </c>
      <c r="K202">
        <v>43.29270424</v>
      </c>
      <c r="L202">
        <v>-89.6139877</v>
      </c>
      <c r="M202" s="15">
        <v>9</v>
      </c>
      <c r="N202" s="15" t="s">
        <v>255</v>
      </c>
      <c r="O202" s="15" t="s">
        <v>261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  <v>0</v>
      </c>
      <c r="F203" s="94">
        <f t="shared" si="15"/>
        <v>0</v>
      </c>
      <c r="G203" s="94">
        <f t="shared" si="12"/>
      </c>
      <c r="H203" s="94">
        <f>IF(AND(M203&gt;0,M203&lt;=STATS!$C$22),1,"")</f>
        <v>1</v>
      </c>
      <c r="J203" s="51">
        <v>202</v>
      </c>
      <c r="K203">
        <v>43.29153367</v>
      </c>
      <c r="L203">
        <v>-89.6139951</v>
      </c>
      <c r="M203" s="15">
        <v>10.5</v>
      </c>
      <c r="N203" s="15" t="s">
        <v>255</v>
      </c>
      <c r="O203" s="15" t="s">
        <v>261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  <v>0</v>
      </c>
      <c r="F204" s="94">
        <f t="shared" si="15"/>
        <v>0</v>
      </c>
      <c r="G204" s="94">
        <f t="shared" si="12"/>
      </c>
      <c r="H204" s="94">
        <f>IF(AND(M204&gt;0,M204&lt;=STATS!$C$22),1,"")</f>
        <v>1</v>
      </c>
      <c r="J204" s="51">
        <v>203</v>
      </c>
      <c r="K204">
        <v>43.29036309</v>
      </c>
      <c r="L204">
        <v>-89.6140025</v>
      </c>
      <c r="M204" s="15">
        <v>12</v>
      </c>
      <c r="N204" s="15" t="s">
        <v>255</v>
      </c>
      <c r="O204" s="15" t="s">
        <v>261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  <v>0</v>
      </c>
      <c r="F205" s="94">
        <f t="shared" si="15"/>
        <v>0</v>
      </c>
      <c r="G205" s="94">
        <f t="shared" si="12"/>
      </c>
      <c r="H205" s="94">
        <f>IF(AND(M205&gt;0,M205&lt;=STATS!$C$22),1,"")</f>
        <v>1</v>
      </c>
      <c r="J205" s="51">
        <v>204</v>
      </c>
      <c r="K205">
        <v>43.28919252</v>
      </c>
      <c r="L205">
        <v>-89.6140099</v>
      </c>
      <c r="M205" s="15">
        <v>12</v>
      </c>
      <c r="N205" s="15" t="s">
        <v>255</v>
      </c>
      <c r="O205" s="15" t="s">
        <v>261</v>
      </c>
      <c r="Q205" s="22"/>
      <c r="R205" s="22"/>
      <c r="S205" s="54"/>
    </row>
    <row r="206" spans="2:70" ht="12.75">
      <c r="B206" s="94">
        <f t="shared" si="13"/>
        <v>2</v>
      </c>
      <c r="C206" s="94">
        <f>IF(COUNT(Q206:EC206)&gt;0,COUNT(Q206:EC206),"")</f>
        <v>2</v>
      </c>
      <c r="D206" s="94">
        <f>IF(COUNT(S206:EC206)&gt;0,COUNT(S206:EC206),"")</f>
        <v>2</v>
      </c>
      <c r="E206" s="94">
        <f t="shared" si="14"/>
        <v>2</v>
      </c>
      <c r="F206" s="94">
        <f t="shared" si="15"/>
        <v>2</v>
      </c>
      <c r="G206" s="94">
        <f t="shared" si="12"/>
        <v>12</v>
      </c>
      <c r="H206" s="94">
        <f>IF(AND(M206&gt;0,M206&lt;=STATS!$C$22),1,"")</f>
        <v>1</v>
      </c>
      <c r="J206" s="51">
        <v>205</v>
      </c>
      <c r="K206">
        <v>43.28802194</v>
      </c>
      <c r="L206">
        <v>-89.61401731</v>
      </c>
      <c r="M206" s="15">
        <v>12</v>
      </c>
      <c r="N206" s="15" t="s">
        <v>255</v>
      </c>
      <c r="O206" s="15" t="s">
        <v>261</v>
      </c>
      <c r="Q206" s="22"/>
      <c r="R206" s="22"/>
      <c r="S206" s="54"/>
      <c r="AE206" s="15">
        <v>1</v>
      </c>
      <c r="BR206" s="15">
        <v>1</v>
      </c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  <v>0</v>
      </c>
      <c r="F207" s="94">
        <f t="shared" si="15"/>
        <v>0</v>
      </c>
      <c r="G207" s="94">
        <f t="shared" si="12"/>
      </c>
      <c r="H207" s="94">
        <f>IF(AND(M207&gt;0,M207&lt;=STATS!$C$22),1,"")</f>
        <v>1</v>
      </c>
      <c r="J207" s="51">
        <v>206</v>
      </c>
      <c r="K207">
        <v>43.28685137</v>
      </c>
      <c r="L207">
        <v>-89.61402471</v>
      </c>
      <c r="M207" s="15">
        <v>10.5</v>
      </c>
      <c r="N207" s="15" t="s">
        <v>255</v>
      </c>
      <c r="O207" s="15" t="s">
        <v>261</v>
      </c>
      <c r="Q207" s="22"/>
      <c r="R207" s="22"/>
      <c r="S207" s="54"/>
    </row>
    <row r="208" spans="2:108" ht="12.75">
      <c r="B208" s="94">
        <f t="shared" si="13"/>
        <v>4</v>
      </c>
      <c r="C208" s="94">
        <f>IF(COUNT(Q208:EC208)&gt;0,COUNT(Q208:EC208),"")</f>
        <v>4</v>
      </c>
      <c r="D208" s="94">
        <f>IF(COUNT(S208:EC208)&gt;0,COUNT(S208:EC208),"")</f>
        <v>3</v>
      </c>
      <c r="E208" s="94">
        <f t="shared" si="14"/>
        <v>4</v>
      </c>
      <c r="F208" s="94">
        <f t="shared" si="15"/>
        <v>2</v>
      </c>
      <c r="G208" s="94">
        <f t="shared" si="12"/>
        <v>10</v>
      </c>
      <c r="H208" s="94">
        <f>IF(AND(M208&gt;0,M208&lt;=STATS!$C$22),1,"")</f>
        <v>1</v>
      </c>
      <c r="J208" s="51">
        <v>207</v>
      </c>
      <c r="K208">
        <v>43.29211625</v>
      </c>
      <c r="L208">
        <v>-89.61319015</v>
      </c>
      <c r="M208" s="15">
        <v>10</v>
      </c>
      <c r="N208" s="15" t="s">
        <v>255</v>
      </c>
      <c r="O208" s="15" t="s">
        <v>261</v>
      </c>
      <c r="Q208" s="22">
        <v>1</v>
      </c>
      <c r="R208" s="22"/>
      <c r="S208" s="54">
        <v>3</v>
      </c>
      <c r="AE208" s="15">
        <v>2</v>
      </c>
      <c r="DD208" s="15">
        <v>3</v>
      </c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  <v>0</v>
      </c>
      <c r="F209" s="94">
        <f t="shared" si="15"/>
        <v>0</v>
      </c>
      <c r="G209" s="94">
        <f t="shared" si="12"/>
      </c>
      <c r="H209" s="94">
        <f>IF(AND(M209&gt;0,M209&lt;=STATS!$C$22),1,"")</f>
        <v>1</v>
      </c>
      <c r="J209" s="51">
        <v>208</v>
      </c>
      <c r="K209">
        <v>43.29094567</v>
      </c>
      <c r="L209">
        <v>-89.61319756</v>
      </c>
      <c r="M209" s="15">
        <v>11</v>
      </c>
      <c r="N209" s="15" t="s">
        <v>255</v>
      </c>
      <c r="O209" s="15" t="s">
        <v>261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  <v>0</v>
      </c>
      <c r="F210" s="94">
        <f t="shared" si="15"/>
        <v>0</v>
      </c>
      <c r="G210" s="94">
        <f t="shared" si="12"/>
      </c>
      <c r="H210" s="94">
        <f>IF(AND(M210&gt;0,M210&lt;=STATS!$C$22),1,"")</f>
        <v>1</v>
      </c>
      <c r="J210" s="51">
        <v>209</v>
      </c>
      <c r="K210">
        <v>43.2897751</v>
      </c>
      <c r="L210">
        <v>-89.61320498</v>
      </c>
      <c r="M210" s="15">
        <v>11.5</v>
      </c>
      <c r="N210" s="15" t="s">
        <v>255</v>
      </c>
      <c r="O210" s="15" t="s">
        <v>261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  <v>0</v>
      </c>
      <c r="F211" s="94">
        <f t="shared" si="15"/>
        <v>0</v>
      </c>
      <c r="G211" s="94">
        <f t="shared" si="12"/>
      </c>
      <c r="H211" s="94">
        <f>IF(AND(M211&gt;0,M211&lt;=STATS!$C$22),1,"")</f>
        <v>1</v>
      </c>
      <c r="J211" s="51">
        <v>210</v>
      </c>
      <c r="K211">
        <v>43.28860452</v>
      </c>
      <c r="L211">
        <v>-89.6132124</v>
      </c>
      <c r="M211" s="15">
        <v>11.5</v>
      </c>
      <c r="N211" s="15" t="s">
        <v>255</v>
      </c>
      <c r="O211" s="15" t="s">
        <v>261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  <v>0</v>
      </c>
      <c r="F212" s="94">
        <f t="shared" si="15"/>
        <v>0</v>
      </c>
      <c r="G212" s="94">
        <f t="shared" si="12"/>
      </c>
      <c r="H212" s="94">
        <f>IF(AND(M212&gt;0,M212&lt;=STATS!$C$22),1,"")</f>
        <v>1</v>
      </c>
      <c r="J212" s="51">
        <v>211</v>
      </c>
      <c r="K212">
        <v>43.28743395</v>
      </c>
      <c r="L212">
        <v>-89.61321982</v>
      </c>
      <c r="M212" s="15">
        <v>11</v>
      </c>
      <c r="N212" s="15" t="s">
        <v>255</v>
      </c>
      <c r="O212" s="15" t="s">
        <v>261</v>
      </c>
      <c r="Q212" s="22"/>
      <c r="R212" s="22"/>
      <c r="S212" s="54"/>
    </row>
    <row r="213" spans="2:108" ht="12.75">
      <c r="B213" s="94">
        <f t="shared" si="13"/>
        <v>3</v>
      </c>
      <c r="C213" s="94">
        <f>IF(COUNT(Q213:EC213)&gt;0,COUNT(Q213:EC213),"")</f>
        <v>3</v>
      </c>
      <c r="D213" s="94">
        <f>IF(COUNT(S213:EC213)&gt;0,COUNT(S213:EC213),"")</f>
        <v>3</v>
      </c>
      <c r="E213" s="94">
        <f t="shared" si="14"/>
        <v>3</v>
      </c>
      <c r="F213" s="94">
        <f t="shared" si="15"/>
        <v>2</v>
      </c>
      <c r="G213" s="94">
        <f t="shared" si="12"/>
        <v>9</v>
      </c>
      <c r="H213" s="94">
        <f>IF(AND(M213&gt;0,M213&lt;=STATS!$C$22),1,"")</f>
        <v>1</v>
      </c>
      <c r="J213" s="51">
        <v>212</v>
      </c>
      <c r="K213">
        <v>43.28626337</v>
      </c>
      <c r="L213">
        <v>-89.61322723</v>
      </c>
      <c r="M213" s="15">
        <v>9</v>
      </c>
      <c r="N213" s="15" t="s">
        <v>255</v>
      </c>
      <c r="O213" s="15" t="s">
        <v>261</v>
      </c>
      <c r="Q213" s="22"/>
      <c r="R213" s="22"/>
      <c r="S213" s="54">
        <v>1</v>
      </c>
      <c r="AE213" s="15">
        <v>1</v>
      </c>
      <c r="DD213" s="15">
        <v>2</v>
      </c>
    </row>
    <row r="214" spans="2:31" ht="12.75">
      <c r="B214" s="94">
        <f t="shared" si="13"/>
        <v>1</v>
      </c>
      <c r="C214" s="94">
        <f>IF(COUNT(Q214:EC214)&gt;0,COUNT(Q214:EC214),"")</f>
        <v>1</v>
      </c>
      <c r="D214" s="94">
        <f>IF(COUNT(S214:EC214)&gt;0,COUNT(S214:EC214),"")</f>
        <v>1</v>
      </c>
      <c r="E214" s="94">
        <f t="shared" si="14"/>
        <v>1</v>
      </c>
      <c r="F214" s="94">
        <f t="shared" si="15"/>
        <v>1</v>
      </c>
      <c r="G214" s="94">
        <f t="shared" si="12"/>
        <v>8</v>
      </c>
      <c r="H214" s="94">
        <f>IF(AND(M214&gt;0,M214&lt;=STATS!$C$22),1,"")</f>
        <v>1</v>
      </c>
      <c r="J214" s="51">
        <v>213</v>
      </c>
      <c r="K214">
        <v>43.29328411</v>
      </c>
      <c r="L214">
        <v>-89.61238146</v>
      </c>
      <c r="M214" s="15">
        <v>8</v>
      </c>
      <c r="N214" s="15" t="s">
        <v>255</v>
      </c>
      <c r="O214" s="15" t="s">
        <v>261</v>
      </c>
      <c r="Q214" s="22"/>
      <c r="R214" s="22"/>
      <c r="S214" s="54"/>
      <c r="AE214" s="15">
        <v>2</v>
      </c>
    </row>
    <row r="215" spans="2:70" ht="12.75">
      <c r="B215" s="94">
        <f t="shared" si="13"/>
        <v>2</v>
      </c>
      <c r="C215" s="94">
        <f>IF(COUNT(Q215:EC215)&gt;0,COUNT(Q215:EC215),"")</f>
        <v>2</v>
      </c>
      <c r="D215" s="94">
        <f>IF(COUNT(S215:EC215)&gt;0,COUNT(S215:EC215),"")</f>
        <v>2</v>
      </c>
      <c r="E215" s="94">
        <f t="shared" si="14"/>
        <v>2</v>
      </c>
      <c r="F215" s="94">
        <f t="shared" si="15"/>
        <v>2</v>
      </c>
      <c r="G215" s="94">
        <f t="shared" si="12"/>
        <v>10</v>
      </c>
      <c r="H215" s="94">
        <f>IF(AND(M215&gt;0,M215&lt;=STATS!$C$22),1,"")</f>
        <v>1</v>
      </c>
      <c r="J215" s="51">
        <v>214</v>
      </c>
      <c r="K215">
        <v>43.29211354</v>
      </c>
      <c r="L215">
        <v>-89.61238889</v>
      </c>
      <c r="M215" s="15">
        <v>10</v>
      </c>
      <c r="N215" s="15" t="s">
        <v>255</v>
      </c>
      <c r="O215" s="15" t="s">
        <v>261</v>
      </c>
      <c r="Q215" s="22"/>
      <c r="R215" s="22"/>
      <c r="S215" s="54"/>
      <c r="AE215" s="15">
        <v>2</v>
      </c>
      <c r="BR215" s="15">
        <v>2</v>
      </c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  <v>0</v>
      </c>
      <c r="F216" s="94">
        <f t="shared" si="15"/>
        <v>0</v>
      </c>
      <c r="G216" s="94">
        <f t="shared" si="12"/>
      </c>
      <c r="H216" s="94">
        <f>IF(AND(M216&gt;0,M216&lt;=STATS!$C$22),1,"")</f>
        <v>1</v>
      </c>
      <c r="J216" s="51">
        <v>215</v>
      </c>
      <c r="K216">
        <v>43.29094296</v>
      </c>
      <c r="L216">
        <v>-89.61239633</v>
      </c>
      <c r="M216" s="15">
        <v>11.5</v>
      </c>
      <c r="N216" s="15" t="s">
        <v>255</v>
      </c>
      <c r="O216" s="15" t="s">
        <v>261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  <v>0</v>
      </c>
      <c r="F217" s="94">
        <f t="shared" si="15"/>
        <v>0</v>
      </c>
      <c r="G217" s="94">
        <f t="shared" si="12"/>
      </c>
      <c r="H217" s="94">
        <f>IF(AND(M217&gt;0,M217&lt;=STATS!$C$22),1,"")</f>
        <v>1</v>
      </c>
      <c r="J217" s="51">
        <v>216</v>
      </c>
      <c r="K217">
        <v>43.28977239</v>
      </c>
      <c r="L217">
        <v>-89.61240376</v>
      </c>
      <c r="M217" s="15">
        <v>11.5</v>
      </c>
      <c r="N217" s="15" t="s">
        <v>255</v>
      </c>
      <c r="O217" s="15" t="s">
        <v>261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  <v>0</v>
      </c>
      <c r="F218" s="94">
        <f t="shared" si="15"/>
        <v>0</v>
      </c>
      <c r="G218" s="94">
        <f aca="true" t="shared" si="16" ref="G218:G281">IF($B218&gt;=1,$M218,"")</f>
      </c>
      <c r="H218" s="94">
        <f>IF(AND(M218&gt;0,M218&lt;=STATS!$C$22),1,"")</f>
        <v>1</v>
      </c>
      <c r="J218" s="51">
        <v>217</v>
      </c>
      <c r="K218">
        <v>43.28860181</v>
      </c>
      <c r="L218">
        <v>-89.61241119</v>
      </c>
      <c r="M218" s="15">
        <v>11.5</v>
      </c>
      <c r="N218" s="15" t="s">
        <v>255</v>
      </c>
      <c r="O218" s="15" t="s">
        <v>261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  <v>0</v>
      </c>
      <c r="F219" s="94">
        <f t="shared" si="15"/>
        <v>0</v>
      </c>
      <c r="G219" s="94">
        <f t="shared" si="16"/>
      </c>
      <c r="H219" s="94">
        <f>IF(AND(M219&gt;0,M219&lt;=STATS!$C$22),1,"")</f>
        <v>1</v>
      </c>
      <c r="J219" s="51">
        <v>218</v>
      </c>
      <c r="K219">
        <v>43.28743124</v>
      </c>
      <c r="L219">
        <v>-89.61241863</v>
      </c>
      <c r="M219" s="15">
        <v>11</v>
      </c>
      <c r="N219" s="15" t="s">
        <v>255</v>
      </c>
      <c r="O219" s="15" t="s">
        <v>261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  <v>0</v>
      </c>
      <c r="F220" s="94">
        <f t="shared" si="15"/>
        <v>0</v>
      </c>
      <c r="G220" s="94">
        <f t="shared" si="16"/>
      </c>
      <c r="H220" s="94">
        <f>IF(AND(M220&gt;0,M220&lt;=STATS!$C$22),1,"")</f>
        <v>1</v>
      </c>
      <c r="J220" s="51">
        <v>219</v>
      </c>
      <c r="K220">
        <v>43.28626066</v>
      </c>
      <c r="L220">
        <v>-89.61242606</v>
      </c>
      <c r="M220" s="15">
        <v>9</v>
      </c>
      <c r="N220" s="15" t="s">
        <v>255</v>
      </c>
      <c r="O220" s="15" t="s">
        <v>261</v>
      </c>
      <c r="Q220" s="22"/>
      <c r="R220" s="22"/>
      <c r="S220" s="54"/>
    </row>
    <row r="221" spans="2:70" ht="12.75">
      <c r="B221" s="94">
        <f t="shared" si="13"/>
        <v>1</v>
      </c>
      <c r="C221" s="94">
        <f>IF(COUNT(Q221:EC221)&gt;0,COUNT(Q221:EC221),"")</f>
        <v>1</v>
      </c>
      <c r="D221" s="94">
        <f>IF(COUNT(S221:EC221)&gt;0,COUNT(S221:EC221),"")</f>
        <v>1</v>
      </c>
      <c r="E221" s="94">
        <f t="shared" si="14"/>
        <v>1</v>
      </c>
      <c r="F221" s="94">
        <f t="shared" si="15"/>
        <v>1</v>
      </c>
      <c r="G221" s="94">
        <f t="shared" si="16"/>
        <v>10</v>
      </c>
      <c r="H221" s="94">
        <f>IF(AND(M221&gt;0,M221&lt;=STATS!$C$22),1,"")</f>
        <v>1</v>
      </c>
      <c r="J221" s="51">
        <v>220</v>
      </c>
      <c r="K221">
        <v>43.29269611</v>
      </c>
      <c r="L221">
        <v>-89.61158392</v>
      </c>
      <c r="M221" s="15">
        <v>10</v>
      </c>
      <c r="N221" s="15" t="s">
        <v>255</v>
      </c>
      <c r="O221" s="15" t="s">
        <v>261</v>
      </c>
      <c r="Q221" s="22"/>
      <c r="R221" s="22"/>
      <c r="S221" s="54"/>
      <c r="BR221" s="15">
        <v>1</v>
      </c>
    </row>
    <row r="222" spans="2:31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  <v>0</v>
      </c>
      <c r="F222" s="94">
        <f t="shared" si="15"/>
        <v>0</v>
      </c>
      <c r="G222" s="94">
        <f t="shared" si="16"/>
      </c>
      <c r="H222" s="94">
        <f>IF(AND(M222&gt;0,M222&lt;=STATS!$C$22),1,"")</f>
        <v>1</v>
      </c>
      <c r="J222" s="51">
        <v>221</v>
      </c>
      <c r="K222">
        <v>43.29152553</v>
      </c>
      <c r="L222">
        <v>-89.61159137</v>
      </c>
      <c r="M222" s="15">
        <v>10.5</v>
      </c>
      <c r="N222" s="15" t="s">
        <v>255</v>
      </c>
      <c r="O222" s="15" t="s">
        <v>261</v>
      </c>
      <c r="Q222" s="22"/>
      <c r="R222" s="22"/>
      <c r="S222" s="54" t="s">
        <v>258</v>
      </c>
      <c r="AE222" s="15" t="s">
        <v>258</v>
      </c>
    </row>
    <row r="223" spans="2:19" ht="12.75">
      <c r="B223" s="94">
        <f t="shared" si="13"/>
        <v>1</v>
      </c>
      <c r="C223" s="94">
        <f>IF(COUNT(Q223:EC223)&gt;0,COUNT(Q223:EC223),"")</f>
        <v>1</v>
      </c>
      <c r="D223" s="94">
        <f>IF(COUNT(S223:EC223)&gt;0,COUNT(S223:EC223),"")</f>
      </c>
      <c r="E223" s="94">
        <f t="shared" si="14"/>
        <v>1</v>
      </c>
      <c r="F223" s="94">
        <f t="shared" si="15"/>
        <v>0</v>
      </c>
      <c r="G223" s="94">
        <f t="shared" si="16"/>
        <v>11</v>
      </c>
      <c r="H223" s="94">
        <f>IF(AND(M223&gt;0,M223&lt;=STATS!$C$22),1,"")</f>
        <v>1</v>
      </c>
      <c r="J223" s="51">
        <v>222</v>
      </c>
      <c r="K223">
        <v>43.29035496</v>
      </c>
      <c r="L223">
        <v>-89.61159881</v>
      </c>
      <c r="M223" s="15">
        <v>11</v>
      </c>
      <c r="N223" s="15" t="s">
        <v>255</v>
      </c>
      <c r="O223" s="15" t="s">
        <v>261</v>
      </c>
      <c r="Q223" s="22">
        <v>1</v>
      </c>
      <c r="R223" s="22"/>
      <c r="S223" s="54"/>
    </row>
    <row r="224" spans="2:70" ht="12.75">
      <c r="B224" s="94">
        <f t="shared" si="13"/>
        <v>2</v>
      </c>
      <c r="C224" s="94">
        <f>IF(COUNT(Q224:EC224)&gt;0,COUNT(Q224:EC224),"")</f>
        <v>2</v>
      </c>
      <c r="D224" s="94">
        <f>IF(COUNT(S224:EC224)&gt;0,COUNT(S224:EC224),"")</f>
        <v>2</v>
      </c>
      <c r="E224" s="94">
        <f t="shared" si="14"/>
        <v>2</v>
      </c>
      <c r="F224" s="94">
        <f t="shared" si="15"/>
        <v>1</v>
      </c>
      <c r="G224" s="94">
        <f t="shared" si="16"/>
        <v>11.5</v>
      </c>
      <c r="H224" s="94">
        <f>IF(AND(M224&gt;0,M224&lt;=STATS!$C$22),1,"")</f>
        <v>1</v>
      </c>
      <c r="J224" s="51">
        <v>223</v>
      </c>
      <c r="K224">
        <v>43.28918438</v>
      </c>
      <c r="L224">
        <v>-89.61160626</v>
      </c>
      <c r="M224" s="15">
        <v>11.5</v>
      </c>
      <c r="N224" s="15" t="s">
        <v>255</v>
      </c>
      <c r="O224" s="15" t="s">
        <v>261</v>
      </c>
      <c r="Q224" s="22"/>
      <c r="R224" s="22"/>
      <c r="S224" s="54">
        <v>1</v>
      </c>
      <c r="BR224" s="15">
        <v>2</v>
      </c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  <v>0</v>
      </c>
      <c r="F225" s="94">
        <f t="shared" si="15"/>
        <v>0</v>
      </c>
      <c r="G225" s="94">
        <f t="shared" si="16"/>
      </c>
      <c r="H225" s="94">
        <f>IF(AND(M225&gt;0,M225&lt;=STATS!$C$22),1,"")</f>
        <v>1</v>
      </c>
      <c r="J225" s="51">
        <v>224</v>
      </c>
      <c r="K225">
        <v>43.28801381</v>
      </c>
      <c r="L225">
        <v>-89.61161371</v>
      </c>
      <c r="M225" s="15">
        <v>11</v>
      </c>
      <c r="N225" s="15" t="s">
        <v>255</v>
      </c>
      <c r="O225" s="15" t="s">
        <v>261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  <v>0</v>
      </c>
      <c r="F226" s="94">
        <f t="shared" si="15"/>
        <v>0</v>
      </c>
      <c r="G226" s="94">
        <f t="shared" si="16"/>
      </c>
      <c r="H226" s="94">
        <f>IF(AND(M226&gt;0,M226&lt;=STATS!$C$22),1,"")</f>
        <v>1</v>
      </c>
      <c r="J226" s="51">
        <v>225</v>
      </c>
      <c r="K226">
        <v>43.28684323</v>
      </c>
      <c r="L226">
        <v>-89.61162116</v>
      </c>
      <c r="M226" s="15">
        <v>10.5</v>
      </c>
      <c r="N226" s="15" t="s">
        <v>255</v>
      </c>
      <c r="O226" s="15" t="s">
        <v>261</v>
      </c>
      <c r="Q226" s="22"/>
      <c r="R226" s="22"/>
      <c r="S226" s="54"/>
    </row>
    <row r="227" spans="2:108" ht="12.75">
      <c r="B227" s="94">
        <f t="shared" si="13"/>
        <v>3</v>
      </c>
      <c r="C227" s="94">
        <f>IF(COUNT(Q227:EC227)&gt;0,COUNT(Q227:EC227),"")</f>
        <v>3</v>
      </c>
      <c r="D227" s="94">
        <f>IF(COUNT(S227:EC227)&gt;0,COUNT(S227:EC227),"")</f>
        <v>3</v>
      </c>
      <c r="E227" s="94">
        <f t="shared" si="14"/>
        <v>3</v>
      </c>
      <c r="F227" s="94">
        <f t="shared" si="15"/>
        <v>3</v>
      </c>
      <c r="G227" s="94">
        <f t="shared" si="16"/>
        <v>7</v>
      </c>
      <c r="H227" s="94">
        <f>IF(AND(M227&gt;0,M227&lt;=STATS!$C$22),1,"")</f>
        <v>1</v>
      </c>
      <c r="J227" s="51">
        <v>226</v>
      </c>
      <c r="K227">
        <v>43.28567265</v>
      </c>
      <c r="L227">
        <v>-89.61162861</v>
      </c>
      <c r="M227" s="15">
        <v>7</v>
      </c>
      <c r="N227" s="15" t="s">
        <v>255</v>
      </c>
      <c r="O227" s="15" t="s">
        <v>261</v>
      </c>
      <c r="Q227" s="22"/>
      <c r="R227" s="22"/>
      <c r="S227" s="54"/>
      <c r="V227" s="15" t="s">
        <v>258</v>
      </c>
      <c r="AE227" s="15">
        <v>1</v>
      </c>
      <c r="BR227" s="15">
        <v>1</v>
      </c>
      <c r="DD227" s="15">
        <v>1</v>
      </c>
    </row>
    <row r="228" spans="2:31" ht="12.75">
      <c r="B228" s="94">
        <f t="shared" si="13"/>
        <v>2</v>
      </c>
      <c r="C228" s="94">
        <f>IF(COUNT(Q228:EC228)&gt;0,COUNT(Q228:EC228),"")</f>
        <v>2</v>
      </c>
      <c r="D228" s="94">
        <f>IF(COUNT(S228:EC228)&gt;0,COUNT(S228:EC228),"")</f>
        <v>2</v>
      </c>
      <c r="E228" s="94">
        <f t="shared" si="14"/>
        <v>2</v>
      </c>
      <c r="F228" s="94">
        <f t="shared" si="15"/>
        <v>2</v>
      </c>
      <c r="G228" s="94">
        <f t="shared" si="16"/>
        <v>7</v>
      </c>
      <c r="H228" s="94">
        <f>IF(AND(M228&gt;0,M228&lt;=STATS!$C$22),1,"")</f>
        <v>1</v>
      </c>
      <c r="J228" s="51">
        <v>227</v>
      </c>
      <c r="K228">
        <v>43.29327867</v>
      </c>
      <c r="L228">
        <v>-89.61077892</v>
      </c>
      <c r="M228" s="15">
        <v>7</v>
      </c>
      <c r="N228" s="15" t="s">
        <v>255</v>
      </c>
      <c r="O228" s="15" t="s">
        <v>261</v>
      </c>
      <c r="Q228" s="22"/>
      <c r="R228" s="22"/>
      <c r="S228" s="54"/>
      <c r="V228" s="15">
        <v>2</v>
      </c>
      <c r="AE228" s="15">
        <v>1</v>
      </c>
    </row>
    <row r="229" spans="2:31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  <v>0</v>
      </c>
      <c r="F229" s="94">
        <f t="shared" si="15"/>
        <v>0</v>
      </c>
      <c r="G229" s="94">
        <f t="shared" si="16"/>
      </c>
      <c r="H229" s="94">
        <f>IF(AND(M229&gt;0,M229&lt;=STATS!$C$22),1,"")</f>
        <v>1</v>
      </c>
      <c r="J229" s="51">
        <v>228</v>
      </c>
      <c r="K229">
        <v>43.2921081</v>
      </c>
      <c r="L229">
        <v>-89.61078639</v>
      </c>
      <c r="M229" s="15">
        <v>10</v>
      </c>
      <c r="N229" s="15" t="s">
        <v>255</v>
      </c>
      <c r="O229" s="15" t="s">
        <v>261</v>
      </c>
      <c r="Q229" s="22"/>
      <c r="R229" s="22"/>
      <c r="S229" s="54" t="s">
        <v>258</v>
      </c>
      <c r="AE229" s="15" t="s">
        <v>258</v>
      </c>
    </row>
    <row r="230" spans="2:70" ht="12.75">
      <c r="B230" s="94">
        <f t="shared" si="13"/>
        <v>2</v>
      </c>
      <c r="C230" s="94">
        <f>IF(COUNT(Q230:EC230)&gt;0,COUNT(Q230:EC230),"")</f>
        <v>2</v>
      </c>
      <c r="D230" s="94">
        <f>IF(COUNT(S230:EC230)&gt;0,COUNT(S230:EC230),"")</f>
        <v>2</v>
      </c>
      <c r="E230" s="94">
        <f t="shared" si="14"/>
        <v>2</v>
      </c>
      <c r="F230" s="94">
        <f t="shared" si="15"/>
        <v>2</v>
      </c>
      <c r="G230" s="94">
        <f t="shared" si="16"/>
        <v>11</v>
      </c>
      <c r="H230" s="94">
        <f>IF(AND(M230&gt;0,M230&lt;=STATS!$C$22),1,"")</f>
        <v>1</v>
      </c>
      <c r="J230" s="51">
        <v>229</v>
      </c>
      <c r="K230">
        <v>43.29093752</v>
      </c>
      <c r="L230">
        <v>-89.61079385</v>
      </c>
      <c r="M230" s="15">
        <v>11</v>
      </c>
      <c r="N230" s="15" t="s">
        <v>255</v>
      </c>
      <c r="O230" s="15" t="s">
        <v>261</v>
      </c>
      <c r="Q230" s="22"/>
      <c r="R230" s="22"/>
      <c r="S230" s="54"/>
      <c r="V230" s="15" t="s">
        <v>258</v>
      </c>
      <c r="AE230" s="15">
        <v>1</v>
      </c>
      <c r="BR230" s="15">
        <v>1</v>
      </c>
    </row>
    <row r="231" spans="2:31" ht="12.75">
      <c r="B231" s="94">
        <f t="shared" si="13"/>
        <v>1</v>
      </c>
      <c r="C231" s="94">
        <f>IF(COUNT(Q231:EC231)&gt;0,COUNT(Q231:EC231),"")</f>
        <v>1</v>
      </c>
      <c r="D231" s="94">
        <f>IF(COUNT(S231:EC231)&gt;0,COUNT(S231:EC231),"")</f>
        <v>1</v>
      </c>
      <c r="E231" s="94">
        <f t="shared" si="14"/>
        <v>1</v>
      </c>
      <c r="F231" s="94">
        <f t="shared" si="15"/>
        <v>1</v>
      </c>
      <c r="G231" s="94">
        <f t="shared" si="16"/>
        <v>11</v>
      </c>
      <c r="H231" s="94">
        <f>IF(AND(M231&gt;0,M231&lt;=STATS!$C$22),1,"")</f>
        <v>1</v>
      </c>
      <c r="J231" s="51">
        <v>230</v>
      </c>
      <c r="K231">
        <v>43.28976695</v>
      </c>
      <c r="L231">
        <v>-89.61080132</v>
      </c>
      <c r="M231" s="15">
        <v>11</v>
      </c>
      <c r="N231" s="15" t="s">
        <v>255</v>
      </c>
      <c r="O231" s="15" t="s">
        <v>261</v>
      </c>
      <c r="Q231" s="22"/>
      <c r="R231" s="22"/>
      <c r="S231" s="54"/>
      <c r="AE231" s="15">
        <v>1</v>
      </c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  <v>0</v>
      </c>
      <c r="F232" s="94">
        <f t="shared" si="15"/>
        <v>0</v>
      </c>
      <c r="G232" s="94">
        <f t="shared" si="16"/>
      </c>
      <c r="H232" s="94">
        <f>IF(AND(M232&gt;0,M232&lt;=STATS!$C$22),1,"")</f>
        <v>1</v>
      </c>
      <c r="J232" s="51">
        <v>231</v>
      </c>
      <c r="K232">
        <v>43.28859637</v>
      </c>
      <c r="L232">
        <v>-89.61080878</v>
      </c>
      <c r="M232" s="15">
        <v>11</v>
      </c>
      <c r="N232" s="15" t="s">
        <v>255</v>
      </c>
      <c r="O232" s="15" t="s">
        <v>261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  <v>0</v>
      </c>
      <c r="F233" s="94">
        <f t="shared" si="15"/>
        <v>0</v>
      </c>
      <c r="G233" s="94">
        <f t="shared" si="16"/>
      </c>
      <c r="H233" s="94">
        <f>IF(AND(M233&gt;0,M233&lt;=STATS!$C$22),1,"")</f>
        <v>1</v>
      </c>
      <c r="J233" s="51">
        <v>232</v>
      </c>
      <c r="K233">
        <v>43.28742579</v>
      </c>
      <c r="L233">
        <v>-89.61081624</v>
      </c>
      <c r="M233" s="15">
        <v>11</v>
      </c>
      <c r="N233" s="15" t="s">
        <v>255</v>
      </c>
      <c r="O233" s="15" t="s">
        <v>261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  <v>0</v>
      </c>
      <c r="F234" s="94">
        <f t="shared" si="15"/>
        <v>0</v>
      </c>
      <c r="G234" s="94">
        <f t="shared" si="16"/>
      </c>
      <c r="H234" s="94">
        <f>IF(AND(M234&gt;0,M234&lt;=STATS!$C$22),1,"")</f>
        <v>1</v>
      </c>
      <c r="J234" s="51">
        <v>233</v>
      </c>
      <c r="K234">
        <v>43.28625522</v>
      </c>
      <c r="L234">
        <v>-89.61082371</v>
      </c>
      <c r="M234" s="15">
        <v>9.5</v>
      </c>
      <c r="N234" s="15" t="s">
        <v>255</v>
      </c>
      <c r="O234" s="15" t="s">
        <v>261</v>
      </c>
      <c r="Q234" s="22"/>
      <c r="R234" s="22"/>
      <c r="S234" s="54"/>
    </row>
    <row r="235" spans="2:108" ht="12.75">
      <c r="B235" s="94">
        <f t="shared" si="13"/>
        <v>4</v>
      </c>
      <c r="C235" s="94">
        <f>IF(COUNT(Q235:EC235)&gt;0,COUNT(Q235:EC235),"")</f>
        <v>4</v>
      </c>
      <c r="D235" s="94">
        <f>IF(COUNT(S235:EC235)&gt;0,COUNT(S235:EC235),"")</f>
        <v>4</v>
      </c>
      <c r="E235" s="94">
        <f t="shared" si="14"/>
        <v>4</v>
      </c>
      <c r="F235" s="94">
        <f t="shared" si="15"/>
        <v>3</v>
      </c>
      <c r="G235" s="94">
        <f t="shared" si="16"/>
        <v>6</v>
      </c>
      <c r="H235" s="94">
        <f>IF(AND(M235&gt;0,M235&lt;=STATS!$C$22),1,"")</f>
        <v>1</v>
      </c>
      <c r="J235" s="51">
        <v>234</v>
      </c>
      <c r="K235">
        <v>43.29327594</v>
      </c>
      <c r="L235">
        <v>-89.60997766</v>
      </c>
      <c r="M235" s="15">
        <v>6</v>
      </c>
      <c r="N235" s="15" t="s">
        <v>255</v>
      </c>
      <c r="O235" s="15" t="s">
        <v>261</v>
      </c>
      <c r="Q235" s="22"/>
      <c r="R235" s="22"/>
      <c r="S235" s="54">
        <v>1</v>
      </c>
      <c r="V235" s="15">
        <v>1</v>
      </c>
      <c r="AE235" s="15">
        <v>1</v>
      </c>
      <c r="DD235" s="15">
        <v>1</v>
      </c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  <v>0</v>
      </c>
      <c r="F236" s="94">
        <f t="shared" si="15"/>
        <v>0</v>
      </c>
      <c r="G236" s="94">
        <f t="shared" si="16"/>
      </c>
      <c r="H236" s="94">
        <f>IF(AND(M236&gt;0,M236&lt;=STATS!$C$22),1,"")</f>
        <v>1</v>
      </c>
      <c r="J236" s="51">
        <v>235</v>
      </c>
      <c r="K236">
        <v>43.29210537</v>
      </c>
      <c r="L236">
        <v>-89.60998514</v>
      </c>
      <c r="M236" s="15">
        <v>10</v>
      </c>
      <c r="N236" s="15" t="s">
        <v>255</v>
      </c>
      <c r="O236" s="15" t="s">
        <v>261</v>
      </c>
      <c r="Q236" s="22"/>
      <c r="R236" s="22"/>
      <c r="S236" s="54"/>
    </row>
    <row r="237" spans="2:31" ht="12.75">
      <c r="B237" s="94">
        <f t="shared" si="13"/>
        <v>1</v>
      </c>
      <c r="C237" s="94">
        <f>IF(COUNT(Q237:EC237)&gt;0,COUNT(Q237:EC237),"")</f>
        <v>1</v>
      </c>
      <c r="D237" s="94">
        <f>IF(COUNT(S237:EC237)&gt;0,COUNT(S237:EC237),"")</f>
        <v>1</v>
      </c>
      <c r="E237" s="94">
        <f t="shared" si="14"/>
        <v>1</v>
      </c>
      <c r="F237" s="94">
        <f t="shared" si="15"/>
        <v>1</v>
      </c>
      <c r="G237" s="94">
        <f t="shared" si="16"/>
        <v>10.5</v>
      </c>
      <c r="H237" s="94">
        <f>IF(AND(M237&gt;0,M237&lt;=STATS!$C$22),1,"")</f>
        <v>1</v>
      </c>
      <c r="J237" s="51">
        <v>236</v>
      </c>
      <c r="K237">
        <v>43.2903495</v>
      </c>
      <c r="L237">
        <v>-89.60999636</v>
      </c>
      <c r="M237" s="15">
        <v>10.5</v>
      </c>
      <c r="N237" s="15" t="s">
        <v>255</v>
      </c>
      <c r="O237" s="15" t="s">
        <v>261</v>
      </c>
      <c r="Q237" s="22"/>
      <c r="R237" s="22"/>
      <c r="S237" s="54"/>
      <c r="AE237" s="15">
        <v>2</v>
      </c>
    </row>
    <row r="238" spans="2:70" ht="12.75">
      <c r="B238" s="94">
        <f t="shared" si="13"/>
        <v>1</v>
      </c>
      <c r="C238" s="94">
        <f>IF(COUNT(Q238:EC238)&gt;0,COUNT(Q238:EC238),"")</f>
        <v>1</v>
      </c>
      <c r="D238" s="94">
        <f>IF(COUNT(S238:EC238)&gt;0,COUNT(S238:EC238),"")</f>
        <v>1</v>
      </c>
      <c r="E238" s="94">
        <f t="shared" si="14"/>
        <v>1</v>
      </c>
      <c r="F238" s="94">
        <f t="shared" si="15"/>
        <v>1</v>
      </c>
      <c r="G238" s="94">
        <f t="shared" si="16"/>
        <v>11</v>
      </c>
      <c r="H238" s="94">
        <f>IF(AND(M238&gt;0,M238&lt;=STATS!$C$22),1,"")</f>
        <v>1</v>
      </c>
      <c r="J238" s="51">
        <v>237</v>
      </c>
      <c r="K238">
        <v>43.28917893</v>
      </c>
      <c r="L238">
        <v>-89.61000384</v>
      </c>
      <c r="M238" s="15">
        <v>11</v>
      </c>
      <c r="N238" s="15" t="s">
        <v>255</v>
      </c>
      <c r="O238" s="15" t="s">
        <v>261</v>
      </c>
      <c r="Q238" s="22"/>
      <c r="R238" s="22"/>
      <c r="S238" s="54"/>
      <c r="BR238" s="15">
        <v>1</v>
      </c>
    </row>
    <row r="239" spans="2:31" ht="12.75">
      <c r="B239" s="94">
        <f t="shared" si="13"/>
        <v>2</v>
      </c>
      <c r="C239" s="94">
        <f>IF(COUNT(Q239:EC239)&gt;0,COUNT(Q239:EC239),"")</f>
        <v>2</v>
      </c>
      <c r="D239" s="94">
        <f>IF(COUNT(S239:EC239)&gt;0,COUNT(S239:EC239),"")</f>
        <v>1</v>
      </c>
      <c r="E239" s="94">
        <f t="shared" si="14"/>
        <v>2</v>
      </c>
      <c r="F239" s="94">
        <f t="shared" si="15"/>
        <v>1</v>
      </c>
      <c r="G239" s="94">
        <f t="shared" si="16"/>
        <v>11</v>
      </c>
      <c r="H239" s="94">
        <f>IF(AND(M239&gt;0,M239&lt;=STATS!$C$22),1,"")</f>
        <v>1</v>
      </c>
      <c r="J239" s="51">
        <v>238</v>
      </c>
      <c r="K239">
        <v>43.28800835</v>
      </c>
      <c r="L239">
        <v>-89.61001131</v>
      </c>
      <c r="M239" s="15">
        <v>11</v>
      </c>
      <c r="N239" s="15" t="s">
        <v>255</v>
      </c>
      <c r="O239" s="15" t="s">
        <v>261</v>
      </c>
      <c r="Q239" s="22">
        <v>1</v>
      </c>
      <c r="R239" s="22"/>
      <c r="S239" s="54"/>
      <c r="AE239" s="15">
        <v>1</v>
      </c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  <v>0</v>
      </c>
      <c r="F240" s="94">
        <f t="shared" si="15"/>
        <v>0</v>
      </c>
      <c r="G240" s="94">
        <f t="shared" si="16"/>
      </c>
      <c r="H240" s="94">
        <f>IF(AND(M240&gt;0,M240&lt;=STATS!$C$22),1,"")</f>
        <v>1</v>
      </c>
      <c r="J240" s="51">
        <v>239</v>
      </c>
      <c r="K240">
        <v>43.28683778</v>
      </c>
      <c r="L240">
        <v>-89.61001879</v>
      </c>
      <c r="M240" s="15">
        <v>10</v>
      </c>
      <c r="N240" s="15" t="s">
        <v>255</v>
      </c>
      <c r="O240" s="15" t="s">
        <v>261</v>
      </c>
      <c r="Q240" s="22"/>
      <c r="R240" s="22"/>
      <c r="S240" s="54"/>
    </row>
    <row r="241" spans="2:31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  <v>0</v>
      </c>
      <c r="F241" s="94">
        <f t="shared" si="15"/>
        <v>0</v>
      </c>
      <c r="G241" s="94">
        <f t="shared" si="16"/>
      </c>
      <c r="H241" s="94">
        <f>IF(AND(M241&gt;0,M241&lt;=STATS!$C$22),1,"")</f>
        <v>1</v>
      </c>
      <c r="J241" s="51">
        <v>240</v>
      </c>
      <c r="K241">
        <v>43.2856672</v>
      </c>
      <c r="L241">
        <v>-89.61002627</v>
      </c>
      <c r="M241" s="15">
        <v>8</v>
      </c>
      <c r="N241" s="15" t="s">
        <v>255</v>
      </c>
      <c r="O241" s="15" t="s">
        <v>261</v>
      </c>
      <c r="Q241" s="22"/>
      <c r="R241" s="22"/>
      <c r="S241" s="54" t="s">
        <v>258</v>
      </c>
      <c r="AE241" s="15" t="s">
        <v>258</v>
      </c>
    </row>
    <row r="242" spans="2:31" ht="12.75">
      <c r="B242" s="94">
        <f t="shared" si="13"/>
        <v>1</v>
      </c>
      <c r="C242" s="94">
        <f>IF(COUNT(Q242:EC242)&gt;0,COUNT(Q242:EC242),"")</f>
        <v>1</v>
      </c>
      <c r="D242" s="94">
        <f>IF(COUNT(S242:EC242)&gt;0,COUNT(S242:EC242),"")</f>
        <v>1</v>
      </c>
      <c r="E242" s="94">
        <f t="shared" si="14"/>
        <v>1</v>
      </c>
      <c r="F242" s="94">
        <f t="shared" si="15"/>
        <v>1</v>
      </c>
      <c r="G242" s="94">
        <f t="shared" si="16"/>
        <v>6</v>
      </c>
      <c r="H242" s="94">
        <f>IF(AND(M242&gt;0,M242&lt;=STATS!$C$22),1,"")</f>
        <v>1</v>
      </c>
      <c r="J242" s="51">
        <v>241</v>
      </c>
      <c r="K242">
        <v>43.29268792</v>
      </c>
      <c r="L242">
        <v>-89.60918014</v>
      </c>
      <c r="M242" s="15">
        <v>6</v>
      </c>
      <c r="N242" s="15" t="s">
        <v>255</v>
      </c>
      <c r="O242" s="15" t="s">
        <v>261</v>
      </c>
      <c r="Q242" s="22"/>
      <c r="R242" s="22"/>
      <c r="S242" s="54"/>
      <c r="AE242" s="15">
        <v>1</v>
      </c>
    </row>
    <row r="243" spans="2:108" ht="12.75">
      <c r="B243" s="94">
        <f t="shared" si="13"/>
        <v>2</v>
      </c>
      <c r="C243" s="94">
        <f>IF(COUNT(Q243:EC243)&gt;0,COUNT(Q243:EC243),"")</f>
        <v>2</v>
      </c>
      <c r="D243" s="94">
        <f>IF(COUNT(S243:EC243)&gt;0,COUNT(S243:EC243),"")</f>
        <v>2</v>
      </c>
      <c r="E243" s="94">
        <f t="shared" si="14"/>
        <v>2</v>
      </c>
      <c r="F243" s="94">
        <f t="shared" si="15"/>
        <v>2</v>
      </c>
      <c r="G243" s="94">
        <f t="shared" si="16"/>
        <v>10</v>
      </c>
      <c r="H243" s="94">
        <f>IF(AND(M243&gt;0,M243&lt;=STATS!$C$22),1,"")</f>
        <v>1</v>
      </c>
      <c r="J243" s="51">
        <v>242</v>
      </c>
      <c r="K243">
        <v>43.29151734</v>
      </c>
      <c r="L243">
        <v>-89.60918763</v>
      </c>
      <c r="M243" s="15">
        <v>10</v>
      </c>
      <c r="N243" s="15" t="s">
        <v>255</v>
      </c>
      <c r="O243" s="15" t="s">
        <v>261</v>
      </c>
      <c r="Q243" s="22"/>
      <c r="R243" s="22"/>
      <c r="S243" s="54"/>
      <c r="AE243" s="15">
        <v>1</v>
      </c>
      <c r="DD243" s="15">
        <v>2</v>
      </c>
    </row>
    <row r="244" spans="2:108" ht="12.75">
      <c r="B244" s="94">
        <f t="shared" si="13"/>
        <v>3</v>
      </c>
      <c r="C244" s="94">
        <f>IF(COUNT(Q244:EC244)&gt;0,COUNT(Q244:EC244),"")</f>
        <v>3</v>
      </c>
      <c r="D244" s="94">
        <f>IF(COUNT(S244:EC244)&gt;0,COUNT(S244:EC244),"")</f>
        <v>3</v>
      </c>
      <c r="E244" s="94">
        <f t="shared" si="14"/>
        <v>3</v>
      </c>
      <c r="F244" s="94">
        <f t="shared" si="15"/>
        <v>2</v>
      </c>
      <c r="G244" s="94">
        <f t="shared" si="16"/>
        <v>10</v>
      </c>
      <c r="H244" s="94">
        <f>IF(AND(M244&gt;0,M244&lt;=STATS!$C$22),1,"")</f>
        <v>1</v>
      </c>
      <c r="J244" s="51">
        <v>243</v>
      </c>
      <c r="K244">
        <v>43.29034677</v>
      </c>
      <c r="L244">
        <v>-89.60919513</v>
      </c>
      <c r="M244" s="15">
        <v>10</v>
      </c>
      <c r="N244" s="15" t="s">
        <v>255</v>
      </c>
      <c r="O244" s="15" t="s">
        <v>261</v>
      </c>
      <c r="Q244" s="22"/>
      <c r="R244" s="22"/>
      <c r="S244" s="54">
        <v>1</v>
      </c>
      <c r="AE244" s="15">
        <v>2</v>
      </c>
      <c r="DD244" s="15">
        <v>1</v>
      </c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  <v>0</v>
      </c>
      <c r="F245" s="94">
        <f t="shared" si="15"/>
        <v>0</v>
      </c>
      <c r="G245" s="94">
        <f t="shared" si="16"/>
      </c>
      <c r="H245" s="94">
        <f>IF(AND(M245&gt;0,M245&lt;=STATS!$C$22),1,"")</f>
        <v>1</v>
      </c>
      <c r="J245" s="51">
        <v>244</v>
      </c>
      <c r="K245">
        <v>43.28917619</v>
      </c>
      <c r="L245">
        <v>-89.60920262</v>
      </c>
      <c r="M245" s="15">
        <v>10.5</v>
      </c>
      <c r="N245" s="15" t="s">
        <v>255</v>
      </c>
      <c r="O245" s="15" t="s">
        <v>261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  <v>0</v>
      </c>
      <c r="F246" s="94">
        <f t="shared" si="15"/>
        <v>0</v>
      </c>
      <c r="G246" s="94">
        <f t="shared" si="16"/>
      </c>
      <c r="H246" s="94">
        <f>IF(AND(M246&gt;0,M246&lt;=STATS!$C$22),1,"")</f>
        <v>1</v>
      </c>
      <c r="J246" s="51">
        <v>245</v>
      </c>
      <c r="K246">
        <v>43.28800562</v>
      </c>
      <c r="L246">
        <v>-89.60921012</v>
      </c>
      <c r="M246" s="15">
        <v>10.5</v>
      </c>
      <c r="N246" s="15" t="s">
        <v>255</v>
      </c>
      <c r="O246" s="15" t="s">
        <v>261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  <v>0</v>
      </c>
      <c r="F247" s="94">
        <f t="shared" si="15"/>
        <v>0</v>
      </c>
      <c r="G247" s="94">
        <f t="shared" si="16"/>
      </c>
      <c r="H247" s="94">
        <f>IF(AND(M247&gt;0,M247&lt;=STATS!$C$22),1,"")</f>
        <v>1</v>
      </c>
      <c r="J247" s="51">
        <v>246</v>
      </c>
      <c r="K247">
        <v>43.28683504</v>
      </c>
      <c r="L247">
        <v>-89.60921761</v>
      </c>
      <c r="M247" s="15">
        <v>10</v>
      </c>
      <c r="N247" s="15" t="s">
        <v>255</v>
      </c>
      <c r="O247" s="15" t="s">
        <v>261</v>
      </c>
      <c r="Q247" s="22"/>
      <c r="R247" s="22"/>
      <c r="S247" s="54"/>
    </row>
    <row r="248" spans="2:31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  <v>0</v>
      </c>
      <c r="F248" s="94">
        <f t="shared" si="15"/>
        <v>0</v>
      </c>
      <c r="G248" s="94">
        <f t="shared" si="16"/>
      </c>
      <c r="H248" s="94">
        <f>IF(AND(M248&gt;0,M248&lt;=STATS!$C$22),1,"")</f>
        <v>1</v>
      </c>
      <c r="J248" s="51">
        <v>247</v>
      </c>
      <c r="K248">
        <v>43.28566447</v>
      </c>
      <c r="L248">
        <v>-89.6092251</v>
      </c>
      <c r="M248" s="15">
        <v>7</v>
      </c>
      <c r="N248" s="15" t="s">
        <v>255</v>
      </c>
      <c r="O248" s="15" t="s">
        <v>261</v>
      </c>
      <c r="Q248" s="22"/>
      <c r="R248" s="22"/>
      <c r="S248" s="54" t="s">
        <v>258</v>
      </c>
      <c r="AE248" s="15" t="s">
        <v>258</v>
      </c>
    </row>
    <row r="249" spans="2:31" ht="12.75">
      <c r="B249" s="94">
        <f t="shared" si="13"/>
        <v>2</v>
      </c>
      <c r="C249" s="94">
        <f>IF(COUNT(Q249:EC249)&gt;0,COUNT(Q249:EC249),"")</f>
        <v>2</v>
      </c>
      <c r="D249" s="94">
        <f>IF(COUNT(S249:EC249)&gt;0,COUNT(S249:EC249),"")</f>
        <v>2</v>
      </c>
      <c r="E249" s="94">
        <f t="shared" si="14"/>
        <v>2</v>
      </c>
      <c r="F249" s="94">
        <f t="shared" si="15"/>
        <v>2</v>
      </c>
      <c r="G249" s="94">
        <f t="shared" si="16"/>
        <v>7.5</v>
      </c>
      <c r="H249" s="94">
        <f>IF(AND(M249&gt;0,M249&lt;=STATS!$C$22),1,"")</f>
        <v>1</v>
      </c>
      <c r="J249" s="51">
        <v>248</v>
      </c>
      <c r="K249">
        <v>43.29209989</v>
      </c>
      <c r="L249">
        <v>-89.60838263</v>
      </c>
      <c r="M249" s="15">
        <v>7.5</v>
      </c>
      <c r="N249" s="15" t="s">
        <v>255</v>
      </c>
      <c r="O249" s="15" t="s">
        <v>261</v>
      </c>
      <c r="Q249" s="22"/>
      <c r="R249" s="22"/>
      <c r="S249" s="54"/>
      <c r="V249" s="15">
        <v>3</v>
      </c>
      <c r="AE249" s="15">
        <v>2</v>
      </c>
    </row>
    <row r="250" spans="2:108" ht="12.75">
      <c r="B250" s="94">
        <f t="shared" si="13"/>
        <v>3</v>
      </c>
      <c r="C250" s="94">
        <f>IF(COUNT(Q250:EC250)&gt;0,COUNT(Q250:EC250),"")</f>
        <v>3</v>
      </c>
      <c r="D250" s="94">
        <f>IF(COUNT(S250:EC250)&gt;0,COUNT(S250:EC250),"")</f>
        <v>3</v>
      </c>
      <c r="E250" s="94">
        <f t="shared" si="14"/>
        <v>3</v>
      </c>
      <c r="F250" s="94">
        <f t="shared" si="15"/>
        <v>2</v>
      </c>
      <c r="G250" s="94">
        <f t="shared" si="16"/>
        <v>9.5</v>
      </c>
      <c r="H250" s="94">
        <f>IF(AND(M250&gt;0,M250&lt;=STATS!$C$22),1,"")</f>
        <v>1</v>
      </c>
      <c r="J250" s="51">
        <v>249</v>
      </c>
      <c r="K250">
        <v>43.29092932</v>
      </c>
      <c r="L250">
        <v>-89.60839014</v>
      </c>
      <c r="M250" s="15">
        <v>9.5</v>
      </c>
      <c r="N250" s="15" t="s">
        <v>255</v>
      </c>
      <c r="O250" s="15" t="s">
        <v>261</v>
      </c>
      <c r="Q250" s="22"/>
      <c r="R250" s="22"/>
      <c r="S250" s="54">
        <v>1</v>
      </c>
      <c r="AE250" s="15">
        <v>2</v>
      </c>
      <c r="DD250" s="15">
        <v>1</v>
      </c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  <v>0</v>
      </c>
      <c r="F251" s="94">
        <f t="shared" si="15"/>
        <v>0</v>
      </c>
      <c r="G251" s="94">
        <f t="shared" si="16"/>
      </c>
      <c r="H251" s="94">
        <f>IF(AND(M251&gt;0,M251&lt;=STATS!$C$22),1,"")</f>
        <v>1</v>
      </c>
      <c r="J251" s="51">
        <v>250</v>
      </c>
      <c r="K251">
        <v>43.28975874</v>
      </c>
      <c r="L251">
        <v>-89.60839765</v>
      </c>
      <c r="M251" s="15">
        <v>10</v>
      </c>
      <c r="N251" s="15" t="s">
        <v>255</v>
      </c>
      <c r="O251" s="15" t="s">
        <v>261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  <v>0</v>
      </c>
      <c r="F252" s="94">
        <f t="shared" si="15"/>
        <v>0</v>
      </c>
      <c r="G252" s="94">
        <f t="shared" si="16"/>
      </c>
      <c r="H252" s="94">
        <f>IF(AND(M252&gt;0,M252&lt;=STATS!$C$22),1,"")</f>
        <v>1</v>
      </c>
      <c r="J252" s="51">
        <v>251</v>
      </c>
      <c r="K252">
        <v>43.28858817</v>
      </c>
      <c r="L252">
        <v>-89.60840516</v>
      </c>
      <c r="M252" s="15">
        <v>10</v>
      </c>
      <c r="N252" s="15" t="s">
        <v>255</v>
      </c>
      <c r="O252" s="15" t="s">
        <v>261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  <v>0</v>
      </c>
      <c r="F253" s="94">
        <f t="shared" si="15"/>
        <v>0</v>
      </c>
      <c r="G253" s="94">
        <f t="shared" si="16"/>
      </c>
      <c r="H253" s="94">
        <f>IF(AND(M253&gt;0,M253&lt;=STATS!$C$22),1,"")</f>
        <v>1</v>
      </c>
      <c r="J253" s="51">
        <v>252</v>
      </c>
      <c r="K253">
        <v>43.28741759</v>
      </c>
      <c r="L253">
        <v>-89.60841267</v>
      </c>
      <c r="M253" s="15">
        <v>10</v>
      </c>
      <c r="N253" s="15" t="s">
        <v>255</v>
      </c>
      <c r="O253" s="15" t="s">
        <v>261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  <v>0</v>
      </c>
      <c r="F254" s="94">
        <f t="shared" si="15"/>
        <v>0</v>
      </c>
      <c r="G254" s="94">
        <f t="shared" si="16"/>
      </c>
      <c r="H254" s="94">
        <f>IF(AND(M254&gt;0,M254&lt;=STATS!$C$22),1,"")</f>
        <v>1</v>
      </c>
      <c r="J254" s="51">
        <v>253</v>
      </c>
      <c r="K254">
        <v>43.28624702</v>
      </c>
      <c r="L254">
        <v>-89.60842018</v>
      </c>
      <c r="M254" s="15">
        <v>9</v>
      </c>
      <c r="N254" s="15" t="s">
        <v>255</v>
      </c>
      <c r="O254" s="15" t="s">
        <v>261</v>
      </c>
      <c r="Q254" s="22"/>
      <c r="R254" s="22"/>
      <c r="S254" s="54"/>
    </row>
    <row r="255" spans="2:31" ht="12.75">
      <c r="B255" s="94">
        <f t="shared" si="13"/>
        <v>1</v>
      </c>
      <c r="C255" s="94">
        <f>IF(COUNT(Q255:EC255)&gt;0,COUNT(Q255:EC255),"")</f>
        <v>1</v>
      </c>
      <c r="D255" s="94">
        <f>IF(COUNT(S255:EC255)&gt;0,COUNT(S255:EC255),"")</f>
        <v>1</v>
      </c>
      <c r="E255" s="94">
        <f t="shared" si="14"/>
        <v>1</v>
      </c>
      <c r="F255" s="94">
        <f t="shared" si="15"/>
        <v>1</v>
      </c>
      <c r="G255" s="94">
        <f t="shared" si="16"/>
        <v>5</v>
      </c>
      <c r="H255" s="94">
        <f>IF(AND(M255&gt;0,M255&lt;=STATS!$C$22),1,"")</f>
        <v>1</v>
      </c>
      <c r="J255" s="51">
        <v>254</v>
      </c>
      <c r="K255">
        <v>43.29209715</v>
      </c>
      <c r="L255">
        <v>-89.60758138</v>
      </c>
      <c r="M255" s="15">
        <v>5</v>
      </c>
      <c r="N255" s="15" t="s">
        <v>260</v>
      </c>
      <c r="O255" s="15" t="s">
        <v>261</v>
      </c>
      <c r="Q255" s="22"/>
      <c r="R255" s="22"/>
      <c r="S255" s="54" t="s">
        <v>258</v>
      </c>
      <c r="AE255" s="15">
        <v>3</v>
      </c>
    </row>
    <row r="256" spans="2:31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  <v>0</v>
      </c>
      <c r="F256" s="94">
        <f t="shared" si="15"/>
        <v>0</v>
      </c>
      <c r="G256" s="94">
        <f t="shared" si="16"/>
      </c>
      <c r="H256" s="94">
        <f>IF(AND(M256&gt;0,M256&lt;=STATS!$C$22),1,"")</f>
        <v>1</v>
      </c>
      <c r="J256" s="51">
        <v>255</v>
      </c>
      <c r="K256">
        <v>43.29092657</v>
      </c>
      <c r="L256">
        <v>-89.60758891</v>
      </c>
      <c r="M256" s="15">
        <v>8</v>
      </c>
      <c r="N256" s="15" t="s">
        <v>255</v>
      </c>
      <c r="O256" s="15" t="s">
        <v>261</v>
      </c>
      <c r="Q256" s="22"/>
      <c r="R256" s="22"/>
      <c r="S256" s="54" t="s">
        <v>258</v>
      </c>
      <c r="AE256" s="15" t="s">
        <v>258</v>
      </c>
    </row>
    <row r="257" spans="2:31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  <v>0</v>
      </c>
      <c r="F257" s="94">
        <f t="shared" si="15"/>
        <v>0</v>
      </c>
      <c r="G257" s="94">
        <f t="shared" si="16"/>
      </c>
      <c r="H257" s="94">
        <f>IF(AND(M257&gt;0,M257&lt;=STATS!$C$22),1,"")</f>
        <v>1</v>
      </c>
      <c r="J257" s="51">
        <v>256</v>
      </c>
      <c r="K257">
        <v>43.289756</v>
      </c>
      <c r="L257">
        <v>-89.60759643</v>
      </c>
      <c r="M257" s="15">
        <v>9.5</v>
      </c>
      <c r="N257" s="15" t="s">
        <v>255</v>
      </c>
      <c r="O257" s="15" t="s">
        <v>261</v>
      </c>
      <c r="Q257" s="22"/>
      <c r="R257" s="22"/>
      <c r="S257" s="54" t="s">
        <v>258</v>
      </c>
      <c r="AE257" s="15" t="s">
        <v>258</v>
      </c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  <v>0</v>
      </c>
      <c r="F258" s="94">
        <f aca="true" t="shared" si="19" ref="F258:F321">IF(H258=1,COUNT(T258:EA258),"")</f>
        <v>0</v>
      </c>
      <c r="G258" s="94">
        <f t="shared" si="16"/>
      </c>
      <c r="H258" s="94">
        <f>IF(AND(M258&gt;0,M258&lt;=STATS!$C$22),1,"")</f>
        <v>1</v>
      </c>
      <c r="J258" s="51">
        <v>257</v>
      </c>
      <c r="K258">
        <v>43.28858542</v>
      </c>
      <c r="L258">
        <v>-89.60760396</v>
      </c>
      <c r="M258" s="15">
        <v>9.5</v>
      </c>
      <c r="N258" s="15" t="s">
        <v>255</v>
      </c>
      <c r="O258" s="15" t="s">
        <v>261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  <v>0</v>
      </c>
      <c r="F259" s="94">
        <f t="shared" si="19"/>
        <v>0</v>
      </c>
      <c r="G259" s="94">
        <f t="shared" si="16"/>
      </c>
      <c r="H259" s="94">
        <f>IF(AND(M259&gt;0,M259&lt;=STATS!$C$22),1,"")</f>
        <v>1</v>
      </c>
      <c r="J259" s="51">
        <v>258</v>
      </c>
      <c r="K259">
        <v>43.28741485</v>
      </c>
      <c r="L259">
        <v>-89.60761148</v>
      </c>
      <c r="M259" s="15">
        <v>9</v>
      </c>
      <c r="N259" s="15" t="s">
        <v>255</v>
      </c>
      <c r="O259" s="15" t="s">
        <v>261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  <v>0</v>
      </c>
      <c r="F260" s="94">
        <f t="shared" si="19"/>
        <v>0</v>
      </c>
      <c r="G260" s="94">
        <f t="shared" si="16"/>
      </c>
      <c r="H260" s="94">
        <f>IF(AND(M260&gt;0,M260&lt;=STATS!$C$22),1,"")</f>
        <v>1</v>
      </c>
      <c r="J260" s="51">
        <v>259</v>
      </c>
      <c r="K260">
        <v>43.28624427</v>
      </c>
      <c r="L260">
        <v>-89.60761901</v>
      </c>
      <c r="M260" s="15">
        <v>8</v>
      </c>
      <c r="N260" s="15" t="s">
        <v>255</v>
      </c>
      <c r="O260" s="15" t="s">
        <v>261</v>
      </c>
      <c r="Q260" s="22"/>
      <c r="R260" s="22"/>
      <c r="S260" s="54"/>
    </row>
    <row r="261" spans="2:22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  <v>0</v>
      </c>
      <c r="F261" s="94">
        <f t="shared" si="19"/>
        <v>0</v>
      </c>
      <c r="G261" s="94">
        <f t="shared" si="16"/>
      </c>
      <c r="H261" s="94">
        <f>IF(AND(M261&gt;0,M261&lt;=STATS!$C$22),1,"")</f>
        <v>1</v>
      </c>
      <c r="J261" s="51">
        <v>260</v>
      </c>
      <c r="K261">
        <v>43.29033853</v>
      </c>
      <c r="L261">
        <v>-89.60679144</v>
      </c>
      <c r="M261" s="15">
        <v>5</v>
      </c>
      <c r="N261" s="15" t="s">
        <v>260</v>
      </c>
      <c r="O261" s="15" t="s">
        <v>261</v>
      </c>
      <c r="Q261" s="22"/>
      <c r="R261" s="22"/>
      <c r="S261" s="54"/>
      <c r="V261" s="15" t="s">
        <v>258</v>
      </c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  <v>0</v>
      </c>
      <c r="F262" s="94">
        <f t="shared" si="19"/>
        <v>0</v>
      </c>
      <c r="G262" s="94">
        <f t="shared" si="16"/>
      </c>
      <c r="H262" s="94">
        <f>IF(AND(M262&gt;0,M262&lt;=STATS!$C$22),1,"")</f>
        <v>1</v>
      </c>
      <c r="J262" s="51">
        <v>261</v>
      </c>
      <c r="K262">
        <v>43.28916796</v>
      </c>
      <c r="L262">
        <v>-89.60679898</v>
      </c>
      <c r="M262" s="15">
        <v>8</v>
      </c>
      <c r="N262" s="15" t="s">
        <v>260</v>
      </c>
      <c r="O262" s="15" t="s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  <v>0</v>
      </c>
      <c r="F263" s="94">
        <f t="shared" si="19"/>
        <v>0</v>
      </c>
      <c r="G263" s="94">
        <f t="shared" si="16"/>
      </c>
      <c r="H263" s="94">
        <f>IF(AND(M263&gt;0,M263&lt;=STATS!$C$22),1,"")</f>
        <v>1</v>
      </c>
      <c r="J263" s="51">
        <v>262</v>
      </c>
      <c r="K263">
        <v>43.28799738</v>
      </c>
      <c r="L263">
        <v>-89.60680652</v>
      </c>
      <c r="M263" s="15">
        <v>8</v>
      </c>
      <c r="N263" s="15" t="s">
        <v>255</v>
      </c>
      <c r="O263" s="15" t="s">
        <v>261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  <v>0</v>
      </c>
      <c r="F264" s="94">
        <f t="shared" si="19"/>
        <v>0</v>
      </c>
      <c r="G264" s="94">
        <f t="shared" si="16"/>
      </c>
      <c r="H264" s="94">
        <f>IF(AND(M264&gt;0,M264&lt;=STATS!$C$22),1,"")</f>
        <v>1</v>
      </c>
      <c r="J264" s="51">
        <v>263</v>
      </c>
      <c r="K264">
        <v>43.28682681</v>
      </c>
      <c r="L264">
        <v>-89.60681406</v>
      </c>
      <c r="M264" s="15">
        <v>7</v>
      </c>
      <c r="N264" s="15" t="s">
        <v>255</v>
      </c>
      <c r="O264" s="15" t="s">
        <v>261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spans="1:2" ht="12.75">
      <c r="A2" s="93" t="s">
        <v>210</v>
      </c>
      <c r="B2" t="s">
        <v>253</v>
      </c>
    </row>
    <row r="3" spans="1:2" ht="12.75">
      <c r="A3" s="93" t="s">
        <v>157</v>
      </c>
      <c r="B3" t="s">
        <v>262</v>
      </c>
    </row>
    <row r="4" spans="1:2" ht="12.75">
      <c r="A4" s="93" t="s">
        <v>161</v>
      </c>
      <c r="B4">
        <v>978900</v>
      </c>
    </row>
    <row r="5" ht="12.75">
      <c r="A5" s="96" t="s">
        <v>211</v>
      </c>
    </row>
    <row r="6" spans="1:2" ht="12.75">
      <c r="A6" s="96" t="s">
        <v>239</v>
      </c>
      <c r="B6" t="s">
        <v>263</v>
      </c>
    </row>
    <row r="7" spans="1:2" ht="12.75">
      <c r="A7" s="96" t="s">
        <v>242</v>
      </c>
      <c r="B7" t="s">
        <v>257</v>
      </c>
    </row>
    <row r="9" spans="1:2" ht="12.75">
      <c r="A9" s="1" t="s">
        <v>240</v>
      </c>
      <c r="B9" s="1" t="s">
        <v>241</v>
      </c>
    </row>
    <row r="10" spans="1:2" ht="12.75">
      <c r="A10">
        <v>6</v>
      </c>
      <c r="B10" t="s">
        <v>264</v>
      </c>
    </row>
    <row r="11" spans="1:2" ht="12.75">
      <c r="A11">
        <v>363</v>
      </c>
      <c r="B11" t="s">
        <v>264</v>
      </c>
    </row>
    <row r="12" spans="1:2" ht="12.75">
      <c r="A12" t="s">
        <v>265</v>
      </c>
      <c r="B12" t="s">
        <v>266</v>
      </c>
    </row>
    <row r="13" ht="12.75">
      <c r="B13" t="s">
        <v>267</v>
      </c>
    </row>
    <row r="14" ht="12.75">
      <c r="B14" t="s">
        <v>268</v>
      </c>
    </row>
    <row r="16" ht="12.75">
      <c r="A16" t="s">
        <v>269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Q1" sqref="CQ1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customWidth="1"/>
    <col min="6" max="6" width="6.7109375" style="0" customWidth="1"/>
    <col min="7" max="8" width="6.7109375" style="0" hidden="1" customWidth="1"/>
    <col min="9" max="9" width="6.7109375" style="0" customWidth="1"/>
    <col min="10" max="17" width="6.7109375" style="0" hidden="1" customWidth="1"/>
    <col min="18" max="18" width="6.7109375" style="0" customWidth="1"/>
    <col min="19" max="56" width="6.7109375" style="0" hidden="1" customWidth="1"/>
    <col min="57" max="57" width="6.7109375" style="0" customWidth="1"/>
    <col min="58" max="94" width="6.7109375" style="0" hidden="1" customWidth="1"/>
    <col min="95" max="95" width="6.7109375" style="0" customWidth="1"/>
    <col min="96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210</v>
      </c>
      <c r="B2" s="80" t="str">
        <f>IF('ENTRY '!I2="","",'ENTRY '!I2)</f>
        <v>Crystal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157</v>
      </c>
      <c r="B3" s="80" t="str">
        <f>IF('ENTRY '!I3="","",'ENTRY '!I3)</f>
        <v>Dane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161</v>
      </c>
      <c r="B4" s="80">
        <f>IF('ENTRY '!I4="","",'ENTRY '!I4)</f>
        <v>978900</v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212</v>
      </c>
      <c r="B5" s="87" t="str">
        <f>IF('ENTRY '!I6="","",'ENTRY '!I6)</f>
        <v>07/28-29/2006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  <v>5.208333333333334</v>
      </c>
      <c r="E7" s="78">
        <f aca="true" t="shared" si="0" ref="E7:BP7">IF(E11="","",(E11/$C$18)*100)</f>
        <v>1.0416666666666665</v>
      </c>
      <c r="F7" s="77">
        <f t="shared" si="0"/>
        <v>20.833333333333336</v>
      </c>
      <c r="G7" s="78">
        <f t="shared" si="0"/>
      </c>
      <c r="H7" s="78">
        <f t="shared" si="0"/>
      </c>
      <c r="I7" s="78">
        <f t="shared" si="0"/>
        <v>9.375</v>
      </c>
      <c r="J7" s="78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  <v>89.58333333333334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</c>
      <c r="AL7" s="78">
        <f t="shared" si="0"/>
      </c>
      <c r="AM7" s="78">
        <f t="shared" si="0"/>
      </c>
      <c r="AN7" s="78">
        <f t="shared" si="0"/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</c>
      <c r="AT7" s="78">
        <f t="shared" si="0"/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  <v>22.916666666666664</v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</c>
      <c r="BQ7" s="78">
        <f aca="true" t="shared" si="1" ref="BQ7:DN7">IF(BQ11="","",(BQ11/$C$18)*100)</f>
      </c>
      <c r="BR7" s="78">
        <f t="shared" si="1"/>
      </c>
      <c r="BS7" s="78">
        <f t="shared" si="1"/>
      </c>
      <c r="BT7" s="78">
        <f t="shared" si="1"/>
      </c>
      <c r="BU7" s="78">
        <f t="shared" si="1"/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  <v>13.541666666666666</v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  <v>1.937984496124031</v>
      </c>
      <c r="E8" s="78">
        <f aca="true" t="shared" si="2" ref="E8:BP8">IF(E11="","",(E11/$C$19)*100)</f>
        <v>0.3875968992248062</v>
      </c>
      <c r="F8" s="77">
        <f t="shared" si="2"/>
        <v>7.751937984496124</v>
      </c>
      <c r="G8" s="78">
        <f t="shared" si="2"/>
      </c>
      <c r="H8" s="78">
        <f t="shared" si="2"/>
      </c>
      <c r="I8" s="78">
        <f t="shared" si="2"/>
        <v>3.488372093023256</v>
      </c>
      <c r="J8" s="78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  <v>33.33333333333333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</c>
      <c r="AL8" s="78">
        <f t="shared" si="2"/>
      </c>
      <c r="AM8" s="78">
        <f t="shared" si="2"/>
      </c>
      <c r="AN8" s="78">
        <f t="shared" si="2"/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</c>
      <c r="AT8" s="78">
        <f t="shared" si="2"/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  <v>8.527131782945736</v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</c>
      <c r="BQ8" s="78">
        <f aca="true" t="shared" si="3" ref="BQ8:DN8">IF(BQ11="","",(BQ11/$C$19)*100)</f>
      </c>
      <c r="BR8" s="78">
        <f t="shared" si="3"/>
      </c>
      <c r="BS8" s="78">
        <f t="shared" si="3"/>
      </c>
      <c r="BT8" s="78">
        <f t="shared" si="3"/>
      </c>
      <c r="BU8" s="78">
        <f t="shared" si="3"/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  <v>5.038759689922481</v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  <v>3.2051282051282053</v>
      </c>
      <c r="E9" s="27">
        <f aca="true" t="shared" si="4" ref="E9:BP9">IF(E8="","",(E8/(SUM($D$8:$DQ$8)/100)))</f>
        <v>0.6410256410256411</v>
      </c>
      <c r="F9" s="66">
        <f t="shared" si="4"/>
        <v>12.820512820512821</v>
      </c>
      <c r="G9" s="27">
        <f t="shared" si="4"/>
      </c>
      <c r="H9" s="27">
        <f t="shared" si="4"/>
      </c>
      <c r="I9" s="27">
        <f t="shared" si="4"/>
        <v>5.769230769230769</v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  <v>55.128205128205124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</c>
      <c r="AL9" s="27">
        <f t="shared" si="4"/>
      </c>
      <c r="AM9" s="27">
        <f t="shared" si="4"/>
      </c>
      <c r="AN9" s="27">
        <f t="shared" si="4"/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</c>
      <c r="AT9" s="27">
        <f t="shared" si="4"/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  <v>14.102564102564102</v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</c>
      <c r="BQ9" s="27">
        <f aca="true" t="shared" si="5" ref="BQ9:DN9">IF(BQ8="","",(BQ8/(SUM($D$8:$DQ$8)/100)))</f>
      </c>
      <c r="BR9" s="27">
        <f t="shared" si="5"/>
      </c>
      <c r="BS9" s="27">
        <f t="shared" si="5"/>
      </c>
      <c r="BT9" s="27">
        <f t="shared" si="5"/>
      </c>
      <c r="BU9" s="27">
        <f t="shared" si="5"/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  <v>8.333333333333334</v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 hidden="1">
      <c r="B10" s="38" t="s">
        <v>3</v>
      </c>
      <c r="C10" s="33">
        <f>IF(SUM(D10:DN10)&gt;0,SUM(D10:DN10),"")</f>
        <v>0.35055062458908604</v>
      </c>
      <c r="D10" s="67"/>
      <c r="E10" s="39">
        <f>IF(E9="","",(E9*E9)/10000)</f>
        <v>4.109138724523341E-05</v>
      </c>
      <c r="F10" s="67">
        <f>IF(F9="","",(F9*F9)/10000)</f>
        <v>0.016436554898093363</v>
      </c>
      <c r="G10" s="39">
        <f aca="true" t="shared" si="6" ref="G10:BR10">IF(G9="","",(G9*G9)/10000)</f>
      </c>
      <c r="H10" s="39">
        <f t="shared" si="6"/>
      </c>
      <c r="I10" s="39">
        <f t="shared" si="6"/>
        <v>0.003328402366863905</v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  <v>0.30391190006574614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</c>
      <c r="AL10" s="39">
        <f t="shared" si="6"/>
      </c>
      <c r="AM10" s="39">
        <f t="shared" si="6"/>
      </c>
      <c r="AN10" s="39">
        <f t="shared" si="6"/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</c>
      <c r="AT10" s="39">
        <f t="shared" si="6"/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  <v>0.019888231426692965</v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</c>
      <c r="BQ10" s="39">
        <f t="shared" si="6"/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  <v>0.006944444444444446</v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  <v>5</v>
      </c>
      <c r="E11" s="26">
        <f>IF(SUM('ENTRY '!R2:R2001)=0,"",COUNT('ENTRY '!R2:R2000))</f>
        <v>1</v>
      </c>
      <c r="F11" s="65">
        <f>IF(SUM('ENTRY '!S2:S2001)=0,"",COUNT('ENTRY '!S2:S2000))</f>
        <v>20</v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9</v>
      </c>
      <c r="J11" s="26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  <v>86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  <v>22</v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</c>
      <c r="BQ11" s="26">
        <f>IF(SUM('ENTRY '!CD2:CD2001)=0,"",COUNT('ENTRY '!CD2:CD2000))</f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  <v>13</v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209</v>
      </c>
      <c r="C12" s="85"/>
      <c r="D12" s="68">
        <f>IF(D11="","",AVERAGE('ENTRY '!Q2:Q2001))</f>
        <v>1.2</v>
      </c>
      <c r="E12" s="68">
        <f>IF(E11="","",AVERAGE('ENTRY '!R2:R2001))</f>
        <v>1</v>
      </c>
      <c r="F12" s="68">
        <f>IF(F11="","",AVERAGE('ENTRY '!S2:S2001))</f>
        <v>1.4</v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1.8888888888888888</v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  <v>1.6162790697674418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  <v>1.1818181818181819</v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</c>
      <c r="BQ12" s="68">
        <f>IF(BQ11="","",AVERAGE('ENTRY '!CD2:CD2001))</f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  <v>1.5384615384615385</v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204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  <v>11</v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  <v>19</v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  <v>8</v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  <v>2</v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205</v>
      </c>
      <c r="C14" s="85"/>
      <c r="D14" s="39" t="str">
        <f>IF((OR(D12&lt;&gt;"",D13&lt;&gt;"")),"present","")</f>
        <v>present</v>
      </c>
      <c r="E14" s="39" t="str">
        <f aca="true" t="shared" si="8" ref="E14:BP14">IF((OR(E12&lt;&gt;"",E13&lt;&gt;"")),"present","")</f>
        <v>present</v>
      </c>
      <c r="F14" s="39" t="str">
        <f t="shared" si="8"/>
        <v>present</v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>
        <f t="shared" si="8"/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>
        <f t="shared" si="8"/>
      </c>
      <c r="AL14" s="39">
        <f t="shared" si="8"/>
      </c>
      <c r="AM14" s="39">
        <f t="shared" si="8"/>
      </c>
      <c r="AN14" s="39">
        <f t="shared" si="8"/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>
        <f t="shared" si="8"/>
      </c>
      <c r="AT14" s="39">
        <f t="shared" si="8"/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>
        <f t="shared" si="8"/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 t="str">
        <f t="shared" si="8"/>
        <v>present</v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>
        <f t="shared" si="8"/>
      </c>
      <c r="BQ14" s="39">
        <f aca="true" t="shared" si="9" ref="BQ14:DN14">IF((OR(BQ12&lt;&gt;"",BQ13&lt;&gt;"")),"present","")</f>
      </c>
      <c r="BR14" s="39">
        <f t="shared" si="9"/>
      </c>
      <c r="BS14" s="39">
        <f t="shared" si="9"/>
      </c>
      <c r="BT14" s="39">
        <f t="shared" si="9"/>
      </c>
      <c r="BU14" s="39">
        <f t="shared" si="9"/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 t="str">
        <f t="shared" si="9"/>
        <v>present</v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>
        <f t="shared" si="9"/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263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96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258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37.2093023255814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0.649449375410914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167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168</v>
      </c>
      <c r="C24" s="74">
        <f>IF($C$17="","",COUNTIF('ENTRY '!O2:O2000,"P"))</f>
        <v>263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200</v>
      </c>
      <c r="C25" s="75">
        <f>IF($C$17="","",(IF(SUM('ENTRY '!E2:E2000=0),"",AVERAGE('ENTRY '!E2:E2000))))</f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201</v>
      </c>
      <c r="C26" s="75">
        <f>IF(SUM('ENTRY '!C2:C2000)=0,"",AVERAGE('ENTRY '!C2:C2000))</f>
        <v>1.625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194</v>
      </c>
      <c r="C27" s="75">
        <f>IF(SUM('ENTRY '!F2:F2000)=0,"",AVERAGE('ENTRY '!F2:F2000))</f>
        <v>0.5038759689922481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195</v>
      </c>
      <c r="C28" s="75">
        <f>IF(SUM('ENTRY '!D2:D2000)=0,"",AVERAGE('ENTRY '!D2:D2000))</f>
        <v>1.5789473684210527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203</v>
      </c>
      <c r="C29" s="72">
        <f>IF(SUM(D7:DN7)=0,"",COUNT(D7:DN7))</f>
        <v>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202</v>
      </c>
      <c r="C30" s="72">
        <f>IF($C$17="","",(COUNTIF(D14:DN14,"present")))</f>
        <v>7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Dave Marshall</cp:lastModifiedBy>
  <cp:lastPrinted>2005-11-23T17:39:11Z</cp:lastPrinted>
  <dcterms:created xsi:type="dcterms:W3CDTF">2004-09-23T19:27:36Z</dcterms:created>
  <dcterms:modified xsi:type="dcterms:W3CDTF">2006-10-04T14:33:09Z</dcterms:modified>
  <cp:category/>
  <cp:version/>
  <cp:contentType/>
  <cp:contentStatus/>
</cp:coreProperties>
</file>