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120" windowHeight="8835"/>
  </bookViews>
  <sheets>
    <sheet name="Results" sheetId="4" r:id="rId1"/>
    <sheet name="Images" sheetId="3" r:id="rId2"/>
    <sheet name="Count data" sheetId="1" r:id="rId3"/>
    <sheet name="Instructions" sheetId="2" r:id="rId4"/>
  </sheets>
  <calcPr calcId="145621"/>
</workbook>
</file>

<file path=xl/calcChain.xml><?xml version="1.0" encoding="utf-8"?>
<calcChain xmlns="http://schemas.openxmlformats.org/spreadsheetml/2006/main">
  <c r="O40" i="4" l="1"/>
  <c r="N40" i="4"/>
  <c r="M40" i="4"/>
  <c r="O39" i="4"/>
  <c r="N39" i="4"/>
  <c r="M39" i="4"/>
  <c r="O33" i="4"/>
  <c r="N33" i="4"/>
  <c r="M33" i="4"/>
  <c r="O32" i="4"/>
  <c r="N32" i="4"/>
  <c r="M32" i="4"/>
  <c r="O26" i="4"/>
  <c r="N26" i="4"/>
  <c r="M26" i="4"/>
  <c r="O25" i="4"/>
  <c r="N25" i="4"/>
  <c r="M25" i="4"/>
  <c r="O38" i="4"/>
  <c r="N38" i="4"/>
  <c r="M38" i="4"/>
  <c r="O37" i="4"/>
  <c r="N37" i="4"/>
  <c r="M37" i="4"/>
  <c r="O31" i="4"/>
  <c r="N31" i="4"/>
  <c r="M31" i="4"/>
  <c r="O30" i="4"/>
  <c r="N30" i="4"/>
  <c r="M30" i="4"/>
  <c r="O24" i="4"/>
  <c r="N24" i="4"/>
  <c r="M24" i="4"/>
  <c r="O23" i="4"/>
  <c r="N23" i="4"/>
  <c r="M23" i="4"/>
  <c r="AI28" i="4"/>
  <c r="AJ28" i="4"/>
  <c r="AK28" i="4"/>
  <c r="AL28" i="4"/>
  <c r="AM28" i="4"/>
  <c r="AI29" i="4"/>
  <c r="AJ29" i="4"/>
  <c r="AK29" i="4"/>
  <c r="AL29" i="4"/>
  <c r="AM29" i="4"/>
  <c r="AI30" i="4"/>
  <c r="AJ30" i="4"/>
  <c r="AK30" i="4"/>
  <c r="AL30" i="4"/>
  <c r="AM30" i="4"/>
  <c r="AH29" i="4"/>
  <c r="AH30" i="4"/>
  <c r="AH28" i="4"/>
  <c r="AI43" i="4"/>
  <c r="AJ43" i="4"/>
  <c r="AK43" i="4"/>
  <c r="AL43" i="4"/>
  <c r="AM43" i="4"/>
  <c r="AI44" i="4"/>
  <c r="AJ44" i="4"/>
  <c r="AK44" i="4"/>
  <c r="AL44" i="4"/>
  <c r="AM44" i="4"/>
  <c r="AI45" i="4"/>
  <c r="AJ45" i="4"/>
  <c r="AK45" i="4"/>
  <c r="AL45" i="4"/>
  <c r="AM45" i="4"/>
  <c r="AH44" i="4"/>
  <c r="AH45" i="4"/>
  <c r="AH43" i="4"/>
  <c r="U5" i="4"/>
  <c r="W5" i="4" s="1"/>
  <c r="U7" i="4"/>
  <c r="W7" i="4" s="1"/>
  <c r="U11" i="4"/>
  <c r="W11" i="4" s="1"/>
  <c r="U4" i="4"/>
  <c r="W4" i="4" s="1"/>
  <c r="X4" i="4" s="1"/>
  <c r="U8" i="4"/>
  <c r="W8" i="4" s="1"/>
  <c r="U9" i="4"/>
  <c r="W9" i="4" s="1"/>
  <c r="U12" i="4"/>
  <c r="W12" i="4" s="1"/>
  <c r="U13" i="4"/>
  <c r="W13" i="4" s="1"/>
  <c r="U3" i="4"/>
  <c r="W3" i="4" s="1"/>
  <c r="AA12" i="4" l="1"/>
  <c r="X12" i="4"/>
  <c r="AB12" i="4"/>
  <c r="AA13" i="4"/>
  <c r="AB13" i="4"/>
  <c r="X13" i="4"/>
  <c r="X11" i="4"/>
  <c r="AA11" i="4"/>
  <c r="AB11" i="4"/>
  <c r="AA9" i="4"/>
  <c r="AB9" i="4"/>
  <c r="X9" i="4"/>
  <c r="X8" i="4"/>
  <c r="AA8" i="4"/>
  <c r="AB8" i="4"/>
  <c r="AA7" i="4"/>
  <c r="X7" i="4"/>
  <c r="AB7" i="4"/>
  <c r="AA4" i="4"/>
  <c r="AB4" i="4"/>
  <c r="AA5" i="4"/>
  <c r="AB5" i="4"/>
  <c r="X5" i="4"/>
  <c r="AB3" i="4"/>
  <c r="AA3" i="4"/>
  <c r="X3" i="4"/>
  <c r="C17" i="1"/>
  <c r="C6" i="1"/>
  <c r="E6" i="1" s="1"/>
  <c r="F8" i="1" l="1"/>
  <c r="F6" i="1"/>
  <c r="F9" i="1"/>
</calcChain>
</file>

<file path=xl/sharedStrings.xml><?xml version="1.0" encoding="utf-8"?>
<sst xmlns="http://schemas.openxmlformats.org/spreadsheetml/2006/main" count="359" uniqueCount="118">
  <si>
    <t>Quantitative enumeration of Individuals</t>
  </si>
  <si>
    <t>Vs = Volume of sample</t>
  </si>
  <si>
    <t>Vf = volume of lake water filtered</t>
  </si>
  <si>
    <t>in liters (l)</t>
  </si>
  <si>
    <t>Number of organisms</t>
  </si>
  <si>
    <t>per liter n= (NVs)/(Vf)</t>
  </si>
  <si>
    <t>Standard deviation =</t>
  </si>
  <si>
    <t>+1SD =</t>
  </si>
  <si>
    <t>-1SD =</t>
  </si>
  <si>
    <t>Veliger Counts from</t>
  </si>
  <si>
    <t>1 ml aliquots</t>
  </si>
  <si>
    <t>Sedgwich-Rafter cell</t>
  </si>
  <si>
    <t>N = average count per 1 ml</t>
  </si>
  <si>
    <t>Veligers / m^3</t>
  </si>
  <si>
    <t xml:space="preserve">Data entry fields are in </t>
  </si>
  <si>
    <t>blue.</t>
  </si>
  <si>
    <t>The spreadsheet calculates the number of veligers per cubic meter +/- 1 standard deviation.</t>
  </si>
  <si>
    <t>Questions?  Please contact Steve Galarneau @ 920-892-8756 ext. 3051.</t>
  </si>
  <si>
    <t>Enumeration spreadsheet for veliger plankton net tows.</t>
  </si>
  <si>
    <t>submitted (ml)</t>
  </si>
  <si>
    <t>Volume filtered from plankton tow:</t>
  </si>
  <si>
    <t>Vf = (A) (L) (1000)</t>
  </si>
  <si>
    <t>Where:</t>
  </si>
  <si>
    <t>r = radius of plankton net in meters</t>
  </si>
  <si>
    <t>L = length of tow in meters</t>
  </si>
  <si>
    <t xml:space="preserve">Vf = volume of lake water filtered in liters </t>
  </si>
  <si>
    <t>Example:</t>
  </si>
  <si>
    <t>r = 0.25m</t>
  </si>
  <si>
    <t>L = 4m</t>
  </si>
  <si>
    <t>Vf = 785 liters</t>
  </si>
  <si>
    <t>Quantitative enumeration of zebra mussel veligers when using Sedgwich-Rafter cells:</t>
  </si>
  <si>
    <t>n = (N(1000)Vs)/Vf</t>
  </si>
  <si>
    <t>Vs = volume of sample in liters</t>
  </si>
  <si>
    <t>N = average number of veligers per cell +- standard deviation of the mean</t>
  </si>
  <si>
    <t>Vf = volume of lake water filtered in liters</t>
  </si>
  <si>
    <t>n = number of veligers per liter</t>
  </si>
  <si>
    <t>If 5 1ml aliquots in Sedgwich-Rafter cell are examined resulting in 3, 5, 2, 4, 7 veligers per 1ml cell, then:</t>
  </si>
  <si>
    <t>Vs = 0.25 liter (250 ml sample bottle)</t>
  </si>
  <si>
    <t>N = 4.2 per ml</t>
  </si>
  <si>
    <t>n = (4.2(1000)0.25)/785</t>
  </si>
  <si>
    <t>n = 1.337 veligers per liter or 1337 veligers per m3</t>
  </si>
  <si>
    <t>Adapted from Wetzel and Likens (1979).</t>
  </si>
  <si>
    <t>__________________________________________________________________________________________________</t>
  </si>
  <si>
    <r>
      <t xml:space="preserve">A = area of plankton net mouth, A = </t>
    </r>
    <r>
      <rPr>
        <sz val="10"/>
        <rFont val="Symbol"/>
        <family val="1"/>
        <charset val="2"/>
      </rPr>
      <t>P</t>
    </r>
    <r>
      <rPr>
        <sz val="10"/>
        <rFont val="Arial"/>
        <family val="2"/>
      </rPr>
      <t xml:space="preserve">r2 </t>
    </r>
  </si>
  <si>
    <t>1 ml aliquot</t>
  </si>
  <si>
    <t>live</t>
  </si>
  <si>
    <t>dead</t>
  </si>
  <si>
    <t>date</t>
  </si>
  <si>
    <t>site</t>
  </si>
  <si>
    <t>LD7</t>
  </si>
  <si>
    <t>L filtered</t>
  </si>
  <si>
    <t>all D-shaped</t>
  </si>
  <si>
    <t>note</t>
  </si>
  <si>
    <t>ml received</t>
  </si>
  <si>
    <t>most D-shaped</t>
  </si>
  <si>
    <t>calculated</t>
  </si>
  <si>
    <t>single umbonate shells with the exception of 2 D-shaped veligers</t>
  </si>
  <si>
    <t>Chippewa</t>
  </si>
  <si>
    <t>Wisconsin R</t>
  </si>
  <si>
    <t>D-shaped veliger</t>
  </si>
  <si>
    <t>lab accident</t>
  </si>
  <si>
    <t>lost about 35 ml</t>
  </si>
  <si>
    <t>(140 remaining after accident)</t>
  </si>
  <si>
    <t>(approximate)</t>
  </si>
  <si>
    <t>nothing</t>
  </si>
  <si>
    <t>of sample</t>
  </si>
  <si>
    <t>Sample ID</t>
  </si>
  <si>
    <t>Location</t>
  </si>
  <si>
    <t>Crew</t>
  </si>
  <si>
    <t>Date</t>
  </si>
  <si>
    <t>Time</t>
  </si>
  <si>
    <t>Vol filt. L</t>
  </si>
  <si>
    <t>Comments</t>
  </si>
  <si>
    <t>#/L</t>
  </si>
  <si>
    <t>live/total</t>
  </si>
  <si>
    <t># live/L</t>
  </si>
  <si>
    <t># dead/L</t>
  </si>
  <si>
    <t>July</t>
  </si>
  <si>
    <t>LD 7</t>
  </si>
  <si>
    <t>Miss. R. at LD 7 Tailwater</t>
  </si>
  <si>
    <t>Chippewa R. - Hwy 35</t>
  </si>
  <si>
    <t>Chippewa R. at Hwy 35</t>
  </si>
  <si>
    <t>August</t>
  </si>
  <si>
    <t>Clemment/Heath</t>
  </si>
  <si>
    <t>Discharge (cfs)</t>
  </si>
  <si>
    <t>DO mg/L</t>
  </si>
  <si>
    <t>Temp C</t>
  </si>
  <si>
    <t>pH (lab)</t>
  </si>
  <si>
    <t>Secchi (m)</t>
  </si>
  <si>
    <t>TT (cm)</t>
  </si>
  <si>
    <t>Spec. Cond.</t>
  </si>
  <si>
    <t>Turbidity (lab/NTU)</t>
  </si>
  <si>
    <t>Chl-a (ug/L)</t>
  </si>
  <si>
    <t>Veliger Count</t>
  </si>
  <si>
    <t>Q at Dam 7, lab parameters held 24hrs</t>
  </si>
  <si>
    <t>na</t>
  </si>
  <si>
    <t>Brecka</t>
  </si>
  <si>
    <t>Q at Durand, lab parameters held 24hrs</t>
  </si>
  <si>
    <t xml:space="preserve">Wisconsin R. </t>
  </si>
  <si>
    <t>Wisconsin R. at Miss R. confluence</t>
  </si>
  <si>
    <t>Short/Weaver</t>
  </si>
  <si>
    <t>Q at Muscoda, lab parameters held 24hrs, sample collected 8-13' depth</t>
  </si>
  <si>
    <t>Heath</t>
  </si>
  <si>
    <t>Q at Dam 7</t>
  </si>
  <si>
    <t>Q at Muscoda, lab parameters held 24hrs</t>
  </si>
  <si>
    <t>Giblin/Heath/Clemment</t>
  </si>
  <si>
    <t>September</t>
  </si>
  <si>
    <t>Volume counted (L)</t>
  </si>
  <si>
    <t>ml counted</t>
  </si>
  <si>
    <t>veligers counted</t>
  </si>
  <si>
    <t xml:space="preserve"> </t>
  </si>
  <si>
    <t>Proportion counted</t>
  </si>
  <si>
    <t>dead/total</t>
  </si>
  <si>
    <t>Avg veligers/L</t>
  </si>
  <si>
    <t>Volume received (L)</t>
  </si>
  <si>
    <t>Equivalent Vol Filt L counted</t>
  </si>
  <si>
    <t>Average veliger densities (calculated using methods on Count Data and Instructions tabs)</t>
  </si>
  <si>
    <t>veliger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</si>
</sst>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Symbol"/>
      <family val="1"/>
      <charset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1" xfId="0" applyFill="1" applyBorder="1"/>
    <xf numFmtId="0" fontId="0" fillId="0" borderId="0" xfId="0" quotePrefix="1" applyAlignment="1">
      <alignment horizontal="right"/>
    </xf>
    <xf numFmtId="0" fontId="0" fillId="0" borderId="2" xfId="0" applyBorder="1"/>
    <xf numFmtId="0" fontId="0" fillId="0" borderId="2" xfId="0" quotePrefix="1" applyBorder="1"/>
    <xf numFmtId="0" fontId="0" fillId="0" borderId="0" xfId="0" applyAlignment="1">
      <alignment horizontal="right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/>
    <xf numFmtId="0" fontId="0" fillId="0" borderId="0" xfId="0" applyBorder="1"/>
    <xf numFmtId="0" fontId="1" fillId="0" borderId="0" xfId="0" applyFont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3" fillId="0" borderId="0" xfId="0" applyFont="1"/>
    <xf numFmtId="0" fontId="3" fillId="2" borderId="1" xfId="0" applyFont="1" applyFill="1" applyBorder="1" applyAlignment="1">
      <alignment horizontal="center"/>
    </xf>
    <xf numFmtId="20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14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14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  <xf numFmtId="0" fontId="3" fillId="4" borderId="0" xfId="0" applyFont="1" applyFill="1" applyAlignment="1">
      <alignment horizontal="left"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/>
    <xf numFmtId="14" fontId="5" fillId="0" borderId="0" xfId="0" applyNumberFormat="1" applyFont="1" applyBorder="1" applyAlignment="1"/>
    <xf numFmtId="20" fontId="5" fillId="0" borderId="0" xfId="0" applyNumberFormat="1" applyFont="1" applyBorder="1" applyAlignment="1"/>
    <xf numFmtId="0" fontId="6" fillId="0" borderId="0" xfId="0" applyFont="1" applyAlignment="1">
      <alignment horizontal="center"/>
    </xf>
    <xf numFmtId="0" fontId="0" fillId="5" borderId="0" xfId="0" applyFill="1"/>
    <xf numFmtId="0" fontId="0" fillId="0" borderId="0" xfId="0" applyFill="1"/>
    <xf numFmtId="0" fontId="0" fillId="0" borderId="0" xfId="0" quotePrefix="1" applyFill="1" applyAlignment="1">
      <alignment horizontal="right"/>
    </xf>
    <xf numFmtId="14" fontId="3" fillId="5" borderId="0" xfId="0" applyNumberFormat="1" applyFont="1" applyFill="1" applyAlignment="1">
      <alignment horizontal="center"/>
    </xf>
    <xf numFmtId="14" fontId="0" fillId="5" borderId="0" xfId="0" applyNumberForma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3" fillId="5" borderId="0" xfId="0" applyFont="1" applyFill="1" applyAlignment="1">
      <alignment horizontal="left"/>
    </xf>
    <xf numFmtId="0" fontId="5" fillId="0" borderId="4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14" fontId="6" fillId="0" borderId="3" xfId="0" applyNumberFormat="1" applyFont="1" applyBorder="1"/>
    <xf numFmtId="20" fontId="6" fillId="0" borderId="3" xfId="0" applyNumberFormat="1" applyFont="1" applyBorder="1"/>
    <xf numFmtId="0" fontId="6" fillId="0" borderId="3" xfId="0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4" fontId="6" fillId="0" borderId="0" xfId="0" applyNumberFormat="1" applyFont="1" applyBorder="1"/>
    <xf numFmtId="20" fontId="6" fillId="0" borderId="0" xfId="0" applyNumberFormat="1" applyFont="1" applyBorder="1"/>
    <xf numFmtId="0" fontId="6" fillId="0" borderId="0" xfId="0" applyFont="1" applyBorder="1"/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6" fillId="0" borderId="0" xfId="0" applyFont="1" applyFill="1"/>
    <xf numFmtId="0" fontId="7" fillId="6" borderId="0" xfId="0" applyFont="1" applyFill="1"/>
    <xf numFmtId="0" fontId="6" fillId="6" borderId="0" xfId="0" applyFont="1" applyFill="1"/>
    <xf numFmtId="0" fontId="5" fillId="6" borderId="0" xfId="0" applyFont="1" applyFill="1" applyBorder="1" applyAlignment="1"/>
    <xf numFmtId="0" fontId="5" fillId="6" borderId="0" xfId="0" applyFont="1" applyFill="1" applyAlignment="1">
      <alignment horizontal="left"/>
    </xf>
    <xf numFmtId="0" fontId="5" fillId="6" borderId="0" xfId="0" applyFont="1" applyFill="1" applyBorder="1" applyAlignment="1">
      <alignment horizontal="left"/>
    </xf>
    <xf numFmtId="0" fontId="5" fillId="6" borderId="0" xfId="0" quotePrefix="1" applyFont="1" applyFill="1" applyAlignment="1">
      <alignment horizontal="left"/>
    </xf>
    <xf numFmtId="0" fontId="5" fillId="6" borderId="3" xfId="0" applyFont="1" applyFill="1" applyBorder="1" applyAlignment="1"/>
    <xf numFmtId="0" fontId="5" fillId="6" borderId="3" xfId="0" applyFont="1" applyFill="1" applyBorder="1" applyAlignment="1">
      <alignment horizontal="left"/>
    </xf>
    <xf numFmtId="14" fontId="5" fillId="6" borderId="3" xfId="0" applyNumberFormat="1" applyFont="1" applyFill="1" applyBorder="1" applyAlignment="1">
      <alignment horizontal="left"/>
    </xf>
    <xf numFmtId="0" fontId="4" fillId="6" borderId="0" xfId="0" applyFont="1" applyFill="1" applyBorder="1" applyAlignment="1"/>
    <xf numFmtId="14" fontId="5" fillId="6" borderId="0" xfId="0" applyNumberFormat="1" applyFont="1" applyFill="1" applyBorder="1" applyAlignment="1">
      <alignment horizontal="left"/>
    </xf>
    <xf numFmtId="0" fontId="5" fillId="6" borderId="6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left"/>
    </xf>
    <xf numFmtId="0" fontId="6" fillId="6" borderId="0" xfId="0" applyFont="1" applyFill="1" applyBorder="1" applyAlignment="1">
      <alignment horizontal="left"/>
    </xf>
    <xf numFmtId="14" fontId="6" fillId="6" borderId="0" xfId="0" applyNumberFormat="1" applyFont="1" applyFill="1" applyBorder="1" applyAlignment="1">
      <alignment horizontal="left"/>
    </xf>
    <xf numFmtId="0" fontId="6" fillId="6" borderId="5" xfId="0" applyFont="1" applyFill="1" applyBorder="1" applyAlignment="1">
      <alignment horizontal="left"/>
    </xf>
    <xf numFmtId="14" fontId="6" fillId="6" borderId="5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5"/>
  <sheetViews>
    <sheetView tabSelected="1" workbookViewId="0">
      <selection activeCell="D45" sqref="D45"/>
    </sheetView>
  </sheetViews>
  <sheetFormatPr defaultRowHeight="12.75" x14ac:dyDescent="0.2"/>
  <cols>
    <col min="1" max="1" width="9" style="35" bestFit="1" customWidth="1"/>
    <col min="2" max="2" width="18" style="35" bestFit="1" customWidth="1"/>
    <col min="3" max="3" width="43.85546875" style="35" bestFit="1" customWidth="1"/>
    <col min="4" max="4" width="16.5703125" style="35" bestFit="1" customWidth="1"/>
    <col min="5" max="5" width="9" style="35" bestFit="1" customWidth="1"/>
    <col min="6" max="6" width="5" style="35" bestFit="1" customWidth="1"/>
    <col min="7" max="7" width="8.42578125" style="35" bestFit="1" customWidth="1"/>
    <col min="8" max="8" width="14.28515625" style="35" bestFit="1" customWidth="1"/>
    <col min="9" max="9" width="5.7109375" style="35" bestFit="1" customWidth="1"/>
    <col min="10" max="15" width="11.7109375" style="35" customWidth="1"/>
    <col min="16" max="16" width="7.7109375" style="35" bestFit="1" customWidth="1"/>
    <col min="18" max="18" width="11.42578125" bestFit="1" customWidth="1"/>
    <col min="19" max="19" width="16.140625" bestFit="1" customWidth="1"/>
    <col min="20" max="20" width="16.28515625" bestFit="1" customWidth="1"/>
    <col min="21" max="21" width="16" bestFit="1" customWidth="1"/>
    <col min="22" max="22" width="13.5703125" customWidth="1"/>
    <col min="23" max="23" width="20.85546875" bestFit="1" customWidth="1"/>
    <col min="24" max="24" width="13.5703125" customWidth="1"/>
    <col min="25" max="25" width="7.7109375" bestFit="1" customWidth="1"/>
    <col min="26" max="26" width="8.7109375" bestFit="1" customWidth="1"/>
    <col min="27" max="28" width="13.5703125" customWidth="1"/>
    <col min="40" max="40" width="9.140625" customWidth="1"/>
    <col min="41" max="41" width="10.140625" bestFit="1" customWidth="1"/>
  </cols>
  <sheetData>
    <row r="1" spans="1:40" x14ac:dyDescent="0.2">
      <c r="A1" s="34"/>
      <c r="B1" s="34" t="s">
        <v>66</v>
      </c>
      <c r="C1" s="34" t="s">
        <v>67</v>
      </c>
      <c r="D1" s="32" t="s">
        <v>68</v>
      </c>
      <c r="E1" s="34" t="s">
        <v>69</v>
      </c>
      <c r="F1" s="34" t="s">
        <v>70</v>
      </c>
      <c r="G1" s="32" t="s">
        <v>71</v>
      </c>
      <c r="H1" s="34" t="s">
        <v>72</v>
      </c>
      <c r="I1" s="34" t="s">
        <v>84</v>
      </c>
      <c r="J1" s="34" t="s">
        <v>85</v>
      </c>
      <c r="K1" s="34" t="s">
        <v>86</v>
      </c>
      <c r="L1" s="34" t="s">
        <v>87</v>
      </c>
      <c r="M1" s="34" t="s">
        <v>88</v>
      </c>
      <c r="N1" s="34" t="s">
        <v>89</v>
      </c>
      <c r="O1" s="34" t="s">
        <v>90</v>
      </c>
      <c r="P1" s="34" t="s">
        <v>91</v>
      </c>
      <c r="Q1" s="34" t="s">
        <v>92</v>
      </c>
      <c r="R1" s="32" t="s">
        <v>93</v>
      </c>
      <c r="S1" s="32" t="s">
        <v>107</v>
      </c>
      <c r="T1" s="32" t="s">
        <v>114</v>
      </c>
      <c r="U1" s="32" t="s">
        <v>111</v>
      </c>
      <c r="V1" s="32" t="s">
        <v>71</v>
      </c>
      <c r="W1" s="32" t="s">
        <v>115</v>
      </c>
      <c r="X1" s="32" t="s">
        <v>73</v>
      </c>
      <c r="Y1" s="32" t="s">
        <v>74</v>
      </c>
      <c r="Z1" s="32" t="s">
        <v>112</v>
      </c>
      <c r="AA1" s="32" t="s">
        <v>75</v>
      </c>
      <c r="AB1" s="32" t="s">
        <v>76</v>
      </c>
      <c r="AG1" s="7"/>
      <c r="AH1" s="1"/>
      <c r="AI1" s="1"/>
      <c r="AJ1" s="29"/>
      <c r="AK1" s="29"/>
    </row>
    <row r="2" spans="1:40" x14ac:dyDescent="0.2">
      <c r="A2" s="34"/>
      <c r="S2" s="35"/>
      <c r="T2" s="35"/>
      <c r="U2" s="35"/>
      <c r="V2" s="35"/>
      <c r="W2" s="35"/>
      <c r="X2" s="35"/>
      <c r="Y2" s="35"/>
      <c r="Z2" s="35"/>
      <c r="AA2" s="35"/>
      <c r="AB2" s="35"/>
      <c r="AG2" s="7"/>
      <c r="AH2" s="1"/>
      <c r="AI2" s="1"/>
      <c r="AJ2" s="29"/>
      <c r="AK2" s="29"/>
    </row>
    <row r="3" spans="1:40" x14ac:dyDescent="0.2">
      <c r="A3" s="33" t="s">
        <v>77</v>
      </c>
      <c r="B3" s="50" t="s">
        <v>80</v>
      </c>
      <c r="C3" s="51" t="s">
        <v>81</v>
      </c>
      <c r="D3" s="52" t="s">
        <v>96</v>
      </c>
      <c r="E3" s="53">
        <v>41827</v>
      </c>
      <c r="F3" s="54">
        <v>0.29166666666666669</v>
      </c>
      <c r="G3" s="55">
        <v>90</v>
      </c>
      <c r="H3" s="55" t="s">
        <v>97</v>
      </c>
      <c r="I3" s="56">
        <v>10200</v>
      </c>
      <c r="J3" s="57">
        <v>6.99</v>
      </c>
      <c r="K3" s="57">
        <v>21.5</v>
      </c>
      <c r="L3" s="57">
        <v>7.2</v>
      </c>
      <c r="M3" s="57" t="s">
        <v>95</v>
      </c>
      <c r="N3" s="57">
        <v>61</v>
      </c>
      <c r="O3" s="57" t="s">
        <v>95</v>
      </c>
      <c r="P3" s="57">
        <v>6.97</v>
      </c>
      <c r="Q3" s="57"/>
      <c r="R3" s="57">
        <v>0</v>
      </c>
      <c r="S3" s="57">
        <v>0.01</v>
      </c>
      <c r="T3" s="57">
        <v>0.27</v>
      </c>
      <c r="U3" s="57">
        <f>S3/T3</f>
        <v>3.7037037037037035E-2</v>
      </c>
      <c r="V3" s="57">
        <v>90</v>
      </c>
      <c r="W3" s="57">
        <f>U3*V3</f>
        <v>3.333333333333333</v>
      </c>
      <c r="X3" s="57">
        <f>R3/W3</f>
        <v>0</v>
      </c>
      <c r="Y3" s="57">
        <v>0</v>
      </c>
      <c r="Z3" s="57">
        <v>0</v>
      </c>
      <c r="AA3" s="57">
        <f>Y3/W3</f>
        <v>0</v>
      </c>
      <c r="AB3" s="57">
        <f>Z3/W3</f>
        <v>0</v>
      </c>
      <c r="AG3" s="7" t="s">
        <v>47</v>
      </c>
      <c r="AH3" s="42">
        <v>41827</v>
      </c>
      <c r="AI3" s="42">
        <v>41827</v>
      </c>
      <c r="AJ3" s="42">
        <v>41862</v>
      </c>
      <c r="AK3" s="42">
        <v>41862</v>
      </c>
      <c r="AL3" s="43">
        <v>41898</v>
      </c>
      <c r="AM3" s="43">
        <v>41898</v>
      </c>
    </row>
    <row r="4" spans="1:40" x14ac:dyDescent="0.2">
      <c r="A4" s="31"/>
      <c r="B4" s="47" t="s">
        <v>78</v>
      </c>
      <c r="C4" s="49" t="s">
        <v>79</v>
      </c>
      <c r="D4" s="58" t="s">
        <v>83</v>
      </c>
      <c r="E4" s="59">
        <v>41827</v>
      </c>
      <c r="F4" s="60">
        <v>0.5625</v>
      </c>
      <c r="G4" s="61">
        <v>30</v>
      </c>
      <c r="H4" s="61" t="s">
        <v>94</v>
      </c>
      <c r="I4" s="62">
        <v>124400</v>
      </c>
      <c r="J4" s="63">
        <v>6</v>
      </c>
      <c r="K4" s="63">
        <v>24.2</v>
      </c>
      <c r="L4" s="63">
        <v>7.81</v>
      </c>
      <c r="M4" s="63">
        <v>0.7</v>
      </c>
      <c r="N4" s="63" t="s">
        <v>95</v>
      </c>
      <c r="O4" s="63">
        <v>405</v>
      </c>
      <c r="P4" s="63">
        <v>11.75</v>
      </c>
      <c r="Q4" s="63">
        <v>5.26</v>
      </c>
      <c r="R4" s="63">
        <v>8</v>
      </c>
      <c r="S4" s="63">
        <v>0.01</v>
      </c>
      <c r="T4" s="63">
        <v>0.23400000000000001</v>
      </c>
      <c r="U4" s="63">
        <f t="shared" ref="U4:U13" si="0">S4/T4</f>
        <v>4.2735042735042736E-2</v>
      </c>
      <c r="V4" s="63">
        <v>30</v>
      </c>
      <c r="W4" s="63">
        <f t="shared" ref="W4:W13" si="1">U4*V4</f>
        <v>1.2820512820512822</v>
      </c>
      <c r="X4" s="63">
        <f>R4/W4</f>
        <v>6.2399999999999993</v>
      </c>
      <c r="Y4" s="63">
        <v>7</v>
      </c>
      <c r="Z4" s="63">
        <v>1</v>
      </c>
      <c r="AA4" s="63">
        <f t="shared" ref="AA4:AA13" si="2">Y4/W4</f>
        <v>5.46</v>
      </c>
      <c r="AB4" s="63">
        <f t="shared" ref="AB4:AB13" si="3">Z4/W4</f>
        <v>0.77999999999999992</v>
      </c>
      <c r="AG4" s="7" t="s">
        <v>48</v>
      </c>
      <c r="AH4" s="44" t="s">
        <v>57</v>
      </c>
      <c r="AI4" s="44" t="s">
        <v>57</v>
      </c>
      <c r="AJ4" s="44" t="s">
        <v>57</v>
      </c>
      <c r="AK4" s="44" t="s">
        <v>57</v>
      </c>
      <c r="AL4" s="44" t="s">
        <v>57</v>
      </c>
      <c r="AM4" s="44" t="s">
        <v>57</v>
      </c>
    </row>
    <row r="5" spans="1:40" x14ac:dyDescent="0.2">
      <c r="A5" s="31"/>
      <c r="B5" s="58" t="s">
        <v>98</v>
      </c>
      <c r="C5" s="58" t="s">
        <v>99</v>
      </c>
      <c r="D5" s="58" t="s">
        <v>100</v>
      </c>
      <c r="E5" s="59">
        <v>41827</v>
      </c>
      <c r="F5" s="60">
        <v>0.45833333333333331</v>
      </c>
      <c r="G5" s="61">
        <v>90</v>
      </c>
      <c r="H5" s="61" t="s">
        <v>101</v>
      </c>
      <c r="I5" s="62">
        <v>9230</v>
      </c>
      <c r="J5" s="63">
        <v>6.25</v>
      </c>
      <c r="K5" s="63">
        <v>23.4</v>
      </c>
      <c r="L5" s="63">
        <v>7.71</v>
      </c>
      <c r="M5" s="63">
        <v>0.59</v>
      </c>
      <c r="N5" s="63" t="s">
        <v>95</v>
      </c>
      <c r="O5" s="63">
        <v>351.1</v>
      </c>
      <c r="P5" s="63">
        <v>10.6</v>
      </c>
      <c r="Q5" s="63"/>
      <c r="R5" s="63">
        <v>58</v>
      </c>
      <c r="S5" s="63">
        <v>5.0000000000000001E-3</v>
      </c>
      <c r="T5" s="63">
        <v>0.17499999999999999</v>
      </c>
      <c r="U5" s="63">
        <f t="shared" si="0"/>
        <v>2.8571428571428574E-2</v>
      </c>
      <c r="V5" s="63">
        <v>90</v>
      </c>
      <c r="W5" s="63">
        <f t="shared" si="1"/>
        <v>2.5714285714285716</v>
      </c>
      <c r="X5" s="63">
        <f>R5/W5</f>
        <v>22.555555555555554</v>
      </c>
      <c r="Y5" s="64">
        <v>48</v>
      </c>
      <c r="Z5" s="63">
        <v>10</v>
      </c>
      <c r="AA5" s="63">
        <f t="shared" si="2"/>
        <v>18.666666666666664</v>
      </c>
      <c r="AB5" s="63">
        <f t="shared" si="3"/>
        <v>3.8888888888888884</v>
      </c>
      <c r="AG5" s="7" t="s">
        <v>50</v>
      </c>
      <c r="AH5" s="45">
        <v>90</v>
      </c>
      <c r="AI5" s="45">
        <v>90</v>
      </c>
      <c r="AJ5" s="44">
        <v>90</v>
      </c>
      <c r="AK5" s="44">
        <v>90</v>
      </c>
      <c r="AL5" s="45">
        <v>90</v>
      </c>
      <c r="AM5" s="45">
        <v>90</v>
      </c>
    </row>
    <row r="6" spans="1:40" x14ac:dyDescent="0.2">
      <c r="A6" s="34"/>
      <c r="B6" s="65"/>
      <c r="C6" s="65"/>
      <c r="D6" s="65"/>
      <c r="E6" s="66"/>
      <c r="F6" s="66"/>
      <c r="G6" s="66"/>
      <c r="H6" s="66"/>
      <c r="I6" s="67"/>
      <c r="J6" s="67"/>
      <c r="K6" s="67"/>
      <c r="L6" s="67"/>
      <c r="M6" s="67"/>
      <c r="N6" s="67"/>
      <c r="O6" s="67"/>
      <c r="P6" s="67"/>
      <c r="Q6" s="68"/>
      <c r="R6" s="67"/>
      <c r="S6" s="67"/>
      <c r="T6" s="67"/>
      <c r="U6" s="67"/>
      <c r="V6" s="67"/>
      <c r="W6" s="67"/>
      <c r="X6" s="67"/>
      <c r="Y6" s="69"/>
      <c r="Z6" s="67"/>
      <c r="AA6" s="67"/>
      <c r="AB6" s="67"/>
      <c r="AG6" s="7" t="s">
        <v>44</v>
      </c>
      <c r="AH6" s="45" t="s">
        <v>45</v>
      </c>
      <c r="AI6" s="45" t="s">
        <v>46</v>
      </c>
      <c r="AJ6" s="44" t="s">
        <v>45</v>
      </c>
      <c r="AK6" s="44" t="s">
        <v>46</v>
      </c>
      <c r="AL6" s="45" t="s">
        <v>45</v>
      </c>
      <c r="AM6" s="45" t="s">
        <v>46</v>
      </c>
    </row>
    <row r="7" spans="1:40" x14ac:dyDescent="0.2">
      <c r="A7" s="33" t="s">
        <v>82</v>
      </c>
      <c r="B7" s="52" t="s">
        <v>80</v>
      </c>
      <c r="C7" s="52" t="s">
        <v>81</v>
      </c>
      <c r="D7" s="52" t="s">
        <v>96</v>
      </c>
      <c r="E7" s="53">
        <v>41862</v>
      </c>
      <c r="F7" s="54">
        <v>0.375</v>
      </c>
      <c r="G7" s="55">
        <v>90</v>
      </c>
      <c r="H7" s="55" t="s">
        <v>97</v>
      </c>
      <c r="I7" s="56">
        <v>3780</v>
      </c>
      <c r="J7" s="57">
        <v>7.1</v>
      </c>
      <c r="K7" s="57">
        <v>23.3</v>
      </c>
      <c r="L7" s="57">
        <v>7.72</v>
      </c>
      <c r="M7" s="57" t="s">
        <v>95</v>
      </c>
      <c r="N7" s="57">
        <v>84</v>
      </c>
      <c r="O7" s="57" t="s">
        <v>95</v>
      </c>
      <c r="P7" s="57">
        <v>7.41</v>
      </c>
      <c r="Q7" s="57"/>
      <c r="R7" s="57">
        <v>0</v>
      </c>
      <c r="S7" s="57">
        <v>0.01</v>
      </c>
      <c r="T7" s="57">
        <v>0.23</v>
      </c>
      <c r="U7" s="57">
        <f t="shared" si="0"/>
        <v>4.3478260869565216E-2</v>
      </c>
      <c r="V7" s="57">
        <v>90</v>
      </c>
      <c r="W7" s="57">
        <f t="shared" si="1"/>
        <v>3.9130434782608696</v>
      </c>
      <c r="X7" s="57">
        <f>R7/W7</f>
        <v>0</v>
      </c>
      <c r="Y7" s="57">
        <v>0</v>
      </c>
      <c r="Z7" s="57">
        <v>0</v>
      </c>
      <c r="AA7" s="57">
        <f t="shared" si="2"/>
        <v>0</v>
      </c>
      <c r="AB7" s="57">
        <f t="shared" si="3"/>
        <v>0</v>
      </c>
      <c r="AG7" s="7" t="s">
        <v>53</v>
      </c>
      <c r="AH7" s="45">
        <v>270</v>
      </c>
      <c r="AI7" s="45"/>
      <c r="AJ7" s="44">
        <v>230</v>
      </c>
      <c r="AK7" s="44"/>
      <c r="AL7" s="39">
        <v>255</v>
      </c>
      <c r="AM7" s="39"/>
    </row>
    <row r="8" spans="1:40" x14ac:dyDescent="0.2">
      <c r="A8" s="31"/>
      <c r="B8" s="58" t="s">
        <v>78</v>
      </c>
      <c r="C8" s="58" t="s">
        <v>79</v>
      </c>
      <c r="D8" s="58" t="s">
        <v>102</v>
      </c>
      <c r="E8" s="59">
        <v>41863</v>
      </c>
      <c r="F8" s="60">
        <v>0.45833333333333331</v>
      </c>
      <c r="G8" s="61">
        <v>30</v>
      </c>
      <c r="H8" s="61" t="s">
        <v>103</v>
      </c>
      <c r="I8" s="62">
        <v>24400</v>
      </c>
      <c r="J8" s="63">
        <v>7.9</v>
      </c>
      <c r="K8" s="63">
        <v>23.1</v>
      </c>
      <c r="L8" s="63">
        <v>8.26</v>
      </c>
      <c r="M8" s="63" t="s">
        <v>95</v>
      </c>
      <c r="N8" s="63">
        <v>49</v>
      </c>
      <c r="O8" s="63">
        <v>413.7</v>
      </c>
      <c r="P8" s="63">
        <v>7.59</v>
      </c>
      <c r="Q8" s="63"/>
      <c r="R8" s="63">
        <v>410</v>
      </c>
      <c r="S8" s="63">
        <v>0.01</v>
      </c>
      <c r="T8" s="63">
        <v>0.2</v>
      </c>
      <c r="U8" s="63">
        <f t="shared" si="0"/>
        <v>4.9999999999999996E-2</v>
      </c>
      <c r="V8" s="63">
        <v>30</v>
      </c>
      <c r="W8" s="63">
        <f t="shared" si="1"/>
        <v>1.4999999999999998</v>
      </c>
      <c r="X8" s="63">
        <f>R8/W8</f>
        <v>273.33333333333337</v>
      </c>
      <c r="Y8" s="63">
        <v>388</v>
      </c>
      <c r="Z8" s="63">
        <v>22</v>
      </c>
      <c r="AA8" s="63">
        <f t="shared" si="2"/>
        <v>258.66666666666669</v>
      </c>
      <c r="AB8" s="63">
        <f t="shared" si="3"/>
        <v>14.66666666666667</v>
      </c>
      <c r="AG8" s="18" t="s">
        <v>109</v>
      </c>
      <c r="AH8" s="45">
        <v>0</v>
      </c>
      <c r="AI8" s="45">
        <v>0</v>
      </c>
      <c r="AJ8" s="45">
        <v>0</v>
      </c>
      <c r="AK8" s="45">
        <v>0</v>
      </c>
      <c r="AL8" s="45">
        <v>0</v>
      </c>
      <c r="AM8" s="45">
        <v>0</v>
      </c>
    </row>
    <row r="9" spans="1:40" x14ac:dyDescent="0.2">
      <c r="A9" s="31"/>
      <c r="B9" s="58" t="s">
        <v>98</v>
      </c>
      <c r="C9" s="58" t="s">
        <v>99</v>
      </c>
      <c r="D9" s="58" t="s">
        <v>100</v>
      </c>
      <c r="E9" s="59">
        <v>41862</v>
      </c>
      <c r="F9" s="60">
        <v>0.375</v>
      </c>
      <c r="G9" s="61">
        <v>13</v>
      </c>
      <c r="H9" s="61" t="s">
        <v>104</v>
      </c>
      <c r="I9" s="62">
        <v>4640</v>
      </c>
      <c r="J9" s="63">
        <v>7.47</v>
      </c>
      <c r="K9" s="63">
        <v>23.6</v>
      </c>
      <c r="L9" s="63">
        <v>8.7100000000000009</v>
      </c>
      <c r="M9" s="63">
        <v>0.42</v>
      </c>
      <c r="N9" s="63" t="s">
        <v>95</v>
      </c>
      <c r="O9" s="63">
        <v>289.60000000000002</v>
      </c>
      <c r="P9" s="63">
        <v>39.700000000000003</v>
      </c>
      <c r="Q9" s="63"/>
      <c r="R9" s="63">
        <v>1</v>
      </c>
      <c r="S9" s="63">
        <v>0.01</v>
      </c>
      <c r="T9" s="63">
        <v>0.17799999999999999</v>
      </c>
      <c r="U9" s="63">
        <f t="shared" si="0"/>
        <v>5.6179775280898882E-2</v>
      </c>
      <c r="V9" s="63">
        <v>13</v>
      </c>
      <c r="W9" s="63">
        <f t="shared" si="1"/>
        <v>0.73033707865168551</v>
      </c>
      <c r="X9" s="63">
        <f>R9/W9</f>
        <v>1.369230769230769</v>
      </c>
      <c r="Y9" s="64">
        <v>0</v>
      </c>
      <c r="Z9" s="63">
        <v>1</v>
      </c>
      <c r="AA9" s="63">
        <f t="shared" si="2"/>
        <v>0</v>
      </c>
      <c r="AB9" s="63">
        <f t="shared" si="3"/>
        <v>1.369230769230769</v>
      </c>
      <c r="AG9" s="18" t="s">
        <v>108</v>
      </c>
      <c r="AH9" s="45">
        <v>10</v>
      </c>
      <c r="AI9" s="45">
        <v>10</v>
      </c>
      <c r="AJ9" s="45">
        <v>10</v>
      </c>
      <c r="AK9" s="45">
        <v>10</v>
      </c>
      <c r="AL9" s="45">
        <v>10</v>
      </c>
      <c r="AM9" s="45">
        <v>10</v>
      </c>
    </row>
    <row r="10" spans="1:40" x14ac:dyDescent="0.2">
      <c r="A10" s="34"/>
      <c r="B10" s="65"/>
      <c r="C10" s="65"/>
      <c r="D10" s="65"/>
      <c r="E10" s="66"/>
      <c r="F10" s="66"/>
      <c r="G10" s="66"/>
      <c r="H10" s="66"/>
      <c r="I10" s="67"/>
      <c r="J10" s="67"/>
      <c r="K10" s="67"/>
      <c r="L10" s="67"/>
      <c r="M10" s="67"/>
      <c r="N10" s="67"/>
      <c r="O10" s="67"/>
      <c r="P10" s="67"/>
      <c r="Q10" s="68"/>
      <c r="R10" s="68"/>
      <c r="S10" s="67"/>
      <c r="T10" s="68"/>
      <c r="U10" s="67"/>
      <c r="V10" s="67"/>
      <c r="W10" s="67"/>
      <c r="X10" s="67"/>
      <c r="Y10" s="69"/>
      <c r="Z10" s="67"/>
      <c r="AA10" s="67"/>
      <c r="AB10" s="67"/>
      <c r="AG10" s="19" t="s">
        <v>13</v>
      </c>
      <c r="AH10" s="45">
        <v>0</v>
      </c>
      <c r="AI10" s="45">
        <v>0</v>
      </c>
      <c r="AJ10" s="44">
        <v>0</v>
      </c>
      <c r="AK10" s="44">
        <v>0</v>
      </c>
      <c r="AL10" s="45">
        <v>0</v>
      </c>
      <c r="AM10" s="45">
        <v>0</v>
      </c>
    </row>
    <row r="11" spans="1:40" x14ac:dyDescent="0.2">
      <c r="A11" s="33" t="s">
        <v>106</v>
      </c>
      <c r="B11" s="48" t="s">
        <v>80</v>
      </c>
      <c r="C11" s="48" t="s">
        <v>81</v>
      </c>
      <c r="D11" s="49" t="s">
        <v>96</v>
      </c>
      <c r="E11" s="36">
        <v>41898</v>
      </c>
      <c r="F11" s="37">
        <v>0.3888888888888889</v>
      </c>
      <c r="G11" s="32">
        <v>90</v>
      </c>
      <c r="H11" s="34"/>
      <c r="I11" s="32">
        <v>11775</v>
      </c>
      <c r="J11" s="32">
        <v>8.4</v>
      </c>
      <c r="K11" s="32">
        <v>14.5</v>
      </c>
      <c r="L11" s="32">
        <v>6.82</v>
      </c>
      <c r="M11" s="32" t="s">
        <v>95</v>
      </c>
      <c r="N11" s="32">
        <v>57</v>
      </c>
      <c r="O11" s="32" t="s">
        <v>95</v>
      </c>
      <c r="P11" s="32">
        <v>7.67</v>
      </c>
      <c r="Q11" s="1"/>
      <c r="R11" s="1">
        <v>0</v>
      </c>
      <c r="S11" s="38">
        <v>0.01</v>
      </c>
      <c r="T11" s="38">
        <v>0.255</v>
      </c>
      <c r="U11" s="38">
        <f t="shared" si="0"/>
        <v>3.9215686274509803E-2</v>
      </c>
      <c r="V11" s="32">
        <v>90</v>
      </c>
      <c r="W11" s="38">
        <f t="shared" si="1"/>
        <v>3.5294117647058822</v>
      </c>
      <c r="X11" s="38">
        <f>R11/W11</f>
        <v>0</v>
      </c>
      <c r="Y11" s="38">
        <v>0</v>
      </c>
      <c r="Z11" s="38">
        <v>0</v>
      </c>
      <c r="AA11" s="38">
        <f t="shared" si="2"/>
        <v>0</v>
      </c>
      <c r="AB11" s="38">
        <f t="shared" si="3"/>
        <v>0</v>
      </c>
      <c r="AG11" s="4" t="s">
        <v>7</v>
      </c>
      <c r="AH11" s="45">
        <v>0</v>
      </c>
      <c r="AI11" s="45">
        <v>0</v>
      </c>
      <c r="AJ11" s="44">
        <v>0</v>
      </c>
      <c r="AK11" s="44">
        <v>0</v>
      </c>
      <c r="AL11" s="45">
        <v>0</v>
      </c>
      <c r="AM11" s="45">
        <v>0</v>
      </c>
    </row>
    <row r="12" spans="1:40" x14ac:dyDescent="0.2">
      <c r="A12" s="31"/>
      <c r="B12" s="48" t="s">
        <v>78</v>
      </c>
      <c r="C12" s="48" t="s">
        <v>79</v>
      </c>
      <c r="D12" s="49" t="s">
        <v>105</v>
      </c>
      <c r="E12" s="36">
        <v>41898</v>
      </c>
      <c r="F12" s="37">
        <v>0.38541666666666669</v>
      </c>
      <c r="G12" s="32">
        <v>30</v>
      </c>
      <c r="H12" s="34"/>
      <c r="I12" s="32">
        <v>74200</v>
      </c>
      <c r="J12" s="32">
        <v>7.6</v>
      </c>
      <c r="K12" s="32">
        <v>16.3</v>
      </c>
      <c r="L12" s="32">
        <v>7.61</v>
      </c>
      <c r="M12" s="32">
        <v>0.6</v>
      </c>
      <c r="N12" s="32" t="s">
        <v>95</v>
      </c>
      <c r="O12" s="32">
        <v>269</v>
      </c>
      <c r="P12" s="32">
        <v>8.7799999999999994</v>
      </c>
      <c r="Q12" s="1"/>
      <c r="R12" s="1">
        <v>6</v>
      </c>
      <c r="S12" s="38">
        <v>0.01</v>
      </c>
      <c r="T12" s="1">
        <v>0.24199999999999999</v>
      </c>
      <c r="U12" s="38">
        <f t="shared" si="0"/>
        <v>4.1322314049586778E-2</v>
      </c>
      <c r="V12" s="32">
        <v>30</v>
      </c>
      <c r="W12" s="38">
        <f t="shared" si="1"/>
        <v>1.2396694214876034</v>
      </c>
      <c r="X12" s="38">
        <f>R12/W12</f>
        <v>4.84</v>
      </c>
      <c r="Y12" s="38">
        <v>1</v>
      </c>
      <c r="Z12" s="38">
        <v>5</v>
      </c>
      <c r="AA12" s="38">
        <f t="shared" si="2"/>
        <v>0.80666666666666664</v>
      </c>
      <c r="AB12" s="38">
        <f t="shared" si="3"/>
        <v>4.0333333333333332</v>
      </c>
      <c r="AG12" s="4" t="s">
        <v>8</v>
      </c>
      <c r="AH12" s="45">
        <v>0</v>
      </c>
      <c r="AI12" s="45">
        <v>0</v>
      </c>
      <c r="AJ12" s="44">
        <v>0</v>
      </c>
      <c r="AK12" s="44">
        <v>0</v>
      </c>
      <c r="AL12" s="45">
        <v>0</v>
      </c>
      <c r="AM12" s="45">
        <v>0</v>
      </c>
    </row>
    <row r="13" spans="1:40" x14ac:dyDescent="0.2">
      <c r="A13" s="31"/>
      <c r="B13" s="48" t="s">
        <v>98</v>
      </c>
      <c r="C13" s="48" t="s">
        <v>99</v>
      </c>
      <c r="D13" s="49" t="s">
        <v>100</v>
      </c>
      <c r="E13" s="36">
        <v>41898</v>
      </c>
      <c r="F13" s="37">
        <v>0.41666666666666669</v>
      </c>
      <c r="G13" s="32">
        <v>30</v>
      </c>
      <c r="H13" s="34"/>
      <c r="I13" s="32">
        <v>24769</v>
      </c>
      <c r="J13" s="32">
        <v>9</v>
      </c>
      <c r="K13" s="32">
        <v>16.3</v>
      </c>
      <c r="L13" s="32">
        <v>7.55</v>
      </c>
      <c r="M13" s="32">
        <v>0.61</v>
      </c>
      <c r="N13" s="32" t="s">
        <v>95</v>
      </c>
      <c r="O13" s="32">
        <v>222.7</v>
      </c>
      <c r="P13" s="32">
        <v>12.44</v>
      </c>
      <c r="Q13" s="1"/>
      <c r="R13" s="1">
        <v>0</v>
      </c>
      <c r="S13" s="38">
        <v>0.01</v>
      </c>
      <c r="T13" s="1">
        <v>0.218</v>
      </c>
      <c r="U13" s="38">
        <f t="shared" si="0"/>
        <v>4.5871559633027525E-2</v>
      </c>
      <c r="V13" s="32">
        <v>30</v>
      </c>
      <c r="W13" s="38">
        <f t="shared" si="1"/>
        <v>1.3761467889908259</v>
      </c>
      <c r="X13" s="38">
        <f>R13/W13</f>
        <v>0</v>
      </c>
      <c r="Y13" s="1">
        <v>0</v>
      </c>
      <c r="Z13" s="38">
        <v>0</v>
      </c>
      <c r="AA13" s="38">
        <f t="shared" si="2"/>
        <v>0</v>
      </c>
      <c r="AB13" s="38">
        <f t="shared" si="3"/>
        <v>0</v>
      </c>
      <c r="AG13" s="18" t="s">
        <v>113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0"/>
    </row>
    <row r="14" spans="1:40" x14ac:dyDescent="0.2">
      <c r="A14" s="34"/>
      <c r="B14" s="34"/>
      <c r="C14" s="34"/>
      <c r="D14" s="32"/>
      <c r="E14" s="34"/>
      <c r="F14" s="34"/>
      <c r="G14" s="32"/>
      <c r="H14" s="34"/>
      <c r="I14" s="32"/>
      <c r="J14" s="32"/>
      <c r="K14" s="32"/>
      <c r="L14" s="32"/>
      <c r="M14" s="32"/>
      <c r="N14" s="32"/>
      <c r="O14" s="32"/>
      <c r="P14" s="32"/>
      <c r="AG14" s="4" t="s">
        <v>7</v>
      </c>
      <c r="AH14" s="45">
        <v>0</v>
      </c>
      <c r="AI14" s="45">
        <v>0</v>
      </c>
      <c r="AJ14" s="45">
        <v>0</v>
      </c>
      <c r="AK14" s="45">
        <v>0</v>
      </c>
      <c r="AL14" s="45">
        <v>0</v>
      </c>
      <c r="AM14" s="45">
        <v>0</v>
      </c>
      <c r="AN14" s="40"/>
    </row>
    <row r="15" spans="1:40" x14ac:dyDescent="0.2">
      <c r="A15" s="34"/>
      <c r="AG15" s="4" t="s">
        <v>8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0"/>
    </row>
    <row r="16" spans="1:40" x14ac:dyDescent="0.2">
      <c r="Y16" s="38"/>
      <c r="Z16" s="38"/>
      <c r="AA16" s="38"/>
      <c r="AB16" s="38"/>
      <c r="AD16" s="38"/>
      <c r="AG16" s="4"/>
      <c r="AH16" s="45"/>
      <c r="AI16" s="45"/>
      <c r="AJ16" s="44"/>
      <c r="AK16" s="44"/>
      <c r="AL16" s="45"/>
      <c r="AM16" s="45"/>
      <c r="AN16" s="40"/>
    </row>
    <row r="17" spans="1:40" x14ac:dyDescent="0.2">
      <c r="A17" s="71" t="s">
        <v>116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Y17" s="38"/>
      <c r="Z17" s="38"/>
      <c r="AA17" s="38"/>
      <c r="AB17" s="38"/>
      <c r="AD17" s="38"/>
      <c r="AH17" s="39"/>
      <c r="AI17" s="39"/>
      <c r="AJ17" s="39"/>
      <c r="AK17" s="39"/>
      <c r="AL17" s="39"/>
      <c r="AM17" s="39"/>
      <c r="AN17" s="40"/>
    </row>
    <row r="18" spans="1:40" x14ac:dyDescent="0.2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Y18" s="38"/>
      <c r="Z18" s="38"/>
      <c r="AA18" s="38"/>
      <c r="AB18" s="38"/>
      <c r="AD18" s="1"/>
      <c r="AG18" s="7" t="s">
        <v>47</v>
      </c>
      <c r="AH18" s="42">
        <v>41827</v>
      </c>
      <c r="AI18" s="42">
        <v>41827</v>
      </c>
      <c r="AJ18" s="42">
        <v>41863</v>
      </c>
      <c r="AK18" s="42">
        <v>41863</v>
      </c>
      <c r="AL18" s="43">
        <v>41898</v>
      </c>
      <c r="AM18" s="43">
        <v>41898</v>
      </c>
    </row>
    <row r="19" spans="1:40" x14ac:dyDescent="0.2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Y19" s="38"/>
      <c r="Z19" s="38"/>
      <c r="AA19" s="38"/>
      <c r="AB19" s="38"/>
      <c r="AG19" s="7" t="s">
        <v>48</v>
      </c>
      <c r="AH19" s="44" t="s">
        <v>49</v>
      </c>
      <c r="AI19" s="44" t="s">
        <v>49</v>
      </c>
      <c r="AJ19" s="44" t="s">
        <v>49</v>
      </c>
      <c r="AK19" s="44" t="s">
        <v>49</v>
      </c>
      <c r="AL19" s="45" t="s">
        <v>49</v>
      </c>
      <c r="AM19" s="45" t="s">
        <v>49</v>
      </c>
    </row>
    <row r="20" spans="1:40" x14ac:dyDescent="0.2">
      <c r="A20" s="73"/>
      <c r="B20" s="73" t="s">
        <v>66</v>
      </c>
      <c r="C20" s="74" t="s">
        <v>47</v>
      </c>
      <c r="D20" s="74" t="s">
        <v>48</v>
      </c>
      <c r="E20" s="74" t="s">
        <v>50</v>
      </c>
      <c r="F20" s="74" t="s">
        <v>117</v>
      </c>
      <c r="G20" s="74" t="s">
        <v>53</v>
      </c>
      <c r="H20" s="74" t="s">
        <v>109</v>
      </c>
      <c r="I20" s="74" t="s">
        <v>108</v>
      </c>
      <c r="J20" s="75" t="s">
        <v>13</v>
      </c>
      <c r="K20" s="76" t="s">
        <v>7</v>
      </c>
      <c r="L20" s="76" t="s">
        <v>8</v>
      </c>
      <c r="M20" s="74" t="s">
        <v>113</v>
      </c>
      <c r="N20" s="76" t="s">
        <v>7</v>
      </c>
      <c r="O20" s="76" t="s">
        <v>8</v>
      </c>
      <c r="Y20" s="38"/>
      <c r="Z20" s="38"/>
      <c r="AA20" s="38"/>
      <c r="AB20" s="38"/>
      <c r="AD20" s="38"/>
      <c r="AG20" s="7" t="s">
        <v>50</v>
      </c>
      <c r="AH20" s="44">
        <v>30</v>
      </c>
      <c r="AI20" s="44">
        <v>30</v>
      </c>
      <c r="AJ20" s="44">
        <v>30</v>
      </c>
      <c r="AK20" s="44">
        <v>30</v>
      </c>
      <c r="AL20" s="45">
        <v>30</v>
      </c>
      <c r="AM20" s="45">
        <v>30</v>
      </c>
    </row>
    <row r="21" spans="1:40" x14ac:dyDescent="0.2">
      <c r="A21" s="77" t="s">
        <v>77</v>
      </c>
      <c r="B21" s="78" t="s">
        <v>80</v>
      </c>
      <c r="C21" s="79">
        <v>41827</v>
      </c>
      <c r="D21" s="78" t="s">
        <v>57</v>
      </c>
      <c r="E21" s="78">
        <v>90</v>
      </c>
      <c r="F21" s="78" t="s">
        <v>45</v>
      </c>
      <c r="G21" s="78">
        <v>270</v>
      </c>
      <c r="H21" s="78">
        <v>0</v>
      </c>
      <c r="I21" s="78">
        <v>10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Y21" s="38"/>
      <c r="Z21" s="38"/>
      <c r="AA21" s="38"/>
      <c r="AB21" s="38"/>
      <c r="AD21" s="38"/>
      <c r="AG21" s="7" t="s">
        <v>44</v>
      </c>
      <c r="AH21" s="44" t="s">
        <v>45</v>
      </c>
      <c r="AI21" s="44" t="s">
        <v>46</v>
      </c>
      <c r="AJ21" s="44" t="s">
        <v>45</v>
      </c>
      <c r="AK21" s="44" t="s">
        <v>46</v>
      </c>
      <c r="AL21" s="45" t="s">
        <v>45</v>
      </c>
      <c r="AM21" s="45" t="s">
        <v>46</v>
      </c>
    </row>
    <row r="22" spans="1:40" x14ac:dyDescent="0.2">
      <c r="A22" s="80"/>
      <c r="B22" s="75" t="s">
        <v>80</v>
      </c>
      <c r="C22" s="81">
        <v>41827</v>
      </c>
      <c r="D22" s="75" t="s">
        <v>57</v>
      </c>
      <c r="E22" s="75">
        <v>90</v>
      </c>
      <c r="F22" s="75" t="s">
        <v>46</v>
      </c>
      <c r="G22" s="75">
        <v>270</v>
      </c>
      <c r="H22" s="75">
        <v>0</v>
      </c>
      <c r="I22" s="75">
        <v>10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Y22" s="38"/>
      <c r="Z22" s="38"/>
      <c r="AA22" s="38"/>
      <c r="AB22" s="38"/>
      <c r="AD22" s="1"/>
      <c r="AG22" s="7" t="s">
        <v>53</v>
      </c>
      <c r="AH22" s="44">
        <v>232</v>
      </c>
      <c r="AI22" s="44"/>
      <c r="AJ22" s="44">
        <v>200</v>
      </c>
      <c r="AK22" s="44"/>
      <c r="AL22" s="39">
        <v>242</v>
      </c>
      <c r="AM22" s="39"/>
    </row>
    <row r="23" spans="1:40" x14ac:dyDescent="0.2">
      <c r="A23" s="80"/>
      <c r="B23" s="75" t="s">
        <v>78</v>
      </c>
      <c r="C23" s="81">
        <v>41827</v>
      </c>
      <c r="D23" s="82" t="s">
        <v>49</v>
      </c>
      <c r="E23" s="82">
        <v>30</v>
      </c>
      <c r="F23" s="82" t="s">
        <v>45</v>
      </c>
      <c r="G23" s="82">
        <v>232</v>
      </c>
      <c r="H23" s="82">
        <v>7</v>
      </c>
      <c r="I23" s="82">
        <v>10</v>
      </c>
      <c r="J23" s="82">
        <v>5413</v>
      </c>
      <c r="K23" s="82">
        <v>10633</v>
      </c>
      <c r="L23" s="82">
        <v>194</v>
      </c>
      <c r="M23" s="82">
        <f>J23/1000</f>
        <v>5.4130000000000003</v>
      </c>
      <c r="N23" s="82">
        <f>K23/1000</f>
        <v>10.632999999999999</v>
      </c>
      <c r="O23" s="82">
        <f>L23/1000</f>
        <v>0.19400000000000001</v>
      </c>
      <c r="Y23" s="1"/>
      <c r="Z23" s="1"/>
      <c r="AA23" s="1"/>
      <c r="AB23" s="1"/>
      <c r="AG23" s="18" t="s">
        <v>109</v>
      </c>
      <c r="AH23" s="44">
        <v>7</v>
      </c>
      <c r="AI23" s="44">
        <v>1</v>
      </c>
      <c r="AJ23" s="44">
        <v>388</v>
      </c>
      <c r="AK23" s="44">
        <v>22</v>
      </c>
      <c r="AL23" s="44">
        <v>1</v>
      </c>
      <c r="AM23" s="44">
        <v>5</v>
      </c>
    </row>
    <row r="24" spans="1:40" x14ac:dyDescent="0.2">
      <c r="A24" s="80"/>
      <c r="B24" s="75" t="s">
        <v>78</v>
      </c>
      <c r="C24" s="81">
        <v>41827</v>
      </c>
      <c r="D24" s="83" t="s">
        <v>49</v>
      </c>
      <c r="E24" s="83">
        <v>30</v>
      </c>
      <c r="F24" s="83" t="s">
        <v>46</v>
      </c>
      <c r="G24" s="83">
        <v>232</v>
      </c>
      <c r="H24" s="83">
        <v>1</v>
      </c>
      <c r="I24" s="83">
        <v>10</v>
      </c>
      <c r="J24" s="83">
        <v>773</v>
      </c>
      <c r="K24" s="83">
        <v>3219</v>
      </c>
      <c r="L24" s="83">
        <v>-1672</v>
      </c>
      <c r="M24" s="83">
        <f>J24/1000</f>
        <v>0.77300000000000002</v>
      </c>
      <c r="N24" s="83">
        <f>K24/1000</f>
        <v>3.2189999999999999</v>
      </c>
      <c r="O24" s="83">
        <f>L24/1000</f>
        <v>-1.6719999999999999</v>
      </c>
      <c r="Y24" s="1"/>
      <c r="Z24" s="1"/>
      <c r="AA24" s="38"/>
      <c r="AB24" s="38"/>
      <c r="AD24" s="38"/>
      <c r="AG24" s="18" t="s">
        <v>108</v>
      </c>
      <c r="AH24" s="44">
        <v>10</v>
      </c>
      <c r="AI24" s="44">
        <v>10</v>
      </c>
      <c r="AJ24" s="44">
        <v>10</v>
      </c>
      <c r="AK24" s="44">
        <v>10</v>
      </c>
      <c r="AL24" s="44">
        <v>10</v>
      </c>
      <c r="AM24" s="44">
        <v>10</v>
      </c>
    </row>
    <row r="25" spans="1:40" x14ac:dyDescent="0.2">
      <c r="A25" s="80"/>
      <c r="B25" s="84" t="s">
        <v>98</v>
      </c>
      <c r="C25" s="85">
        <v>41827</v>
      </c>
      <c r="D25" s="84" t="s">
        <v>58</v>
      </c>
      <c r="E25" s="84">
        <v>90</v>
      </c>
      <c r="F25" s="84" t="s">
        <v>45</v>
      </c>
      <c r="G25" s="84">
        <v>175</v>
      </c>
      <c r="H25" s="84">
        <v>48</v>
      </c>
      <c r="I25" s="84">
        <v>5</v>
      </c>
      <c r="J25" s="84">
        <v>18667</v>
      </c>
      <c r="K25" s="84">
        <v>22927</v>
      </c>
      <c r="L25" s="84">
        <v>14407</v>
      </c>
      <c r="M25" s="84">
        <f>J25/1000</f>
        <v>18.667000000000002</v>
      </c>
      <c r="N25" s="84">
        <f>K25/1000</f>
        <v>22.927</v>
      </c>
      <c r="O25" s="84">
        <f>L25/1000</f>
        <v>14.407</v>
      </c>
      <c r="Y25" s="1"/>
      <c r="Z25" s="1"/>
      <c r="AA25" s="38"/>
      <c r="AB25" s="38"/>
      <c r="AD25" s="38"/>
      <c r="AG25" s="19" t="s">
        <v>13</v>
      </c>
      <c r="AH25" s="44">
        <v>5413</v>
      </c>
      <c r="AI25" s="44">
        <v>773</v>
      </c>
      <c r="AJ25" s="44">
        <v>258667</v>
      </c>
      <c r="AK25" s="44">
        <v>14667</v>
      </c>
      <c r="AL25" s="39">
        <v>807</v>
      </c>
      <c r="AM25" s="39">
        <v>4033</v>
      </c>
    </row>
    <row r="26" spans="1:40" x14ac:dyDescent="0.2">
      <c r="A26" s="80"/>
      <c r="B26" s="84" t="s">
        <v>98</v>
      </c>
      <c r="C26" s="85">
        <v>41827</v>
      </c>
      <c r="D26" s="84" t="s">
        <v>58</v>
      </c>
      <c r="E26" s="84">
        <v>90</v>
      </c>
      <c r="F26" s="84" t="s">
        <v>46</v>
      </c>
      <c r="G26" s="84">
        <v>175</v>
      </c>
      <c r="H26" s="84">
        <v>10</v>
      </c>
      <c r="I26" s="84">
        <v>5</v>
      </c>
      <c r="J26" s="84">
        <v>3889</v>
      </c>
      <c r="K26" s="84">
        <v>6639</v>
      </c>
      <c r="L26" s="84">
        <v>1139</v>
      </c>
      <c r="M26" s="84">
        <f>J26/1000</f>
        <v>3.8889999999999998</v>
      </c>
      <c r="N26" s="84">
        <f>K26/1000</f>
        <v>6.6390000000000002</v>
      </c>
      <c r="O26" s="84">
        <f>L26/1000</f>
        <v>1.139</v>
      </c>
      <c r="Y26" s="1"/>
      <c r="Z26" s="1"/>
      <c r="AA26" s="38"/>
      <c r="AB26" s="38"/>
      <c r="AD26" s="1"/>
      <c r="AG26" s="4" t="s">
        <v>7</v>
      </c>
      <c r="AH26" s="44">
        <v>10633</v>
      </c>
      <c r="AI26" s="44">
        <v>3219</v>
      </c>
      <c r="AJ26" s="44">
        <v>309903</v>
      </c>
      <c r="AK26" s="44">
        <v>22862</v>
      </c>
      <c r="AL26" s="39">
        <v>3358</v>
      </c>
      <c r="AM26" s="39">
        <v>8285</v>
      </c>
    </row>
    <row r="27" spans="1:40" x14ac:dyDescent="0.2">
      <c r="A27" s="73"/>
      <c r="B27" s="86"/>
      <c r="C27" s="87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X27" s="15" t="s">
        <v>110</v>
      </c>
      <c r="AG27" s="4" t="s">
        <v>8</v>
      </c>
      <c r="AH27" s="44">
        <v>194</v>
      </c>
      <c r="AI27" s="44">
        <v>-1672</v>
      </c>
      <c r="AJ27" s="44">
        <v>207430</v>
      </c>
      <c r="AK27" s="44">
        <v>6472</v>
      </c>
      <c r="AL27" s="39">
        <v>-1744</v>
      </c>
      <c r="AM27" s="39">
        <v>-218</v>
      </c>
    </row>
    <row r="28" spans="1:40" x14ac:dyDescent="0.2">
      <c r="A28" s="77" t="s">
        <v>82</v>
      </c>
      <c r="B28" s="78" t="s">
        <v>80</v>
      </c>
      <c r="C28" s="79">
        <v>41862</v>
      </c>
      <c r="D28" s="78" t="s">
        <v>57</v>
      </c>
      <c r="E28" s="78">
        <v>90</v>
      </c>
      <c r="F28" s="78" t="s">
        <v>45</v>
      </c>
      <c r="G28" s="78">
        <v>230</v>
      </c>
      <c r="H28" s="78">
        <v>0</v>
      </c>
      <c r="I28" s="78">
        <v>10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AG28" s="18" t="s">
        <v>113</v>
      </c>
      <c r="AH28" s="44">
        <f>AH25/1000</f>
        <v>5.4130000000000003</v>
      </c>
      <c r="AI28" s="44">
        <f t="shared" ref="AI28:AM28" si="4">AI25/1000</f>
        <v>0.77300000000000002</v>
      </c>
      <c r="AJ28" s="44">
        <f t="shared" si="4"/>
        <v>258.66699999999997</v>
      </c>
      <c r="AK28" s="44">
        <f t="shared" si="4"/>
        <v>14.667</v>
      </c>
      <c r="AL28" s="44">
        <f t="shared" si="4"/>
        <v>0.80700000000000005</v>
      </c>
      <c r="AM28" s="44">
        <f t="shared" si="4"/>
        <v>4.0330000000000004</v>
      </c>
      <c r="AN28" s="40"/>
    </row>
    <row r="29" spans="1:40" x14ac:dyDescent="0.2">
      <c r="A29" s="73"/>
      <c r="B29" s="75" t="s">
        <v>80</v>
      </c>
      <c r="C29" s="81">
        <v>41862</v>
      </c>
      <c r="D29" s="75" t="s">
        <v>57</v>
      </c>
      <c r="E29" s="75">
        <v>90</v>
      </c>
      <c r="F29" s="75" t="s">
        <v>46</v>
      </c>
      <c r="G29" s="75">
        <v>230</v>
      </c>
      <c r="H29" s="75">
        <v>0</v>
      </c>
      <c r="I29" s="75">
        <v>10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AG29" s="4" t="s">
        <v>7</v>
      </c>
      <c r="AH29" s="44">
        <f t="shared" ref="AH29:AM30" si="5">AH26/1000</f>
        <v>10.632999999999999</v>
      </c>
      <c r="AI29" s="44">
        <f t="shared" si="5"/>
        <v>3.2189999999999999</v>
      </c>
      <c r="AJ29" s="44">
        <f t="shared" si="5"/>
        <v>309.90300000000002</v>
      </c>
      <c r="AK29" s="44">
        <f t="shared" si="5"/>
        <v>22.861999999999998</v>
      </c>
      <c r="AL29" s="44">
        <f t="shared" si="5"/>
        <v>3.3580000000000001</v>
      </c>
      <c r="AM29" s="44">
        <f t="shared" si="5"/>
        <v>8.2850000000000001</v>
      </c>
      <c r="AN29" s="40"/>
    </row>
    <row r="30" spans="1:40" x14ac:dyDescent="0.2">
      <c r="A30" s="73"/>
      <c r="B30" s="75" t="s">
        <v>78</v>
      </c>
      <c r="C30" s="81">
        <v>41863</v>
      </c>
      <c r="D30" s="82" t="s">
        <v>49</v>
      </c>
      <c r="E30" s="82">
        <v>30</v>
      </c>
      <c r="F30" s="82" t="s">
        <v>45</v>
      </c>
      <c r="G30" s="82">
        <v>200</v>
      </c>
      <c r="H30" s="82">
        <v>388</v>
      </c>
      <c r="I30" s="82">
        <v>10</v>
      </c>
      <c r="J30" s="82">
        <v>258667</v>
      </c>
      <c r="K30" s="82">
        <v>309903</v>
      </c>
      <c r="L30" s="82">
        <v>207430</v>
      </c>
      <c r="M30" s="82">
        <f>J30/1000</f>
        <v>258.66699999999997</v>
      </c>
      <c r="N30" s="82">
        <f>K30/1000</f>
        <v>309.90300000000002</v>
      </c>
      <c r="O30" s="82">
        <f>L30/1000</f>
        <v>207.43</v>
      </c>
      <c r="AG30" s="4" t="s">
        <v>8</v>
      </c>
      <c r="AH30" s="44">
        <f t="shared" si="5"/>
        <v>0.19400000000000001</v>
      </c>
      <c r="AI30" s="44">
        <f t="shared" si="5"/>
        <v>-1.6719999999999999</v>
      </c>
      <c r="AJ30" s="44">
        <f t="shared" si="5"/>
        <v>207.43</v>
      </c>
      <c r="AK30" s="44">
        <f t="shared" si="5"/>
        <v>6.4720000000000004</v>
      </c>
      <c r="AL30" s="44">
        <f t="shared" si="5"/>
        <v>-1.744</v>
      </c>
      <c r="AM30" s="44">
        <f t="shared" si="5"/>
        <v>-0.218</v>
      </c>
      <c r="AN30" s="40"/>
    </row>
    <row r="31" spans="1:40" x14ac:dyDescent="0.2">
      <c r="A31" s="73"/>
      <c r="B31" s="75" t="s">
        <v>78</v>
      </c>
      <c r="C31" s="81">
        <v>41863</v>
      </c>
      <c r="D31" s="83" t="s">
        <v>49</v>
      </c>
      <c r="E31" s="83">
        <v>30</v>
      </c>
      <c r="F31" s="83" t="s">
        <v>46</v>
      </c>
      <c r="G31" s="83">
        <v>200</v>
      </c>
      <c r="H31" s="83">
        <v>22</v>
      </c>
      <c r="I31" s="83">
        <v>10</v>
      </c>
      <c r="J31" s="83">
        <v>14667</v>
      </c>
      <c r="K31" s="83">
        <v>22862</v>
      </c>
      <c r="L31" s="83">
        <v>6472</v>
      </c>
      <c r="M31" s="83">
        <f>J31/1000</f>
        <v>14.667</v>
      </c>
      <c r="N31" s="83">
        <f>K31/1000</f>
        <v>22.861999999999998</v>
      </c>
      <c r="O31" s="83">
        <f>L31/1000</f>
        <v>6.4720000000000004</v>
      </c>
      <c r="AG31" s="41"/>
      <c r="AH31" s="44"/>
      <c r="AI31" s="44"/>
      <c r="AJ31" s="44"/>
      <c r="AK31" s="44"/>
      <c r="AL31" s="39"/>
      <c r="AM31" s="39"/>
      <c r="AN31" s="40"/>
    </row>
    <row r="32" spans="1:40" x14ac:dyDescent="0.2">
      <c r="A32" s="73"/>
      <c r="B32" s="84" t="s">
        <v>98</v>
      </c>
      <c r="C32" s="85">
        <v>41862</v>
      </c>
      <c r="D32" s="84" t="s">
        <v>58</v>
      </c>
      <c r="E32" s="84">
        <v>13</v>
      </c>
      <c r="F32" s="84" t="s">
        <v>45</v>
      </c>
      <c r="G32" s="84">
        <v>178</v>
      </c>
      <c r="H32" s="84">
        <v>0</v>
      </c>
      <c r="I32" s="84">
        <v>10</v>
      </c>
      <c r="J32" s="84">
        <v>0</v>
      </c>
      <c r="K32" s="84">
        <v>0</v>
      </c>
      <c r="L32" s="84">
        <v>0</v>
      </c>
      <c r="M32" s="84">
        <f>J32/1000</f>
        <v>0</v>
      </c>
      <c r="N32" s="84">
        <f>K32/1000</f>
        <v>0</v>
      </c>
      <c r="O32" s="84">
        <f>L32/1000</f>
        <v>0</v>
      </c>
      <c r="AG32" s="40"/>
      <c r="AH32" s="39"/>
      <c r="AI32" s="39"/>
      <c r="AJ32" s="39"/>
      <c r="AK32" s="39"/>
      <c r="AL32" s="39"/>
      <c r="AM32" s="39"/>
      <c r="AN32" s="40"/>
    </row>
    <row r="33" spans="1:39" x14ac:dyDescent="0.2">
      <c r="A33" s="80"/>
      <c r="B33" s="84" t="s">
        <v>98</v>
      </c>
      <c r="C33" s="85">
        <v>41862</v>
      </c>
      <c r="D33" s="84" t="s">
        <v>58</v>
      </c>
      <c r="E33" s="84">
        <v>13</v>
      </c>
      <c r="F33" s="84" t="s">
        <v>46</v>
      </c>
      <c r="G33" s="84">
        <v>178</v>
      </c>
      <c r="H33" s="84">
        <v>1</v>
      </c>
      <c r="I33" s="84">
        <v>10</v>
      </c>
      <c r="J33" s="84">
        <v>1369</v>
      </c>
      <c r="K33" s="84">
        <v>5699</v>
      </c>
      <c r="L33" s="84">
        <v>-2961</v>
      </c>
      <c r="M33" s="84">
        <f>J33/1000</f>
        <v>1.369</v>
      </c>
      <c r="N33" s="84">
        <f>K33/1000</f>
        <v>5.6989999999999998</v>
      </c>
      <c r="O33" s="84">
        <f>L33/1000</f>
        <v>-2.9609999999999999</v>
      </c>
      <c r="AF33" s="7" t="s">
        <v>47</v>
      </c>
      <c r="AG33" s="7" t="s">
        <v>47</v>
      </c>
      <c r="AH33" s="42">
        <v>41827</v>
      </c>
      <c r="AI33" s="42">
        <v>41827</v>
      </c>
      <c r="AJ33" s="42">
        <v>41862</v>
      </c>
      <c r="AK33" s="42">
        <v>41862</v>
      </c>
      <c r="AL33" s="43">
        <v>41898</v>
      </c>
      <c r="AM33" s="43">
        <v>41898</v>
      </c>
    </row>
    <row r="34" spans="1:39" x14ac:dyDescent="0.2">
      <c r="A34" s="73"/>
      <c r="B34" s="86"/>
      <c r="C34" s="87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AF34" s="7" t="s">
        <v>48</v>
      </c>
      <c r="AG34" s="7" t="s">
        <v>48</v>
      </c>
      <c r="AH34" s="44" t="s">
        <v>58</v>
      </c>
      <c r="AI34" s="44" t="s">
        <v>58</v>
      </c>
      <c r="AJ34" s="44" t="s">
        <v>58</v>
      </c>
      <c r="AK34" s="44" t="s">
        <v>58</v>
      </c>
      <c r="AL34" s="44" t="s">
        <v>58</v>
      </c>
      <c r="AM34" s="44" t="s">
        <v>58</v>
      </c>
    </row>
    <row r="35" spans="1:39" x14ac:dyDescent="0.2">
      <c r="A35" s="77" t="s">
        <v>106</v>
      </c>
      <c r="B35" s="78" t="s">
        <v>80</v>
      </c>
      <c r="C35" s="79">
        <v>41898</v>
      </c>
      <c r="D35" s="78" t="s">
        <v>57</v>
      </c>
      <c r="E35" s="78">
        <v>90</v>
      </c>
      <c r="F35" s="78" t="s">
        <v>45</v>
      </c>
      <c r="G35" s="78">
        <v>255</v>
      </c>
      <c r="H35" s="78">
        <v>0</v>
      </c>
      <c r="I35" s="78">
        <v>10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AF35" s="7" t="s">
        <v>50</v>
      </c>
      <c r="AG35" s="7" t="s">
        <v>50</v>
      </c>
      <c r="AH35" s="45">
        <v>90</v>
      </c>
      <c r="AI35" s="45">
        <v>90</v>
      </c>
      <c r="AJ35" s="44">
        <v>13</v>
      </c>
      <c r="AK35" s="44">
        <v>13</v>
      </c>
      <c r="AL35" s="45">
        <v>30</v>
      </c>
      <c r="AM35" s="45">
        <v>30</v>
      </c>
    </row>
    <row r="36" spans="1:39" x14ac:dyDescent="0.2">
      <c r="A36" s="80"/>
      <c r="B36" s="75" t="s">
        <v>80</v>
      </c>
      <c r="C36" s="81">
        <v>41898</v>
      </c>
      <c r="D36" s="75" t="s">
        <v>57</v>
      </c>
      <c r="E36" s="75">
        <v>90</v>
      </c>
      <c r="F36" s="75" t="s">
        <v>46</v>
      </c>
      <c r="G36" s="75">
        <v>255</v>
      </c>
      <c r="H36" s="75">
        <v>0</v>
      </c>
      <c r="I36" s="75">
        <v>10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AF36" s="7" t="s">
        <v>44</v>
      </c>
      <c r="AG36" s="7" t="s">
        <v>44</v>
      </c>
      <c r="AH36" s="45" t="s">
        <v>45</v>
      </c>
      <c r="AI36" s="45" t="s">
        <v>46</v>
      </c>
      <c r="AJ36" s="44" t="s">
        <v>45</v>
      </c>
      <c r="AK36" s="44" t="s">
        <v>46</v>
      </c>
      <c r="AL36" s="45" t="s">
        <v>45</v>
      </c>
      <c r="AM36" s="45" t="s">
        <v>46</v>
      </c>
    </row>
    <row r="37" spans="1:39" x14ac:dyDescent="0.2">
      <c r="A37" s="80"/>
      <c r="B37" s="75" t="s">
        <v>78</v>
      </c>
      <c r="C37" s="81">
        <v>41898</v>
      </c>
      <c r="D37" s="82" t="s">
        <v>49</v>
      </c>
      <c r="E37" s="82">
        <v>30</v>
      </c>
      <c r="F37" s="82" t="s">
        <v>45</v>
      </c>
      <c r="G37" s="82">
        <v>242</v>
      </c>
      <c r="H37" s="82">
        <v>1</v>
      </c>
      <c r="I37" s="82">
        <v>10</v>
      </c>
      <c r="J37" s="82">
        <v>807</v>
      </c>
      <c r="K37" s="82">
        <v>3358</v>
      </c>
      <c r="L37" s="82">
        <v>-1744</v>
      </c>
      <c r="M37" s="82">
        <f>J37/1000</f>
        <v>0.80700000000000005</v>
      </c>
      <c r="N37" s="82">
        <f>K37/1000</f>
        <v>3.3580000000000001</v>
      </c>
      <c r="O37" s="82">
        <f>L37/1000</f>
        <v>-1.744</v>
      </c>
      <c r="AF37" s="7" t="s">
        <v>53</v>
      </c>
      <c r="AG37" s="18" t="s">
        <v>109</v>
      </c>
      <c r="AH37" s="23">
        <v>175</v>
      </c>
      <c r="AI37" s="21">
        <v>175</v>
      </c>
      <c r="AJ37" s="29">
        <v>178</v>
      </c>
      <c r="AK37" s="29">
        <v>178</v>
      </c>
      <c r="AL37" s="23">
        <v>218</v>
      </c>
      <c r="AM37" s="24">
        <v>218</v>
      </c>
    </row>
    <row r="38" spans="1:39" x14ac:dyDescent="0.2">
      <c r="A38" s="72"/>
      <c r="B38" s="75" t="s">
        <v>78</v>
      </c>
      <c r="C38" s="81">
        <v>41898</v>
      </c>
      <c r="D38" s="83" t="s">
        <v>49</v>
      </c>
      <c r="E38" s="83">
        <v>30</v>
      </c>
      <c r="F38" s="83" t="s">
        <v>46</v>
      </c>
      <c r="G38" s="83">
        <v>242</v>
      </c>
      <c r="H38" s="83">
        <v>5</v>
      </c>
      <c r="I38" s="83">
        <v>10</v>
      </c>
      <c r="J38" s="83">
        <v>4033</v>
      </c>
      <c r="K38" s="83">
        <v>8285</v>
      </c>
      <c r="L38" s="83">
        <v>-218</v>
      </c>
      <c r="M38" s="83">
        <f>J38/1000</f>
        <v>4.0330000000000004</v>
      </c>
      <c r="N38" s="83">
        <f>K38/1000</f>
        <v>8.2850000000000001</v>
      </c>
      <c r="O38" s="83">
        <f>L38/1000</f>
        <v>-0.218</v>
      </c>
      <c r="AF38" s="18" t="s">
        <v>109</v>
      </c>
      <c r="AG38" s="18" t="s">
        <v>108</v>
      </c>
      <c r="AH38" s="46">
        <v>48</v>
      </c>
      <c r="AI38" s="46">
        <v>10</v>
      </c>
      <c r="AJ38" s="44">
        <v>0</v>
      </c>
      <c r="AK38" s="44">
        <v>1</v>
      </c>
      <c r="AL38" s="44">
        <v>0</v>
      </c>
      <c r="AM38" s="44">
        <v>0</v>
      </c>
    </row>
    <row r="39" spans="1:39" x14ac:dyDescent="0.2">
      <c r="A39" s="72"/>
      <c r="B39" s="84" t="s">
        <v>98</v>
      </c>
      <c r="C39" s="85">
        <v>41898</v>
      </c>
      <c r="D39" s="84" t="s">
        <v>58</v>
      </c>
      <c r="E39" s="84">
        <v>30</v>
      </c>
      <c r="F39" s="84" t="s">
        <v>45</v>
      </c>
      <c r="G39" s="84">
        <v>218</v>
      </c>
      <c r="H39" s="84">
        <v>0</v>
      </c>
      <c r="I39" s="84">
        <v>10</v>
      </c>
      <c r="J39" s="84">
        <v>0</v>
      </c>
      <c r="K39" s="84">
        <v>0</v>
      </c>
      <c r="L39" s="84">
        <v>0</v>
      </c>
      <c r="M39" s="84">
        <f>J39/1000</f>
        <v>0</v>
      </c>
      <c r="N39" s="84">
        <f>K39/1000</f>
        <v>0</v>
      </c>
      <c r="O39" s="84">
        <f>L39/1000</f>
        <v>0</v>
      </c>
      <c r="AF39" s="18" t="s">
        <v>108</v>
      </c>
      <c r="AG39" s="19" t="s">
        <v>13</v>
      </c>
      <c r="AH39" s="45">
        <v>5</v>
      </c>
      <c r="AI39" s="45">
        <v>5</v>
      </c>
      <c r="AJ39" s="44">
        <v>10</v>
      </c>
      <c r="AK39" s="44">
        <v>10</v>
      </c>
      <c r="AL39" s="39">
        <v>10</v>
      </c>
      <c r="AM39" s="39">
        <v>10</v>
      </c>
    </row>
    <row r="40" spans="1:39" x14ac:dyDescent="0.2">
      <c r="A40" s="72"/>
      <c r="B40" s="84" t="s">
        <v>98</v>
      </c>
      <c r="C40" s="85">
        <v>41898</v>
      </c>
      <c r="D40" s="84" t="s">
        <v>58</v>
      </c>
      <c r="E40" s="84">
        <v>30</v>
      </c>
      <c r="F40" s="84" t="s">
        <v>46</v>
      </c>
      <c r="G40" s="84">
        <v>218</v>
      </c>
      <c r="H40" s="84">
        <v>0</v>
      </c>
      <c r="I40" s="84">
        <v>10</v>
      </c>
      <c r="J40" s="84">
        <v>0</v>
      </c>
      <c r="K40" s="84">
        <v>0</v>
      </c>
      <c r="L40" s="84">
        <v>0</v>
      </c>
      <c r="M40" s="84">
        <f>J40/1000</f>
        <v>0</v>
      </c>
      <c r="N40" s="84">
        <f>K40/1000</f>
        <v>0</v>
      </c>
      <c r="O40" s="84">
        <f>L40/1000</f>
        <v>0</v>
      </c>
      <c r="AF40" s="19" t="s">
        <v>13</v>
      </c>
      <c r="AG40" s="4" t="s">
        <v>7</v>
      </c>
      <c r="AH40" s="45">
        <v>18667</v>
      </c>
      <c r="AI40" s="45">
        <v>3889</v>
      </c>
      <c r="AJ40" s="44">
        <v>0</v>
      </c>
      <c r="AK40" s="44">
        <v>1369</v>
      </c>
      <c r="AL40" s="45">
        <v>0</v>
      </c>
      <c r="AM40" s="45">
        <v>0</v>
      </c>
    </row>
    <row r="41" spans="1:39" x14ac:dyDescent="0.2"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AF41" s="4" t="s">
        <v>7</v>
      </c>
      <c r="AG41" s="4" t="s">
        <v>8</v>
      </c>
      <c r="AH41" s="45">
        <v>22927</v>
      </c>
      <c r="AI41" s="45">
        <v>6639</v>
      </c>
      <c r="AJ41" s="44">
        <v>0</v>
      </c>
      <c r="AK41" s="44">
        <v>5699</v>
      </c>
      <c r="AL41" s="45">
        <v>0</v>
      </c>
      <c r="AM41" s="45">
        <v>0</v>
      </c>
    </row>
    <row r="42" spans="1:39" x14ac:dyDescent="0.2">
      <c r="AF42" s="4" t="s">
        <v>8</v>
      </c>
      <c r="AG42" s="18" t="s">
        <v>113</v>
      </c>
      <c r="AH42" s="45">
        <v>14407</v>
      </c>
      <c r="AI42" s="45">
        <v>1139</v>
      </c>
      <c r="AJ42" s="44">
        <v>0</v>
      </c>
      <c r="AK42" s="44">
        <v>-2961</v>
      </c>
      <c r="AL42" s="45">
        <v>0</v>
      </c>
      <c r="AM42" s="45">
        <v>0</v>
      </c>
    </row>
    <row r="43" spans="1:39" x14ac:dyDescent="0.2">
      <c r="AF43" s="18" t="s">
        <v>113</v>
      </c>
      <c r="AG43" s="4" t="s">
        <v>7</v>
      </c>
      <c r="AH43" s="45">
        <f>AH40/1000</f>
        <v>18.667000000000002</v>
      </c>
      <c r="AI43" s="45">
        <f t="shared" ref="AI43:AM43" si="6">AI40/1000</f>
        <v>3.8889999999999998</v>
      </c>
      <c r="AJ43" s="45">
        <f t="shared" si="6"/>
        <v>0</v>
      </c>
      <c r="AK43" s="45">
        <f t="shared" si="6"/>
        <v>1.369</v>
      </c>
      <c r="AL43" s="45">
        <f t="shared" si="6"/>
        <v>0</v>
      </c>
      <c r="AM43" s="45">
        <f t="shared" si="6"/>
        <v>0</v>
      </c>
    </row>
    <row r="44" spans="1:39" x14ac:dyDescent="0.2">
      <c r="AF44" s="4" t="s">
        <v>7</v>
      </c>
      <c r="AG44" s="4" t="s">
        <v>8</v>
      </c>
      <c r="AH44" s="45">
        <f t="shared" ref="AH44:AM45" si="7">AH41/1000</f>
        <v>22.927</v>
      </c>
      <c r="AI44" s="45">
        <f t="shared" si="7"/>
        <v>6.6390000000000002</v>
      </c>
      <c r="AJ44" s="45">
        <f t="shared" si="7"/>
        <v>0</v>
      </c>
      <c r="AK44" s="45">
        <f t="shared" si="7"/>
        <v>5.6989999999999998</v>
      </c>
      <c r="AL44" s="45">
        <f t="shared" si="7"/>
        <v>0</v>
      </c>
      <c r="AM44" s="45">
        <f t="shared" si="7"/>
        <v>0</v>
      </c>
    </row>
    <row r="45" spans="1:39" x14ac:dyDescent="0.2">
      <c r="AF45" s="4" t="s">
        <v>8</v>
      </c>
      <c r="AH45" s="45">
        <f t="shared" si="7"/>
        <v>14.407</v>
      </c>
      <c r="AI45" s="45">
        <f t="shared" si="7"/>
        <v>1.139</v>
      </c>
      <c r="AJ45" s="45">
        <f t="shared" si="7"/>
        <v>0</v>
      </c>
      <c r="AK45" s="45">
        <f t="shared" si="7"/>
        <v>-2.9609999999999999</v>
      </c>
      <c r="AL45" s="45">
        <f t="shared" si="7"/>
        <v>0</v>
      </c>
      <c r="AM45" s="45">
        <f t="shared" si="7"/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52" sqref="G52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zoomScaleNormal="100" workbookViewId="0">
      <selection activeCell="I40" sqref="I40:N40"/>
    </sheetView>
  </sheetViews>
  <sheetFormatPr defaultRowHeight="12.75" x14ac:dyDescent="0.2"/>
  <cols>
    <col min="1" max="1" width="20.28515625" customWidth="1"/>
    <col min="2" max="2" width="25.85546875" customWidth="1"/>
    <col min="3" max="3" width="23.7109375" customWidth="1"/>
    <col min="4" max="4" width="27.5703125" customWidth="1"/>
    <col min="5" max="5" width="22.140625" customWidth="1"/>
    <col min="6" max="6" width="14" customWidth="1"/>
    <col min="8" max="8" width="11.140625" style="7" customWidth="1"/>
    <col min="9" max="10" width="11.140625" style="1" customWidth="1"/>
    <col min="11" max="12" width="11.140625" style="29" customWidth="1"/>
    <col min="13" max="15" width="11.140625" customWidth="1"/>
  </cols>
  <sheetData>
    <row r="1" spans="1:15" x14ac:dyDescent="0.2">
      <c r="H1" s="7" t="s">
        <v>47</v>
      </c>
      <c r="I1" s="20">
        <v>41827</v>
      </c>
      <c r="J1" s="20">
        <v>41827</v>
      </c>
      <c r="K1" s="28">
        <v>41863</v>
      </c>
      <c r="L1" s="28">
        <v>41863</v>
      </c>
      <c r="M1" s="22">
        <v>41898</v>
      </c>
      <c r="N1" s="22">
        <v>41898</v>
      </c>
    </row>
    <row r="2" spans="1:15" x14ac:dyDescent="0.2">
      <c r="A2" t="s">
        <v>0</v>
      </c>
      <c r="H2" s="7" t="s">
        <v>48</v>
      </c>
      <c r="I2" s="21" t="s">
        <v>49</v>
      </c>
      <c r="J2" s="21" t="s">
        <v>49</v>
      </c>
      <c r="K2" s="29" t="s">
        <v>49</v>
      </c>
      <c r="L2" s="29" t="s">
        <v>49</v>
      </c>
      <c r="M2" s="23" t="s">
        <v>49</v>
      </c>
      <c r="N2" s="23" t="s">
        <v>49</v>
      </c>
    </row>
    <row r="3" spans="1:15" x14ac:dyDescent="0.2">
      <c r="H3" s="7" t="s">
        <v>50</v>
      </c>
      <c r="I3" s="21">
        <v>30</v>
      </c>
      <c r="J3" s="21">
        <v>30</v>
      </c>
      <c r="K3" s="29">
        <v>30</v>
      </c>
      <c r="L3" s="29">
        <v>30</v>
      </c>
      <c r="M3" s="23">
        <v>30</v>
      </c>
      <c r="N3" s="23">
        <v>30</v>
      </c>
    </row>
    <row r="4" spans="1:15" x14ac:dyDescent="0.2">
      <c r="A4" t="s">
        <v>1</v>
      </c>
      <c r="B4" t="s">
        <v>9</v>
      </c>
      <c r="C4" t="s">
        <v>12</v>
      </c>
      <c r="D4" t="s">
        <v>2</v>
      </c>
      <c r="E4" s="13" t="s">
        <v>4</v>
      </c>
      <c r="H4" s="7" t="s">
        <v>44</v>
      </c>
      <c r="I4" s="21" t="s">
        <v>45</v>
      </c>
      <c r="J4" s="21" t="s">
        <v>46</v>
      </c>
      <c r="K4" s="29" t="s">
        <v>45</v>
      </c>
      <c r="L4" s="29" t="s">
        <v>46</v>
      </c>
      <c r="M4" s="23" t="s">
        <v>45</v>
      </c>
      <c r="N4" s="23" t="s">
        <v>46</v>
      </c>
    </row>
    <row r="5" spans="1:15" ht="13.5" thickBot="1" x14ac:dyDescent="0.25">
      <c r="A5" s="11" t="s">
        <v>19</v>
      </c>
      <c r="B5" s="5" t="s">
        <v>10</v>
      </c>
      <c r="C5" s="6" t="s">
        <v>11</v>
      </c>
      <c r="D5" s="5" t="s">
        <v>3</v>
      </c>
      <c r="E5" s="13" t="s">
        <v>5</v>
      </c>
      <c r="F5" s="10" t="s">
        <v>13</v>
      </c>
      <c r="H5" s="7">
        <v>1</v>
      </c>
      <c r="I5" s="21">
        <v>1</v>
      </c>
      <c r="J5" s="21">
        <v>0</v>
      </c>
      <c r="K5" s="29">
        <v>36</v>
      </c>
      <c r="L5" s="29">
        <v>3</v>
      </c>
      <c r="M5" s="23">
        <v>0</v>
      </c>
      <c r="N5" s="23">
        <v>0</v>
      </c>
    </row>
    <row r="6" spans="1:15" x14ac:dyDescent="0.2">
      <c r="A6" s="16">
        <v>232</v>
      </c>
      <c r="B6" s="29">
        <v>1</v>
      </c>
      <c r="C6" s="1">
        <f>ROUND(AVERAGE(B6:B15),4)</f>
        <v>0.7</v>
      </c>
      <c r="D6" s="2">
        <v>30</v>
      </c>
      <c r="E6" s="14">
        <f>ROUND((((C6*1000)*(A6/1000))/$D$6),4)</f>
        <v>5.4132999999999996</v>
      </c>
      <c r="F6" s="9">
        <f>ROUND((E6*1000),0)</f>
        <v>5413</v>
      </c>
      <c r="H6" s="7">
        <v>2</v>
      </c>
      <c r="I6" s="21">
        <v>0</v>
      </c>
      <c r="J6" s="21">
        <v>1</v>
      </c>
      <c r="K6" s="29">
        <v>47</v>
      </c>
      <c r="L6" s="29">
        <v>1</v>
      </c>
      <c r="M6" s="23">
        <v>0</v>
      </c>
      <c r="N6" s="23">
        <v>1</v>
      </c>
    </row>
    <row r="7" spans="1:15" x14ac:dyDescent="0.2">
      <c r="B7" s="29">
        <v>0</v>
      </c>
      <c r="H7" s="7">
        <v>3</v>
      </c>
      <c r="I7" s="21">
        <v>0</v>
      </c>
      <c r="J7" s="21">
        <v>0</v>
      </c>
      <c r="K7" s="29">
        <v>52</v>
      </c>
      <c r="L7" s="29">
        <v>1</v>
      </c>
      <c r="M7" s="23">
        <v>0</v>
      </c>
      <c r="N7" s="23">
        <v>0</v>
      </c>
    </row>
    <row r="8" spans="1:15" x14ac:dyDescent="0.2">
      <c r="B8" s="29">
        <v>0</v>
      </c>
      <c r="E8" s="4" t="s">
        <v>7</v>
      </c>
      <c r="F8" s="1">
        <f>ROUND(((($C$6+$C$17)*$A$6)/($D$6))*1000,0)</f>
        <v>10633</v>
      </c>
      <c r="H8" s="7">
        <v>4</v>
      </c>
      <c r="I8" s="21">
        <v>1</v>
      </c>
      <c r="J8" s="21">
        <v>0</v>
      </c>
      <c r="K8" s="29">
        <v>42</v>
      </c>
      <c r="L8" s="29">
        <v>3</v>
      </c>
      <c r="M8" s="23">
        <v>0</v>
      </c>
      <c r="N8" s="23">
        <v>1</v>
      </c>
    </row>
    <row r="9" spans="1:15" x14ac:dyDescent="0.2">
      <c r="B9" s="29">
        <v>1</v>
      </c>
      <c r="E9" s="4" t="s">
        <v>8</v>
      </c>
      <c r="F9" s="1">
        <f>ROUND(((($C$6-$C$17)*$A$6)/($D$6))*1000,0)</f>
        <v>194</v>
      </c>
      <c r="H9" s="7">
        <v>5</v>
      </c>
      <c r="I9" s="21">
        <v>1</v>
      </c>
      <c r="J9" s="21">
        <v>0</v>
      </c>
      <c r="K9" s="29">
        <v>35</v>
      </c>
      <c r="L9" s="29">
        <v>1</v>
      </c>
      <c r="M9" s="23">
        <v>0</v>
      </c>
      <c r="N9" s="23">
        <v>1</v>
      </c>
    </row>
    <row r="10" spans="1:15" x14ac:dyDescent="0.2">
      <c r="B10" s="29">
        <v>1</v>
      </c>
      <c r="H10" s="7">
        <v>6</v>
      </c>
      <c r="I10" s="21">
        <v>1</v>
      </c>
      <c r="J10" s="21">
        <v>0</v>
      </c>
      <c r="K10" s="29">
        <v>25</v>
      </c>
      <c r="L10" s="29">
        <v>2</v>
      </c>
      <c r="M10" s="23">
        <v>0</v>
      </c>
      <c r="N10" s="23">
        <v>0</v>
      </c>
    </row>
    <row r="11" spans="1:15" x14ac:dyDescent="0.2">
      <c r="B11" s="29">
        <v>1</v>
      </c>
      <c r="C11" s="17"/>
      <c r="D11" s="17"/>
      <c r="H11" s="7">
        <v>7</v>
      </c>
      <c r="I11" s="21">
        <v>0</v>
      </c>
      <c r="J11" s="21">
        <v>0</v>
      </c>
      <c r="K11" s="29">
        <v>35</v>
      </c>
      <c r="L11" s="29">
        <v>2</v>
      </c>
      <c r="M11" s="23">
        <v>0</v>
      </c>
      <c r="N11" s="23">
        <v>1</v>
      </c>
    </row>
    <row r="12" spans="1:15" x14ac:dyDescent="0.2">
      <c r="B12" s="29">
        <v>0</v>
      </c>
      <c r="C12" s="17"/>
      <c r="D12" s="17"/>
      <c r="H12" s="7">
        <v>8</v>
      </c>
      <c r="I12" s="21">
        <v>2</v>
      </c>
      <c r="J12" s="21">
        <v>0</v>
      </c>
      <c r="K12" s="29">
        <v>40</v>
      </c>
      <c r="L12" s="29">
        <v>4</v>
      </c>
      <c r="M12" s="23">
        <v>1</v>
      </c>
      <c r="N12" s="23">
        <v>1</v>
      </c>
    </row>
    <row r="13" spans="1:15" x14ac:dyDescent="0.2">
      <c r="B13" s="29">
        <v>2</v>
      </c>
      <c r="C13" s="17"/>
      <c r="D13" s="17"/>
      <c r="H13" s="7">
        <v>9</v>
      </c>
      <c r="I13" s="21">
        <v>1</v>
      </c>
      <c r="J13" s="21">
        <v>0</v>
      </c>
      <c r="K13" s="29">
        <v>33</v>
      </c>
      <c r="L13" s="29">
        <v>1</v>
      </c>
      <c r="M13" s="23">
        <v>0</v>
      </c>
      <c r="N13" s="23">
        <v>0</v>
      </c>
    </row>
    <row r="14" spans="1:15" x14ac:dyDescent="0.2">
      <c r="B14" s="29">
        <v>1</v>
      </c>
      <c r="C14" s="17"/>
      <c r="D14" s="17"/>
      <c r="H14" s="7">
        <v>10</v>
      </c>
      <c r="I14" s="21">
        <v>0</v>
      </c>
      <c r="J14" s="21">
        <v>0</v>
      </c>
      <c r="K14" s="29">
        <v>43</v>
      </c>
      <c r="L14" s="29">
        <v>4</v>
      </c>
      <c r="M14" s="23">
        <v>0</v>
      </c>
      <c r="N14" s="23">
        <v>0</v>
      </c>
    </row>
    <row r="15" spans="1:15" x14ac:dyDescent="0.2">
      <c r="B15" s="29">
        <v>0</v>
      </c>
      <c r="C15" s="17"/>
      <c r="D15" s="17"/>
      <c r="H15" s="7" t="s">
        <v>52</v>
      </c>
      <c r="I15" s="27" t="s">
        <v>51</v>
      </c>
      <c r="J15" s="27"/>
      <c r="K15" s="30" t="s">
        <v>54</v>
      </c>
      <c r="L15" s="30"/>
      <c r="M15" s="27" t="s">
        <v>56</v>
      </c>
      <c r="N15" s="25"/>
      <c r="O15" s="26"/>
    </row>
    <row r="16" spans="1:15" x14ac:dyDescent="0.2">
      <c r="H16" s="7" t="s">
        <v>53</v>
      </c>
      <c r="I16" s="21">
        <v>232</v>
      </c>
      <c r="J16" s="21"/>
      <c r="K16" s="29">
        <v>200</v>
      </c>
      <c r="M16" s="24">
        <v>242</v>
      </c>
      <c r="N16" s="24"/>
    </row>
    <row r="17" spans="2:14" x14ac:dyDescent="0.2">
      <c r="B17" s="7" t="s">
        <v>6</v>
      </c>
      <c r="C17" s="8">
        <f>STDEV(B6:B15)</f>
        <v>0.67494855771055284</v>
      </c>
      <c r="I17" s="21"/>
      <c r="J17" s="21"/>
      <c r="M17" s="24"/>
      <c r="N17" s="24"/>
    </row>
    <row r="18" spans="2:14" x14ac:dyDescent="0.2">
      <c r="H18" s="18" t="s">
        <v>55</v>
      </c>
      <c r="I18" s="21"/>
      <c r="J18" s="21"/>
      <c r="M18" s="24"/>
      <c r="N18" s="24"/>
    </row>
    <row r="19" spans="2:14" x14ac:dyDescent="0.2">
      <c r="H19" s="19" t="s">
        <v>13</v>
      </c>
      <c r="I19" s="21">
        <v>5413</v>
      </c>
      <c r="J19" s="21">
        <v>773</v>
      </c>
      <c r="K19" s="29">
        <v>258667</v>
      </c>
      <c r="L19" s="29">
        <v>14667</v>
      </c>
      <c r="M19" s="24">
        <v>807</v>
      </c>
      <c r="N19" s="24">
        <v>4033</v>
      </c>
    </row>
    <row r="20" spans="2:14" x14ac:dyDescent="0.2">
      <c r="I20" s="21"/>
      <c r="J20" s="21"/>
      <c r="M20" s="24"/>
      <c r="N20" s="24"/>
    </row>
    <row r="21" spans="2:14" x14ac:dyDescent="0.2">
      <c r="H21" s="4" t="s">
        <v>7</v>
      </c>
      <c r="I21" s="21">
        <v>10633</v>
      </c>
      <c r="J21" s="21">
        <v>3219</v>
      </c>
      <c r="K21" s="29">
        <v>309903</v>
      </c>
      <c r="L21" s="29">
        <v>22862</v>
      </c>
      <c r="M21" s="24">
        <v>3358</v>
      </c>
      <c r="N21" s="24">
        <v>8285</v>
      </c>
    </row>
    <row r="22" spans="2:14" x14ac:dyDescent="0.2">
      <c r="B22" s="7"/>
      <c r="C22" s="8"/>
      <c r="H22" s="4" t="s">
        <v>8</v>
      </c>
      <c r="I22" s="21">
        <v>194</v>
      </c>
      <c r="J22" s="21">
        <v>-1672</v>
      </c>
      <c r="K22" s="29">
        <v>207430</v>
      </c>
      <c r="L22" s="29">
        <v>6472</v>
      </c>
      <c r="M22" s="24">
        <v>-1744</v>
      </c>
      <c r="N22" s="24">
        <v>-218</v>
      </c>
    </row>
    <row r="23" spans="2:14" x14ac:dyDescent="0.2">
      <c r="D23" s="15"/>
    </row>
    <row r="25" spans="2:14" x14ac:dyDescent="0.2">
      <c r="H25" s="7" t="s">
        <v>47</v>
      </c>
      <c r="I25" s="20">
        <v>41827</v>
      </c>
      <c r="J25" s="20">
        <v>41827</v>
      </c>
      <c r="K25" s="28">
        <v>41862</v>
      </c>
      <c r="L25" s="28">
        <v>41862</v>
      </c>
      <c r="M25" s="22">
        <v>41898</v>
      </c>
      <c r="N25" s="22">
        <v>41898</v>
      </c>
    </row>
    <row r="26" spans="2:14" x14ac:dyDescent="0.2">
      <c r="H26" s="7" t="s">
        <v>48</v>
      </c>
      <c r="I26" s="21" t="s">
        <v>58</v>
      </c>
      <c r="J26" s="21" t="s">
        <v>58</v>
      </c>
      <c r="K26" s="29" t="s">
        <v>58</v>
      </c>
      <c r="L26" s="29" t="s">
        <v>58</v>
      </c>
      <c r="M26" s="21" t="s">
        <v>58</v>
      </c>
      <c r="N26" s="21" t="s">
        <v>58</v>
      </c>
    </row>
    <row r="27" spans="2:14" x14ac:dyDescent="0.2">
      <c r="H27" s="7" t="s">
        <v>50</v>
      </c>
      <c r="I27" s="23">
        <v>90</v>
      </c>
      <c r="J27" s="23">
        <v>90</v>
      </c>
      <c r="K27" s="29">
        <v>13</v>
      </c>
      <c r="L27" s="29">
        <v>13</v>
      </c>
      <c r="M27" s="23">
        <v>30</v>
      </c>
      <c r="N27" s="23">
        <v>30</v>
      </c>
    </row>
    <row r="28" spans="2:14" x14ac:dyDescent="0.2">
      <c r="H28" s="7" t="s">
        <v>44</v>
      </c>
      <c r="I28" s="23" t="s">
        <v>45</v>
      </c>
      <c r="J28" s="23" t="s">
        <v>46</v>
      </c>
      <c r="K28" s="29" t="s">
        <v>45</v>
      </c>
      <c r="L28" s="29" t="s">
        <v>46</v>
      </c>
      <c r="M28" s="23" t="s">
        <v>45</v>
      </c>
      <c r="N28" s="23" t="s">
        <v>46</v>
      </c>
    </row>
    <row r="29" spans="2:14" x14ac:dyDescent="0.2">
      <c r="H29" s="7">
        <v>1</v>
      </c>
      <c r="I29" s="23">
        <v>9</v>
      </c>
      <c r="J29" s="23">
        <v>1</v>
      </c>
      <c r="K29" s="29">
        <v>0</v>
      </c>
      <c r="L29" s="29">
        <v>0</v>
      </c>
      <c r="M29" s="23">
        <v>0</v>
      </c>
      <c r="N29" s="23">
        <v>0</v>
      </c>
    </row>
    <row r="30" spans="2:14" x14ac:dyDescent="0.2">
      <c r="H30" s="7">
        <v>2</v>
      </c>
      <c r="I30" s="23">
        <v>7</v>
      </c>
      <c r="J30" s="23">
        <v>1</v>
      </c>
      <c r="K30" s="29">
        <v>0</v>
      </c>
      <c r="L30" s="29">
        <v>0</v>
      </c>
      <c r="M30" s="23">
        <v>0</v>
      </c>
      <c r="N30" s="23">
        <v>0</v>
      </c>
    </row>
    <row r="31" spans="2:14" x14ac:dyDescent="0.2">
      <c r="H31" s="7">
        <v>3</v>
      </c>
      <c r="I31" s="23">
        <v>10</v>
      </c>
      <c r="J31" s="23">
        <v>1</v>
      </c>
      <c r="K31" s="29">
        <v>0</v>
      </c>
      <c r="L31" s="29">
        <v>0</v>
      </c>
      <c r="M31" s="23">
        <v>0</v>
      </c>
      <c r="N31" s="23">
        <v>0</v>
      </c>
    </row>
    <row r="32" spans="2:14" x14ac:dyDescent="0.2">
      <c r="H32" s="7">
        <v>4</v>
      </c>
      <c r="I32" s="23">
        <v>13</v>
      </c>
      <c r="J32" s="23">
        <v>3</v>
      </c>
      <c r="K32" s="29">
        <v>0</v>
      </c>
      <c r="L32" s="29">
        <v>1</v>
      </c>
      <c r="M32" s="23">
        <v>0</v>
      </c>
      <c r="N32" s="23">
        <v>0</v>
      </c>
    </row>
    <row r="33" spans="8:15" x14ac:dyDescent="0.2">
      <c r="H33" s="7">
        <v>5</v>
      </c>
      <c r="I33" s="23">
        <v>9</v>
      </c>
      <c r="J33" s="23">
        <v>4</v>
      </c>
      <c r="K33" s="29">
        <v>0</v>
      </c>
      <c r="L33" s="29">
        <v>0</v>
      </c>
      <c r="M33" s="23">
        <v>0</v>
      </c>
      <c r="N33" s="23">
        <v>0</v>
      </c>
    </row>
    <row r="34" spans="8:15" x14ac:dyDescent="0.2">
      <c r="H34" s="7">
        <v>6</v>
      </c>
      <c r="I34" s="27" t="s">
        <v>60</v>
      </c>
      <c r="J34" s="23"/>
      <c r="K34" s="29">
        <v>0</v>
      </c>
      <c r="L34" s="29">
        <v>0</v>
      </c>
      <c r="M34" s="23">
        <v>0</v>
      </c>
      <c r="N34" s="23">
        <v>0</v>
      </c>
    </row>
    <row r="35" spans="8:15" x14ac:dyDescent="0.2">
      <c r="H35" s="7">
        <v>7</v>
      </c>
      <c r="I35" s="27" t="s">
        <v>61</v>
      </c>
      <c r="J35" s="23"/>
      <c r="K35" s="29">
        <v>0</v>
      </c>
      <c r="L35" s="29">
        <v>0</v>
      </c>
      <c r="M35" s="23">
        <v>0</v>
      </c>
      <c r="N35" s="23">
        <v>0</v>
      </c>
    </row>
    <row r="36" spans="8:15" x14ac:dyDescent="0.2">
      <c r="H36" s="7">
        <v>8</v>
      </c>
      <c r="I36" s="27" t="s">
        <v>65</v>
      </c>
      <c r="J36" s="23"/>
      <c r="K36" s="29">
        <v>0</v>
      </c>
      <c r="L36" s="29">
        <v>0</v>
      </c>
      <c r="M36" s="23">
        <v>0</v>
      </c>
      <c r="N36" s="23">
        <v>0</v>
      </c>
    </row>
    <row r="37" spans="8:15" x14ac:dyDescent="0.2">
      <c r="H37" s="7">
        <v>9</v>
      </c>
      <c r="I37" s="27"/>
      <c r="J37" s="23"/>
      <c r="K37" s="29">
        <v>0</v>
      </c>
      <c r="L37" s="29">
        <v>0</v>
      </c>
      <c r="M37" s="23">
        <v>0</v>
      </c>
      <c r="N37" s="23">
        <v>0</v>
      </c>
    </row>
    <row r="38" spans="8:15" x14ac:dyDescent="0.2">
      <c r="H38" s="7">
        <v>10</v>
      </c>
      <c r="I38" s="25"/>
      <c r="J38" s="23"/>
      <c r="K38" s="29">
        <v>0</v>
      </c>
      <c r="L38" s="29">
        <v>0</v>
      </c>
      <c r="M38" s="23">
        <v>0</v>
      </c>
      <c r="N38" s="23">
        <v>0</v>
      </c>
    </row>
    <row r="39" spans="8:15" x14ac:dyDescent="0.2">
      <c r="H39" s="7" t="s">
        <v>52</v>
      </c>
      <c r="I39" s="27" t="s">
        <v>51</v>
      </c>
      <c r="J39" s="25"/>
      <c r="K39" s="30" t="s">
        <v>59</v>
      </c>
      <c r="L39" s="30"/>
      <c r="M39" s="27" t="s">
        <v>64</v>
      </c>
      <c r="N39" s="25"/>
      <c r="O39" s="26"/>
    </row>
    <row r="40" spans="8:15" x14ac:dyDescent="0.2">
      <c r="H40" s="7" t="s">
        <v>53</v>
      </c>
      <c r="I40" s="23">
        <v>175</v>
      </c>
      <c r="J40" s="21" t="s">
        <v>63</v>
      </c>
      <c r="K40" s="29">
        <v>178</v>
      </c>
      <c r="M40" s="23">
        <v>218</v>
      </c>
      <c r="N40" s="24"/>
    </row>
    <row r="41" spans="8:15" x14ac:dyDescent="0.2">
      <c r="I41" s="27" t="s">
        <v>62</v>
      </c>
      <c r="J41" s="23"/>
      <c r="M41" s="24"/>
      <c r="N41" s="24"/>
    </row>
    <row r="42" spans="8:15" x14ac:dyDescent="0.2">
      <c r="H42" s="18" t="s">
        <v>55</v>
      </c>
      <c r="I42" s="23"/>
      <c r="J42" s="23"/>
      <c r="M42" s="24"/>
      <c r="N42" s="24"/>
    </row>
    <row r="43" spans="8:15" x14ac:dyDescent="0.2">
      <c r="H43" s="19" t="s">
        <v>13</v>
      </c>
      <c r="I43" s="23">
        <v>18667</v>
      </c>
      <c r="J43" s="23">
        <v>3889</v>
      </c>
      <c r="K43" s="29">
        <v>0</v>
      </c>
      <c r="L43" s="29">
        <v>1369</v>
      </c>
      <c r="M43" s="23">
        <v>0</v>
      </c>
      <c r="N43" s="23">
        <v>0</v>
      </c>
    </row>
    <row r="44" spans="8:15" x14ac:dyDescent="0.2">
      <c r="I44" s="23"/>
      <c r="J44" s="23"/>
      <c r="M44" s="23"/>
      <c r="N44" s="23"/>
    </row>
    <row r="45" spans="8:15" x14ac:dyDescent="0.2">
      <c r="H45" s="4" t="s">
        <v>7</v>
      </c>
      <c r="I45" s="23">
        <v>22927</v>
      </c>
      <c r="J45" s="23">
        <v>6639</v>
      </c>
      <c r="K45" s="29">
        <v>0</v>
      </c>
      <c r="L45" s="29">
        <v>5699</v>
      </c>
      <c r="M45" s="23">
        <v>0</v>
      </c>
      <c r="N45" s="23">
        <v>0</v>
      </c>
    </row>
    <row r="46" spans="8:15" x14ac:dyDescent="0.2">
      <c r="H46" s="4" t="s">
        <v>8</v>
      </c>
      <c r="I46" s="23">
        <v>14407</v>
      </c>
      <c r="J46" s="23">
        <v>1139</v>
      </c>
      <c r="K46" s="29">
        <v>0</v>
      </c>
      <c r="L46" s="29">
        <v>-2961</v>
      </c>
      <c r="M46" s="23">
        <v>0</v>
      </c>
      <c r="N46" s="23">
        <v>0</v>
      </c>
    </row>
    <row r="49" spans="8:15" x14ac:dyDescent="0.2">
      <c r="H49" s="7" t="s">
        <v>47</v>
      </c>
      <c r="I49" s="20">
        <v>41827</v>
      </c>
      <c r="J49" s="20">
        <v>41827</v>
      </c>
      <c r="K49" s="28">
        <v>41862</v>
      </c>
      <c r="L49" s="28">
        <v>41862</v>
      </c>
      <c r="M49" s="22">
        <v>41898</v>
      </c>
      <c r="N49" s="22">
        <v>41898</v>
      </c>
    </row>
    <row r="50" spans="8:15" x14ac:dyDescent="0.2">
      <c r="H50" s="7" t="s">
        <v>48</v>
      </c>
      <c r="I50" s="21" t="s">
        <v>57</v>
      </c>
      <c r="J50" s="21" t="s">
        <v>57</v>
      </c>
      <c r="K50" s="29" t="s">
        <v>57</v>
      </c>
      <c r="L50" s="29" t="s">
        <v>57</v>
      </c>
      <c r="M50" s="21" t="s">
        <v>57</v>
      </c>
      <c r="N50" s="21" t="s">
        <v>57</v>
      </c>
    </row>
    <row r="51" spans="8:15" x14ac:dyDescent="0.2">
      <c r="H51" s="7" t="s">
        <v>50</v>
      </c>
      <c r="I51" s="23">
        <v>90</v>
      </c>
      <c r="J51" s="23">
        <v>90</v>
      </c>
      <c r="K51" s="29">
        <v>90</v>
      </c>
      <c r="L51" s="29">
        <v>90</v>
      </c>
      <c r="M51" s="23">
        <v>90</v>
      </c>
      <c r="N51" s="23">
        <v>90</v>
      </c>
    </row>
    <row r="52" spans="8:15" x14ac:dyDescent="0.2">
      <c r="H52" s="7" t="s">
        <v>44</v>
      </c>
      <c r="I52" s="23" t="s">
        <v>45</v>
      </c>
      <c r="J52" s="23" t="s">
        <v>46</v>
      </c>
      <c r="K52" s="29" t="s">
        <v>45</v>
      </c>
      <c r="L52" s="29" t="s">
        <v>46</v>
      </c>
      <c r="M52" s="23" t="s">
        <v>45</v>
      </c>
      <c r="N52" s="23" t="s">
        <v>46</v>
      </c>
    </row>
    <row r="53" spans="8:15" x14ac:dyDescent="0.2">
      <c r="H53" s="7">
        <v>1</v>
      </c>
      <c r="I53" s="23">
        <v>0</v>
      </c>
      <c r="J53" s="23">
        <v>0</v>
      </c>
      <c r="K53" s="29">
        <v>0</v>
      </c>
      <c r="L53" s="29">
        <v>0</v>
      </c>
      <c r="M53" s="23">
        <v>0</v>
      </c>
      <c r="N53" s="23">
        <v>0</v>
      </c>
    </row>
    <row r="54" spans="8:15" x14ac:dyDescent="0.2">
      <c r="H54" s="7">
        <v>2</v>
      </c>
      <c r="I54" s="23">
        <v>0</v>
      </c>
      <c r="J54" s="23">
        <v>0</v>
      </c>
      <c r="K54" s="29">
        <v>0</v>
      </c>
      <c r="L54" s="29">
        <v>0</v>
      </c>
      <c r="M54" s="23">
        <v>0</v>
      </c>
      <c r="N54" s="23">
        <v>0</v>
      </c>
    </row>
    <row r="55" spans="8:15" x14ac:dyDescent="0.2">
      <c r="H55" s="7">
        <v>3</v>
      </c>
      <c r="I55" s="23">
        <v>0</v>
      </c>
      <c r="J55" s="23">
        <v>0</v>
      </c>
      <c r="K55" s="29">
        <v>0</v>
      </c>
      <c r="L55" s="29">
        <v>0</v>
      </c>
      <c r="M55" s="23">
        <v>0</v>
      </c>
      <c r="N55" s="23">
        <v>0</v>
      </c>
    </row>
    <row r="56" spans="8:15" x14ac:dyDescent="0.2">
      <c r="H56" s="7">
        <v>4</v>
      </c>
      <c r="I56" s="23">
        <v>0</v>
      </c>
      <c r="J56" s="23">
        <v>0</v>
      </c>
      <c r="K56" s="29">
        <v>0</v>
      </c>
      <c r="L56" s="29">
        <v>0</v>
      </c>
      <c r="M56" s="23">
        <v>0</v>
      </c>
      <c r="N56" s="23">
        <v>0</v>
      </c>
    </row>
    <row r="57" spans="8:15" x14ac:dyDescent="0.2">
      <c r="H57" s="7">
        <v>5</v>
      </c>
      <c r="I57" s="23">
        <v>0</v>
      </c>
      <c r="J57" s="23">
        <v>0</v>
      </c>
      <c r="K57" s="29">
        <v>0</v>
      </c>
      <c r="L57" s="29">
        <v>0</v>
      </c>
      <c r="M57" s="23">
        <v>0</v>
      </c>
      <c r="N57" s="23">
        <v>0</v>
      </c>
    </row>
    <row r="58" spans="8:15" x14ac:dyDescent="0.2">
      <c r="H58" s="7">
        <v>6</v>
      </c>
      <c r="I58" s="23">
        <v>0</v>
      </c>
      <c r="J58" s="23">
        <v>0</v>
      </c>
      <c r="K58" s="29">
        <v>0</v>
      </c>
      <c r="L58" s="29">
        <v>0</v>
      </c>
      <c r="M58" s="23">
        <v>0</v>
      </c>
      <c r="N58" s="23">
        <v>0</v>
      </c>
    </row>
    <row r="59" spans="8:15" x14ac:dyDescent="0.2">
      <c r="H59" s="7">
        <v>7</v>
      </c>
      <c r="I59" s="23">
        <v>0</v>
      </c>
      <c r="J59" s="23">
        <v>0</v>
      </c>
      <c r="K59" s="29">
        <v>0</v>
      </c>
      <c r="L59" s="29">
        <v>0</v>
      </c>
      <c r="M59" s="23">
        <v>0</v>
      </c>
      <c r="N59" s="23">
        <v>0</v>
      </c>
    </row>
    <row r="60" spans="8:15" x14ac:dyDescent="0.2">
      <c r="H60" s="7">
        <v>8</v>
      </c>
      <c r="I60" s="23">
        <v>0</v>
      </c>
      <c r="J60" s="23">
        <v>0</v>
      </c>
      <c r="K60" s="29">
        <v>0</v>
      </c>
      <c r="L60" s="29">
        <v>0</v>
      </c>
      <c r="M60" s="23">
        <v>0</v>
      </c>
      <c r="N60" s="23">
        <v>0</v>
      </c>
    </row>
    <row r="61" spans="8:15" x14ac:dyDescent="0.2">
      <c r="H61" s="7">
        <v>9</v>
      </c>
      <c r="I61" s="23">
        <v>0</v>
      </c>
      <c r="J61" s="23">
        <v>0</v>
      </c>
      <c r="K61" s="29">
        <v>0</v>
      </c>
      <c r="L61" s="29">
        <v>0</v>
      </c>
      <c r="M61" s="23">
        <v>0</v>
      </c>
      <c r="N61" s="23">
        <v>0</v>
      </c>
    </row>
    <row r="62" spans="8:15" x14ac:dyDescent="0.2">
      <c r="H62" s="7">
        <v>10</v>
      </c>
      <c r="I62" s="23">
        <v>0</v>
      </c>
      <c r="J62" s="23">
        <v>0</v>
      </c>
      <c r="K62" s="29">
        <v>0</v>
      </c>
      <c r="L62" s="29">
        <v>0</v>
      </c>
      <c r="M62" s="23">
        <v>0</v>
      </c>
      <c r="N62" s="23">
        <v>0</v>
      </c>
    </row>
    <row r="63" spans="8:15" x14ac:dyDescent="0.2">
      <c r="H63" s="7" t="s">
        <v>52</v>
      </c>
      <c r="I63" s="25"/>
      <c r="J63" s="25"/>
      <c r="K63" s="30"/>
      <c r="L63" s="30"/>
      <c r="M63" s="25"/>
      <c r="N63" s="25"/>
      <c r="O63" s="26"/>
    </row>
    <row r="64" spans="8:15" x14ac:dyDescent="0.2">
      <c r="H64" s="7" t="s">
        <v>53</v>
      </c>
      <c r="I64" s="23">
        <v>270</v>
      </c>
      <c r="J64" s="23"/>
      <c r="K64" s="29">
        <v>230</v>
      </c>
      <c r="M64" s="24">
        <v>255</v>
      </c>
      <c r="N64" s="24"/>
    </row>
    <row r="65" spans="8:14" x14ac:dyDescent="0.2">
      <c r="I65" s="23"/>
      <c r="J65" s="23"/>
      <c r="M65" s="24"/>
      <c r="N65" s="24"/>
    </row>
    <row r="66" spans="8:14" x14ac:dyDescent="0.2">
      <c r="H66" s="18" t="s">
        <v>55</v>
      </c>
      <c r="I66" s="23"/>
      <c r="J66" s="23"/>
      <c r="M66" s="24"/>
      <c r="N66" s="24"/>
    </row>
    <row r="67" spans="8:14" x14ac:dyDescent="0.2">
      <c r="H67" s="19" t="s">
        <v>13</v>
      </c>
      <c r="I67" s="23">
        <v>0</v>
      </c>
      <c r="J67" s="23">
        <v>0</v>
      </c>
      <c r="K67" s="29">
        <v>0</v>
      </c>
      <c r="L67" s="29">
        <v>0</v>
      </c>
      <c r="M67" s="23">
        <v>0</v>
      </c>
      <c r="N67" s="23">
        <v>0</v>
      </c>
    </row>
    <row r="68" spans="8:14" x14ac:dyDescent="0.2">
      <c r="I68" s="23"/>
      <c r="J68" s="23"/>
      <c r="M68" s="23"/>
      <c r="N68" s="23"/>
    </row>
    <row r="69" spans="8:14" x14ac:dyDescent="0.2">
      <c r="H69" s="4" t="s">
        <v>7</v>
      </c>
      <c r="I69" s="23">
        <v>0</v>
      </c>
      <c r="J69" s="23">
        <v>0</v>
      </c>
      <c r="K69" s="29">
        <v>0</v>
      </c>
      <c r="L69" s="29">
        <v>0</v>
      </c>
      <c r="M69" s="23">
        <v>0</v>
      </c>
      <c r="N69" s="23">
        <v>0</v>
      </c>
    </row>
    <row r="70" spans="8:14" x14ac:dyDescent="0.2">
      <c r="H70" s="4" t="s">
        <v>8</v>
      </c>
      <c r="I70" s="23">
        <v>0</v>
      </c>
      <c r="J70" s="23">
        <v>0</v>
      </c>
      <c r="K70" s="29">
        <v>0</v>
      </c>
      <c r="L70" s="29">
        <v>0</v>
      </c>
      <c r="M70" s="23">
        <v>0</v>
      </c>
      <c r="N70" s="23">
        <v>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/>
  </sheetViews>
  <sheetFormatPr defaultRowHeight="12.75" x14ac:dyDescent="0.2"/>
  <cols>
    <col min="2" max="2" width="10.42578125" customWidth="1"/>
    <col min="3" max="3" width="5.140625" customWidth="1"/>
  </cols>
  <sheetData>
    <row r="1" spans="1:4" x14ac:dyDescent="0.2">
      <c r="A1" s="12" t="s">
        <v>18</v>
      </c>
    </row>
    <row r="4" spans="1:4" x14ac:dyDescent="0.2">
      <c r="A4" t="s">
        <v>14</v>
      </c>
      <c r="C4" s="3" t="s">
        <v>15</v>
      </c>
      <c r="D4" t="s">
        <v>16</v>
      </c>
    </row>
    <row r="6" spans="1:4" x14ac:dyDescent="0.2">
      <c r="A6" t="s">
        <v>17</v>
      </c>
    </row>
    <row r="8" spans="1:4" x14ac:dyDescent="0.2">
      <c r="A8" t="s">
        <v>42</v>
      </c>
    </row>
    <row r="9" spans="1:4" x14ac:dyDescent="0.2">
      <c r="A9" t="s">
        <v>20</v>
      </c>
    </row>
    <row r="11" spans="1:4" x14ac:dyDescent="0.2">
      <c r="A11" t="s">
        <v>21</v>
      </c>
    </row>
    <row r="12" spans="1:4" x14ac:dyDescent="0.2">
      <c r="A12" t="s">
        <v>22</v>
      </c>
    </row>
    <row r="13" spans="1:4" x14ac:dyDescent="0.2">
      <c r="A13" t="s">
        <v>23</v>
      </c>
    </row>
    <row r="14" spans="1:4" x14ac:dyDescent="0.2">
      <c r="A14" t="s">
        <v>43</v>
      </c>
    </row>
    <row r="15" spans="1:4" x14ac:dyDescent="0.2">
      <c r="A15" t="s">
        <v>24</v>
      </c>
    </row>
    <row r="16" spans="1:4" x14ac:dyDescent="0.2">
      <c r="A16" t="s">
        <v>25</v>
      </c>
    </row>
    <row r="18" spans="1:1" x14ac:dyDescent="0.2">
      <c r="A18" t="s">
        <v>26</v>
      </c>
    </row>
    <row r="19" spans="1:1" x14ac:dyDescent="0.2">
      <c r="A19" t="s">
        <v>27</v>
      </c>
    </row>
    <row r="20" spans="1:1" x14ac:dyDescent="0.2">
      <c r="A20" t="s">
        <v>28</v>
      </c>
    </row>
    <row r="21" spans="1:1" x14ac:dyDescent="0.2">
      <c r="A21" t="s">
        <v>29</v>
      </c>
    </row>
    <row r="23" spans="1:1" x14ac:dyDescent="0.2">
      <c r="A23" t="s">
        <v>30</v>
      </c>
    </row>
    <row r="25" spans="1:1" x14ac:dyDescent="0.2">
      <c r="A25" t="s">
        <v>31</v>
      </c>
    </row>
    <row r="26" spans="1:1" x14ac:dyDescent="0.2">
      <c r="A26" t="s">
        <v>22</v>
      </c>
    </row>
    <row r="27" spans="1:1" x14ac:dyDescent="0.2">
      <c r="A27" t="s">
        <v>32</v>
      </c>
    </row>
    <row r="28" spans="1:1" x14ac:dyDescent="0.2">
      <c r="A28" t="s">
        <v>33</v>
      </c>
    </row>
    <row r="29" spans="1:1" x14ac:dyDescent="0.2">
      <c r="A29" t="s">
        <v>34</v>
      </c>
    </row>
    <row r="30" spans="1:1" x14ac:dyDescent="0.2">
      <c r="A30" t="s">
        <v>35</v>
      </c>
    </row>
    <row r="32" spans="1:1" x14ac:dyDescent="0.2">
      <c r="A32" t="s">
        <v>26</v>
      </c>
    </row>
    <row r="33" spans="1:1" x14ac:dyDescent="0.2">
      <c r="A33" t="s">
        <v>36</v>
      </c>
    </row>
    <row r="34" spans="1:1" x14ac:dyDescent="0.2">
      <c r="A34" t="s">
        <v>37</v>
      </c>
    </row>
    <row r="35" spans="1:1" x14ac:dyDescent="0.2">
      <c r="A35" t="s">
        <v>38</v>
      </c>
    </row>
    <row r="36" spans="1:1" x14ac:dyDescent="0.2">
      <c r="A36" t="s">
        <v>29</v>
      </c>
    </row>
    <row r="37" spans="1:1" x14ac:dyDescent="0.2">
      <c r="A37" t="s">
        <v>39</v>
      </c>
    </row>
    <row r="38" spans="1:1" x14ac:dyDescent="0.2">
      <c r="A38" t="s">
        <v>40</v>
      </c>
    </row>
    <row r="40" spans="1:1" x14ac:dyDescent="0.2">
      <c r="A40" t="s">
        <v>41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Results</vt:lpstr>
      <vt:lpstr>Images</vt:lpstr>
      <vt:lpstr>Count data</vt:lpstr>
      <vt:lpstr>Instructions</vt:lpstr>
    </vt:vector>
  </TitlesOfParts>
  <Company>Wisconsin 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Galarneau</dc:creator>
  <cp:lastModifiedBy>LaLiberte, Gina</cp:lastModifiedBy>
  <dcterms:created xsi:type="dcterms:W3CDTF">2002-11-26T20:40:43Z</dcterms:created>
  <dcterms:modified xsi:type="dcterms:W3CDTF">2015-01-21T17:04:21Z</dcterms:modified>
</cp:coreProperties>
</file>