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195" windowHeight="12525" activeTab="0"/>
  </bookViews>
  <sheets>
    <sheet name="Deep Lake, Adams County" sheetId="1" r:id="rId1"/>
    <sheet name="Deep Lake Methodology" sheetId="2" r:id="rId2"/>
    <sheet name="Fawn Lake" sheetId="3" r:id="rId3"/>
    <sheet name="Fawn Lake Methodology" sheetId="4" r:id="rId4"/>
  </sheets>
  <definedNames/>
  <calcPr fullCalcOnLoad="1"/>
</workbook>
</file>

<file path=xl/sharedStrings.xml><?xml version="1.0" encoding="utf-8"?>
<sst xmlns="http://schemas.openxmlformats.org/spreadsheetml/2006/main" count="193" uniqueCount="115">
  <si>
    <t>Volume</t>
  </si>
  <si>
    <t>By N. Trombly, WDNR, 2014</t>
  </si>
  <si>
    <t>Methodology Notes:</t>
  </si>
  <si>
    <t>The 1941 map, when inserted at proper scale into ArcMap without any "rubber-sheeting" type distortion</t>
  </si>
  <si>
    <t>In addition a .54 acre bay in the southwest was omitted by the 1941 survey.</t>
  </si>
  <si>
    <t>(only two control points used to eliminate rubber sheeting) had 1.27 miles of shoreline and 36.67 acres.</t>
  </si>
  <si>
    <t xml:space="preserve">1941 bathymetry map was in 5 foot increments. </t>
  </si>
  <si>
    <t>Volume was calculated based on the Bathymetry Map in 5 foot thick layers using standard conic frustum sections.</t>
  </si>
  <si>
    <t>Surface areas for the 1 foot increments were arrived at by proration of radius of circles between 5 foot layers.</t>
  </si>
  <si>
    <t>Total volumes of the 1 foot prorations was checked and is identical to original volume calculated for five foot conic frustums.</t>
  </si>
  <si>
    <t>Therefore, the prorations were properly weighted.</t>
  </si>
  <si>
    <t>Bottom Line assumption: the bathymetry lines of 1941 were using essentially the same lake level as in the 2005 DOP.</t>
  </si>
  <si>
    <t xml:space="preserve">ArcMap </t>
  </si>
  <si>
    <t>Contour Label</t>
  </si>
  <si>
    <t>Contour Depth</t>
  </si>
  <si>
    <t>Contour Interval</t>
  </si>
  <si>
    <t>Interpolated</t>
  </si>
  <si>
    <t>Cum. Volume</t>
  </si>
  <si>
    <t>0 to 1</t>
  </si>
  <si>
    <t>Bathy Area</t>
  </si>
  <si>
    <t>Contour Area*</t>
  </si>
  <si>
    <t>1 to 2</t>
  </si>
  <si>
    <t>ac</t>
  </si>
  <si>
    <t>ft</t>
  </si>
  <si>
    <t>ac-ft</t>
  </si>
  <si>
    <t>3 to 4</t>
  </si>
  <si>
    <t>4 to 5</t>
  </si>
  <si>
    <t>5 to 6</t>
  </si>
  <si>
    <t>2 to 3</t>
  </si>
  <si>
    <t>6 to 7</t>
  </si>
  <si>
    <t>7 to 8</t>
  </si>
  <si>
    <t>8 to 9</t>
  </si>
  <si>
    <t>9 to 10</t>
  </si>
  <si>
    <t>10 to 11</t>
  </si>
  <si>
    <t>11 to 12</t>
  </si>
  <si>
    <t>12 to 13</t>
  </si>
  <si>
    <t>13 to 14</t>
  </si>
  <si>
    <t>14 to 15</t>
  </si>
  <si>
    <t>15 to 16</t>
  </si>
  <si>
    <t>16 to 17</t>
  </si>
  <si>
    <t>17 to 18</t>
  </si>
  <si>
    <t>18 to 19</t>
  </si>
  <si>
    <t>19 to 20</t>
  </si>
  <si>
    <t>20 to 21</t>
  </si>
  <si>
    <t>21 to 22</t>
  </si>
  <si>
    <t>22 to 23</t>
  </si>
  <si>
    <t>23 to 24</t>
  </si>
  <si>
    <t>24 to 25</t>
  </si>
  <si>
    <t>25 to 26</t>
  </si>
  <si>
    <t>26 to 27</t>
  </si>
  <si>
    <t>27 to 28</t>
  </si>
  <si>
    <t>28 to 29</t>
  </si>
  <si>
    <t>29 to 30</t>
  </si>
  <si>
    <t>30 to 31</t>
  </si>
  <si>
    <t>31 to 32</t>
  </si>
  <si>
    <t>32 to 33</t>
  </si>
  <si>
    <t>33 to 34</t>
  </si>
  <si>
    <t>34 to 35</t>
  </si>
  <si>
    <t>35 to 36</t>
  </si>
  <si>
    <t>36 to 37</t>
  </si>
  <si>
    <t>37 to 38</t>
  </si>
  <si>
    <t>38 to 39</t>
  </si>
  <si>
    <t>39 to 40</t>
  </si>
  <si>
    <t>40 to 41</t>
  </si>
  <si>
    <t>41 to 42</t>
  </si>
  <si>
    <t>42 to 43</t>
  </si>
  <si>
    <t>43 to 44</t>
  </si>
  <si>
    <t>44 to 45</t>
  </si>
  <si>
    <t>45 to 46</t>
  </si>
  <si>
    <t>46 to 47</t>
  </si>
  <si>
    <t>47 to 48</t>
  </si>
  <si>
    <t>48 to 49</t>
  </si>
  <si>
    <t>49 to 50</t>
  </si>
  <si>
    <t>Conic Radius</t>
  </si>
  <si>
    <t>Conic Radii</t>
  </si>
  <si>
    <t>Layer Radii</t>
  </si>
  <si>
    <t>M+N</t>
  </si>
  <si>
    <t>Contour Sfc Area</t>
  </si>
  <si>
    <t>Pi(Col O^2)</t>
  </si>
  <si>
    <t xml:space="preserve">Calculations </t>
  </si>
  <si>
    <t>1/3h(A1+A2+SQRT(A1*A2))</t>
  </si>
  <si>
    <t>At Survey Level</t>
  </si>
  <si>
    <t>At 1 Ft Low</t>
  </si>
  <si>
    <t>Water level</t>
  </si>
  <si>
    <t>At 2 Ft Low</t>
  </si>
  <si>
    <t>35.01 acres of lake surface was computed in 1941</t>
  </si>
  <si>
    <t>The shoreline, an easier calculation, was given as 1.28 miles in 1941</t>
  </si>
  <si>
    <t>The shoreline was the same 1.28 miles in 2005.</t>
  </si>
  <si>
    <t>Original Data Source # 1 was based on 2005 Digital Ortho Photo to acquire lake surface area.</t>
  </si>
  <si>
    <t>Volumes per I foot depth increment were arrived at by conic frustum calculations for every layer.</t>
  </si>
  <si>
    <t>Additional Notes</t>
  </si>
  <si>
    <t xml:space="preserve">Original Data Source # 2 was the State of Wisconsin Conservation Dept. bathymetry map of 1941 </t>
  </si>
  <si>
    <t>Primary tool was ArcMap functionalities.</t>
  </si>
  <si>
    <t>This brings the corrected total 1941 area for the lake to about 37.21 acres, close to the 37.86 acres used in this report for the 2005 surface area.</t>
  </si>
  <si>
    <t>The math suggests that the 2005 lake level could be about 4" higher than in 1941 -- too close to adjust for.</t>
  </si>
  <si>
    <t>Because the shoreline lengths are identical, it was assumed the lake levels of 1941 &amp; 2005 are nearly the same.</t>
  </si>
  <si>
    <t>Therefore, barring shoreline excavations, the 1941 map, as drawn, would logically have been closer to 36.67 acres than the 35.01 acres then computed.</t>
  </si>
  <si>
    <t>To use this chart for water treatment:</t>
  </si>
  <si>
    <t>1)  Determine the current water level compared to the time of the bathymetric survey.</t>
  </si>
  <si>
    <t>2)  Determine the thermocline depth.</t>
  </si>
  <si>
    <t>3)  Find the cululative total of volumes between the current surface and the thermocline.</t>
  </si>
  <si>
    <t xml:space="preserve">Background* </t>
  </si>
  <si>
    <t>* See Background Calculations</t>
  </si>
  <si>
    <t>Disclaimer:</t>
  </si>
  <si>
    <t xml:space="preserve">Therefore, the overall accuracy is neither improved nor degraded.  However, the results are more parcelized. </t>
  </si>
  <si>
    <t xml:space="preserve">This methodology does not alter the total volume of the lake from calculating the volume of the lake using original thicker layer conic sections.    </t>
  </si>
  <si>
    <r>
      <t xml:space="preserve">The 5 foot thick down to 1 foot thick interpolation is weighted according to straight line interpolation of conic radii </t>
    </r>
    <r>
      <rPr>
        <u val="single"/>
        <sz val="10"/>
        <rFont val="Arial"/>
        <family val="2"/>
      </rPr>
      <t>before</t>
    </r>
    <r>
      <rPr>
        <sz val="10"/>
        <rFont val="Arial"/>
        <family val="2"/>
      </rPr>
      <t xml:space="preserve"> applying the conic section formula.  </t>
    </r>
  </si>
  <si>
    <t>Deep Lake,  Adams County, Wisconsin</t>
  </si>
  <si>
    <t>Layer Volumes,</t>
  </si>
  <si>
    <t xml:space="preserve">The Single 3 foot thick down to 1 foot thick interpolation is weighted according to straight line interpolation of conic radii before applying the conic section formula.  </t>
  </si>
  <si>
    <t>Surface areas for the 4, 6,7,8,9,11,12,13,14, bathymetry layers were arrived at by creating shapefiles from the TIN image in the Hartnett Map.</t>
  </si>
  <si>
    <t>Volume was calculated based, in part, on the Bathymetry Map zero elevation, 3 foot, 2 foot and 5 foot thick layers provided by a georectified image of the Hartnett Map.</t>
  </si>
  <si>
    <t>Surface areas for the 1 and 2 foot bathymetry layers were arrived at by proration of radius of circles between the 0 and 3 layers.</t>
  </si>
  <si>
    <t>Total volumes of the 1 foot prorations were checked and the result shows a slight error from the volume calculated by Hartnett's TIN: he states 73.78 ac. ft. vs 73.97 ac. ft. here.</t>
  </si>
  <si>
    <t>Original Data Source # 2 was the DNR-funded Hartnett Map of 2006 which used the 2005 DOP noted above as background.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</si>
</sst>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0.0000000"/>
    <numFmt numFmtId="167" formatCode="0.000%"/>
    <numFmt numFmtId="168" formatCode="0.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dd\-mmm\-yyyy"/>
    <numFmt numFmtId="177" formatCode="0.0000000000000"/>
  </numFmts>
  <fonts count="4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sz val="10"/>
      <color indexed="13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24997000396251678"/>
      <name val="Arial"/>
      <family val="2"/>
    </font>
    <font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/>
    </xf>
    <xf numFmtId="169" fontId="0" fillId="34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5" fontId="0" fillId="33" borderId="10" xfId="0" applyNumberFormat="1" applyFont="1" applyFill="1" applyBorder="1" applyAlignment="1">
      <alignment horizontal="center"/>
    </xf>
    <xf numFmtId="175" fontId="0" fillId="34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175" fontId="0" fillId="34" borderId="10" xfId="0" applyNumberFormat="1" applyFill="1" applyBorder="1" applyAlignment="1">
      <alignment/>
    </xf>
    <xf numFmtId="16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9" fontId="44" fillId="36" borderId="11" xfId="0" applyNumberFormat="1" applyFont="1" applyFill="1" applyBorder="1" applyAlignment="1">
      <alignment/>
    </xf>
    <xf numFmtId="0" fontId="44" fillId="36" borderId="11" xfId="0" applyFont="1" applyFill="1" applyBorder="1" applyAlignment="1">
      <alignment horizontal="center"/>
    </xf>
    <xf numFmtId="169" fontId="44" fillId="36" borderId="11" xfId="0" applyNumberFormat="1" applyFont="1" applyFill="1" applyBorder="1" applyAlignment="1">
      <alignment horizontal="center"/>
    </xf>
    <xf numFmtId="169" fontId="44" fillId="36" borderId="12" xfId="0" applyNumberFormat="1" applyFont="1" applyFill="1" applyBorder="1" applyAlignment="1">
      <alignment/>
    </xf>
    <xf numFmtId="175" fontId="0" fillId="34" borderId="13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7" borderId="10" xfId="0" applyFill="1" applyBorder="1" applyAlignment="1">
      <alignment/>
    </xf>
    <xf numFmtId="175" fontId="0" fillId="0" borderId="0" xfId="0" applyNumberFormat="1" applyFill="1" applyBorder="1" applyAlignment="1">
      <alignment/>
    </xf>
    <xf numFmtId="169" fontId="45" fillId="36" borderId="12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33" borderId="15" xfId="0" applyFill="1" applyBorder="1" applyAlignment="1">
      <alignment/>
    </xf>
    <xf numFmtId="169" fontId="0" fillId="34" borderId="15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75" fontId="0" fillId="33" borderId="18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5" borderId="0" xfId="0" applyFont="1" applyFill="1" applyAlignment="1">
      <alignment/>
    </xf>
    <xf numFmtId="0" fontId="0" fillId="37" borderId="0" xfId="0" applyFont="1" applyFill="1" applyAlignment="1">
      <alignment/>
    </xf>
    <xf numFmtId="175" fontId="0" fillId="35" borderId="0" xfId="0" applyNumberFormat="1" applyFill="1" applyAlignment="1">
      <alignment horizontal="center"/>
    </xf>
    <xf numFmtId="175" fontId="0" fillId="34" borderId="10" xfId="0" applyNumberFormat="1" applyFont="1" applyFill="1" applyBorder="1" applyAlignment="1">
      <alignment horizontal="center"/>
    </xf>
    <xf numFmtId="164" fontId="0" fillId="33" borderId="15" xfId="0" applyNumberFormat="1" applyFill="1" applyBorder="1" applyAlignment="1">
      <alignment/>
    </xf>
    <xf numFmtId="0" fontId="24" fillId="0" borderId="0" xfId="0" applyFont="1" applyAlignment="1">
      <alignment/>
    </xf>
    <xf numFmtId="1" fontId="25" fillId="0" borderId="0" xfId="57" applyNumberFormat="1">
      <alignment/>
      <protection/>
    </xf>
    <xf numFmtId="164" fontId="25" fillId="0" borderId="0" xfId="57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10</xdr:col>
      <xdr:colOff>381000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95525"/>
          <a:ext cx="5257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10.28125" style="0" bestFit="1" customWidth="1"/>
    <col min="2" max="2" width="12.421875" style="0" bestFit="1" customWidth="1"/>
    <col min="3" max="3" width="12.8515625" style="0" bestFit="1" customWidth="1"/>
    <col min="4" max="4" width="12.57421875" style="0" bestFit="1" customWidth="1"/>
    <col min="5" max="5" width="13.8515625" style="0" bestFit="1" customWidth="1"/>
    <col min="6" max="6" width="23.28125" style="4" customWidth="1"/>
    <col min="7" max="7" width="13.8515625" style="0" bestFit="1" customWidth="1"/>
    <col min="8" max="8" width="12.7109375" style="0" customWidth="1"/>
    <col min="9" max="9" width="11.57421875" style="0" customWidth="1"/>
    <col min="10" max="10" width="11.57421875" style="3" customWidth="1"/>
    <col min="11" max="11" width="11.57421875" style="1" customWidth="1"/>
    <col min="12" max="12" width="12.28125" style="30" customWidth="1"/>
    <col min="13" max="13" width="10.57421875" style="30" customWidth="1"/>
    <col min="14" max="14" width="10.8515625" style="31" customWidth="1"/>
    <col min="15" max="15" width="15.28125" style="30" customWidth="1"/>
    <col min="17" max="17" width="20.57421875" style="0" bestFit="1" customWidth="1"/>
  </cols>
  <sheetData>
    <row r="1" spans="1:15" ht="12.75">
      <c r="A1" s="19" t="s">
        <v>12</v>
      </c>
      <c r="B1" s="18" t="s">
        <v>13</v>
      </c>
      <c r="C1" s="18" t="s">
        <v>14</v>
      </c>
      <c r="D1" s="19" t="s">
        <v>16</v>
      </c>
      <c r="E1" s="18" t="s">
        <v>15</v>
      </c>
      <c r="F1" s="24" t="s">
        <v>15</v>
      </c>
      <c r="G1" s="19" t="s">
        <v>17</v>
      </c>
      <c r="H1" s="19" t="s">
        <v>17</v>
      </c>
      <c r="I1" s="19" t="s">
        <v>17</v>
      </c>
      <c r="J1" s="11"/>
      <c r="K1" s="11"/>
      <c r="L1" s="40" t="s">
        <v>101</v>
      </c>
      <c r="M1" s="32" t="s">
        <v>16</v>
      </c>
      <c r="N1" s="33" t="s">
        <v>16</v>
      </c>
      <c r="O1" s="34" t="s">
        <v>16</v>
      </c>
    </row>
    <row r="2" spans="1:15" ht="12.75">
      <c r="A2" s="19" t="s">
        <v>19</v>
      </c>
      <c r="B2" s="17"/>
      <c r="C2" s="17"/>
      <c r="D2" s="19" t="s">
        <v>20</v>
      </c>
      <c r="E2" s="18"/>
      <c r="F2" s="24" t="s">
        <v>0</v>
      </c>
      <c r="G2" s="23" t="s">
        <v>81</v>
      </c>
      <c r="H2" s="19" t="s">
        <v>82</v>
      </c>
      <c r="I2" s="19" t="s">
        <v>84</v>
      </c>
      <c r="J2" s="11"/>
      <c r="K2" s="11"/>
      <c r="L2" s="40" t="s">
        <v>79</v>
      </c>
      <c r="M2" s="32" t="s">
        <v>74</v>
      </c>
      <c r="N2" s="33" t="s">
        <v>75</v>
      </c>
      <c r="O2" s="34" t="s">
        <v>77</v>
      </c>
    </row>
    <row r="3" spans="1:15" ht="12.75">
      <c r="A3" s="19" t="s">
        <v>22</v>
      </c>
      <c r="B3" s="18" t="s">
        <v>23</v>
      </c>
      <c r="C3" s="18" t="s">
        <v>23</v>
      </c>
      <c r="D3" s="19" t="s">
        <v>22</v>
      </c>
      <c r="E3" s="18" t="s">
        <v>23</v>
      </c>
      <c r="F3" s="24" t="s">
        <v>24</v>
      </c>
      <c r="G3" s="19" t="s">
        <v>24</v>
      </c>
      <c r="H3" s="19" t="s">
        <v>83</v>
      </c>
      <c r="I3" s="19" t="s">
        <v>83</v>
      </c>
      <c r="J3" s="11"/>
      <c r="K3" s="11"/>
      <c r="L3" s="35" t="s">
        <v>73</v>
      </c>
      <c r="M3" s="32"/>
      <c r="N3" s="33"/>
      <c r="O3" s="32"/>
    </row>
    <row r="4" spans="1:15" ht="13.5" thickBot="1">
      <c r="A4" s="50"/>
      <c r="B4" s="51"/>
      <c r="C4" s="51"/>
      <c r="D4" s="50"/>
      <c r="E4" s="51"/>
      <c r="F4" s="52" t="s">
        <v>80</v>
      </c>
      <c r="G4" s="50"/>
      <c r="H4" s="53"/>
      <c r="I4" s="53"/>
      <c r="L4" s="35"/>
      <c r="M4" s="32"/>
      <c r="N4" s="33" t="s">
        <v>76</v>
      </c>
      <c r="O4" s="34" t="s">
        <v>78</v>
      </c>
    </row>
    <row r="5" spans="1:15" ht="12.75">
      <c r="A5" s="45">
        <v>37.856927</v>
      </c>
      <c r="B5" s="45">
        <v>0</v>
      </c>
      <c r="C5" s="45">
        <v>0</v>
      </c>
      <c r="D5" s="46">
        <f>O5</f>
        <v>37.85692699999999</v>
      </c>
      <c r="E5" s="47">
        <v>0</v>
      </c>
      <c r="F5" s="27"/>
      <c r="G5" s="48"/>
      <c r="H5" s="49"/>
      <c r="I5" s="48"/>
      <c r="L5" s="35">
        <f>SQRT(A5/PI())</f>
        <v>3.47134471417606</v>
      </c>
      <c r="M5" s="32"/>
      <c r="N5" s="32">
        <f>L5+M5</f>
        <v>3.47134471417606</v>
      </c>
      <c r="O5" s="32">
        <f>N5*N5*PI()</f>
        <v>37.85692699999999</v>
      </c>
    </row>
    <row r="6" spans="1:15" ht="12.75">
      <c r="A6" s="17"/>
      <c r="B6" s="17"/>
      <c r="C6" s="17">
        <v>1</v>
      </c>
      <c r="D6" s="22">
        <f aca="true" t="shared" si="0" ref="D6:D55">O6</f>
        <v>36.40160238449159</v>
      </c>
      <c r="E6" s="20" t="s">
        <v>18</v>
      </c>
      <c r="F6" s="25">
        <f>1/3*(D6+D5+SQRT(D5*D6))</f>
        <v>37.12688766659961</v>
      </c>
      <c r="G6" s="29">
        <f>F6</f>
        <v>37.12688766659961</v>
      </c>
      <c r="H6" s="37"/>
      <c r="I6" s="28"/>
      <c r="K6" s="13"/>
      <c r="L6" s="35">
        <f>SQRT(A6/PI())</f>
        <v>0</v>
      </c>
      <c r="M6" s="32">
        <f>(L5-L10)*0.8+L10</f>
        <v>3.40396679065985</v>
      </c>
      <c r="N6" s="32">
        <f aca="true" t="shared" si="1" ref="N6:N55">L6+M6</f>
        <v>3.40396679065985</v>
      </c>
      <c r="O6" s="32">
        <f aca="true" t="shared" si="2" ref="O6:O55">N6*N6*PI()</f>
        <v>36.40160238449159</v>
      </c>
    </row>
    <row r="7" spans="1:15" ht="12.75">
      <c r="A7" s="17"/>
      <c r="B7" s="17"/>
      <c r="C7" s="17">
        <v>2</v>
      </c>
      <c r="D7" s="22">
        <f t="shared" si="0"/>
        <v>34.974802076737376</v>
      </c>
      <c r="E7" s="20" t="s">
        <v>21</v>
      </c>
      <c r="F7" s="25">
        <f>1/3*(D7+D6+SQRT(D6*D7))</f>
        <v>35.685825204968296</v>
      </c>
      <c r="G7" s="36">
        <f>F7+G6</f>
        <v>72.8127128715679</v>
      </c>
      <c r="H7" s="36">
        <f>F7</f>
        <v>35.685825204968296</v>
      </c>
      <c r="I7" s="38"/>
      <c r="L7" s="35">
        <f>SQRT(A7/PI())</f>
        <v>0</v>
      </c>
      <c r="M7" s="32">
        <f>(L5-L10)*0.6+L10</f>
        <v>3.3365888671436403</v>
      </c>
      <c r="N7" s="32">
        <f t="shared" si="1"/>
        <v>3.3365888671436403</v>
      </c>
      <c r="O7" s="32">
        <f t="shared" si="2"/>
        <v>34.974802076737376</v>
      </c>
    </row>
    <row r="8" spans="1:15" ht="12.75">
      <c r="A8" s="17"/>
      <c r="B8" s="17"/>
      <c r="C8" s="17">
        <v>3</v>
      </c>
      <c r="D8" s="22">
        <f t="shared" si="0"/>
        <v>33.57652607673739</v>
      </c>
      <c r="E8" s="20" t="s">
        <v>28</v>
      </c>
      <c r="F8" s="25">
        <f>1/3*(D8+D7+SQRT(D7*D8))</f>
        <v>34.273287051091195</v>
      </c>
      <c r="G8" s="36">
        <f aca="true" t="shared" si="3" ref="G8:G55">F8+G7</f>
        <v>107.08599992265908</v>
      </c>
      <c r="H8" s="36">
        <f>F8+H7</f>
        <v>69.95911225605948</v>
      </c>
      <c r="I8" s="29">
        <f>F8</f>
        <v>34.273287051091195</v>
      </c>
      <c r="J8" s="42"/>
      <c r="K8" s="39"/>
      <c r="L8" s="35">
        <f>SQRT(A8/PI())</f>
        <v>0</v>
      </c>
      <c r="M8" s="32">
        <f>(L5-L10)*0.4+L10</f>
        <v>3.269210943627431</v>
      </c>
      <c r="N8" s="32">
        <f t="shared" si="1"/>
        <v>3.269210943627431</v>
      </c>
      <c r="O8" s="32">
        <f t="shared" si="2"/>
        <v>33.57652607673739</v>
      </c>
    </row>
    <row r="9" spans="1:15" ht="12.75">
      <c r="A9" s="17"/>
      <c r="B9" s="17"/>
      <c r="C9" s="17">
        <v>4</v>
      </c>
      <c r="D9" s="22">
        <f t="shared" si="0"/>
        <v>32.206774384491595</v>
      </c>
      <c r="E9" s="20" t="s">
        <v>25</v>
      </c>
      <c r="F9" s="25">
        <f>1/3*(D9+D8+SQRT(D8*D9))</f>
        <v>32.889273204968305</v>
      </c>
      <c r="G9" s="36">
        <f t="shared" si="3"/>
        <v>139.9752731276274</v>
      </c>
      <c r="H9" s="36">
        <f aca="true" t="shared" si="4" ref="H9:H55">F9+H8</f>
        <v>102.84838546102779</v>
      </c>
      <c r="I9" s="29">
        <f>F9+I8</f>
        <v>67.16256025605949</v>
      </c>
      <c r="J9" s="42"/>
      <c r="K9" s="39"/>
      <c r="L9" s="35">
        <f>SQRT(A9/PI())</f>
        <v>0</v>
      </c>
      <c r="M9" s="32">
        <f>(L5-L10)*0.2+L10</f>
        <v>3.2018330201112213</v>
      </c>
      <c r="N9" s="32">
        <f t="shared" si="1"/>
        <v>3.2018330201112213</v>
      </c>
      <c r="O9" s="32">
        <f t="shared" si="2"/>
        <v>32.206774384491595</v>
      </c>
    </row>
    <row r="10" spans="1:15" ht="12.75">
      <c r="A10" s="17">
        <v>30.865547</v>
      </c>
      <c r="B10" s="17">
        <v>5</v>
      </c>
      <c r="C10" s="17">
        <v>5</v>
      </c>
      <c r="D10" s="22">
        <f t="shared" si="0"/>
        <v>30.865547000000003</v>
      </c>
      <c r="E10" s="20" t="s">
        <v>26</v>
      </c>
      <c r="F10" s="25">
        <f>1/3*(D10+D9+SQRT(D9*D10))</f>
        <v>31.533783666599618</v>
      </c>
      <c r="G10" s="36">
        <f t="shared" si="3"/>
        <v>171.509056794227</v>
      </c>
      <c r="H10" s="36">
        <f t="shared" si="4"/>
        <v>134.3821691276274</v>
      </c>
      <c r="I10" s="29">
        <f>F10+I9</f>
        <v>98.69634392265911</v>
      </c>
      <c r="J10" s="42"/>
      <c r="K10" s="39"/>
      <c r="L10" s="35">
        <f>SQRT(A10/PI())</f>
        <v>3.1344550965950115</v>
      </c>
      <c r="M10" s="32"/>
      <c r="N10" s="32">
        <f t="shared" si="1"/>
        <v>3.1344550965950115</v>
      </c>
      <c r="O10" s="32">
        <f t="shared" si="2"/>
        <v>30.865547000000003</v>
      </c>
    </row>
    <row r="11" spans="1:15" ht="12.75">
      <c r="A11" s="17"/>
      <c r="B11" s="17"/>
      <c r="C11" s="17">
        <v>6</v>
      </c>
      <c r="D11" s="22">
        <f t="shared" si="0"/>
        <v>30.159800192633515</v>
      </c>
      <c r="E11" s="20" t="s">
        <v>27</v>
      </c>
      <c r="F11" s="25">
        <f>1/3*(D11+D10+SQRT(D10*D11))</f>
        <v>30.511993421009823</v>
      </c>
      <c r="G11" s="36">
        <f t="shared" si="3"/>
        <v>202.02105021523684</v>
      </c>
      <c r="H11" s="36">
        <f t="shared" si="4"/>
        <v>164.89416254863724</v>
      </c>
      <c r="I11" s="29">
        <f>F11+I10</f>
        <v>129.20833734366894</v>
      </c>
      <c r="J11" s="42"/>
      <c r="K11" s="39"/>
      <c r="L11" s="35">
        <f>SQRT(A11/PI())</f>
        <v>0</v>
      </c>
      <c r="M11" s="32">
        <f>(L10-L15)*0.8+L15</f>
        <v>3.098412910934087</v>
      </c>
      <c r="N11" s="32">
        <f t="shared" si="1"/>
        <v>3.098412910934087</v>
      </c>
      <c r="O11" s="32">
        <f t="shared" si="2"/>
        <v>30.159800192633515</v>
      </c>
    </row>
    <row r="12" spans="1:15" ht="12.75">
      <c r="A12" s="17"/>
      <c r="B12" s="17"/>
      <c r="C12" s="17">
        <v>7</v>
      </c>
      <c r="D12" s="22">
        <f t="shared" si="0"/>
        <v>29.462215488950278</v>
      </c>
      <c r="E12" s="20" t="s">
        <v>29</v>
      </c>
      <c r="F12" s="25">
        <f>1/3*(D12+D11+SQRT(D11*D12))</f>
        <v>29.810327665484955</v>
      </c>
      <c r="G12" s="36">
        <f t="shared" si="3"/>
        <v>231.8313778807218</v>
      </c>
      <c r="H12" s="36">
        <f t="shared" si="4"/>
        <v>194.7044902141222</v>
      </c>
      <c r="I12" s="29">
        <f>F12+I11</f>
        <v>159.0186650091539</v>
      </c>
      <c r="J12" s="42"/>
      <c r="K12" s="39"/>
      <c r="L12" s="35">
        <f>SQRT(A12/PI())</f>
        <v>0</v>
      </c>
      <c r="M12" s="32">
        <f>(L10-L15)*0.6+L15</f>
        <v>3.062370725273163</v>
      </c>
      <c r="N12" s="32">
        <f t="shared" si="1"/>
        <v>3.062370725273163</v>
      </c>
      <c r="O12" s="32">
        <f t="shared" si="2"/>
        <v>29.462215488950278</v>
      </c>
    </row>
    <row r="13" spans="1:15" ht="12.75">
      <c r="A13" s="17"/>
      <c r="B13" s="17"/>
      <c r="C13" s="17">
        <v>8</v>
      </c>
      <c r="D13" s="22">
        <f t="shared" si="0"/>
        <v>28.77279288895027</v>
      </c>
      <c r="E13" s="20" t="s">
        <v>30</v>
      </c>
      <c r="F13" s="25">
        <f>1/3*(D13+D12+SQRT(D12*D13))</f>
        <v>29.11682401364334</v>
      </c>
      <c r="G13" s="36">
        <f t="shared" si="3"/>
        <v>260.9482018943651</v>
      </c>
      <c r="H13" s="36">
        <f t="shared" si="4"/>
        <v>223.82131422776553</v>
      </c>
      <c r="I13" s="29">
        <f>F13+I12</f>
        <v>188.13548902279723</v>
      </c>
      <c r="J13" s="42"/>
      <c r="K13" s="39"/>
      <c r="L13" s="35">
        <f>SQRT(A13/PI())</f>
        <v>0</v>
      </c>
      <c r="M13" s="32">
        <f>(L10-L15)*0.4+L15</f>
        <v>3.0263285396122384</v>
      </c>
      <c r="N13" s="32">
        <f t="shared" si="1"/>
        <v>3.0263285396122384</v>
      </c>
      <c r="O13" s="32">
        <f t="shared" si="2"/>
        <v>28.77279288895027</v>
      </c>
    </row>
    <row r="14" spans="1:15" ht="12.75">
      <c r="A14" s="17"/>
      <c r="B14" s="17"/>
      <c r="C14" s="17">
        <v>9</v>
      </c>
      <c r="D14" s="22">
        <f t="shared" si="0"/>
        <v>28.091532392633518</v>
      </c>
      <c r="E14" s="20" t="s">
        <v>31</v>
      </c>
      <c r="F14" s="25">
        <f>1/3*(D14+D13+SQRT(D13*D14))</f>
        <v>28.431482465484955</v>
      </c>
      <c r="G14" s="36">
        <f t="shared" si="3"/>
        <v>289.3796843598501</v>
      </c>
      <c r="H14" s="36">
        <f t="shared" si="4"/>
        <v>252.25279669325047</v>
      </c>
      <c r="I14" s="29">
        <f>F14+I13</f>
        <v>216.56697148828218</v>
      </c>
      <c r="J14" s="42"/>
      <c r="K14" s="39"/>
      <c r="L14" s="35">
        <f>SQRT(A14/PI())</f>
        <v>0</v>
      </c>
      <c r="M14" s="32">
        <f>(L10-L15)*0.2+L15</f>
        <v>2.9902863539513143</v>
      </c>
      <c r="N14" s="32">
        <f t="shared" si="1"/>
        <v>2.9902863539513143</v>
      </c>
      <c r="O14" s="32">
        <f t="shared" si="2"/>
        <v>28.091532392633518</v>
      </c>
    </row>
    <row r="15" spans="1:15" ht="12.75">
      <c r="A15" s="17">
        <v>27.418434</v>
      </c>
      <c r="B15" s="17">
        <v>10</v>
      </c>
      <c r="C15" s="17">
        <v>10</v>
      </c>
      <c r="D15" s="22">
        <f t="shared" si="0"/>
        <v>27.418433999999998</v>
      </c>
      <c r="E15" s="20" t="s">
        <v>32</v>
      </c>
      <c r="F15" s="25">
        <f>1/3*(D15+D14+SQRT(D14*D15))</f>
        <v>27.75430302100982</v>
      </c>
      <c r="G15" s="36">
        <f t="shared" si="3"/>
        <v>317.13398738085994</v>
      </c>
      <c r="H15" s="36">
        <f t="shared" si="4"/>
        <v>280.0070997142603</v>
      </c>
      <c r="I15" s="29">
        <f>F15+I14</f>
        <v>244.321274509292</v>
      </c>
      <c r="J15" s="42"/>
      <c r="K15" s="39"/>
      <c r="L15" s="35">
        <f>SQRT(A15/PI())</f>
        <v>2.9542441682903897</v>
      </c>
      <c r="M15" s="32"/>
      <c r="N15" s="32">
        <f t="shared" si="1"/>
        <v>2.9542441682903897</v>
      </c>
      <c r="O15" s="32">
        <f t="shared" si="2"/>
        <v>27.418433999999998</v>
      </c>
    </row>
    <row r="16" spans="1:15" ht="12.75">
      <c r="A16" s="17"/>
      <c r="B16" s="17"/>
      <c r="C16" s="17">
        <v>11</v>
      </c>
      <c r="D16" s="22">
        <f t="shared" si="0"/>
        <v>26.895939979823094</v>
      </c>
      <c r="E16" s="20" t="s">
        <v>33</v>
      </c>
      <c r="F16" s="25">
        <f>1/3*(D16+D15+SQRT(D15*D16))</f>
        <v>27.156768122404173</v>
      </c>
      <c r="G16" s="36">
        <f t="shared" si="3"/>
        <v>344.2907555032641</v>
      </c>
      <c r="H16" s="36">
        <f t="shared" si="4"/>
        <v>307.16386783666445</v>
      </c>
      <c r="I16" s="29">
        <f>F16+I15</f>
        <v>271.4780426316962</v>
      </c>
      <c r="J16" s="42"/>
      <c r="K16" s="39"/>
      <c r="L16" s="35">
        <f>SQRT(A16/PI())</f>
        <v>0</v>
      </c>
      <c r="M16" s="32">
        <f>(L15-L20)*0.8+L20</f>
        <v>2.9259602857495444</v>
      </c>
      <c r="N16" s="32">
        <f t="shared" si="1"/>
        <v>2.9259602857495444</v>
      </c>
      <c r="O16" s="32">
        <f t="shared" si="2"/>
        <v>26.895939979823094</v>
      </c>
    </row>
    <row r="17" spans="1:15" ht="12.75">
      <c r="A17" s="17"/>
      <c r="B17" s="17"/>
      <c r="C17" s="17">
        <v>12</v>
      </c>
      <c r="D17" s="22">
        <f t="shared" si="0"/>
        <v>26.378472369734638</v>
      </c>
      <c r="E17" s="20" t="s">
        <v>34</v>
      </c>
      <c r="F17" s="25">
        <f>1/3*(D17+D16+SQRT(D16*D17))</f>
        <v>26.636787307271494</v>
      </c>
      <c r="G17" s="36">
        <f t="shared" si="3"/>
        <v>370.9275428105356</v>
      </c>
      <c r="H17" s="36">
        <f t="shared" si="4"/>
        <v>333.80065514393596</v>
      </c>
      <c r="I17" s="29">
        <f>F17+I16</f>
        <v>298.1148299389677</v>
      </c>
      <c r="J17" s="42"/>
      <c r="K17" s="41"/>
      <c r="L17" s="35">
        <f>SQRT(A17/PI())</f>
        <v>0</v>
      </c>
      <c r="M17" s="32">
        <f>(L15-L20)*0.6+L20</f>
        <v>2.8976764032086986</v>
      </c>
      <c r="N17" s="32">
        <f t="shared" si="1"/>
        <v>2.8976764032086986</v>
      </c>
      <c r="O17" s="32">
        <f t="shared" si="2"/>
        <v>26.378472369734638</v>
      </c>
    </row>
    <row r="18" spans="1:15" ht="12.75">
      <c r="A18" s="17"/>
      <c r="B18" s="17"/>
      <c r="C18" s="17">
        <v>13</v>
      </c>
      <c r="D18" s="22">
        <f t="shared" si="0"/>
        <v>25.866031169734644</v>
      </c>
      <c r="E18" s="20" t="s">
        <v>35</v>
      </c>
      <c r="F18" s="25">
        <f>1/3*(D18+D17+SQRT(D17*D18))</f>
        <v>26.12183290222727</v>
      </c>
      <c r="G18" s="36">
        <f t="shared" si="3"/>
        <v>397.04937571276287</v>
      </c>
      <c r="H18" s="36">
        <f t="shared" si="4"/>
        <v>359.9224880461632</v>
      </c>
      <c r="I18" s="29">
        <f>F18+I17</f>
        <v>324.23666284119497</v>
      </c>
      <c r="J18" s="43"/>
      <c r="K18" s="39"/>
      <c r="L18" s="35">
        <f>SQRT(A18/PI())</f>
        <v>0</v>
      </c>
      <c r="M18" s="32">
        <f>(L15-L20)*0.4+L20</f>
        <v>2.869392520667853</v>
      </c>
      <c r="N18" s="32">
        <f t="shared" si="1"/>
        <v>2.869392520667853</v>
      </c>
      <c r="O18" s="32">
        <f t="shared" si="2"/>
        <v>25.866031169734644</v>
      </c>
    </row>
    <row r="19" spans="1:15" ht="12.75">
      <c r="A19" s="17"/>
      <c r="B19" s="17"/>
      <c r="C19" s="17">
        <v>14</v>
      </c>
      <c r="D19" s="22">
        <f t="shared" si="0"/>
        <v>25.358616379823093</v>
      </c>
      <c r="E19" s="20" t="s">
        <v>36</v>
      </c>
      <c r="F19" s="25">
        <f>1/3*(D19+D18+SQRT(D18*D19))</f>
        <v>25.611904907271498</v>
      </c>
      <c r="G19" s="36">
        <f t="shared" si="3"/>
        <v>422.66128062003435</v>
      </c>
      <c r="H19" s="36">
        <f t="shared" si="4"/>
        <v>385.5343929534347</v>
      </c>
      <c r="I19" s="29">
        <f>F19+I18</f>
        <v>349.84856774846645</v>
      </c>
      <c r="J19" s="42"/>
      <c r="K19" s="39"/>
      <c r="L19" s="35">
        <f>SQRT(A19/PI())</f>
        <v>0</v>
      </c>
      <c r="M19" s="32">
        <f>(L15-L20)*0.2+L20</f>
        <v>2.8411086381270074</v>
      </c>
      <c r="N19" s="32">
        <f t="shared" si="1"/>
        <v>2.8411086381270074</v>
      </c>
      <c r="O19" s="32">
        <f t="shared" si="2"/>
        <v>25.358616379823093</v>
      </c>
    </row>
    <row r="20" spans="1:15" ht="12.75">
      <c r="A20" s="17">
        <v>24.856228</v>
      </c>
      <c r="B20" s="17">
        <v>15</v>
      </c>
      <c r="C20" s="17">
        <v>15</v>
      </c>
      <c r="D20" s="22">
        <f t="shared" si="0"/>
        <v>24.856228000000005</v>
      </c>
      <c r="E20" s="20" t="s">
        <v>37</v>
      </c>
      <c r="F20" s="25">
        <f>1/3*(D20+D19+SQRT(D19*D20))</f>
        <v>25.107003322404175</v>
      </c>
      <c r="G20" s="36">
        <f t="shared" si="3"/>
        <v>447.76828394243853</v>
      </c>
      <c r="H20" s="36">
        <f t="shared" si="4"/>
        <v>410.6413962758389</v>
      </c>
      <c r="I20" s="29">
        <f>F20+I19</f>
        <v>374.95557107087063</v>
      </c>
      <c r="J20" s="42"/>
      <c r="K20" s="39"/>
      <c r="L20" s="35">
        <f>SQRT(A20/PI())</f>
        <v>2.812824755586162</v>
      </c>
      <c r="M20" s="32"/>
      <c r="N20" s="32">
        <f t="shared" si="1"/>
        <v>2.812824755586162</v>
      </c>
      <c r="O20" s="32">
        <f t="shared" si="2"/>
        <v>24.856228000000005</v>
      </c>
    </row>
    <row r="21" spans="1:15" ht="12.75">
      <c r="A21" s="17"/>
      <c r="B21" s="17"/>
      <c r="C21" s="17">
        <v>16</v>
      </c>
      <c r="D21" s="22">
        <f t="shared" si="0"/>
        <v>24.292821046349953</v>
      </c>
      <c r="E21" s="20" t="s">
        <v>38</v>
      </c>
      <c r="F21" s="25">
        <f>1/3*(D21+D20+SQRT(D20*D21))</f>
        <v>24.573986300106228</v>
      </c>
      <c r="G21" s="36">
        <f t="shared" si="3"/>
        <v>472.34227024254477</v>
      </c>
      <c r="H21" s="36">
        <f t="shared" si="4"/>
        <v>435.2153825759451</v>
      </c>
      <c r="I21" s="29">
        <f>F21+I20</f>
        <v>399.5295573709769</v>
      </c>
      <c r="J21" s="42"/>
      <c r="K21" s="39"/>
      <c r="L21" s="35">
        <f>SQRT(A21/PI())</f>
        <v>0</v>
      </c>
      <c r="M21" s="32">
        <f>(L20-L25)*0.8+L25</f>
        <v>2.7807634027991033</v>
      </c>
      <c r="N21" s="32">
        <f t="shared" si="1"/>
        <v>2.7807634027991033</v>
      </c>
      <c r="O21" s="32">
        <f t="shared" si="2"/>
        <v>24.292821046349953</v>
      </c>
    </row>
    <row r="22" spans="1:15" ht="12.75">
      <c r="A22" s="17"/>
      <c r="B22" s="17"/>
      <c r="C22" s="17">
        <v>17</v>
      </c>
      <c r="D22" s="22">
        <f t="shared" si="0"/>
        <v>23.735872769524917</v>
      </c>
      <c r="E22" s="20" t="s">
        <v>39</v>
      </c>
      <c r="F22" s="25">
        <f>1/3*(D22+D21+SQRT(D21*D22))</f>
        <v>24.013808684868682</v>
      </c>
      <c r="G22" s="36">
        <f t="shared" si="3"/>
        <v>496.3560789274135</v>
      </c>
      <c r="H22" s="36">
        <f t="shared" si="4"/>
        <v>459.2291912608138</v>
      </c>
      <c r="I22" s="29">
        <f>F22+I21</f>
        <v>423.5433660558456</v>
      </c>
      <c r="J22" s="42"/>
      <c r="K22" s="39"/>
      <c r="L22" s="35">
        <f>SQRT(A22/PI())</f>
        <v>0</v>
      </c>
      <c r="M22" s="32">
        <f>(L20-L25)*0.6+L25</f>
        <v>2.748702050012044</v>
      </c>
      <c r="N22" s="32">
        <f t="shared" si="1"/>
        <v>2.748702050012044</v>
      </c>
      <c r="O22" s="32">
        <f t="shared" si="2"/>
        <v>23.735872769524917</v>
      </c>
    </row>
    <row r="23" spans="1:15" ht="12.75">
      <c r="A23" s="17"/>
      <c r="B23" s="17"/>
      <c r="C23" s="17">
        <v>18</v>
      </c>
      <c r="D23" s="22">
        <f t="shared" si="0"/>
        <v>23.185383169524922</v>
      </c>
      <c r="E23" s="20" t="s">
        <v>40</v>
      </c>
      <c r="F23" s="25">
        <f>1/3*(D23+D22+SQRT(D22*D23))</f>
        <v>23.460089746456166</v>
      </c>
      <c r="G23" s="36">
        <f t="shared" si="3"/>
        <v>519.8161686738697</v>
      </c>
      <c r="H23" s="36">
        <f t="shared" si="4"/>
        <v>482.68928100727</v>
      </c>
      <c r="I23" s="29">
        <f>F23+I22</f>
        <v>447.00345580230174</v>
      </c>
      <c r="J23" s="42"/>
      <c r="K23" s="39"/>
      <c r="L23" s="35">
        <f>SQRT(A23/PI())</f>
        <v>0</v>
      </c>
      <c r="M23" s="32">
        <f>(L20-L25)*0.4+L25</f>
        <v>2.7166406972249852</v>
      </c>
      <c r="N23" s="32">
        <f t="shared" si="1"/>
        <v>2.7166406972249852</v>
      </c>
      <c r="O23" s="32">
        <f t="shared" si="2"/>
        <v>23.185383169524922</v>
      </c>
    </row>
    <row r="24" spans="1:15" ht="12.75">
      <c r="A24" s="17"/>
      <c r="B24" s="17"/>
      <c r="C24" s="17">
        <v>19</v>
      </c>
      <c r="D24" s="22">
        <f t="shared" si="0"/>
        <v>22.641352246349946</v>
      </c>
      <c r="E24" s="20" t="s">
        <v>41</v>
      </c>
      <c r="F24" s="25">
        <f>1/3*(D24+D23+SQRT(D23*D24))</f>
        <v>22.91282948486868</v>
      </c>
      <c r="G24" s="36">
        <f t="shared" si="3"/>
        <v>542.7289981587384</v>
      </c>
      <c r="H24" s="36">
        <f t="shared" si="4"/>
        <v>505.60211049213865</v>
      </c>
      <c r="I24" s="29">
        <f>F24+I23</f>
        <v>469.9162852871704</v>
      </c>
      <c r="J24" s="42"/>
      <c r="K24" s="39"/>
      <c r="L24" s="35">
        <f>SQRT(A24/PI())</f>
        <v>0</v>
      </c>
      <c r="M24" s="32">
        <f>(L20-L25)*0.2+L25</f>
        <v>2.684579344437926</v>
      </c>
      <c r="N24" s="32">
        <f t="shared" si="1"/>
        <v>2.684579344437926</v>
      </c>
      <c r="O24" s="32">
        <f t="shared" si="2"/>
        <v>22.641352246349946</v>
      </c>
    </row>
    <row r="25" spans="1:15" ht="12.75">
      <c r="A25" s="17">
        <v>22.10378</v>
      </c>
      <c r="B25" s="17">
        <v>20</v>
      </c>
      <c r="C25" s="17">
        <v>20</v>
      </c>
      <c r="D25" s="22">
        <f t="shared" si="0"/>
        <v>22.103780000000004</v>
      </c>
      <c r="E25" s="20" t="s">
        <v>42</v>
      </c>
      <c r="F25" s="25">
        <f>1/3*(D25+D24+SQRT(D24*D25))</f>
        <v>22.37202790010622</v>
      </c>
      <c r="G25" s="36">
        <f t="shared" si="3"/>
        <v>565.1010260588446</v>
      </c>
      <c r="H25" s="36">
        <f t="shared" si="4"/>
        <v>527.9741383922449</v>
      </c>
      <c r="I25" s="29">
        <f>F25+I24</f>
        <v>492.28831318727663</v>
      </c>
      <c r="J25" s="42"/>
      <c r="K25" s="39"/>
      <c r="L25" s="35">
        <f>SQRT(A25/PI())</f>
        <v>2.652517991650867</v>
      </c>
      <c r="M25" s="32"/>
      <c r="N25" s="32">
        <f t="shared" si="1"/>
        <v>2.652517991650867</v>
      </c>
      <c r="O25" s="32">
        <f t="shared" si="2"/>
        <v>22.103780000000004</v>
      </c>
    </row>
    <row r="26" spans="1:15" ht="12.75">
      <c r="A26" s="17"/>
      <c r="B26" s="17"/>
      <c r="C26" s="17">
        <v>21</v>
      </c>
      <c r="D26" s="22">
        <f t="shared" si="0"/>
        <v>21.46368306589587</v>
      </c>
      <c r="E26" s="20" t="s">
        <v>43</v>
      </c>
      <c r="F26" s="25">
        <f>1/3*(D26+D25+SQRT(D25*D26))</f>
        <v>21.78294779402693</v>
      </c>
      <c r="G26" s="36">
        <f t="shared" si="3"/>
        <v>586.8839738528715</v>
      </c>
      <c r="H26" s="36">
        <f t="shared" si="4"/>
        <v>549.7570861862717</v>
      </c>
      <c r="I26" s="29">
        <f>F26+I25</f>
        <v>514.0712609813036</v>
      </c>
      <c r="J26" s="42"/>
      <c r="K26" s="39"/>
      <c r="L26" s="35">
        <f>SQRT(A26/PI())</f>
        <v>0</v>
      </c>
      <c r="M26" s="32">
        <f>(L25-L30)*0.8+L30</f>
        <v>2.613829090394066</v>
      </c>
      <c r="N26" s="32">
        <f t="shared" si="1"/>
        <v>2.613829090394066</v>
      </c>
      <c r="O26" s="32">
        <f t="shared" si="2"/>
        <v>21.46368306589587</v>
      </c>
    </row>
    <row r="27" spans="1:15" ht="12.75">
      <c r="A27" s="17"/>
      <c r="B27" s="17"/>
      <c r="C27" s="17">
        <v>22</v>
      </c>
      <c r="D27" s="22">
        <f t="shared" si="0"/>
        <v>20.83299099884381</v>
      </c>
      <c r="E27" s="20" t="s">
        <v>44</v>
      </c>
      <c r="F27" s="25">
        <f>1/3*(D27+D26+SQRT(D26*D27))</f>
        <v>21.14755329344883</v>
      </c>
      <c r="G27" s="36">
        <f t="shared" si="3"/>
        <v>608.0315271463203</v>
      </c>
      <c r="H27" s="36">
        <f t="shared" si="4"/>
        <v>570.9046394797206</v>
      </c>
      <c r="I27" s="29">
        <f>F27+I26</f>
        <v>535.2188142747524</v>
      </c>
      <c r="J27" s="42"/>
      <c r="K27" s="39"/>
      <c r="L27" s="35">
        <f>SQRT(A27/PI())</f>
        <v>0</v>
      </c>
      <c r="M27" s="32">
        <f>(L25-L30)*0.6+L30</f>
        <v>2.5751401891372647</v>
      </c>
      <c r="N27" s="32">
        <f t="shared" si="1"/>
        <v>2.5751401891372647</v>
      </c>
      <c r="O27" s="32">
        <f t="shared" si="2"/>
        <v>20.83299099884381</v>
      </c>
    </row>
    <row r="28" spans="1:15" ht="12.75">
      <c r="A28" s="17"/>
      <c r="B28" s="17"/>
      <c r="C28" s="17">
        <v>23</v>
      </c>
      <c r="D28" s="22">
        <f t="shared" si="0"/>
        <v>20.2117037988438</v>
      </c>
      <c r="E28" s="20" t="s">
        <v>45</v>
      </c>
      <c r="F28" s="25">
        <f>1/3*(D28+D27+SQRT(D27*D28))</f>
        <v>20.521563659922798</v>
      </c>
      <c r="G28" s="36">
        <f t="shared" si="3"/>
        <v>628.5530908062431</v>
      </c>
      <c r="H28" s="36">
        <f t="shared" si="4"/>
        <v>591.4262031396433</v>
      </c>
      <c r="I28" s="29">
        <f>F28+I27</f>
        <v>555.7403779346752</v>
      </c>
      <c r="J28" s="42"/>
      <c r="K28" s="39"/>
      <c r="L28" s="35">
        <f>SQRT(A28/PI())</f>
        <v>0</v>
      </c>
      <c r="M28" s="32">
        <f>(L25-L30)*0.4+L30</f>
        <v>2.536451287880463</v>
      </c>
      <c r="N28" s="32">
        <f t="shared" si="1"/>
        <v>2.536451287880463</v>
      </c>
      <c r="O28" s="32">
        <f t="shared" si="2"/>
        <v>20.2117037988438</v>
      </c>
    </row>
    <row r="29" spans="1:15" ht="12.75">
      <c r="A29" s="17"/>
      <c r="B29" s="17"/>
      <c r="C29" s="17">
        <v>24</v>
      </c>
      <c r="D29" s="22">
        <f t="shared" si="0"/>
        <v>19.599821465895868</v>
      </c>
      <c r="E29" s="20" t="s">
        <v>46</v>
      </c>
      <c r="F29" s="25">
        <f>1/3*(D29+D28+SQRT(D28*D29))</f>
        <v>19.904978893448828</v>
      </c>
      <c r="G29" s="36">
        <f t="shared" si="3"/>
        <v>648.4580696996919</v>
      </c>
      <c r="H29" s="36">
        <f t="shared" si="4"/>
        <v>611.3311820330922</v>
      </c>
      <c r="I29" s="29">
        <f>F29+I28</f>
        <v>575.645356828124</v>
      </c>
      <c r="J29" s="42"/>
      <c r="K29" s="39"/>
      <c r="L29" s="35">
        <f>SQRT(A29/PI())</f>
        <v>0</v>
      </c>
      <c r="M29" s="32">
        <f>(L25-L30)*0.2+L30</f>
        <v>2.497762386623662</v>
      </c>
      <c r="N29" s="32">
        <f t="shared" si="1"/>
        <v>2.497762386623662</v>
      </c>
      <c r="O29" s="32">
        <f t="shared" si="2"/>
        <v>19.599821465895868</v>
      </c>
    </row>
    <row r="30" spans="1:15" ht="12.75">
      <c r="A30" s="17">
        <v>18.997344</v>
      </c>
      <c r="B30" s="17">
        <v>25</v>
      </c>
      <c r="C30" s="17">
        <v>25</v>
      </c>
      <c r="D30" s="22">
        <f t="shared" si="0"/>
        <v>18.997344000000002</v>
      </c>
      <c r="E30" s="20" t="s">
        <v>47</v>
      </c>
      <c r="F30" s="25">
        <f>1/3*(D30+D29+SQRT(D29*D30))</f>
        <v>19.297798994026927</v>
      </c>
      <c r="G30" s="36">
        <f t="shared" si="3"/>
        <v>667.7558686937189</v>
      </c>
      <c r="H30" s="36">
        <f t="shared" si="4"/>
        <v>630.6289810271192</v>
      </c>
      <c r="I30" s="29">
        <f>F30+I29</f>
        <v>594.943155822151</v>
      </c>
      <c r="J30" s="42"/>
      <c r="K30" s="39"/>
      <c r="L30" s="35">
        <f>SQRT(A30/PI())</f>
        <v>2.4590734853668605</v>
      </c>
      <c r="M30" s="32"/>
      <c r="N30" s="32">
        <f t="shared" si="1"/>
        <v>2.4590734853668605</v>
      </c>
      <c r="O30" s="32">
        <f t="shared" si="2"/>
        <v>18.997344000000002</v>
      </c>
    </row>
    <row r="31" spans="1:15" ht="12.75">
      <c r="A31" s="17"/>
      <c r="B31" s="17"/>
      <c r="C31" s="17">
        <v>26</v>
      </c>
      <c r="D31" s="22">
        <f t="shared" si="0"/>
        <v>18.207671821656394</v>
      </c>
      <c r="E31" s="20" t="s">
        <v>48</v>
      </c>
      <c r="F31" s="25">
        <f>1/3*(D31+D30+SQRT(D30*D31))</f>
        <v>18.601111028397213</v>
      </c>
      <c r="G31" s="36">
        <f t="shared" si="3"/>
        <v>686.3569797221161</v>
      </c>
      <c r="H31" s="36">
        <f t="shared" si="4"/>
        <v>649.2300920555164</v>
      </c>
      <c r="I31" s="29">
        <f>F31+I30</f>
        <v>613.5442668505482</v>
      </c>
      <c r="J31" s="42"/>
      <c r="K31" s="39"/>
      <c r="L31" s="35">
        <f>SQRT(A31/PI())</f>
        <v>0</v>
      </c>
      <c r="M31" s="32">
        <f>(L30-L35)*0.8+L35</f>
        <v>2.407422261511939</v>
      </c>
      <c r="N31" s="32">
        <f t="shared" si="1"/>
        <v>2.407422261511939</v>
      </c>
      <c r="O31" s="32">
        <f t="shared" si="2"/>
        <v>18.207671821656394</v>
      </c>
    </row>
    <row r="32" spans="1:15" ht="12.75">
      <c r="A32" s="17"/>
      <c r="B32" s="17"/>
      <c r="C32" s="17">
        <v>27</v>
      </c>
      <c r="D32" s="22">
        <f t="shared" si="0"/>
        <v>17.43476223248459</v>
      </c>
      <c r="E32" s="20" t="s">
        <v>49</v>
      </c>
      <c r="F32" s="25">
        <f>1/3*(D32+D31+SQRT(D31*D32))</f>
        <v>17.819820144639507</v>
      </c>
      <c r="G32" s="36">
        <f t="shared" si="3"/>
        <v>704.1767998667556</v>
      </c>
      <c r="H32" s="36">
        <f t="shared" si="4"/>
        <v>667.0499122001559</v>
      </c>
      <c r="I32" s="29">
        <f>F32+I31</f>
        <v>631.3640869951877</v>
      </c>
      <c r="J32" s="42"/>
      <c r="K32" s="39"/>
      <c r="L32" s="35">
        <f>SQRT(A32/PI())</f>
        <v>0</v>
      </c>
      <c r="M32" s="32">
        <f>(L30-L35)*0.6+L35</f>
        <v>2.355771037657018</v>
      </c>
      <c r="N32" s="32">
        <f t="shared" si="1"/>
        <v>2.355771037657018</v>
      </c>
      <c r="O32" s="32">
        <f t="shared" si="2"/>
        <v>17.43476223248459</v>
      </c>
    </row>
    <row r="33" spans="1:15" ht="12.75">
      <c r="A33" s="17"/>
      <c r="B33" s="17"/>
      <c r="C33" s="17">
        <v>28</v>
      </c>
      <c r="D33" s="22">
        <f t="shared" si="0"/>
        <v>16.67861523248459</v>
      </c>
      <c r="E33" s="20" t="s">
        <v>50</v>
      </c>
      <c r="F33" s="25">
        <f>1/3*(D33+D32+SQRT(D32*D33))</f>
        <v>17.055291850053607</v>
      </c>
      <c r="G33" s="36">
        <f t="shared" si="3"/>
        <v>721.2320917168092</v>
      </c>
      <c r="H33" s="36">
        <f t="shared" si="4"/>
        <v>684.1052040502095</v>
      </c>
      <c r="I33" s="29">
        <f>F33+I32</f>
        <v>648.4193788452412</v>
      </c>
      <c r="J33" s="42"/>
      <c r="K33" s="39"/>
      <c r="L33" s="35">
        <f>SQRT(A33/PI())</f>
        <v>0</v>
      </c>
      <c r="M33" s="32">
        <f>(L30-L35)*0.4+L35</f>
        <v>2.3041198138020964</v>
      </c>
      <c r="N33" s="32">
        <f t="shared" si="1"/>
        <v>2.3041198138020964</v>
      </c>
      <c r="O33" s="32">
        <f t="shared" si="2"/>
        <v>16.67861523248459</v>
      </c>
    </row>
    <row r="34" spans="1:15" ht="12.75">
      <c r="A34" s="17"/>
      <c r="B34" s="17"/>
      <c r="C34" s="17">
        <v>29</v>
      </c>
      <c r="D34" s="22">
        <f t="shared" si="0"/>
        <v>15.939230821656393</v>
      </c>
      <c r="E34" s="20" t="s">
        <v>51</v>
      </c>
      <c r="F34" s="25">
        <f>1/3*(D34+D33+SQRT(D33*D34))</f>
        <v>16.307526144639507</v>
      </c>
      <c r="G34" s="36">
        <f t="shared" si="3"/>
        <v>737.5396178614487</v>
      </c>
      <c r="H34" s="36">
        <f t="shared" si="4"/>
        <v>700.412730194849</v>
      </c>
      <c r="I34" s="29">
        <f>F34+I33</f>
        <v>664.7269049898807</v>
      </c>
      <c r="J34" s="42"/>
      <c r="K34" s="39"/>
      <c r="L34" s="35">
        <f>SQRT(A34/PI())</f>
        <v>0</v>
      </c>
      <c r="M34" s="32">
        <f>(L30-L35)*0.2+L35</f>
        <v>2.252468589947175</v>
      </c>
      <c r="N34" s="32">
        <f t="shared" si="1"/>
        <v>2.252468589947175</v>
      </c>
      <c r="O34" s="32">
        <f t="shared" si="2"/>
        <v>15.939230821656393</v>
      </c>
    </row>
    <row r="35" spans="1:15" ht="12.75">
      <c r="A35" s="17">
        <v>15.216609</v>
      </c>
      <c r="B35" s="17">
        <v>30</v>
      </c>
      <c r="C35" s="17">
        <v>30</v>
      </c>
      <c r="D35" s="22">
        <f t="shared" si="0"/>
        <v>15.216609</v>
      </c>
      <c r="E35" s="20" t="s">
        <v>52</v>
      </c>
      <c r="F35" s="25">
        <f>1/3*(D35+D34+SQRT(D34*D35))</f>
        <v>15.576523028397213</v>
      </c>
      <c r="G35" s="36">
        <f t="shared" si="3"/>
        <v>753.116140889846</v>
      </c>
      <c r="H35" s="36">
        <f t="shared" si="4"/>
        <v>715.9892532232462</v>
      </c>
      <c r="I35" s="29">
        <f>F35+I34</f>
        <v>680.3034280182779</v>
      </c>
      <c r="J35" s="42"/>
      <c r="K35" s="39"/>
      <c r="L35" s="35">
        <f>SQRT(A35/PI())</f>
        <v>2.2008173660922536</v>
      </c>
      <c r="M35" s="32"/>
      <c r="N35" s="32">
        <f t="shared" si="1"/>
        <v>2.2008173660922536</v>
      </c>
      <c r="O35" s="32">
        <f t="shared" si="2"/>
        <v>15.216609</v>
      </c>
    </row>
    <row r="36" spans="1:15" ht="12.75">
      <c r="A36" s="17"/>
      <c r="B36" s="17"/>
      <c r="C36" s="17">
        <v>31</v>
      </c>
      <c r="D36" s="22">
        <f t="shared" si="0"/>
        <v>14.464871891973115</v>
      </c>
      <c r="E36" s="20" t="s">
        <v>53</v>
      </c>
      <c r="F36" s="25">
        <f>1/3*(D36+D35+SQRT(D35*D36))</f>
        <v>14.839153599818772</v>
      </c>
      <c r="G36" s="36">
        <f t="shared" si="3"/>
        <v>767.9552944896648</v>
      </c>
      <c r="H36" s="36">
        <f t="shared" si="4"/>
        <v>730.828406823065</v>
      </c>
      <c r="I36" s="29">
        <f>F36+I35</f>
        <v>695.1425816180968</v>
      </c>
      <c r="J36" s="42"/>
      <c r="K36" s="39"/>
      <c r="L36" s="35">
        <f>SQRT(A36/PI())</f>
        <v>0</v>
      </c>
      <c r="M36" s="32">
        <f>(L35-L40)*0.8+L40</f>
        <v>2.1457659997299507</v>
      </c>
      <c r="N36" s="32">
        <f t="shared" si="1"/>
        <v>2.1457659997299507</v>
      </c>
      <c r="O36" s="32">
        <f t="shared" si="2"/>
        <v>14.464871891973115</v>
      </c>
    </row>
    <row r="37" spans="1:15" ht="12.75">
      <c r="A37" s="17"/>
      <c r="B37" s="17"/>
      <c r="C37" s="17">
        <v>32</v>
      </c>
      <c r="D37" s="22">
        <f t="shared" si="0"/>
        <v>13.732176937959672</v>
      </c>
      <c r="E37" s="20" t="s">
        <v>54</v>
      </c>
      <c r="F37" s="25">
        <f>1/3*(D37+D36+SQRT(D36*D37))</f>
        <v>14.096937568798605</v>
      </c>
      <c r="G37" s="36">
        <f t="shared" si="3"/>
        <v>782.0522320584633</v>
      </c>
      <c r="H37" s="36">
        <f t="shared" si="4"/>
        <v>744.9253443918636</v>
      </c>
      <c r="I37" s="29">
        <f>F37+I36</f>
        <v>709.2395191868953</v>
      </c>
      <c r="J37" s="42"/>
      <c r="K37" s="39"/>
      <c r="L37" s="35">
        <f>SQRT(A37/PI())</f>
        <v>0</v>
      </c>
      <c r="M37" s="32">
        <f>(L35-L40)*0.6+L40</f>
        <v>2.090714633367648</v>
      </c>
      <c r="N37" s="32">
        <f t="shared" si="1"/>
        <v>2.090714633367648</v>
      </c>
      <c r="O37" s="32">
        <f t="shared" si="2"/>
        <v>13.732176937959672</v>
      </c>
    </row>
    <row r="38" spans="1:15" ht="12.75">
      <c r="A38" s="17"/>
      <c r="B38" s="17"/>
      <c r="C38" s="17">
        <v>33</v>
      </c>
      <c r="D38" s="22">
        <f t="shared" si="0"/>
        <v>13.018524137959677</v>
      </c>
      <c r="E38" s="20" t="s">
        <v>55</v>
      </c>
      <c r="F38" s="25">
        <f>1/3*(D38+D37+SQRT(D37*D38))</f>
        <v>13.373763691791888</v>
      </c>
      <c r="G38" s="36">
        <f t="shared" si="3"/>
        <v>795.4259957502552</v>
      </c>
      <c r="H38" s="36">
        <f t="shared" si="4"/>
        <v>758.2991080836555</v>
      </c>
      <c r="I38" s="29">
        <f>F38+I37</f>
        <v>722.6132828786872</v>
      </c>
      <c r="J38" s="42"/>
      <c r="K38" s="39"/>
      <c r="L38" s="35">
        <f>SQRT(A38/PI())</f>
        <v>0</v>
      </c>
      <c r="M38" s="32">
        <f>(L35-L40)*0.4+L40</f>
        <v>2.0356632670053454</v>
      </c>
      <c r="N38" s="32">
        <f t="shared" si="1"/>
        <v>2.0356632670053454</v>
      </c>
      <c r="O38" s="32">
        <f t="shared" si="2"/>
        <v>13.018524137959677</v>
      </c>
    </row>
    <row r="39" spans="1:15" ht="12.75">
      <c r="A39" s="17"/>
      <c r="B39" s="17"/>
      <c r="C39" s="17">
        <v>34</v>
      </c>
      <c r="D39" s="22">
        <f t="shared" si="0"/>
        <v>12.323913491973117</v>
      </c>
      <c r="E39" s="20" t="s">
        <v>56</v>
      </c>
      <c r="F39" s="25">
        <f>1/3*(D39+D38+SQRT(D38*D39))</f>
        <v>12.669631968798612</v>
      </c>
      <c r="G39" s="36">
        <f t="shared" si="3"/>
        <v>808.0956277190538</v>
      </c>
      <c r="H39" s="36">
        <f t="shared" si="4"/>
        <v>770.9687400524541</v>
      </c>
      <c r="I39" s="29">
        <f>F39+I38</f>
        <v>735.2829148474858</v>
      </c>
      <c r="J39" s="42"/>
      <c r="K39" s="39"/>
      <c r="L39" s="35">
        <f>SQRT(A39/PI())</f>
        <v>0</v>
      </c>
      <c r="M39" s="32">
        <f>(L35-L40)*0.2+L40</f>
        <v>1.9806119006430425</v>
      </c>
      <c r="N39" s="32">
        <f t="shared" si="1"/>
        <v>1.9806119006430425</v>
      </c>
      <c r="O39" s="32">
        <f t="shared" si="2"/>
        <v>12.323913491973117</v>
      </c>
    </row>
    <row r="40" spans="1:15" ht="12.75">
      <c r="A40" s="17">
        <v>11.648345</v>
      </c>
      <c r="B40" s="17">
        <v>35</v>
      </c>
      <c r="C40" s="17">
        <v>35</v>
      </c>
      <c r="D40" s="22">
        <f t="shared" si="0"/>
        <v>11.648344999999999</v>
      </c>
      <c r="E40" s="20" t="s">
        <v>57</v>
      </c>
      <c r="F40" s="25">
        <f>1/3*(D40+D39+SQRT(D39*D40))</f>
        <v>11.984542399818771</v>
      </c>
      <c r="G40" s="36">
        <f t="shared" si="3"/>
        <v>820.0801701188726</v>
      </c>
      <c r="H40" s="36">
        <f t="shared" si="4"/>
        <v>782.9532824522729</v>
      </c>
      <c r="I40" s="29">
        <f>F40+I39</f>
        <v>747.2674572473046</v>
      </c>
      <c r="J40" s="42"/>
      <c r="K40" s="39"/>
      <c r="L40" s="35">
        <f>SQRT(A40/PI())</f>
        <v>1.9255605342807396</v>
      </c>
      <c r="M40" s="32"/>
      <c r="N40" s="32">
        <f t="shared" si="1"/>
        <v>1.9255605342807396</v>
      </c>
      <c r="O40" s="32">
        <f t="shared" si="2"/>
        <v>11.648344999999999</v>
      </c>
    </row>
    <row r="41" spans="1:15" ht="12.75">
      <c r="A41" s="17"/>
      <c r="B41" s="17"/>
      <c r="C41" s="17">
        <v>36</v>
      </c>
      <c r="D41" s="22">
        <f t="shared" si="0"/>
        <v>10.71365118403604</v>
      </c>
      <c r="E41" s="20" t="s">
        <v>58</v>
      </c>
      <c r="F41" s="25">
        <f>1/3*(D41+D40+SQRT(D40*D41))</f>
        <v>11.177740949686186</v>
      </c>
      <c r="G41" s="36">
        <f t="shared" si="3"/>
        <v>831.2579110685588</v>
      </c>
      <c r="H41" s="36">
        <f t="shared" si="4"/>
        <v>794.131023401959</v>
      </c>
      <c r="I41" s="29">
        <f>F41+I40</f>
        <v>758.4451981969908</v>
      </c>
      <c r="J41" s="42"/>
      <c r="K41" s="39"/>
      <c r="L41" s="35">
        <f>SQRT(A41/PI())</f>
        <v>0</v>
      </c>
      <c r="M41" s="32">
        <f>(L40-L45)*0.8+L45</f>
        <v>1.8466892237199377</v>
      </c>
      <c r="N41" s="32">
        <f t="shared" si="1"/>
        <v>1.8466892237199377</v>
      </c>
      <c r="O41" s="32">
        <f t="shared" si="2"/>
        <v>10.71365118403604</v>
      </c>
    </row>
    <row r="42" spans="1:15" ht="12.75">
      <c r="A42" s="17"/>
      <c r="B42" s="17"/>
      <c r="C42" s="17">
        <v>37</v>
      </c>
      <c r="D42" s="22">
        <f t="shared" si="0"/>
        <v>9.81804307605406</v>
      </c>
      <c r="E42" s="20" t="s">
        <v>59</v>
      </c>
      <c r="F42" s="25">
        <f>1/3*(D42+D41+SQRT(D41*D42))</f>
        <v>10.262589987713216</v>
      </c>
      <c r="G42" s="36">
        <f t="shared" si="3"/>
        <v>841.520501056272</v>
      </c>
      <c r="H42" s="36">
        <f t="shared" si="4"/>
        <v>804.3936133896723</v>
      </c>
      <c r="I42" s="29">
        <f>F42+I41</f>
        <v>768.707788184704</v>
      </c>
      <c r="J42" s="42"/>
      <c r="K42" s="39"/>
      <c r="L42" s="35">
        <f>SQRT(A42/PI())</f>
        <v>0</v>
      </c>
      <c r="M42" s="32">
        <f>(L40-L45)*0.6+L45</f>
        <v>1.7678179131591358</v>
      </c>
      <c r="N42" s="32">
        <f t="shared" si="1"/>
        <v>1.7678179131591358</v>
      </c>
      <c r="O42" s="32">
        <f t="shared" si="2"/>
        <v>9.81804307605406</v>
      </c>
    </row>
    <row r="43" spans="1:15" ht="12.75">
      <c r="A43" s="17"/>
      <c r="B43" s="17"/>
      <c r="C43" s="17">
        <v>38</v>
      </c>
      <c r="D43" s="22">
        <f t="shared" si="0"/>
        <v>8.961520676054059</v>
      </c>
      <c r="E43" s="20" t="s">
        <v>60</v>
      </c>
      <c r="F43" s="25">
        <f>1/3*(D43+D42+SQRT(D42*D43))</f>
        <v>9.386524733722228</v>
      </c>
      <c r="G43" s="36">
        <f t="shared" si="3"/>
        <v>850.9070257899942</v>
      </c>
      <c r="H43" s="36">
        <f t="shared" si="4"/>
        <v>813.7801381233945</v>
      </c>
      <c r="I43" s="29">
        <f>F43+I42</f>
        <v>778.0943129184262</v>
      </c>
      <c r="J43" s="42"/>
      <c r="K43" s="39"/>
      <c r="L43" s="35">
        <f>SQRT(A43/PI())</f>
        <v>0</v>
      </c>
      <c r="M43" s="32">
        <f>(L40-L45)*0.4+L45</f>
        <v>1.688946602598334</v>
      </c>
      <c r="N43" s="32">
        <f t="shared" si="1"/>
        <v>1.688946602598334</v>
      </c>
      <c r="O43" s="32">
        <f t="shared" si="2"/>
        <v>8.961520676054059</v>
      </c>
    </row>
    <row r="44" spans="1:15" ht="12.75">
      <c r="A44" s="17"/>
      <c r="B44" s="17"/>
      <c r="C44" s="17">
        <v>39</v>
      </c>
      <c r="D44" s="22">
        <f t="shared" si="0"/>
        <v>8.144083984036039</v>
      </c>
      <c r="E44" s="20" t="s">
        <v>61</v>
      </c>
      <c r="F44" s="25">
        <f>1/3*(D44+D43+SQRT(D43*D44))</f>
        <v>8.549545187713216</v>
      </c>
      <c r="G44" s="36">
        <f t="shared" si="3"/>
        <v>859.4565709777074</v>
      </c>
      <c r="H44" s="36">
        <f t="shared" si="4"/>
        <v>822.3296833111077</v>
      </c>
      <c r="I44" s="29">
        <f>F44+I43</f>
        <v>786.6438581061394</v>
      </c>
      <c r="J44" s="42"/>
      <c r="K44" s="39"/>
      <c r="L44" s="35">
        <f>SQRT(A44/PI())</f>
        <v>0</v>
      </c>
      <c r="M44" s="32">
        <f>(L40-L45)*0.2+L45</f>
        <v>1.610075292037532</v>
      </c>
      <c r="N44" s="32">
        <f t="shared" si="1"/>
        <v>1.610075292037532</v>
      </c>
      <c r="O44" s="32">
        <f t="shared" si="2"/>
        <v>8.144083984036039</v>
      </c>
    </row>
    <row r="45" spans="1:15" ht="12.75">
      <c r="A45" s="17">
        <v>7.365733</v>
      </c>
      <c r="B45" s="17">
        <v>40</v>
      </c>
      <c r="C45" s="17">
        <v>40</v>
      </c>
      <c r="D45" s="22">
        <f t="shared" si="0"/>
        <v>7.365732999999999</v>
      </c>
      <c r="E45" s="20" t="s">
        <v>62</v>
      </c>
      <c r="F45" s="25">
        <f>1/3*(D45+D44+SQRT(D44*D45))</f>
        <v>7.7516513496861865</v>
      </c>
      <c r="G45" s="36">
        <f t="shared" si="3"/>
        <v>867.2082223273936</v>
      </c>
      <c r="H45" s="36">
        <f t="shared" si="4"/>
        <v>830.0813346607939</v>
      </c>
      <c r="I45" s="29">
        <f>F45+I44</f>
        <v>794.3955094558256</v>
      </c>
      <c r="J45" s="42"/>
      <c r="K45" s="39"/>
      <c r="L45" s="35">
        <f>SQRT(A45/PI())</f>
        <v>1.5312039814767302</v>
      </c>
      <c r="M45" s="32"/>
      <c r="N45" s="32">
        <f t="shared" si="1"/>
        <v>1.5312039814767302</v>
      </c>
      <c r="O45" s="32">
        <f t="shared" si="2"/>
        <v>7.365732999999999</v>
      </c>
    </row>
    <row r="46" spans="1:15" ht="12.75">
      <c r="A46" s="17"/>
      <c r="B46" s="17"/>
      <c r="C46" s="17">
        <v>41</v>
      </c>
      <c r="D46" s="22">
        <f t="shared" si="0"/>
        <v>6.271141383406068</v>
      </c>
      <c r="E46" s="20" t="s">
        <v>63</v>
      </c>
      <c r="F46" s="25">
        <f>1/3*(D46+D45+SQRT(D45*D46))</f>
        <v>6.811103724344953</v>
      </c>
      <c r="G46" s="36">
        <f t="shared" si="3"/>
        <v>874.0193260517386</v>
      </c>
      <c r="H46" s="36">
        <f t="shared" si="4"/>
        <v>836.8924383851389</v>
      </c>
      <c r="I46" s="29">
        <f>F46+I45</f>
        <v>801.2066131801706</v>
      </c>
      <c r="J46" s="42"/>
      <c r="K46" s="39"/>
      <c r="L46" s="35">
        <f>SQRT(A46/PI())</f>
        <v>0</v>
      </c>
      <c r="M46" s="32">
        <f>(L45-L50)*0.8+L50</f>
        <v>1.4128574945812635</v>
      </c>
      <c r="N46" s="32">
        <f t="shared" si="1"/>
        <v>1.4128574945812635</v>
      </c>
      <c r="O46" s="32">
        <f t="shared" si="2"/>
        <v>6.271141383406068</v>
      </c>
    </row>
    <row r="47" spans="1:15" ht="12.75">
      <c r="A47" s="17"/>
      <c r="B47" s="17"/>
      <c r="C47" s="17">
        <v>42</v>
      </c>
      <c r="D47" s="22">
        <f t="shared" si="0"/>
        <v>5.264551375109101</v>
      </c>
      <c r="E47" s="20" t="s">
        <v>64</v>
      </c>
      <c r="F47" s="25">
        <f>1/3*(D47+D46+SQRT(D46*D47))</f>
        <v>5.760512911899504</v>
      </c>
      <c r="G47" s="36">
        <f t="shared" si="3"/>
        <v>879.7798389636381</v>
      </c>
      <c r="H47" s="36">
        <f t="shared" si="4"/>
        <v>842.6529512970384</v>
      </c>
      <c r="I47" s="29">
        <f>F47+I46</f>
        <v>806.9671260920701</v>
      </c>
      <c r="J47" s="42"/>
      <c r="K47" s="39"/>
      <c r="L47" s="35">
        <f>SQRT(A47/PI())</f>
        <v>0</v>
      </c>
      <c r="M47" s="32">
        <f>(L45-L50)*0.6+L50</f>
        <v>1.2945110076857966</v>
      </c>
      <c r="N47" s="32">
        <f t="shared" si="1"/>
        <v>1.2945110076857966</v>
      </c>
      <c r="O47" s="32">
        <f t="shared" si="2"/>
        <v>5.264551375109101</v>
      </c>
    </row>
    <row r="48" spans="1:15" ht="12.75">
      <c r="A48" s="17"/>
      <c r="B48" s="17"/>
      <c r="C48" s="17">
        <v>43</v>
      </c>
      <c r="D48" s="22">
        <f t="shared" si="0"/>
        <v>4.345962975109102</v>
      </c>
      <c r="E48" s="20" t="s">
        <v>65</v>
      </c>
      <c r="F48" s="25">
        <f>1/3*(D48+D47+SQRT(D47*D48))</f>
        <v>4.797923707751021</v>
      </c>
      <c r="G48" s="36">
        <f t="shared" si="3"/>
        <v>884.5777626713891</v>
      </c>
      <c r="H48" s="36">
        <f t="shared" si="4"/>
        <v>847.4508750047894</v>
      </c>
      <c r="I48" s="29">
        <f>F48+I47</f>
        <v>811.7650497998211</v>
      </c>
      <c r="J48" s="42"/>
      <c r="K48" s="39"/>
      <c r="L48" s="35">
        <f>SQRT(A48/PI())</f>
        <v>0</v>
      </c>
      <c r="M48" s="32">
        <f>(L45-L50)*0.4+L50</f>
        <v>1.17616452079033</v>
      </c>
      <c r="N48" s="32">
        <f t="shared" si="1"/>
        <v>1.17616452079033</v>
      </c>
      <c r="O48" s="32">
        <f t="shared" si="2"/>
        <v>4.345962975109102</v>
      </c>
    </row>
    <row r="49" spans="1:15" ht="12.75">
      <c r="A49" s="17"/>
      <c r="B49" s="17"/>
      <c r="C49" s="17">
        <v>44</v>
      </c>
      <c r="D49" s="22">
        <f t="shared" si="0"/>
        <v>3.515376183406067</v>
      </c>
      <c r="E49" s="20" t="s">
        <v>66</v>
      </c>
      <c r="F49" s="25">
        <f>1/3*(D49+D48+SQRT(D48*D49))</f>
        <v>3.923336111899504</v>
      </c>
      <c r="G49" s="36">
        <f t="shared" si="3"/>
        <v>888.5010987832886</v>
      </c>
      <c r="H49" s="36">
        <f t="shared" si="4"/>
        <v>851.3742111166889</v>
      </c>
      <c r="I49" s="29">
        <f>F49+I48</f>
        <v>815.6883859117206</v>
      </c>
      <c r="J49" s="42"/>
      <c r="K49" s="39"/>
      <c r="L49" s="35">
        <f>SQRT(A49/PI())</f>
        <v>0</v>
      </c>
      <c r="M49" s="32">
        <f>(L45-L50)*0.2+L50</f>
        <v>1.057818033894863</v>
      </c>
      <c r="N49" s="32">
        <f t="shared" si="1"/>
        <v>1.057818033894863</v>
      </c>
      <c r="O49" s="32">
        <f t="shared" si="2"/>
        <v>3.515376183406067</v>
      </c>
    </row>
    <row r="50" spans="1:15" ht="12.75">
      <c r="A50" s="17">
        <v>2.772791</v>
      </c>
      <c r="B50" s="17">
        <v>45</v>
      </c>
      <c r="C50" s="17">
        <v>45</v>
      </c>
      <c r="D50" s="22">
        <f t="shared" si="0"/>
        <v>2.772791</v>
      </c>
      <c r="E50" s="20" t="s">
        <v>67</v>
      </c>
      <c r="F50" s="25">
        <f>1/3*(D50+D49+SQRT(D49*D50))</f>
        <v>3.136750124344953</v>
      </c>
      <c r="G50" s="36">
        <f t="shared" si="3"/>
        <v>891.6378489076336</v>
      </c>
      <c r="H50" s="36">
        <f t="shared" si="4"/>
        <v>854.5109612410339</v>
      </c>
      <c r="I50" s="29">
        <f>F50+I49</f>
        <v>818.8251360360656</v>
      </c>
      <c r="J50" s="42"/>
      <c r="K50" s="39"/>
      <c r="L50" s="35">
        <f>SQRT(A50/PI())</f>
        <v>0.9394715469993964</v>
      </c>
      <c r="M50" s="32"/>
      <c r="N50" s="32">
        <f t="shared" si="1"/>
        <v>0.9394715469993964</v>
      </c>
      <c r="O50" s="32">
        <f t="shared" si="2"/>
        <v>2.772791</v>
      </c>
    </row>
    <row r="51" spans="1:15" ht="12.75">
      <c r="A51" s="17"/>
      <c r="B51" s="17"/>
      <c r="C51" s="17">
        <v>46</v>
      </c>
      <c r="D51" s="22">
        <f t="shared" si="0"/>
        <v>1.851452429566014</v>
      </c>
      <c r="E51" s="20" t="s">
        <v>68</v>
      </c>
      <c r="F51" s="25">
        <f>1/3*(D51+D50+SQRT(D50*D51))</f>
        <v>2.2966694469811184</v>
      </c>
      <c r="G51" s="36">
        <f t="shared" si="3"/>
        <v>893.9345183546147</v>
      </c>
      <c r="H51" s="36">
        <f t="shared" si="4"/>
        <v>856.807630688015</v>
      </c>
      <c r="I51" s="29">
        <f>F51+I50</f>
        <v>821.1218054830467</v>
      </c>
      <c r="J51" s="42"/>
      <c r="K51" s="39"/>
      <c r="L51" s="35">
        <f>SQRT(A51/PI())</f>
        <v>0</v>
      </c>
      <c r="M51" s="32">
        <f>(L50-L54)*0.75+L54</f>
        <v>0.7676819733000513</v>
      </c>
      <c r="N51" s="32">
        <f t="shared" si="1"/>
        <v>0.7676819733000513</v>
      </c>
      <c r="O51" s="32">
        <f t="shared" si="2"/>
        <v>1.851452429566014</v>
      </c>
    </row>
    <row r="52" spans="1:15" ht="12.75">
      <c r="A52" s="17"/>
      <c r="B52" s="17"/>
      <c r="C52" s="17">
        <v>47</v>
      </c>
      <c r="D52" s="22">
        <f t="shared" si="0"/>
        <v>1.1155410727546855</v>
      </c>
      <c r="E52" s="20" t="s">
        <v>69</v>
      </c>
      <c r="F52" s="25">
        <f>1/3*(D52+D51+SQRT(D51*D52))</f>
        <v>1.4680444833584616</v>
      </c>
      <c r="G52" s="36">
        <f t="shared" si="3"/>
        <v>895.4025628379732</v>
      </c>
      <c r="H52" s="36">
        <f t="shared" si="4"/>
        <v>858.2756751713735</v>
      </c>
      <c r="I52" s="29">
        <f>F52+I51</f>
        <v>822.5898499664052</v>
      </c>
      <c r="J52" s="42"/>
      <c r="K52" s="39"/>
      <c r="L52" s="35">
        <f>SQRT(A52/PI())</f>
        <v>0</v>
      </c>
      <c r="M52" s="32">
        <f>(L50-L54)*0.5+L54</f>
        <v>0.5958923996007062</v>
      </c>
      <c r="N52" s="32">
        <f t="shared" si="1"/>
        <v>0.5958923996007062</v>
      </c>
      <c r="O52" s="32">
        <f t="shared" si="2"/>
        <v>1.1155410727546855</v>
      </c>
    </row>
    <row r="53" spans="1:15" ht="12.75">
      <c r="A53" s="17"/>
      <c r="B53" s="17"/>
      <c r="C53" s="17">
        <v>48</v>
      </c>
      <c r="D53" s="22">
        <f t="shared" si="0"/>
        <v>0.5650569295660143</v>
      </c>
      <c r="E53" s="20" t="s">
        <v>70</v>
      </c>
      <c r="F53" s="25">
        <f>1/3*(D53+D52+SQRT(D52*D53))</f>
        <v>0.8248467333584619</v>
      </c>
      <c r="G53" s="36">
        <f t="shared" si="3"/>
        <v>896.2274095713316</v>
      </c>
      <c r="H53" s="36">
        <f t="shared" si="4"/>
        <v>859.1005219047319</v>
      </c>
      <c r="I53" s="29">
        <f>F53+I52</f>
        <v>823.4146966997636</v>
      </c>
      <c r="J53" s="42"/>
      <c r="K53" s="39"/>
      <c r="L53" s="35">
        <f>SQRT(A53/PI())</f>
        <v>0</v>
      </c>
      <c r="M53" s="32">
        <f>(L50-L54)*0.25+L54</f>
        <v>0.4241028259013611</v>
      </c>
      <c r="N53" s="32">
        <f t="shared" si="1"/>
        <v>0.4241028259013611</v>
      </c>
      <c r="O53" s="32">
        <f t="shared" si="2"/>
        <v>0.5650569295660143</v>
      </c>
    </row>
    <row r="54" spans="1:15" ht="12.75">
      <c r="A54" s="17">
        <v>0.2</v>
      </c>
      <c r="B54" s="17">
        <v>49</v>
      </c>
      <c r="C54" s="17">
        <v>49</v>
      </c>
      <c r="D54" s="22">
        <f t="shared" si="0"/>
        <v>0.19999999999999998</v>
      </c>
      <c r="E54" s="20" t="s">
        <v>71</v>
      </c>
      <c r="F54" s="25">
        <f>1/3*(D54+D53+SQRT(D53*D54))</f>
        <v>0.367076196981119</v>
      </c>
      <c r="G54" s="36">
        <f t="shared" si="3"/>
        <v>896.5944857683127</v>
      </c>
      <c r="H54" s="36">
        <f t="shared" si="4"/>
        <v>859.467598101713</v>
      </c>
      <c r="I54" s="29">
        <f>F54+I53</f>
        <v>823.7817728967447</v>
      </c>
      <c r="J54" s="42"/>
      <c r="K54" s="39"/>
      <c r="L54" s="35">
        <f>SQRT(A54/PI())</f>
        <v>0.252313252202016</v>
      </c>
      <c r="M54" s="32"/>
      <c r="N54" s="32">
        <f t="shared" si="1"/>
        <v>0.252313252202016</v>
      </c>
      <c r="O54" s="32">
        <f t="shared" si="2"/>
        <v>0.19999999999999998</v>
      </c>
    </row>
    <row r="55" spans="1:15" ht="12.75">
      <c r="A55" s="17"/>
      <c r="B55" s="17"/>
      <c r="C55" s="17">
        <v>50</v>
      </c>
      <c r="D55" s="22">
        <f t="shared" si="0"/>
        <v>0</v>
      </c>
      <c r="E55" s="20" t="s">
        <v>72</v>
      </c>
      <c r="F55" s="25">
        <f>1/3*(D55+D54+SQRT(D54*D55))</f>
        <v>0.06666666666666665</v>
      </c>
      <c r="G55" s="36">
        <f t="shared" si="3"/>
        <v>896.6611524349794</v>
      </c>
      <c r="H55" s="29">
        <f t="shared" si="4"/>
        <v>859.5342647683797</v>
      </c>
      <c r="I55" s="29">
        <f>F55+I54</f>
        <v>823.8484395634114</v>
      </c>
      <c r="J55" s="42"/>
      <c r="K55" s="39"/>
      <c r="L55" s="35">
        <f>SQRT(A55/PI())</f>
        <v>0</v>
      </c>
      <c r="M55" s="32"/>
      <c r="N55" s="32">
        <f t="shared" si="1"/>
        <v>0</v>
      </c>
      <c r="O55" s="32">
        <f t="shared" si="2"/>
        <v>0</v>
      </c>
    </row>
    <row r="56" spans="1:7" ht="12.75">
      <c r="A56" s="21"/>
      <c r="B56" s="21"/>
      <c r="C56" s="21"/>
      <c r="D56" s="54" t="s">
        <v>102</v>
      </c>
      <c r="E56" s="55"/>
      <c r="F56" s="26">
        <f>SUM(F6:F55)</f>
        <v>896.6611524349794</v>
      </c>
      <c r="G56" s="17"/>
    </row>
    <row r="60" ht="12.75">
      <c r="B60" s="7" t="s">
        <v>97</v>
      </c>
    </row>
    <row r="61" ht="12.75">
      <c r="B61" s="7" t="s">
        <v>98</v>
      </c>
    </row>
    <row r="62" ht="12.75">
      <c r="B62" s="7" t="s">
        <v>99</v>
      </c>
    </row>
    <row r="63" ht="12.75">
      <c r="B63" s="7" t="s">
        <v>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2.7109375" style="0" bestFit="1" customWidth="1"/>
    <col min="3" max="3" width="9.140625" style="2" customWidth="1"/>
    <col min="4" max="4" width="19.7109375" style="5" customWidth="1"/>
    <col min="9" max="9" width="13.140625" style="8" bestFit="1" customWidth="1"/>
    <col min="10" max="10" width="12.7109375" style="0" bestFit="1" customWidth="1"/>
    <col min="11" max="11" width="9.140625" style="2" customWidth="1"/>
  </cols>
  <sheetData>
    <row r="1" spans="1:2" ht="18">
      <c r="A1" s="10"/>
      <c r="B1" s="16" t="s">
        <v>107</v>
      </c>
    </row>
    <row r="2" spans="1:6" ht="20.25">
      <c r="A2" s="10"/>
      <c r="B2" s="59" t="s">
        <v>108</v>
      </c>
      <c r="F2" s="7"/>
    </row>
    <row r="3" spans="3:11" ht="12.75">
      <c r="C3" s="7" t="s">
        <v>1</v>
      </c>
      <c r="D3" s="8"/>
      <c r="F3" s="2"/>
      <c r="I3"/>
      <c r="K3"/>
    </row>
    <row r="4" spans="2:11" ht="12.75">
      <c r="B4" s="7"/>
      <c r="C4"/>
      <c r="D4" s="8"/>
      <c r="F4" s="2"/>
      <c r="I4"/>
      <c r="K4"/>
    </row>
    <row r="5" spans="2:11" ht="12.75">
      <c r="B5" s="7" t="s">
        <v>103</v>
      </c>
      <c r="C5" s="7" t="s">
        <v>105</v>
      </c>
      <c r="D5" s="8"/>
      <c r="F5" s="2"/>
      <c r="I5"/>
      <c r="K5"/>
    </row>
    <row r="6" spans="2:11" ht="12.75">
      <c r="B6" s="7"/>
      <c r="C6" s="7" t="s">
        <v>106</v>
      </c>
      <c r="D6" s="8"/>
      <c r="F6" s="2"/>
      <c r="I6"/>
      <c r="K6"/>
    </row>
    <row r="7" spans="3:11" ht="12.75">
      <c r="C7" s="7" t="s">
        <v>104</v>
      </c>
      <c r="D7" s="8"/>
      <c r="F7" s="2"/>
      <c r="I7"/>
      <c r="K7"/>
    </row>
    <row r="8" spans="3:11" ht="12.75">
      <c r="C8"/>
      <c r="D8" s="8"/>
      <c r="F8" s="2"/>
      <c r="I8"/>
      <c r="K8"/>
    </row>
    <row r="9" spans="2:11" ht="12.75">
      <c r="B9" s="7" t="s">
        <v>2</v>
      </c>
      <c r="C9"/>
      <c r="D9" s="8"/>
      <c r="F9" s="2"/>
      <c r="I9"/>
      <c r="K9"/>
    </row>
    <row r="10" spans="3:11" ht="12.75">
      <c r="C10" s="7" t="s">
        <v>88</v>
      </c>
      <c r="D10" s="8"/>
      <c r="F10" s="2"/>
      <c r="I10"/>
      <c r="K10"/>
    </row>
    <row r="11" spans="2:11" ht="12.75">
      <c r="B11" s="7"/>
      <c r="C11" s="7" t="s">
        <v>91</v>
      </c>
      <c r="D11" s="8"/>
      <c r="F11" s="2"/>
      <c r="I11"/>
      <c r="K11"/>
    </row>
    <row r="12" spans="2:11" ht="12.75">
      <c r="B12" s="7"/>
      <c r="C12" s="44" t="s">
        <v>92</v>
      </c>
      <c r="D12" s="8"/>
      <c r="F12" s="2"/>
      <c r="I12"/>
      <c r="K12"/>
    </row>
    <row r="13" spans="2:11" ht="12.75">
      <c r="B13" s="7"/>
      <c r="C13" s="44"/>
      <c r="D13" s="8"/>
      <c r="F13" s="2"/>
      <c r="I13"/>
      <c r="K13"/>
    </row>
    <row r="14" spans="3:11" ht="12.75">
      <c r="C14" s="7" t="s">
        <v>6</v>
      </c>
      <c r="D14" s="8"/>
      <c r="F14" s="2"/>
      <c r="I14"/>
      <c r="K14"/>
    </row>
    <row r="15" spans="3:11" ht="12.75">
      <c r="C15" s="7" t="s">
        <v>7</v>
      </c>
      <c r="D15" s="8"/>
      <c r="F15" s="2"/>
      <c r="I15"/>
      <c r="K15"/>
    </row>
    <row r="16" spans="3:11" ht="12.75">
      <c r="C16" s="7" t="s">
        <v>8</v>
      </c>
      <c r="D16" s="8"/>
      <c r="F16" s="2"/>
      <c r="I16"/>
      <c r="K16"/>
    </row>
    <row r="17" spans="3:11" ht="12.75">
      <c r="C17" s="7" t="s">
        <v>89</v>
      </c>
      <c r="D17" s="8"/>
      <c r="F17" s="2"/>
      <c r="I17"/>
      <c r="K17"/>
    </row>
    <row r="18" spans="3:14" ht="12.75">
      <c r="C18" s="7" t="s">
        <v>9</v>
      </c>
      <c r="D18" s="8"/>
      <c r="F18" s="2"/>
      <c r="I18"/>
      <c r="K18"/>
      <c r="L18" s="1"/>
      <c r="M18" s="1"/>
      <c r="N18" s="1"/>
    </row>
    <row r="19" spans="3:14" ht="12.75">
      <c r="C19" s="7" t="s">
        <v>10</v>
      </c>
      <c r="D19" s="8"/>
      <c r="F19" s="2"/>
      <c r="I19"/>
      <c r="K19"/>
      <c r="L19" s="1"/>
      <c r="M19" s="1"/>
      <c r="N19" s="1"/>
    </row>
    <row r="20" spans="3:14" ht="12.75">
      <c r="C20"/>
      <c r="D20" s="8"/>
      <c r="F20" s="2"/>
      <c r="I20"/>
      <c r="K20"/>
      <c r="L20" s="1"/>
      <c r="M20" s="1"/>
      <c r="N20" s="1"/>
    </row>
    <row r="21" spans="3:14" ht="12.75">
      <c r="C21"/>
      <c r="D21" s="8"/>
      <c r="F21" s="2"/>
      <c r="I21"/>
      <c r="K21"/>
      <c r="L21" s="1"/>
      <c r="M21" s="1"/>
      <c r="N21" s="1"/>
    </row>
    <row r="22" spans="2:14" ht="12.75">
      <c r="B22" s="7" t="s">
        <v>90</v>
      </c>
      <c r="C22"/>
      <c r="D22" s="8"/>
      <c r="F22" s="2"/>
      <c r="I22"/>
      <c r="K22"/>
      <c r="L22" s="11"/>
      <c r="M22" s="1"/>
      <c r="N22" s="1"/>
    </row>
    <row r="23" spans="3:14" ht="12.75">
      <c r="C23" s="9" t="s">
        <v>85</v>
      </c>
      <c r="D23" s="8"/>
      <c r="F23" s="2"/>
      <c r="I23"/>
      <c r="K23"/>
      <c r="L23" s="1"/>
      <c r="M23" s="1"/>
      <c r="N23" s="1"/>
    </row>
    <row r="24" spans="3:14" ht="12.75">
      <c r="C24" s="9" t="s">
        <v>86</v>
      </c>
      <c r="D24" s="8"/>
      <c r="F24" s="2"/>
      <c r="I24"/>
      <c r="K24"/>
      <c r="L24" s="1"/>
      <c r="M24" s="1"/>
      <c r="N24" s="1"/>
    </row>
    <row r="25" spans="3:14" ht="12.75">
      <c r="C25" s="7" t="s">
        <v>87</v>
      </c>
      <c r="D25" s="8"/>
      <c r="F25" s="2"/>
      <c r="I25"/>
      <c r="K25"/>
      <c r="L25" s="1"/>
      <c r="M25" s="1"/>
      <c r="N25" s="1"/>
    </row>
    <row r="26" spans="3:14" ht="12.75">
      <c r="C26" s="7" t="s">
        <v>95</v>
      </c>
      <c r="D26" s="8"/>
      <c r="F26" s="2"/>
      <c r="I26"/>
      <c r="K26"/>
      <c r="L26" s="1"/>
      <c r="M26" s="1"/>
      <c r="N26" s="1"/>
    </row>
    <row r="27" spans="3:14" ht="12.75">
      <c r="C27" s="7"/>
      <c r="D27" s="8"/>
      <c r="F27" s="2"/>
      <c r="I27"/>
      <c r="K27"/>
      <c r="L27" s="1"/>
      <c r="M27" s="1"/>
      <c r="N27" s="1"/>
    </row>
    <row r="28" spans="3:14" ht="12.75">
      <c r="C28" s="7" t="s">
        <v>3</v>
      </c>
      <c r="D28" s="8"/>
      <c r="F28" s="2"/>
      <c r="I28"/>
      <c r="K28"/>
      <c r="L28" s="1"/>
      <c r="M28" s="1"/>
      <c r="N28" s="1"/>
    </row>
    <row r="29" spans="3:14" ht="12.75">
      <c r="C29" s="7" t="s">
        <v>5</v>
      </c>
      <c r="D29" s="8"/>
      <c r="F29" s="2"/>
      <c r="I29"/>
      <c r="K29"/>
      <c r="L29" s="1"/>
      <c r="M29" s="1"/>
      <c r="N29" s="1"/>
    </row>
    <row r="30" spans="3:14" ht="12.75">
      <c r="C30" s="7" t="s">
        <v>96</v>
      </c>
      <c r="D30" s="8"/>
      <c r="F30" s="2"/>
      <c r="I30"/>
      <c r="K30"/>
      <c r="L30" s="1"/>
      <c r="M30" s="1"/>
      <c r="N30" s="1"/>
    </row>
    <row r="31" spans="3:14" ht="12.75">
      <c r="C31" s="7" t="s">
        <v>4</v>
      </c>
      <c r="D31" s="8"/>
      <c r="F31" s="2"/>
      <c r="I31"/>
      <c r="K31"/>
      <c r="L31" s="1"/>
      <c r="M31" s="1"/>
      <c r="N31" s="1"/>
    </row>
    <row r="32" spans="3:14" ht="12.75">
      <c r="C32" s="7" t="s">
        <v>93</v>
      </c>
      <c r="D32" s="8"/>
      <c r="F32" s="2"/>
      <c r="I32"/>
      <c r="K32"/>
      <c r="L32" s="1"/>
      <c r="M32" s="1"/>
      <c r="N32" s="1"/>
    </row>
    <row r="33" spans="3:14" ht="12.75">
      <c r="C33" s="7" t="s">
        <v>94</v>
      </c>
      <c r="D33" s="8"/>
      <c r="F33" s="2"/>
      <c r="I33"/>
      <c r="K33"/>
      <c r="L33" s="1"/>
      <c r="M33" s="1"/>
      <c r="N33" s="1"/>
    </row>
    <row r="34" spans="3:14" ht="12.75">
      <c r="C34" s="7" t="s">
        <v>11</v>
      </c>
      <c r="D34" s="8"/>
      <c r="F34" s="2"/>
      <c r="I34"/>
      <c r="K34"/>
      <c r="L34" s="1"/>
      <c r="M34" s="1"/>
      <c r="N34" s="1"/>
    </row>
    <row r="35" spans="3:14" ht="12.75">
      <c r="C35"/>
      <c r="D35" s="8"/>
      <c r="F35" s="2"/>
      <c r="I35"/>
      <c r="K35"/>
      <c r="L35" s="1"/>
      <c r="M35" s="1"/>
      <c r="N35" s="1"/>
    </row>
    <row r="36" spans="3:14" ht="12.75">
      <c r="C36"/>
      <c r="D36" s="8"/>
      <c r="F36" s="2"/>
      <c r="I36"/>
      <c r="K36"/>
      <c r="L36" s="1"/>
      <c r="M36" s="1"/>
      <c r="N36" s="1"/>
    </row>
    <row r="37" spans="1:14" ht="12.75">
      <c r="A37" s="8"/>
      <c r="H37" s="1"/>
      <c r="I37" s="14"/>
      <c r="J37" s="1"/>
      <c r="K37" s="15"/>
      <c r="L37" s="1"/>
      <c r="M37" s="1"/>
      <c r="N37" s="1"/>
    </row>
    <row r="38" spans="1:14" ht="12.75">
      <c r="A38" s="8"/>
      <c r="H38" s="1"/>
      <c r="I38" s="14"/>
      <c r="J38" s="1"/>
      <c r="K38" s="15"/>
      <c r="L38" s="1"/>
      <c r="M38" s="1"/>
      <c r="N38" s="1"/>
    </row>
    <row r="39" spans="1:14" ht="12.75">
      <c r="A39" s="8"/>
      <c r="H39" s="1"/>
      <c r="I39" s="14"/>
      <c r="J39" s="1"/>
      <c r="K39" s="15"/>
      <c r="L39" s="1"/>
      <c r="M39" s="1"/>
      <c r="N39" s="14"/>
    </row>
    <row r="40" spans="1:14" ht="12.75">
      <c r="A40" s="8"/>
      <c r="H40" s="1"/>
      <c r="I40" s="14"/>
      <c r="J40" s="1"/>
      <c r="K40" s="15"/>
      <c r="L40" s="1"/>
      <c r="M40" s="1"/>
      <c r="N40" s="1"/>
    </row>
    <row r="41" spans="1:14" ht="12.75">
      <c r="A41" s="8"/>
      <c r="H41" s="1"/>
      <c r="I41" s="14"/>
      <c r="J41" s="1"/>
      <c r="K41" s="15"/>
      <c r="L41" s="1"/>
      <c r="M41" s="1"/>
      <c r="N41" s="1"/>
    </row>
    <row r="42" spans="1:14" ht="12.75">
      <c r="A42" s="8"/>
      <c r="G42" s="7"/>
      <c r="H42" s="13"/>
      <c r="I42" s="14"/>
      <c r="J42" s="1"/>
      <c r="K42" s="15"/>
      <c r="L42" s="13"/>
      <c r="M42" s="1"/>
      <c r="N42" s="1"/>
    </row>
    <row r="43" spans="1:14" ht="12.75">
      <c r="A43" s="8"/>
      <c r="G43" s="7"/>
      <c r="H43" s="1"/>
      <c r="I43" s="14"/>
      <c r="J43" s="1"/>
      <c r="K43" s="15"/>
      <c r="L43" s="1"/>
      <c r="M43" s="1"/>
      <c r="N43" s="1"/>
    </row>
    <row r="44" spans="1:14" ht="12.75">
      <c r="A44" s="8"/>
      <c r="G44" s="7"/>
      <c r="H44" s="1"/>
      <c r="I44" s="14"/>
      <c r="J44" s="1"/>
      <c r="K44" s="15"/>
      <c r="L44" s="1"/>
      <c r="M44" s="1"/>
      <c r="N44" s="1"/>
    </row>
    <row r="45" spans="1:14" ht="12.75">
      <c r="A45" s="8"/>
      <c r="G45" s="7"/>
      <c r="H45" s="1"/>
      <c r="I45" s="14"/>
      <c r="J45" s="1"/>
      <c r="K45" s="15"/>
      <c r="L45" s="1"/>
      <c r="M45" s="1"/>
      <c r="N45" s="1"/>
    </row>
    <row r="46" spans="1:14" ht="12.75">
      <c r="A46" s="8"/>
      <c r="G46" s="7"/>
      <c r="H46" s="1"/>
      <c r="I46" s="14"/>
      <c r="J46" s="1"/>
      <c r="K46" s="15"/>
      <c r="L46" s="1"/>
      <c r="M46" s="1"/>
      <c r="N46" s="1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spans="1:4" ht="12.75">
      <c r="A64" s="8"/>
      <c r="D6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15.57421875" style="0" customWidth="1"/>
    <col min="2" max="2" width="12.28125" style="0" customWidth="1"/>
    <col min="3" max="3" width="12.8515625" style="0" bestFit="1" customWidth="1"/>
    <col min="4" max="4" width="12.57421875" style="0" bestFit="1" customWidth="1"/>
    <col min="5" max="5" width="13.8515625" style="0" bestFit="1" customWidth="1"/>
    <col min="6" max="6" width="23.28125" style="12" customWidth="1"/>
    <col min="7" max="7" width="13.8515625" style="0" bestFit="1" customWidth="1"/>
    <col min="8" max="8" width="12.7109375" style="0" customWidth="1"/>
    <col min="9" max="9" width="11.57421875" style="0" customWidth="1"/>
    <col min="10" max="10" width="11.57421875" style="3" customWidth="1"/>
    <col min="11" max="11" width="11.57421875" style="1" customWidth="1"/>
    <col min="12" max="12" width="12.28125" style="30" customWidth="1"/>
    <col min="13" max="13" width="10.57421875" style="30" customWidth="1"/>
    <col min="14" max="14" width="10.8515625" style="31" customWidth="1"/>
    <col min="15" max="15" width="15.28125" style="30" customWidth="1"/>
    <col min="17" max="17" width="20.57421875" style="0" bestFit="1" customWidth="1"/>
  </cols>
  <sheetData>
    <row r="1" spans="1:15" ht="12.75">
      <c r="A1" s="18" t="s">
        <v>13</v>
      </c>
      <c r="B1" s="19" t="s">
        <v>12</v>
      </c>
      <c r="C1" s="18" t="s">
        <v>14</v>
      </c>
      <c r="D1" s="19" t="s">
        <v>16</v>
      </c>
      <c r="E1" s="18" t="s">
        <v>15</v>
      </c>
      <c r="F1" s="24" t="s">
        <v>15</v>
      </c>
      <c r="G1" s="19" t="s">
        <v>17</v>
      </c>
      <c r="H1" s="19" t="s">
        <v>17</v>
      </c>
      <c r="I1" s="19" t="s">
        <v>17</v>
      </c>
      <c r="J1" s="11"/>
      <c r="K1" s="11"/>
      <c r="L1" s="40" t="s">
        <v>101</v>
      </c>
      <c r="M1" s="32" t="s">
        <v>16</v>
      </c>
      <c r="N1" s="33" t="s">
        <v>16</v>
      </c>
      <c r="O1" s="34" t="s">
        <v>16</v>
      </c>
    </row>
    <row r="2" spans="1:15" ht="12.75">
      <c r="A2" s="17"/>
      <c r="B2" s="19" t="s">
        <v>19</v>
      </c>
      <c r="C2" s="17"/>
      <c r="D2" s="19" t="s">
        <v>20</v>
      </c>
      <c r="E2" s="18"/>
      <c r="F2" s="24" t="s">
        <v>0</v>
      </c>
      <c r="G2" s="23" t="s">
        <v>81</v>
      </c>
      <c r="H2" s="19" t="s">
        <v>82</v>
      </c>
      <c r="I2" s="19" t="s">
        <v>84</v>
      </c>
      <c r="J2" s="11"/>
      <c r="K2" s="11"/>
      <c r="L2" s="40" t="s">
        <v>79</v>
      </c>
      <c r="M2" s="32" t="s">
        <v>74</v>
      </c>
      <c r="N2" s="33" t="s">
        <v>75</v>
      </c>
      <c r="O2" s="34" t="s">
        <v>77</v>
      </c>
    </row>
    <row r="3" spans="1:15" ht="12.75">
      <c r="A3" s="18" t="s">
        <v>23</v>
      </c>
      <c r="B3" s="19" t="s">
        <v>22</v>
      </c>
      <c r="C3" s="18" t="s">
        <v>23</v>
      </c>
      <c r="D3" s="19" t="s">
        <v>22</v>
      </c>
      <c r="E3" s="18" t="s">
        <v>23</v>
      </c>
      <c r="F3" s="24" t="s">
        <v>24</v>
      </c>
      <c r="G3" s="19" t="s">
        <v>24</v>
      </c>
      <c r="H3" s="19" t="s">
        <v>83</v>
      </c>
      <c r="I3" s="19" t="s">
        <v>83</v>
      </c>
      <c r="J3" s="11"/>
      <c r="K3" s="11"/>
      <c r="L3" s="35" t="s">
        <v>73</v>
      </c>
      <c r="M3" s="32"/>
      <c r="N3" s="33"/>
      <c r="O3" s="32"/>
    </row>
    <row r="4" spans="1:15" ht="13.5" thickBot="1">
      <c r="A4" s="51"/>
      <c r="B4" s="50"/>
      <c r="C4" s="51"/>
      <c r="D4" s="50"/>
      <c r="E4" s="51"/>
      <c r="F4" s="52" t="s">
        <v>80</v>
      </c>
      <c r="G4" s="50"/>
      <c r="H4" s="53"/>
      <c r="I4" s="53"/>
      <c r="L4" s="35"/>
      <c r="M4" s="32"/>
      <c r="N4" s="33" t="s">
        <v>76</v>
      </c>
      <c r="O4" s="34" t="s">
        <v>78</v>
      </c>
    </row>
    <row r="5" spans="1:15" ht="15">
      <c r="A5" s="45">
        <v>0</v>
      </c>
      <c r="B5" s="58">
        <v>17.65</v>
      </c>
      <c r="C5" s="45">
        <v>0</v>
      </c>
      <c r="D5" s="46">
        <f>O5</f>
        <v>17.650000000000002</v>
      </c>
      <c r="E5" s="47">
        <v>0</v>
      </c>
      <c r="F5" s="56"/>
      <c r="G5" s="48"/>
      <c r="H5" s="49"/>
      <c r="I5" s="48"/>
      <c r="J5" s="60"/>
      <c r="K5" s="61"/>
      <c r="L5" s="35">
        <f>SQRT(B5/PI())</f>
        <v>2.3702678100045795</v>
      </c>
      <c r="M5" s="32"/>
      <c r="N5" s="32">
        <f>L5+M5</f>
        <v>2.3702678100045795</v>
      </c>
      <c r="O5" s="32">
        <f>N5*N5*PI()</f>
        <v>17.650000000000002</v>
      </c>
    </row>
    <row r="6" spans="1:15" ht="15">
      <c r="A6" s="17"/>
      <c r="B6" s="17"/>
      <c r="C6" s="17">
        <v>1</v>
      </c>
      <c r="D6" s="22">
        <f>O6</f>
        <v>15.121500694502252</v>
      </c>
      <c r="E6" s="20" t="s">
        <v>18</v>
      </c>
      <c r="F6" s="57">
        <f>1/3*(D6+D5+SQRT(D5*D6))</f>
        <v>16.369468792120497</v>
      </c>
      <c r="G6" s="29">
        <f>F6</f>
        <v>16.369468792120497</v>
      </c>
      <c r="H6" s="37"/>
      <c r="I6" s="28"/>
      <c r="J6" s="60"/>
      <c r="K6" s="61"/>
      <c r="L6" s="35">
        <f>SQRT(B6/PI())</f>
        <v>0</v>
      </c>
      <c r="M6" s="32">
        <f>(L5-L8)*0.6667+L8</f>
        <v>2.1939287055406163</v>
      </c>
      <c r="N6" s="32">
        <f>L6+M6</f>
        <v>2.1939287055406163</v>
      </c>
      <c r="O6" s="32">
        <f>N6*N6*PI()</f>
        <v>15.121500694502252</v>
      </c>
    </row>
    <row r="7" spans="1:15" ht="15">
      <c r="A7" s="17"/>
      <c r="B7" s="17"/>
      <c r="C7" s="17">
        <v>2</v>
      </c>
      <c r="D7" s="22">
        <f>O7</f>
        <v>12.787709362902252</v>
      </c>
      <c r="E7" s="20" t="s">
        <v>21</v>
      </c>
      <c r="F7" s="57">
        <f>1/3*(D7+D6+SQRT(D6*D7))</f>
        <v>13.938313702195922</v>
      </c>
      <c r="G7" s="36">
        <f>F7+G6</f>
        <v>30.30778249431642</v>
      </c>
      <c r="H7" s="36">
        <f>F7</f>
        <v>13.938313702195922</v>
      </c>
      <c r="I7" s="38"/>
      <c r="J7" s="60"/>
      <c r="K7" s="61"/>
      <c r="L7" s="35">
        <f>SQRT(B7/PI())</f>
        <v>0</v>
      </c>
      <c r="M7" s="32">
        <f>(L5-L8)*0.3333+L8</f>
        <v>2.0175366940546113</v>
      </c>
      <c r="N7" s="32">
        <f>L7+M7</f>
        <v>2.0175366940546113</v>
      </c>
      <c r="O7" s="32">
        <f>N7*N7*PI()</f>
        <v>12.787709362902252</v>
      </c>
    </row>
    <row r="8" spans="1:15" ht="15">
      <c r="A8" s="17"/>
      <c r="B8" s="17">
        <v>10.650026</v>
      </c>
      <c r="C8" s="17">
        <v>3</v>
      </c>
      <c r="D8" s="22">
        <f>O8</f>
        <v>10.650026</v>
      </c>
      <c r="E8" s="20" t="s">
        <v>28</v>
      </c>
      <c r="F8" s="57">
        <f>1/3*(D8+D7+SQRT(D7*D8))</f>
        <v>11.702586126320497</v>
      </c>
      <c r="G8" s="36">
        <f>F8+G7</f>
        <v>42.01036862063692</v>
      </c>
      <c r="H8" s="36">
        <f>F8+H7</f>
        <v>25.640899828516417</v>
      </c>
      <c r="I8" s="29">
        <f>F8</f>
        <v>11.702586126320497</v>
      </c>
      <c r="J8" s="60"/>
      <c r="K8" s="61"/>
      <c r="L8" s="35">
        <f>SQRT(B8/PI())</f>
        <v>1.8411975895906478</v>
      </c>
      <c r="M8" s="32"/>
      <c r="N8" s="32">
        <f>L8+M8</f>
        <v>1.8411975895906478</v>
      </c>
      <c r="O8" s="32">
        <f>N8*N8*PI()</f>
        <v>10.650026</v>
      </c>
    </row>
    <row r="9" spans="1:15" ht="15">
      <c r="A9" s="17"/>
      <c r="B9" s="17">
        <v>7.519947</v>
      </c>
      <c r="C9" s="17">
        <v>4</v>
      </c>
      <c r="D9" s="22">
        <f>O9</f>
        <v>7.519947</v>
      </c>
      <c r="E9" s="20" t="s">
        <v>25</v>
      </c>
      <c r="F9" s="57">
        <f>1/3*(D9+D8+SQRT(D8*D9))</f>
        <v>9.03971409829704</v>
      </c>
      <c r="G9" s="36">
        <f>F9+G8</f>
        <v>51.05008271893396</v>
      </c>
      <c r="H9" s="36">
        <f>F9+H8</f>
        <v>34.68061392681346</v>
      </c>
      <c r="I9" s="29">
        <f>F9+I8</f>
        <v>20.742300224617537</v>
      </c>
      <c r="J9" s="60"/>
      <c r="K9" s="61"/>
      <c r="L9" s="35">
        <f>SQRT(B9/PI())</f>
        <v>1.547150113491945</v>
      </c>
      <c r="M9" s="32"/>
      <c r="N9" s="32">
        <f>L9+M9</f>
        <v>1.547150113491945</v>
      </c>
      <c r="O9" s="32">
        <f>N9*N9*PI()</f>
        <v>7.519947</v>
      </c>
    </row>
    <row r="10" spans="1:15" ht="15">
      <c r="A10" s="17">
        <v>5</v>
      </c>
      <c r="B10" s="17">
        <v>5.714738</v>
      </c>
      <c r="C10" s="17">
        <v>5</v>
      </c>
      <c r="D10" s="22">
        <f>O10</f>
        <v>5.714738</v>
      </c>
      <c r="E10" s="20" t="s">
        <v>26</v>
      </c>
      <c r="F10" s="57">
        <f>1/3*(D10+D9+SQRT(D9*D10))</f>
        <v>6.596726976428684</v>
      </c>
      <c r="G10" s="36">
        <f>F10+G9</f>
        <v>57.64680969536264</v>
      </c>
      <c r="H10" s="36">
        <f>F10+H9</f>
        <v>41.27734090324214</v>
      </c>
      <c r="I10" s="29">
        <f>F10+I9</f>
        <v>27.33902720104622</v>
      </c>
      <c r="J10" s="60"/>
      <c r="K10" s="61"/>
      <c r="L10" s="35">
        <f>SQRT(B10/PI())</f>
        <v>1.3487244352906873</v>
      </c>
      <c r="M10" s="32"/>
      <c r="N10" s="32">
        <f>L10+M10</f>
        <v>1.3487244352906873</v>
      </c>
      <c r="O10" s="32">
        <f>N10*N10*PI()</f>
        <v>5.714738</v>
      </c>
    </row>
    <row r="11" spans="1:15" ht="15">
      <c r="A11" s="17"/>
      <c r="B11" s="17">
        <v>4.508414</v>
      </c>
      <c r="C11" s="17">
        <v>6</v>
      </c>
      <c r="D11" s="22">
        <f>O11</f>
        <v>4.508413999999999</v>
      </c>
      <c r="E11" s="20" t="s">
        <v>27</v>
      </c>
      <c r="F11" s="57">
        <f>1/3*(D11+D10+SQRT(D10*D11))</f>
        <v>5.09967231058867</v>
      </c>
      <c r="G11" s="36">
        <f>F11+G10</f>
        <v>62.746482005951314</v>
      </c>
      <c r="H11" s="36">
        <f>F11+H10</f>
        <v>46.377013213830814</v>
      </c>
      <c r="I11" s="29">
        <f>F11+I10</f>
        <v>32.438699511634894</v>
      </c>
      <c r="J11" s="60"/>
      <c r="K11" s="61"/>
      <c r="L11" s="35">
        <f>SQRT(B11/PI())</f>
        <v>1.1979452187848192</v>
      </c>
      <c r="M11" s="32"/>
      <c r="N11" s="32">
        <f>L11+M11</f>
        <v>1.1979452187848192</v>
      </c>
      <c r="O11" s="32">
        <f>N11*N11*PI()</f>
        <v>4.508413999999999</v>
      </c>
    </row>
    <row r="12" spans="1:15" ht="15">
      <c r="A12" s="17"/>
      <c r="B12" s="17">
        <v>3.373562</v>
      </c>
      <c r="C12" s="17">
        <v>7</v>
      </c>
      <c r="D12" s="22">
        <f>O12</f>
        <v>3.373562</v>
      </c>
      <c r="E12" s="20" t="s">
        <v>29</v>
      </c>
      <c r="F12" s="57">
        <f>1/3*(D12+D11+SQRT(D11*D12))</f>
        <v>3.927300296796006</v>
      </c>
      <c r="G12" s="36">
        <f>F12+G11</f>
        <v>66.67378230274733</v>
      </c>
      <c r="H12" s="36">
        <f>F12+H11</f>
        <v>50.30431351062682</v>
      </c>
      <c r="I12" s="29">
        <f>F12+I11</f>
        <v>36.3659998084309</v>
      </c>
      <c r="J12" s="60"/>
      <c r="K12" s="61"/>
      <c r="L12" s="35">
        <f>SQRT(B12/PI())</f>
        <v>1.03626161573898</v>
      </c>
      <c r="M12" s="32"/>
      <c r="N12" s="32">
        <f>L12+M12</f>
        <v>1.03626161573898</v>
      </c>
      <c r="O12" s="32">
        <f>N12*N12*PI()</f>
        <v>3.373562</v>
      </c>
    </row>
    <row r="13" spans="1:15" ht="15">
      <c r="A13" s="17"/>
      <c r="B13" s="17">
        <v>2.386987</v>
      </c>
      <c r="C13" s="17">
        <v>8</v>
      </c>
      <c r="D13" s="22">
        <f>O13</f>
        <v>2.3869869999999995</v>
      </c>
      <c r="E13" s="20" t="s">
        <v>30</v>
      </c>
      <c r="F13" s="57">
        <f>1/3*(D13+D12+SQRT(D12*D13))</f>
        <v>2.866089304832331</v>
      </c>
      <c r="G13" s="36">
        <f>F13+G12</f>
        <v>69.53987160757966</v>
      </c>
      <c r="H13" s="36">
        <f>F13+H12</f>
        <v>53.17040281545915</v>
      </c>
      <c r="I13" s="29">
        <f>F13+I12</f>
        <v>39.23208911326323</v>
      </c>
      <c r="J13" s="60"/>
      <c r="K13" s="61"/>
      <c r="L13" s="35">
        <f>SQRT(B13/PI())</f>
        <v>0.8716659682998917</v>
      </c>
      <c r="M13" s="32"/>
      <c r="N13" s="32">
        <f>L13+M13</f>
        <v>0.8716659682998917</v>
      </c>
      <c r="O13" s="32">
        <f>N13*N13*PI()</f>
        <v>2.3869869999999995</v>
      </c>
    </row>
    <row r="14" spans="1:15" ht="15">
      <c r="A14" s="17"/>
      <c r="B14" s="17">
        <v>1.415581</v>
      </c>
      <c r="C14" s="17">
        <v>9</v>
      </c>
      <c r="D14" s="22">
        <f>O14</f>
        <v>1.4155810000000002</v>
      </c>
      <c r="E14" s="20" t="s">
        <v>31</v>
      </c>
      <c r="F14" s="57">
        <f>1/3*(D14+D13+SQRT(D13*D14))</f>
        <v>1.8802554745262134</v>
      </c>
      <c r="G14" s="36">
        <f>F14+G13</f>
        <v>71.42012708210586</v>
      </c>
      <c r="H14" s="36">
        <f>F14+H13</f>
        <v>55.050658289985364</v>
      </c>
      <c r="I14" s="29">
        <f>F14+I13</f>
        <v>41.112344587789444</v>
      </c>
      <c r="J14" s="60"/>
      <c r="K14" s="61"/>
      <c r="L14" s="35">
        <f>SQRT(B14/PI())</f>
        <v>0.671262561889114</v>
      </c>
      <c r="M14" s="32"/>
      <c r="N14" s="32">
        <f>L14+M14</f>
        <v>0.671262561889114</v>
      </c>
      <c r="O14" s="32">
        <f>N14*N14*PI()</f>
        <v>1.4155810000000002</v>
      </c>
    </row>
    <row r="15" spans="1:15" ht="15">
      <c r="A15" s="17">
        <v>10</v>
      </c>
      <c r="B15" s="17">
        <v>0.773602</v>
      </c>
      <c r="C15" s="17">
        <v>10</v>
      </c>
      <c r="D15" s="22">
        <f>O15</f>
        <v>0.773602</v>
      </c>
      <c r="E15" s="20" t="s">
        <v>32</v>
      </c>
      <c r="F15" s="57">
        <f>1/3*(D15+D14+SQRT(D14*D15))</f>
        <v>1.078550495424253</v>
      </c>
      <c r="G15" s="36">
        <f>F15+G14</f>
        <v>72.49867757753012</v>
      </c>
      <c r="H15" s="36">
        <f>F15+H14</f>
        <v>56.12920878540962</v>
      </c>
      <c r="I15" s="29">
        <f>F15+I14</f>
        <v>42.1908950832137</v>
      </c>
      <c r="J15" s="60"/>
      <c r="K15" s="61"/>
      <c r="L15" s="35">
        <f>SQRT(B15/PI())</f>
        <v>0.496230958900745</v>
      </c>
      <c r="M15" s="32"/>
      <c r="N15" s="32">
        <f>L15+M15</f>
        <v>0.496230958900745</v>
      </c>
      <c r="O15" s="32">
        <f>N15*N15*PI()</f>
        <v>0.773602</v>
      </c>
    </row>
    <row r="16" spans="1:15" ht="15">
      <c r="A16" s="17"/>
      <c r="B16" s="17">
        <v>0.560009</v>
      </c>
      <c r="C16" s="17">
        <v>11</v>
      </c>
      <c r="D16" s="22">
        <f>O16</f>
        <v>0.560009</v>
      </c>
      <c r="E16" s="20" t="s">
        <v>33</v>
      </c>
      <c r="F16" s="57">
        <f>1/3*(D16+D15+SQRT(D15*D16))</f>
        <v>0.6639362004487608</v>
      </c>
      <c r="G16" s="36">
        <f>F16+G15</f>
        <v>73.16261377797888</v>
      </c>
      <c r="H16" s="36">
        <f>F16+H15</f>
        <v>56.793144985858376</v>
      </c>
      <c r="I16" s="29">
        <f>F16+I15</f>
        <v>42.854831283662456</v>
      </c>
      <c r="J16" s="60"/>
      <c r="K16" s="61"/>
      <c r="L16" s="35">
        <f>SQRT(B16/PI())</f>
        <v>0.4222042172360414</v>
      </c>
      <c r="M16" s="32"/>
      <c r="N16" s="32">
        <f>L16+M16</f>
        <v>0.4222042172360414</v>
      </c>
      <c r="O16" s="32">
        <f>N16*N16*PI()</f>
        <v>0.560009</v>
      </c>
    </row>
    <row r="17" spans="1:15" ht="15">
      <c r="A17" s="17"/>
      <c r="B17" s="17">
        <v>0.362147</v>
      </c>
      <c r="C17" s="17">
        <v>12</v>
      </c>
      <c r="D17" s="22">
        <f>O17</f>
        <v>0.36214699999999994</v>
      </c>
      <c r="E17" s="20" t="s">
        <v>34</v>
      </c>
      <c r="F17" s="57">
        <f>1/3*(D17+D16+SQRT(D16*D17))</f>
        <v>0.45749846819538026</v>
      </c>
      <c r="G17" s="36">
        <f>F17+G16</f>
        <v>73.62011224617426</v>
      </c>
      <c r="H17" s="36">
        <f>F17+H16</f>
        <v>57.25064345405376</v>
      </c>
      <c r="I17" s="29">
        <f>F17+I16</f>
        <v>43.31232975185784</v>
      </c>
      <c r="J17" s="60"/>
      <c r="K17" s="61"/>
      <c r="L17" s="35">
        <f>SQRT(B17/PI())</f>
        <v>0.3395216787655852</v>
      </c>
      <c r="M17" s="32"/>
      <c r="N17" s="32">
        <f>L17+M17</f>
        <v>0.3395216787655852</v>
      </c>
      <c r="O17" s="32">
        <f>N17*N17*PI()</f>
        <v>0.36214699999999994</v>
      </c>
    </row>
    <row r="18" spans="1:15" ht="12.75">
      <c r="A18" s="17"/>
      <c r="B18" s="17">
        <v>0.179405</v>
      </c>
      <c r="C18" s="17">
        <v>13</v>
      </c>
      <c r="D18" s="22">
        <f>O18</f>
        <v>0.17940499999999998</v>
      </c>
      <c r="E18" s="20" t="s">
        <v>35</v>
      </c>
      <c r="F18" s="57">
        <f>1/3*(D18+D17+SQRT(D17*D18))</f>
        <v>0.2654820204653674</v>
      </c>
      <c r="G18" s="36">
        <f>F18+G17</f>
        <v>73.88559426663963</v>
      </c>
      <c r="H18" s="36">
        <f>F18+H17</f>
        <v>57.51612547451913</v>
      </c>
      <c r="I18" s="29">
        <f>F18+I17</f>
        <v>43.57781177232321</v>
      </c>
      <c r="J18" s="43"/>
      <c r="K18" s="39"/>
      <c r="L18" s="35">
        <f>SQRT(B18/PI())</f>
        <v>0.23896942300387086</v>
      </c>
      <c r="M18" s="32"/>
      <c r="N18" s="32">
        <f>L18+M18</f>
        <v>0.23896942300387086</v>
      </c>
      <c r="O18" s="32">
        <f>N18*N18*PI()</f>
        <v>0.17940499999999998</v>
      </c>
    </row>
    <row r="19" spans="1:15" ht="12.75">
      <c r="A19" s="17"/>
      <c r="B19" s="17">
        <v>0.02124</v>
      </c>
      <c r="C19" s="17">
        <v>14</v>
      </c>
      <c r="D19" s="22">
        <f>O19</f>
        <v>0.021240000000000002</v>
      </c>
      <c r="E19" s="20" t="s">
        <v>36</v>
      </c>
      <c r="F19" s="57">
        <f>1/3*(D19+D18+SQRT(D18*D19))</f>
        <v>0.08745825044532146</v>
      </c>
      <c r="G19" s="36">
        <f>F19+G18</f>
        <v>73.97305251708495</v>
      </c>
      <c r="H19" s="36">
        <f>F19+H18</f>
        <v>57.60358372496445</v>
      </c>
      <c r="I19" s="29">
        <f>F19+I18</f>
        <v>43.66527002276853</v>
      </c>
      <c r="J19" s="42"/>
      <c r="K19" s="39"/>
      <c r="L19" s="35">
        <f>SQRT(B19/PI())</f>
        <v>0.08222470421074018</v>
      </c>
      <c r="M19" s="32"/>
      <c r="N19" s="32">
        <f>L19+M19</f>
        <v>0.08222470421074018</v>
      </c>
      <c r="O19" s="32">
        <f>N19*N19*PI()</f>
        <v>0.021240000000000002</v>
      </c>
    </row>
    <row r="20" spans="1:15" ht="12.75">
      <c r="A20" s="17">
        <v>15</v>
      </c>
      <c r="B20" s="17"/>
      <c r="C20" s="17">
        <v>15</v>
      </c>
      <c r="D20" s="22"/>
      <c r="E20" s="20"/>
      <c r="F20" s="57"/>
      <c r="G20" s="36"/>
      <c r="H20" s="36"/>
      <c r="I20" s="29"/>
      <c r="J20" s="42"/>
      <c r="K20" s="39"/>
      <c r="L20" s="35">
        <f>SQRT(B20/PI())</f>
        <v>0</v>
      </c>
      <c r="M20" s="32"/>
      <c r="N20" s="32">
        <f>L20+M20</f>
        <v>0</v>
      </c>
      <c r="O20" s="32">
        <f>N20*N20*PI()</f>
        <v>0</v>
      </c>
    </row>
    <row r="21" spans="1:15" ht="12.75">
      <c r="A21" s="17"/>
      <c r="B21" s="17"/>
      <c r="C21" s="17">
        <v>16</v>
      </c>
      <c r="D21" s="22"/>
      <c r="E21" s="20"/>
      <c r="F21" s="57"/>
      <c r="G21" s="36"/>
      <c r="H21" s="36"/>
      <c r="I21" s="29"/>
      <c r="J21" s="42"/>
      <c r="K21" s="39"/>
      <c r="L21" s="35"/>
      <c r="M21" s="32"/>
      <c r="N21" s="32"/>
      <c r="O21" s="32"/>
    </row>
    <row r="22" spans="1:15" ht="12.75">
      <c r="A22" s="17"/>
      <c r="B22" s="17"/>
      <c r="C22" s="17">
        <v>17</v>
      </c>
      <c r="D22" s="22"/>
      <c r="E22" s="20"/>
      <c r="F22" s="57"/>
      <c r="G22" s="36"/>
      <c r="H22" s="36"/>
      <c r="I22" s="29"/>
      <c r="J22" s="42"/>
      <c r="K22" s="39"/>
      <c r="L22" s="35"/>
      <c r="M22" s="32"/>
      <c r="N22" s="32"/>
      <c r="O22" s="32"/>
    </row>
    <row r="23" spans="1:15" ht="12.75">
      <c r="A23" s="17"/>
      <c r="B23" s="17"/>
      <c r="C23" s="17">
        <v>18</v>
      </c>
      <c r="D23" s="22"/>
      <c r="E23" s="20"/>
      <c r="F23" s="57"/>
      <c r="G23" s="36"/>
      <c r="H23" s="36"/>
      <c r="I23" s="29"/>
      <c r="J23" s="42"/>
      <c r="K23" s="39"/>
      <c r="L23" s="35"/>
      <c r="M23" s="32"/>
      <c r="N23" s="32"/>
      <c r="O23" s="32"/>
    </row>
    <row r="24" spans="1:15" ht="12.75">
      <c r="A24" s="17"/>
      <c r="B24" s="17"/>
      <c r="C24" s="17">
        <v>19</v>
      </c>
      <c r="D24" s="22"/>
      <c r="E24" s="20"/>
      <c r="F24" s="57"/>
      <c r="G24" s="36"/>
      <c r="H24" s="36"/>
      <c r="I24" s="29"/>
      <c r="J24" s="42"/>
      <c r="K24" s="39"/>
      <c r="L24" s="35"/>
      <c r="M24" s="32"/>
      <c r="N24" s="32"/>
      <c r="O24" s="32"/>
    </row>
    <row r="25" spans="1:15" ht="12.75">
      <c r="A25" s="17">
        <v>20</v>
      </c>
      <c r="B25" s="17"/>
      <c r="C25" s="17">
        <v>20</v>
      </c>
      <c r="D25" s="22"/>
      <c r="E25" s="20"/>
      <c r="F25" s="57"/>
      <c r="G25" s="36"/>
      <c r="H25" s="36"/>
      <c r="I25" s="29"/>
      <c r="J25" s="42"/>
      <c r="K25" s="39"/>
      <c r="L25" s="35"/>
      <c r="M25" s="32"/>
      <c r="N25" s="32"/>
      <c r="O25" s="32"/>
    </row>
    <row r="26" spans="1:15" ht="12.75">
      <c r="A26" s="17"/>
      <c r="B26" s="17"/>
      <c r="C26" s="17">
        <v>21</v>
      </c>
      <c r="D26" s="22"/>
      <c r="E26" s="20"/>
      <c r="F26" s="57"/>
      <c r="G26" s="36"/>
      <c r="H26" s="36"/>
      <c r="I26" s="29"/>
      <c r="J26" s="42"/>
      <c r="K26" s="39"/>
      <c r="L26" s="35"/>
      <c r="M26" s="32"/>
      <c r="N26" s="32"/>
      <c r="O26" s="32"/>
    </row>
    <row r="27" spans="1:15" ht="12.75">
      <c r="A27" s="17"/>
      <c r="B27" s="17"/>
      <c r="C27" s="17">
        <v>22</v>
      </c>
      <c r="D27" s="22"/>
      <c r="E27" s="20"/>
      <c r="F27" s="57"/>
      <c r="G27" s="36"/>
      <c r="H27" s="36"/>
      <c r="I27" s="29"/>
      <c r="J27" s="42"/>
      <c r="K27" s="39"/>
      <c r="L27" s="35"/>
      <c r="M27" s="32"/>
      <c r="N27" s="32"/>
      <c r="O27" s="32"/>
    </row>
    <row r="28" spans="1:15" ht="12.75">
      <c r="A28" s="17"/>
      <c r="B28" s="17"/>
      <c r="C28" s="17">
        <v>23</v>
      </c>
      <c r="D28" s="22"/>
      <c r="E28" s="20"/>
      <c r="F28" s="57"/>
      <c r="G28" s="36"/>
      <c r="H28" s="36"/>
      <c r="I28" s="29"/>
      <c r="J28" s="42"/>
      <c r="K28" s="39"/>
      <c r="L28" s="35"/>
      <c r="M28" s="32"/>
      <c r="N28" s="32"/>
      <c r="O28" s="32"/>
    </row>
    <row r="29" spans="1:15" ht="12.75">
      <c r="A29" s="17"/>
      <c r="B29" s="17"/>
      <c r="C29" s="17">
        <v>24</v>
      </c>
      <c r="D29" s="22"/>
      <c r="E29" s="20"/>
      <c r="F29" s="57"/>
      <c r="G29" s="36"/>
      <c r="H29" s="36"/>
      <c r="I29" s="29"/>
      <c r="J29" s="42"/>
      <c r="K29" s="39"/>
      <c r="L29" s="35"/>
      <c r="M29" s="32"/>
      <c r="N29" s="32"/>
      <c r="O29" s="32"/>
    </row>
    <row r="30" spans="1:15" ht="12.75">
      <c r="A30" s="17">
        <v>25</v>
      </c>
      <c r="B30" s="17"/>
      <c r="C30" s="17">
        <v>25</v>
      </c>
      <c r="D30" s="22"/>
      <c r="E30" s="20"/>
      <c r="F30" s="57"/>
      <c r="G30" s="36"/>
      <c r="H30" s="36"/>
      <c r="I30" s="29"/>
      <c r="J30" s="42"/>
      <c r="K30" s="39"/>
      <c r="L30" s="35"/>
      <c r="M30" s="32"/>
      <c r="N30" s="32"/>
      <c r="O30" s="32"/>
    </row>
    <row r="31" spans="1:15" ht="12.75">
      <c r="A31" s="17"/>
      <c r="B31" s="17"/>
      <c r="C31" s="17">
        <v>26</v>
      </c>
      <c r="D31" s="22"/>
      <c r="E31" s="20"/>
      <c r="F31" s="57"/>
      <c r="G31" s="36"/>
      <c r="H31" s="36"/>
      <c r="I31" s="29"/>
      <c r="J31" s="42"/>
      <c r="K31" s="39"/>
      <c r="L31" s="35"/>
      <c r="M31" s="32"/>
      <c r="N31" s="32"/>
      <c r="O31" s="32"/>
    </row>
    <row r="32" spans="1:15" ht="12.75">
      <c r="A32" s="17"/>
      <c r="B32" s="17"/>
      <c r="C32" s="17">
        <v>27</v>
      </c>
      <c r="D32" s="22"/>
      <c r="E32" s="20"/>
      <c r="F32" s="57"/>
      <c r="G32" s="36"/>
      <c r="H32" s="36"/>
      <c r="I32" s="29"/>
      <c r="J32" s="42"/>
      <c r="K32" s="39"/>
      <c r="L32" s="35"/>
      <c r="M32" s="32"/>
      <c r="N32" s="32"/>
      <c r="O32" s="32"/>
    </row>
    <row r="33" spans="1:15" ht="12.75">
      <c r="A33" s="17"/>
      <c r="B33" s="17"/>
      <c r="C33" s="17">
        <v>28</v>
      </c>
      <c r="D33" s="22"/>
      <c r="E33" s="20"/>
      <c r="F33" s="57"/>
      <c r="G33" s="36"/>
      <c r="H33" s="36"/>
      <c r="I33" s="29"/>
      <c r="J33" s="42"/>
      <c r="K33" s="39"/>
      <c r="L33" s="35"/>
      <c r="M33" s="32"/>
      <c r="N33" s="32"/>
      <c r="O33" s="32"/>
    </row>
    <row r="34" spans="1:15" ht="12.75">
      <c r="A34" s="17"/>
      <c r="B34" s="17"/>
      <c r="C34" s="17">
        <v>29</v>
      </c>
      <c r="D34" s="22"/>
      <c r="E34" s="20"/>
      <c r="F34" s="57"/>
      <c r="G34" s="36"/>
      <c r="H34" s="36"/>
      <c r="I34" s="29"/>
      <c r="J34" s="42"/>
      <c r="K34" s="39"/>
      <c r="L34" s="35"/>
      <c r="M34" s="32"/>
      <c r="N34" s="32"/>
      <c r="O34" s="32"/>
    </row>
    <row r="35" spans="1:15" ht="12.75">
      <c r="A35" s="17">
        <v>30</v>
      </c>
      <c r="B35" s="17"/>
      <c r="C35" s="17">
        <v>30</v>
      </c>
      <c r="D35" s="22"/>
      <c r="E35" s="20"/>
      <c r="F35" s="57"/>
      <c r="G35" s="36"/>
      <c r="H35" s="36"/>
      <c r="I35" s="29"/>
      <c r="J35" s="42"/>
      <c r="K35" s="39"/>
      <c r="L35" s="35"/>
      <c r="M35" s="32"/>
      <c r="N35" s="32"/>
      <c r="O35" s="32"/>
    </row>
    <row r="36" spans="1:15" ht="12.75">
      <c r="A36" s="17"/>
      <c r="B36" s="17"/>
      <c r="C36" s="17">
        <v>31</v>
      </c>
      <c r="D36" s="22"/>
      <c r="E36" s="20"/>
      <c r="F36" s="57"/>
      <c r="G36" s="36"/>
      <c r="H36" s="36"/>
      <c r="I36" s="29"/>
      <c r="J36" s="42"/>
      <c r="K36" s="39"/>
      <c r="L36" s="35"/>
      <c r="M36" s="32"/>
      <c r="N36" s="32"/>
      <c r="O36" s="32"/>
    </row>
    <row r="37" spans="1:15" ht="12.75">
      <c r="A37" s="17"/>
      <c r="B37" s="17"/>
      <c r="C37" s="17">
        <v>32</v>
      </c>
      <c r="D37" s="22"/>
      <c r="E37" s="20"/>
      <c r="F37" s="57"/>
      <c r="G37" s="36"/>
      <c r="H37" s="36"/>
      <c r="I37" s="29"/>
      <c r="J37" s="42"/>
      <c r="K37" s="39"/>
      <c r="L37" s="35"/>
      <c r="M37" s="32"/>
      <c r="N37" s="32"/>
      <c r="O37" s="32"/>
    </row>
    <row r="38" spans="1:15" ht="12.75">
      <c r="A38" s="17"/>
      <c r="B38" s="17"/>
      <c r="C38" s="17">
        <v>33</v>
      </c>
      <c r="D38" s="22"/>
      <c r="E38" s="20"/>
      <c r="F38" s="57"/>
      <c r="G38" s="36"/>
      <c r="H38" s="36"/>
      <c r="I38" s="29"/>
      <c r="J38" s="42"/>
      <c r="K38" s="39"/>
      <c r="L38" s="35"/>
      <c r="M38" s="32"/>
      <c r="N38" s="32"/>
      <c r="O38" s="32"/>
    </row>
    <row r="39" spans="1:15" ht="12.75">
      <c r="A39" s="17"/>
      <c r="B39" s="17"/>
      <c r="C39" s="17">
        <v>34</v>
      </c>
      <c r="D39" s="22"/>
      <c r="E39" s="20"/>
      <c r="F39" s="57"/>
      <c r="G39" s="36"/>
      <c r="H39" s="36"/>
      <c r="I39" s="29"/>
      <c r="J39" s="42"/>
      <c r="K39" s="39"/>
      <c r="L39" s="35"/>
      <c r="M39" s="32"/>
      <c r="N39" s="32"/>
      <c r="O39" s="32"/>
    </row>
    <row r="40" spans="1:15" ht="12.75">
      <c r="A40" s="17">
        <v>35</v>
      </c>
      <c r="B40" s="17"/>
      <c r="C40" s="17">
        <v>35</v>
      </c>
      <c r="D40" s="22"/>
      <c r="E40" s="20"/>
      <c r="F40" s="57"/>
      <c r="G40" s="36"/>
      <c r="H40" s="36"/>
      <c r="I40" s="29"/>
      <c r="J40" s="42"/>
      <c r="K40" s="39"/>
      <c r="L40" s="35"/>
      <c r="M40" s="32"/>
      <c r="N40" s="32"/>
      <c r="O40" s="32"/>
    </row>
    <row r="41" spans="1:15" ht="12.75">
      <c r="A41" s="17"/>
      <c r="B41" s="17"/>
      <c r="C41" s="17">
        <v>36</v>
      </c>
      <c r="D41" s="22"/>
      <c r="E41" s="20"/>
      <c r="F41" s="57"/>
      <c r="G41" s="36"/>
      <c r="H41" s="36"/>
      <c r="I41" s="29"/>
      <c r="J41" s="42"/>
      <c r="K41" s="39"/>
      <c r="L41" s="35"/>
      <c r="M41" s="32"/>
      <c r="N41" s="32"/>
      <c r="O41" s="32"/>
    </row>
    <row r="42" spans="1:15" ht="12.75">
      <c r="A42" s="17"/>
      <c r="B42" s="17"/>
      <c r="C42" s="17">
        <v>37</v>
      </c>
      <c r="D42" s="22"/>
      <c r="E42" s="20"/>
      <c r="F42" s="57"/>
      <c r="G42" s="36"/>
      <c r="H42" s="36"/>
      <c r="I42" s="29"/>
      <c r="J42" s="42"/>
      <c r="K42" s="39"/>
      <c r="L42" s="35"/>
      <c r="M42" s="32"/>
      <c r="N42" s="32"/>
      <c r="O42" s="32"/>
    </row>
    <row r="43" spans="1:15" ht="12.75">
      <c r="A43" s="17"/>
      <c r="B43" s="17"/>
      <c r="C43" s="17">
        <v>38</v>
      </c>
      <c r="D43" s="22"/>
      <c r="E43" s="20"/>
      <c r="F43" s="57"/>
      <c r="G43" s="36"/>
      <c r="H43" s="36"/>
      <c r="I43" s="29"/>
      <c r="J43" s="42"/>
      <c r="K43" s="39"/>
      <c r="L43" s="35"/>
      <c r="M43" s="32"/>
      <c r="N43" s="32"/>
      <c r="O43" s="32"/>
    </row>
    <row r="44" spans="1:15" ht="12.75">
      <c r="A44" s="17"/>
      <c r="B44" s="17"/>
      <c r="C44" s="17">
        <v>39</v>
      </c>
      <c r="D44" s="22"/>
      <c r="E44" s="20"/>
      <c r="F44" s="57"/>
      <c r="G44" s="36"/>
      <c r="H44" s="36"/>
      <c r="I44" s="29"/>
      <c r="J44" s="42"/>
      <c r="K44" s="39"/>
      <c r="L44" s="35"/>
      <c r="M44" s="32"/>
      <c r="N44" s="32"/>
      <c r="O44" s="32"/>
    </row>
    <row r="45" spans="1:15" ht="12.75">
      <c r="A45" s="17">
        <v>40</v>
      </c>
      <c r="B45" s="17"/>
      <c r="C45" s="17">
        <v>40</v>
      </c>
      <c r="D45" s="22"/>
      <c r="E45" s="20"/>
      <c r="F45" s="57"/>
      <c r="G45" s="36"/>
      <c r="H45" s="36"/>
      <c r="I45" s="29"/>
      <c r="J45" s="42"/>
      <c r="K45" s="39"/>
      <c r="L45" s="35"/>
      <c r="M45" s="32"/>
      <c r="N45" s="32"/>
      <c r="O45" s="32"/>
    </row>
    <row r="46" spans="1:15" ht="12.75">
      <c r="A46" s="17"/>
      <c r="B46" s="17"/>
      <c r="C46" s="17">
        <v>41</v>
      </c>
      <c r="D46" s="22"/>
      <c r="E46" s="20"/>
      <c r="F46" s="57"/>
      <c r="G46" s="36"/>
      <c r="H46" s="36"/>
      <c r="I46" s="29"/>
      <c r="J46" s="42"/>
      <c r="K46" s="39"/>
      <c r="L46" s="35"/>
      <c r="M46" s="32"/>
      <c r="N46" s="32"/>
      <c r="O46" s="32"/>
    </row>
    <row r="47" spans="1:15" ht="12.75">
      <c r="A47" s="17"/>
      <c r="B47" s="17"/>
      <c r="C47" s="17">
        <v>42</v>
      </c>
      <c r="D47" s="22"/>
      <c r="E47" s="20"/>
      <c r="F47" s="57"/>
      <c r="G47" s="36"/>
      <c r="H47" s="36"/>
      <c r="I47" s="29"/>
      <c r="J47" s="42"/>
      <c r="K47" s="39"/>
      <c r="L47" s="35"/>
      <c r="M47" s="32"/>
      <c r="N47" s="32"/>
      <c r="O47" s="32"/>
    </row>
    <row r="48" spans="1:15" ht="12.75">
      <c r="A48" s="17"/>
      <c r="B48" s="17"/>
      <c r="C48" s="17">
        <v>43</v>
      </c>
      <c r="D48" s="22"/>
      <c r="E48" s="20"/>
      <c r="F48" s="57"/>
      <c r="G48" s="36"/>
      <c r="H48" s="36"/>
      <c r="I48" s="29"/>
      <c r="J48" s="42"/>
      <c r="K48" s="39"/>
      <c r="L48" s="35"/>
      <c r="M48" s="32"/>
      <c r="N48" s="32"/>
      <c r="O48" s="32"/>
    </row>
    <row r="49" spans="1:15" ht="12.75">
      <c r="A49" s="17"/>
      <c r="B49" s="17"/>
      <c r="C49" s="17">
        <v>44</v>
      </c>
      <c r="D49" s="22"/>
      <c r="E49" s="20"/>
      <c r="F49" s="57"/>
      <c r="G49" s="36"/>
      <c r="H49" s="36"/>
      <c r="I49" s="29"/>
      <c r="J49" s="42"/>
      <c r="K49" s="39"/>
      <c r="L49" s="35"/>
      <c r="M49" s="32"/>
      <c r="N49" s="32"/>
      <c r="O49" s="32"/>
    </row>
    <row r="50" spans="1:15" ht="12.75">
      <c r="A50" s="17">
        <v>45</v>
      </c>
      <c r="B50" s="17"/>
      <c r="C50" s="17">
        <v>45</v>
      </c>
      <c r="D50" s="22"/>
      <c r="E50" s="20"/>
      <c r="F50" s="57"/>
      <c r="G50" s="36"/>
      <c r="H50" s="36"/>
      <c r="I50" s="29"/>
      <c r="J50" s="42"/>
      <c r="K50" s="39"/>
      <c r="L50" s="35"/>
      <c r="M50" s="32"/>
      <c r="N50" s="32"/>
      <c r="O50" s="32"/>
    </row>
    <row r="51" spans="1:15" ht="12.75">
      <c r="A51" s="17"/>
      <c r="B51" s="17"/>
      <c r="C51" s="17">
        <v>46</v>
      </c>
      <c r="D51" s="22"/>
      <c r="E51" s="20"/>
      <c r="F51" s="57"/>
      <c r="G51" s="36"/>
      <c r="H51" s="36"/>
      <c r="I51" s="29"/>
      <c r="J51" s="42"/>
      <c r="K51" s="39"/>
      <c r="L51" s="35"/>
      <c r="M51" s="32"/>
      <c r="N51" s="32"/>
      <c r="O51" s="32"/>
    </row>
    <row r="52" spans="1:15" ht="12.75">
      <c r="A52" s="17"/>
      <c r="B52" s="17"/>
      <c r="C52" s="17">
        <v>47</v>
      </c>
      <c r="D52" s="22"/>
      <c r="E52" s="20"/>
      <c r="F52" s="57"/>
      <c r="G52" s="36"/>
      <c r="H52" s="36"/>
      <c r="I52" s="29"/>
      <c r="J52" s="42"/>
      <c r="K52" s="39"/>
      <c r="L52" s="35"/>
      <c r="M52" s="32"/>
      <c r="N52" s="32"/>
      <c r="O52" s="32"/>
    </row>
    <row r="53" spans="1:15" ht="12.75">
      <c r="A53" s="17"/>
      <c r="B53" s="17"/>
      <c r="C53" s="17">
        <v>48</v>
      </c>
      <c r="D53" s="22"/>
      <c r="E53" s="20"/>
      <c r="F53" s="57"/>
      <c r="G53" s="36"/>
      <c r="H53" s="36"/>
      <c r="I53" s="29"/>
      <c r="J53" s="42"/>
      <c r="K53" s="39"/>
      <c r="L53" s="35"/>
      <c r="M53" s="32"/>
      <c r="N53" s="32"/>
      <c r="O53" s="32"/>
    </row>
    <row r="54" spans="1:15" ht="12.75">
      <c r="A54" s="17">
        <v>49</v>
      </c>
      <c r="B54" s="17"/>
      <c r="C54" s="17">
        <v>49</v>
      </c>
      <c r="D54" s="22"/>
      <c r="E54" s="20"/>
      <c r="F54" s="57"/>
      <c r="G54" s="36"/>
      <c r="H54" s="36"/>
      <c r="I54" s="29"/>
      <c r="J54" s="42"/>
      <c r="K54" s="39"/>
      <c r="L54" s="35"/>
      <c r="M54" s="32"/>
      <c r="N54" s="32"/>
      <c r="O54" s="32"/>
    </row>
    <row r="55" spans="1:15" ht="12.75">
      <c r="A55" s="17"/>
      <c r="B55" s="17"/>
      <c r="C55" s="17">
        <v>50</v>
      </c>
      <c r="D55" s="22"/>
      <c r="E55" s="20"/>
      <c r="F55" s="57"/>
      <c r="G55" s="36"/>
      <c r="H55" s="29"/>
      <c r="I55" s="29"/>
      <c r="J55" s="42"/>
      <c r="K55" s="39"/>
      <c r="L55" s="35"/>
      <c r="M55" s="32"/>
      <c r="N55" s="32"/>
      <c r="O55" s="32"/>
    </row>
    <row r="56" spans="1:7" ht="12.75">
      <c r="A56" s="21"/>
      <c r="B56" s="21"/>
      <c r="C56" s="21"/>
      <c r="D56" s="54" t="s">
        <v>102</v>
      </c>
      <c r="E56" s="55"/>
      <c r="F56" s="24">
        <f>SUM(F6:F55)</f>
        <v>73.97305251708495</v>
      </c>
      <c r="G56" s="17"/>
    </row>
    <row r="60" ht="12.75">
      <c r="A60" s="7" t="s">
        <v>97</v>
      </c>
    </row>
    <row r="61" ht="12.75">
      <c r="A61" s="7" t="s">
        <v>98</v>
      </c>
    </row>
    <row r="62" ht="12.75">
      <c r="A62" s="7" t="s">
        <v>99</v>
      </c>
    </row>
    <row r="63" ht="12.75">
      <c r="A63" s="7" t="s">
        <v>100</v>
      </c>
    </row>
    <row r="65" spans="5:7" ht="12.75">
      <c r="E65" s="1"/>
      <c r="F65" s="42"/>
      <c r="G65" s="1"/>
    </row>
    <row r="66" spans="5:7" ht="12.75">
      <c r="E66" s="1"/>
      <c r="F66" s="3"/>
      <c r="G66" s="1"/>
    </row>
    <row r="67" spans="5:7" ht="12.75">
      <c r="E67" s="1"/>
      <c r="F67" s="42"/>
      <c r="G67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28"/>
  <sheetViews>
    <sheetView zoomScalePageLayoutView="0" workbookViewId="0" topLeftCell="A4">
      <selection activeCell="I36" sqref="I36"/>
    </sheetView>
  </sheetViews>
  <sheetFormatPr defaultColWidth="9.140625" defaultRowHeight="12.75"/>
  <sheetData>
    <row r="1" s="59" customFormat="1" ht="20.25">
      <c r="B1" s="59" t="s">
        <v>107</v>
      </c>
    </row>
    <row r="2" s="59" customFormat="1" ht="20.25">
      <c r="B2" s="59" t="s">
        <v>108</v>
      </c>
    </row>
    <row r="3" ht="12.75">
      <c r="C3" t="s">
        <v>1</v>
      </c>
    </row>
    <row r="5" spans="2:3" ht="12.75">
      <c r="B5" t="s">
        <v>103</v>
      </c>
      <c r="C5" t="s">
        <v>105</v>
      </c>
    </row>
    <row r="6" ht="12.75">
      <c r="C6" s="7" t="s">
        <v>109</v>
      </c>
    </row>
    <row r="7" ht="12.75">
      <c r="C7" t="s">
        <v>104</v>
      </c>
    </row>
    <row r="9" ht="12.75">
      <c r="B9" t="s">
        <v>2</v>
      </c>
    </row>
    <row r="10" ht="12.75">
      <c r="C10" t="s">
        <v>88</v>
      </c>
    </row>
    <row r="11" ht="12.75">
      <c r="C11" s="7" t="s">
        <v>114</v>
      </c>
    </row>
    <row r="12" ht="12.75">
      <c r="C12" s="7" t="s">
        <v>92</v>
      </c>
    </row>
    <row r="19" ht="12.75">
      <c r="C19" t="s">
        <v>6</v>
      </c>
    </row>
    <row r="23" ht="12.75">
      <c r="C23" s="7" t="s">
        <v>111</v>
      </c>
    </row>
    <row r="24" ht="12.75">
      <c r="C24" s="7" t="s">
        <v>112</v>
      </c>
    </row>
    <row r="25" ht="12.75">
      <c r="C25" s="7" t="s">
        <v>110</v>
      </c>
    </row>
    <row r="26" ht="12.75">
      <c r="C26" t="s">
        <v>89</v>
      </c>
    </row>
    <row r="27" ht="12.75">
      <c r="C27" s="7" t="s">
        <v>113</v>
      </c>
    </row>
    <row r="28" ht="12.75">
      <c r="C28" s="7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Trombly</dc:creator>
  <cp:keywords/>
  <dc:description/>
  <cp:lastModifiedBy>Neil R. Trombly</cp:lastModifiedBy>
  <dcterms:created xsi:type="dcterms:W3CDTF">2010-03-12T22:59:16Z</dcterms:created>
  <dcterms:modified xsi:type="dcterms:W3CDTF">2014-02-10T21:50:22Z</dcterms:modified>
  <cp:category/>
  <cp:version/>
  <cp:contentType/>
  <cp:contentStatus/>
</cp:coreProperties>
</file>