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8600" windowHeight="5520" activeTab="4"/>
  </bookViews>
  <sheets>
    <sheet name="Notes" sheetId="1" r:id="rId1"/>
    <sheet name="Criteria" sheetId="2" r:id="rId2"/>
    <sheet name="t values" sheetId="3" r:id="rId3"/>
    <sheet name="TP REC&amp;FAL" sheetId="4" r:id="rId4"/>
    <sheet name="Assessments" sheetId="5" r:id="rId5"/>
  </sheets>
  <definedNames>
    <definedName name="_xlnm._FilterDatabase" localSheetId="1" hidden="1">'Criteria'!$A$28:$A$74</definedName>
    <definedName name="_xlfn.LOGNORM.DIST" hidden="1">#NAME?</definedName>
  </definedNames>
  <calcPr fullCalcOnLoad="1"/>
</workbook>
</file>

<file path=xl/sharedStrings.xml><?xml version="1.0" encoding="utf-8"?>
<sst xmlns="http://schemas.openxmlformats.org/spreadsheetml/2006/main" count="102" uniqueCount="61">
  <si>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</si>
  <si>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</si>
  <si>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</si>
  <si>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</si>
  <si>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</si>
  <si>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</si>
  <si>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</si>
  <si>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</si>
  <si>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</si>
  <si>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</si>
  <si>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</si>
  <si>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</si>
  <si>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</si>
  <si>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</si>
  <si>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</si>
  <si>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</si>
  <si>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</si>
  <si>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</si>
  <si>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</si>
  <si>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</si>
  <si>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Clearly Exceeds</t>
  </si>
  <si>
    <t>Clearly Meets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</si>
  <si>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</si>
  <si>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</si>
  <si>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</si>
  <si>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</si>
  <si>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</si>
  <si>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</si>
  <si>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</si>
  <si>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</si>
  <si>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</si>
  <si>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</si>
  <si>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</si>
  <si>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</si>
  <si>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</si>
  <si>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</si>
  <si>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</si>
  <si>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</si>
  <si>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</si>
  <si>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</si>
  <si>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</si>
  <si>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</si>
  <si>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</si>
  <si>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</si>
  <si>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</si>
  <si>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</si>
  <si>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</si>
  <si>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</si>
  <si>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</si>
  <si>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</si>
  <si>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</si>
  <si>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</si>
  <si>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</si>
  <si>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</si>
  <si>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</si>
  <si>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Casco Creek (Casco Creek)</t>
  </si>
  <si>
    <t>75 (ug/L)</t>
  </si>
  <si>
    <t>May Meet</t>
  </si>
  <si>
    <t xml:space="preserve">Kewaunee River </t>
  </si>
  <si>
    <t>Ahnapee River</t>
  </si>
  <si>
    <t>East Twin River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</si>
</sst>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4">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8"/>
      <name val="Tahoma"/>
      <family val="2"/>
    </font>
    <font>
      <sz val="18"/>
      <color indexed="8"/>
      <name val="Calibri"/>
      <family val="0"/>
    </font>
    <font>
      <b/>
      <sz val="2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Font="1" applyAlignment="1">
      <alignment/>
    </xf>
    <xf numFmtId="0" fontId="35" fillId="0" borderId="0" xfId="53" applyAlignment="1">
      <alignment/>
    </xf>
    <xf numFmtId="0" fontId="0" fillId="0" borderId="0" xfId="0" applyAlignment="1">
      <alignment horizontal="right"/>
    </xf>
    <xf numFmtId="0" fontId="41" fillId="0" borderId="0" xfId="0" applyFont="1" applyAlignment="1">
      <alignment horizontal="right"/>
    </xf>
    <xf numFmtId="0" fontId="41" fillId="0" borderId="0" xfId="0" applyFont="1" applyAlignment="1">
      <alignment/>
    </xf>
    <xf numFmtId="0" fontId="0" fillId="0" borderId="0" xfId="0" applyAlignment="1">
      <alignment wrapText="1"/>
    </xf>
    <xf numFmtId="0" fontId="41" fillId="0" borderId="10" xfId="0" applyFont="1" applyBorder="1" applyAlignment="1">
      <alignment horizontal="right"/>
    </xf>
    <xf numFmtId="0" fontId="41" fillId="0" borderId="11" xfId="0" applyFont="1" applyBorder="1" applyAlignment="1">
      <alignment horizontal="right"/>
    </xf>
    <xf numFmtId="0" fontId="41" fillId="0" borderId="11" xfId="0" applyFont="1" applyFill="1"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horizontal="lef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Border="1" applyAlignment="1">
      <alignment/>
    </xf>
    <xf numFmtId="174" fontId="0" fillId="0" borderId="0" xfId="0" applyNumberFormat="1" applyFont="1" applyBorder="1" applyAlignment="1">
      <alignment/>
    </xf>
    <xf numFmtId="2" fontId="0" fillId="0" borderId="0" xfId="0" applyNumberFormat="1"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0" xfId="0" applyFill="1" applyBorder="1" applyAlignment="1">
      <alignment/>
    </xf>
    <xf numFmtId="174" fontId="41"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1" fillId="33" borderId="0" xfId="0" applyNumberFormat="1" applyFont="1" applyFill="1" applyBorder="1" applyAlignment="1">
      <alignment/>
    </xf>
    <xf numFmtId="0" fontId="0" fillId="0" borderId="0" xfId="0" applyBorder="1" applyAlignment="1">
      <alignment horizontal="center"/>
    </xf>
    <xf numFmtId="0" fontId="41" fillId="0" borderId="11" xfId="0" applyFont="1" applyBorder="1" applyAlignment="1">
      <alignment horizontal="center"/>
    </xf>
    <xf numFmtId="0" fontId="43" fillId="0" borderId="0" xfId="0" applyFont="1" applyAlignment="1">
      <alignment/>
    </xf>
    <xf numFmtId="0" fontId="41" fillId="0" borderId="0" xfId="0" applyFont="1" applyBorder="1" applyAlignment="1">
      <alignment horizontal="center"/>
    </xf>
    <xf numFmtId="2" fontId="41" fillId="0" borderId="18" xfId="0" applyNumberFormat="1" applyFont="1" applyBorder="1" applyAlignment="1">
      <alignment/>
    </xf>
    <xf numFmtId="2" fontId="41" fillId="0" borderId="19" xfId="0" applyNumberFormat="1" applyFont="1" applyBorder="1" applyAlignment="1">
      <alignment/>
    </xf>
    <xf numFmtId="2" fontId="41" fillId="0" borderId="20" xfId="0" applyNumberFormat="1" applyFont="1" applyBorder="1" applyAlignment="1">
      <alignment/>
    </xf>
    <xf numFmtId="0" fontId="0" fillId="0" borderId="19" xfId="0" applyBorder="1" applyAlignment="1">
      <alignment horizontal="center"/>
    </xf>
    <xf numFmtId="0" fontId="41" fillId="0" borderId="21" xfId="0" applyFont="1" applyFill="1" applyBorder="1" applyAlignment="1">
      <alignment horizontal="right"/>
    </xf>
    <xf numFmtId="0" fontId="41" fillId="0" borderId="22" xfId="0" applyFont="1" applyFill="1" applyBorder="1" applyAlignment="1">
      <alignment horizontal="right"/>
    </xf>
    <xf numFmtId="0" fontId="41" fillId="0" borderId="23" xfId="0" applyFont="1" applyFill="1" applyBorder="1" applyAlignment="1">
      <alignment horizontal="right"/>
    </xf>
    <xf numFmtId="49" fontId="2" fillId="0" borderId="0" xfId="0" applyNumberFormat="1" applyFont="1" applyAlignment="1">
      <alignment/>
    </xf>
    <xf numFmtId="49" fontId="2" fillId="34" borderId="24" xfId="0" applyNumberFormat="1" applyFont="1" applyFill="1" applyBorder="1" applyAlignment="1">
      <alignment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1" xfId="0" applyFill="1" applyBorder="1" applyAlignment="1">
      <alignment horizontal="center"/>
    </xf>
    <xf numFmtId="0" fontId="41" fillId="0" borderId="24" xfId="0" applyFont="1" applyBorder="1" applyAlignment="1">
      <alignment/>
    </xf>
    <xf numFmtId="2" fontId="0" fillId="0" borderId="0" xfId="0" applyNumberFormat="1" applyAlignment="1">
      <alignment/>
    </xf>
    <xf numFmtId="0" fontId="0" fillId="0" borderId="0" xfId="0" applyAlignment="1">
      <alignment horizontal="left" wrapText="1"/>
    </xf>
    <xf numFmtId="0" fontId="0" fillId="9"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5</xdr:col>
      <xdr:colOff>533400</xdr:colOff>
      <xdr:row>65</xdr:row>
      <xdr:rowOff>19050</xdr:rowOff>
    </xdr:to>
    <xdr:pic>
      <xdr:nvPicPr>
        <xdr:cNvPr id="1" name="Picture 2"/>
        <xdr:cNvPicPr preferRelativeResize="1">
          <a:picLocks noChangeAspect="1"/>
        </xdr:cNvPicPr>
      </xdr:nvPicPr>
      <xdr:blipFill>
        <a:blip r:embed="rId1"/>
        <a:stretch>
          <a:fillRect/>
        </a:stretch>
      </xdr:blipFill>
      <xdr:spPr>
        <a:xfrm>
          <a:off x="0" y="8839200"/>
          <a:ext cx="6029325" cy="3590925"/>
        </a:xfrm>
        <a:prstGeom prst="rect">
          <a:avLst/>
        </a:prstGeom>
        <a:noFill/>
        <a:ln w="9525" cmpd="sng">
          <a:noFill/>
        </a:ln>
      </xdr:spPr>
    </xdr:pic>
    <xdr:clientData/>
  </xdr:twoCellAnchor>
  <xdr:twoCellAnchor>
    <xdr:from>
      <xdr:col>6</xdr:col>
      <xdr:colOff>400050</xdr:colOff>
      <xdr:row>49</xdr:row>
      <xdr:rowOff>28575</xdr:rowOff>
    </xdr:from>
    <xdr:to>
      <xdr:col>10</xdr:col>
      <xdr:colOff>381000</xdr:colOff>
      <xdr:row>58</xdr:row>
      <xdr:rowOff>57150</xdr:rowOff>
    </xdr:to>
    <xdr:grpSp>
      <xdr:nvGrpSpPr>
        <xdr:cNvPr id="2" name="Group 9"/>
        <xdr:cNvGrpSpPr>
          <a:grpSpLocks/>
        </xdr:cNvGrpSpPr>
      </xdr:nvGrpSpPr>
      <xdr:grpSpPr>
        <a:xfrm>
          <a:off x="6877050" y="9391650"/>
          <a:ext cx="3924300"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3232"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8350"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59231" y="1252740"/>
                <a:ext cx="387887"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59231" y="758087"/>
              <a:ext cx="38788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59231" y="2147027"/>
              <a:ext cx="38788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2212" y="577334"/>
            <a:ext cx="1962987"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2212" y="1947447"/>
            <a:ext cx="1950881"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7799" y="1262391"/>
            <a:ext cx="1751132"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 sqref="A1:G1"/>
    </sheetView>
  </sheetViews>
  <sheetFormatPr defaultColWidth="9.140625" defaultRowHeight="15"/>
  <cols>
    <col min="1" max="1" width="73.421875" style="0" customWidth="1"/>
    <col min="5" max="5" width="28.421875" style="0" bestFit="1" customWidth="1"/>
  </cols>
  <sheetData>
    <row r="1" spans="1:7" ht="62.25" customHeight="1">
      <c r="A1" s="47" t="s">
        <v>54</v>
      </c>
      <c r="B1" s="47"/>
      <c r="C1" s="47"/>
      <c r="D1" s="47"/>
      <c r="E1" s="47"/>
      <c r="F1" s="47"/>
      <c r="G1" s="47"/>
    </row>
    <row r="2" ht="15.75" thickBot="1"/>
    <row r="3" ht="15">
      <c r="E3" s="41" t="s">
        <v>26</v>
      </c>
    </row>
    <row r="4" spans="1:5" ht="15">
      <c r="A4" s="30" t="s">
        <v>34</v>
      </c>
      <c r="E4" s="42" t="s">
        <v>27</v>
      </c>
    </row>
    <row r="5" spans="1:5" ht="15">
      <c r="A5" t="s">
        <v>36</v>
      </c>
      <c r="E5" s="42" t="s">
        <v>28</v>
      </c>
    </row>
    <row r="6" ht="15.75" thickBot="1">
      <c r="E6" s="43" t="s">
        <v>29</v>
      </c>
    </row>
    <row r="7" ht="15">
      <c r="A7" s="4" t="s">
        <v>35</v>
      </c>
    </row>
    <row r="8" ht="15">
      <c r="A8" t="s">
        <v>47</v>
      </c>
    </row>
    <row r="9" ht="15">
      <c r="A9" s="5" t="s">
        <v>51</v>
      </c>
    </row>
    <row r="10" ht="15">
      <c r="A10" t="s">
        <v>50</v>
      </c>
    </row>
    <row r="11" ht="15">
      <c r="A11" t="s">
        <v>49</v>
      </c>
    </row>
    <row r="12" ht="15">
      <c r="A12" t="s">
        <v>48</v>
      </c>
    </row>
    <row r="14" ht="15">
      <c r="A14" s="4" t="s">
        <v>38</v>
      </c>
    </row>
    <row r="15" ht="15">
      <c r="A15" t="s">
        <v>37</v>
      </c>
    </row>
    <row r="16" ht="15">
      <c r="A16" t="s">
        <v>52</v>
      </c>
    </row>
    <row r="17" ht="15">
      <c r="A17" t="s">
        <v>53</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22">
      <selection activeCell="A28" sqref="A28"/>
    </sheetView>
  </sheetViews>
  <sheetFormatPr defaultColWidth="9.140625" defaultRowHeight="15"/>
  <cols>
    <col min="1" max="1" width="21.8515625" style="0" customWidth="1"/>
  </cols>
  <sheetData>
    <row r="1" ht="15">
      <c r="A1" s="30" t="s">
        <v>41</v>
      </c>
    </row>
    <row r="2" ht="15">
      <c r="A2" t="s">
        <v>40</v>
      </c>
    </row>
    <row r="3" ht="15">
      <c r="A3" t="s">
        <v>39</v>
      </c>
    </row>
    <row r="23" ht="15">
      <c r="A23" s="4" t="s">
        <v>42</v>
      </c>
    </row>
    <row r="24" ht="15">
      <c r="A24" t="s">
        <v>43</v>
      </c>
    </row>
    <row r="25" ht="15">
      <c r="A25" t="s">
        <v>44</v>
      </c>
    </row>
    <row r="26" ht="15">
      <c r="A26" t="s">
        <v>45</v>
      </c>
    </row>
    <row r="28" ht="51.75">
      <c r="A28" s="40" t="s">
        <v>46</v>
      </c>
    </row>
    <row r="29" ht="15">
      <c r="A29" s="39">
        <v>15000</v>
      </c>
    </row>
    <row r="30" ht="15">
      <c r="A30" s="39">
        <v>15100</v>
      </c>
    </row>
    <row r="31" ht="15">
      <c r="A31" s="39">
        <v>16000</v>
      </c>
    </row>
    <row r="32" ht="15">
      <c r="A32" s="39">
        <v>50700</v>
      </c>
    </row>
    <row r="33" ht="15">
      <c r="A33" s="39">
        <v>71000</v>
      </c>
    </row>
    <row r="34" ht="15">
      <c r="A34" s="39">
        <v>117900</v>
      </c>
    </row>
    <row r="35" ht="15">
      <c r="A35" s="39">
        <v>241300</v>
      </c>
    </row>
    <row r="36" ht="15">
      <c r="A36" s="39">
        <v>272400</v>
      </c>
    </row>
    <row r="37" ht="15">
      <c r="A37" s="39">
        <v>291900</v>
      </c>
    </row>
    <row r="38" ht="15">
      <c r="A38" s="39">
        <v>440200</v>
      </c>
    </row>
    <row r="39" ht="15">
      <c r="A39" s="39">
        <v>515500</v>
      </c>
    </row>
    <row r="40" ht="15">
      <c r="A40" s="39">
        <v>609000</v>
      </c>
    </row>
    <row r="41" ht="15">
      <c r="A41" s="39">
        <v>650300</v>
      </c>
    </row>
    <row r="42" ht="15">
      <c r="A42" s="39">
        <v>703900</v>
      </c>
    </row>
    <row r="43" ht="15">
      <c r="A43" s="39">
        <v>721000</v>
      </c>
    </row>
    <row r="44" ht="15">
      <c r="A44" s="39">
        <v>742500</v>
      </c>
    </row>
    <row r="45" ht="15">
      <c r="A45" s="39">
        <v>788800</v>
      </c>
    </row>
    <row r="46" ht="15">
      <c r="A46" s="39">
        <v>798300</v>
      </c>
    </row>
    <row r="47" ht="15">
      <c r="A47" s="39">
        <v>813500</v>
      </c>
    </row>
    <row r="48" ht="15">
      <c r="A48" s="39">
        <v>829700</v>
      </c>
    </row>
    <row r="49" ht="15">
      <c r="A49" s="39">
        <v>873000</v>
      </c>
    </row>
    <row r="50" ht="15">
      <c r="A50" s="39">
        <v>889100</v>
      </c>
    </row>
    <row r="51" ht="15">
      <c r="A51" s="39">
        <v>897800</v>
      </c>
    </row>
    <row r="52" ht="15">
      <c r="A52" s="39">
        <v>956000</v>
      </c>
    </row>
    <row r="53" ht="15">
      <c r="A53" s="39">
        <v>1179900</v>
      </c>
    </row>
    <row r="54" ht="15">
      <c r="A54" s="39">
        <v>1182400</v>
      </c>
    </row>
    <row r="55" ht="15">
      <c r="A55" s="39">
        <v>1271100</v>
      </c>
    </row>
    <row r="56" ht="15">
      <c r="A56" s="39">
        <v>1301700</v>
      </c>
    </row>
    <row r="57" ht="15">
      <c r="A57" s="39">
        <v>1515800</v>
      </c>
    </row>
    <row r="58" ht="15">
      <c r="A58" s="39">
        <v>1567800</v>
      </c>
    </row>
    <row r="59" ht="15">
      <c r="A59" s="39">
        <v>1650200</v>
      </c>
    </row>
    <row r="60" ht="15">
      <c r="A60" s="39">
        <v>1676700</v>
      </c>
    </row>
    <row r="61" ht="15">
      <c r="A61" s="39">
        <v>1769900</v>
      </c>
    </row>
    <row r="62" ht="15">
      <c r="A62" s="39">
        <v>1813900</v>
      </c>
    </row>
    <row r="63" ht="15">
      <c r="A63" s="39">
        <v>2050000</v>
      </c>
    </row>
    <row r="64" ht="15">
      <c r="A64" s="39">
        <v>2063500</v>
      </c>
    </row>
    <row r="65" ht="15">
      <c r="A65" s="39">
        <v>2125600</v>
      </c>
    </row>
    <row r="66" ht="15">
      <c r="A66" s="39">
        <v>2187000</v>
      </c>
    </row>
    <row r="67" ht="15">
      <c r="A67" s="39">
        <v>2225000</v>
      </c>
    </row>
    <row r="68" ht="15">
      <c r="A68" s="39">
        <v>2231200</v>
      </c>
    </row>
    <row r="69" ht="15">
      <c r="A69" s="39">
        <v>2601400</v>
      </c>
    </row>
    <row r="70" ht="15">
      <c r="A70" s="39">
        <v>2614000</v>
      </c>
    </row>
    <row r="71" ht="15">
      <c r="A71" s="39">
        <v>2689500</v>
      </c>
    </row>
    <row r="72" ht="15">
      <c r="A72" s="39">
        <v>2843800</v>
      </c>
    </row>
    <row r="73" ht="15">
      <c r="A73" s="39">
        <v>2891900</v>
      </c>
    </row>
    <row r="74" ht="15">
      <c r="A74" s="39">
        <v>2892500</v>
      </c>
    </row>
  </sheetData>
  <sheetProtection/>
  <autoFilter ref="A28:A74"/>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N45"/>
  <sheetViews>
    <sheetView zoomScalePageLayoutView="0" workbookViewId="0" topLeftCell="A1">
      <selection activeCell="M40" activeCellId="5" sqref="C40:C43 E40:E43 G40:G43 I40:I43 K40:K43 M40:M43"/>
    </sheetView>
  </sheetViews>
  <sheetFormatPr defaultColWidth="9.140625" defaultRowHeight="15"/>
  <cols>
    <col min="1" max="1" width="23.8515625" style="0" bestFit="1" customWidth="1"/>
    <col min="2" max="2" width="14.7109375" style="0" customWidth="1"/>
    <col min="3" max="3" width="14.28125" style="0" customWidth="1"/>
    <col min="4" max="4" width="14.7109375" style="0" customWidth="1"/>
    <col min="5" max="5" width="14.8515625" style="0" bestFit="1" customWidth="1"/>
    <col min="6" max="6" width="14.7109375" style="0" customWidth="1"/>
    <col min="7" max="7" width="14.8515625" style="0" bestFit="1" customWidth="1"/>
    <col min="8" max="8" width="14.7109375" style="0" customWidth="1"/>
    <col min="9" max="9" width="14.8515625" style="0" bestFit="1" customWidth="1"/>
    <col min="10" max="10" width="14.7109375" style="0" customWidth="1"/>
    <col min="11" max="11" width="14.8515625" style="0" bestFit="1" customWidth="1"/>
    <col min="12" max="12" width="14.7109375" style="0" customWidth="1"/>
    <col min="13" max="13" width="14.8515625" style="0" bestFit="1" customWidth="1"/>
  </cols>
  <sheetData>
    <row r="1" spans="1:14" ht="15">
      <c r="A1" s="3" t="s">
        <v>5</v>
      </c>
      <c r="B1" s="9">
        <v>91600</v>
      </c>
      <c r="C1" s="13"/>
      <c r="D1" s="9">
        <v>90700</v>
      </c>
      <c r="E1" s="13"/>
      <c r="F1" s="9">
        <v>94800</v>
      </c>
      <c r="G1" s="13"/>
      <c r="H1" s="9">
        <v>94800</v>
      </c>
      <c r="I1" s="13"/>
      <c r="J1" s="9">
        <v>84000</v>
      </c>
      <c r="K1" s="13"/>
      <c r="L1" s="9">
        <v>84000</v>
      </c>
      <c r="M1" s="13"/>
      <c r="N1" s="11"/>
    </row>
    <row r="2" spans="1:14" ht="15">
      <c r="A2" s="3" t="s">
        <v>6</v>
      </c>
      <c r="B2" s="10">
        <v>18065</v>
      </c>
      <c r="C2" s="14"/>
      <c r="D2" s="10">
        <v>10169</v>
      </c>
      <c r="E2" s="14"/>
      <c r="F2" s="10">
        <v>482923</v>
      </c>
      <c r="G2" s="14"/>
      <c r="H2" s="10">
        <v>18073</v>
      </c>
      <c r="I2" s="14"/>
      <c r="J2" s="10">
        <v>10206</v>
      </c>
      <c r="K2" s="14"/>
      <c r="L2" s="10">
        <v>4700226</v>
      </c>
      <c r="M2" s="14"/>
      <c r="N2" s="11"/>
    </row>
    <row r="3" spans="1:14" ht="15">
      <c r="A3" s="3" t="s">
        <v>7</v>
      </c>
      <c r="B3" s="10">
        <v>10043376</v>
      </c>
      <c r="C3" s="14"/>
      <c r="D3" s="10">
        <v>10039266</v>
      </c>
      <c r="E3" s="14"/>
      <c r="F3" s="10">
        <v>153161</v>
      </c>
      <c r="G3" s="14"/>
      <c r="H3" s="10">
        <v>10019462</v>
      </c>
      <c r="I3" s="14"/>
      <c r="J3" s="10">
        <v>10043377</v>
      </c>
      <c r="K3" s="14"/>
      <c r="L3" s="10">
        <v>10043378</v>
      </c>
      <c r="M3" s="14"/>
      <c r="N3" s="11"/>
    </row>
    <row r="4" spans="1:14" ht="15">
      <c r="A4" s="3" t="s">
        <v>8</v>
      </c>
      <c r="B4" s="44">
        <v>6</v>
      </c>
      <c r="C4" s="14"/>
      <c r="D4" s="44">
        <v>1</v>
      </c>
      <c r="E4" s="14"/>
      <c r="F4" s="44">
        <v>2</v>
      </c>
      <c r="G4" s="14"/>
      <c r="H4" s="44">
        <v>1</v>
      </c>
      <c r="I4" s="14"/>
      <c r="J4" s="44">
        <v>3</v>
      </c>
      <c r="K4" s="14"/>
      <c r="L4" s="44">
        <v>4</v>
      </c>
      <c r="M4" s="14"/>
      <c r="N4" s="11"/>
    </row>
    <row r="5" spans="1:14" ht="15">
      <c r="A5" s="3" t="s">
        <v>9</v>
      </c>
      <c r="B5" s="12" t="s">
        <v>55</v>
      </c>
      <c r="C5" s="14"/>
      <c r="D5" s="12" t="s">
        <v>58</v>
      </c>
      <c r="E5" s="14"/>
      <c r="F5" s="12" t="s">
        <v>59</v>
      </c>
      <c r="G5" s="14"/>
      <c r="H5" s="12" t="s">
        <v>59</v>
      </c>
      <c r="I5" s="14"/>
      <c r="J5" s="12" t="s">
        <v>60</v>
      </c>
      <c r="K5" s="14"/>
      <c r="L5" s="12" t="s">
        <v>60</v>
      </c>
      <c r="M5" s="14"/>
      <c r="N5" s="11"/>
    </row>
    <row r="6" spans="1:14" ht="15">
      <c r="A6" s="3" t="s">
        <v>19</v>
      </c>
      <c r="B6" s="12"/>
      <c r="C6" s="14"/>
      <c r="D6" s="12"/>
      <c r="E6" s="14"/>
      <c r="F6" s="12"/>
      <c r="G6" s="14"/>
      <c r="H6" s="12"/>
      <c r="I6" s="14"/>
      <c r="J6" s="12"/>
      <c r="K6" s="14"/>
      <c r="L6" s="12"/>
      <c r="M6" s="14"/>
      <c r="N6" s="11"/>
    </row>
    <row r="7" spans="1:14" ht="15">
      <c r="A7" s="3" t="s">
        <v>25</v>
      </c>
      <c r="B7" s="29" t="s">
        <v>56</v>
      </c>
      <c r="C7" s="14"/>
      <c r="D7" s="29" t="s">
        <v>56</v>
      </c>
      <c r="E7" s="14"/>
      <c r="F7" s="29" t="s">
        <v>56</v>
      </c>
      <c r="G7" s="14"/>
      <c r="H7" s="29" t="s">
        <v>56</v>
      </c>
      <c r="I7" s="14"/>
      <c r="J7" s="29" t="s">
        <v>56</v>
      </c>
      <c r="K7" s="14"/>
      <c r="L7" s="29" t="s">
        <v>56</v>
      </c>
      <c r="M7" s="14"/>
      <c r="N7" s="11"/>
    </row>
    <row r="8" spans="1:14" ht="15">
      <c r="A8" s="3"/>
      <c r="B8" s="11"/>
      <c r="C8" s="14"/>
      <c r="D8" s="11"/>
      <c r="E8" s="14"/>
      <c r="F8" s="11"/>
      <c r="G8" s="14"/>
      <c r="H8" s="11"/>
      <c r="I8" s="14"/>
      <c r="J8" s="11"/>
      <c r="K8" s="14"/>
      <c r="L8" s="11"/>
      <c r="M8" s="14"/>
      <c r="N8" s="11"/>
    </row>
    <row r="9" spans="2:14" ht="15">
      <c r="B9" s="29" t="s">
        <v>23</v>
      </c>
      <c r="C9" s="31" t="s">
        <v>24</v>
      </c>
      <c r="D9" s="29" t="s">
        <v>23</v>
      </c>
      <c r="E9" s="31" t="s">
        <v>24</v>
      </c>
      <c r="F9" s="29" t="s">
        <v>23</v>
      </c>
      <c r="G9" s="31" t="s">
        <v>24</v>
      </c>
      <c r="H9" s="29" t="s">
        <v>23</v>
      </c>
      <c r="I9" s="31" t="s">
        <v>24</v>
      </c>
      <c r="J9" s="29" t="s">
        <v>23</v>
      </c>
      <c r="K9" s="31" t="s">
        <v>24</v>
      </c>
      <c r="L9" s="29" t="s">
        <v>23</v>
      </c>
      <c r="M9" s="31" t="s">
        <v>24</v>
      </c>
      <c r="N9" s="11"/>
    </row>
    <row r="10" spans="2:14" ht="15">
      <c r="B10" s="10">
        <v>0.11</v>
      </c>
      <c r="C10" s="28">
        <f aca="true" t="shared" si="0" ref="C10:C15">LN(B10)</f>
        <v>-2.2072749131897207</v>
      </c>
      <c r="D10" s="10">
        <v>0.16</v>
      </c>
      <c r="E10" s="28">
        <f aca="true" t="shared" si="1" ref="E10:E15">LN(D10)</f>
        <v>-1.8325814637483102</v>
      </c>
      <c r="F10" s="10">
        <v>0.026</v>
      </c>
      <c r="G10" s="28">
        <f aca="true" t="shared" si="2" ref="G10:G15">LN(F10)</f>
        <v>-3.649658740960655</v>
      </c>
      <c r="H10" s="10">
        <v>0.026</v>
      </c>
      <c r="I10" s="28">
        <f aca="true" t="shared" si="3" ref="I10:I15">LN(H10)</f>
        <v>-3.649658740960655</v>
      </c>
      <c r="J10" s="10">
        <v>0.026</v>
      </c>
      <c r="K10" s="28">
        <f aca="true" t="shared" si="4" ref="K10:K15">LN(J10)</f>
        <v>-3.649658740960655</v>
      </c>
      <c r="L10" s="10">
        <v>0.12</v>
      </c>
      <c r="M10" s="28">
        <f aca="true" t="shared" si="5" ref="M10:M15">LN(L10)</f>
        <v>-2.120263536200091</v>
      </c>
      <c r="N10" s="11"/>
    </row>
    <row r="11" spans="2:14" ht="15">
      <c r="B11" s="10">
        <v>0.026</v>
      </c>
      <c r="C11" s="28">
        <f t="shared" si="0"/>
        <v>-3.649658740960655</v>
      </c>
      <c r="D11" s="10">
        <v>0.37</v>
      </c>
      <c r="E11" s="28">
        <f t="shared" si="1"/>
        <v>-0.9942522733438669</v>
      </c>
      <c r="F11" s="10">
        <v>0.026</v>
      </c>
      <c r="G11" s="28">
        <f t="shared" si="2"/>
        <v>-3.649658740960655</v>
      </c>
      <c r="H11" s="10">
        <v>0.1</v>
      </c>
      <c r="I11" s="28">
        <f t="shared" si="3"/>
        <v>-2.3025850929940455</v>
      </c>
      <c r="J11" s="10">
        <v>0.088</v>
      </c>
      <c r="K11" s="28">
        <f t="shared" si="4"/>
        <v>-2.430418464503931</v>
      </c>
      <c r="L11" s="10">
        <v>0.026</v>
      </c>
      <c r="M11" s="28">
        <f t="shared" si="5"/>
        <v>-3.649658740960655</v>
      </c>
      <c r="N11" s="11"/>
    </row>
    <row r="12" spans="2:14" ht="15">
      <c r="B12" s="10">
        <v>0.026</v>
      </c>
      <c r="C12" s="28">
        <f t="shared" si="0"/>
        <v>-3.649658740960655</v>
      </c>
      <c r="D12" s="10">
        <v>0.11</v>
      </c>
      <c r="E12" s="28">
        <f t="shared" si="1"/>
        <v>-2.2072749131897207</v>
      </c>
      <c r="F12" s="10">
        <v>0.026</v>
      </c>
      <c r="G12" s="28">
        <f t="shared" si="2"/>
        <v>-3.649658740960655</v>
      </c>
      <c r="H12" s="10">
        <v>0.18</v>
      </c>
      <c r="I12" s="28">
        <f t="shared" si="3"/>
        <v>-1.7147984280919266</v>
      </c>
      <c r="J12" s="10">
        <v>0.057</v>
      </c>
      <c r="K12" s="28">
        <f t="shared" si="4"/>
        <v>-2.864704011147587</v>
      </c>
      <c r="L12" s="10">
        <v>0.12</v>
      </c>
      <c r="M12" s="28">
        <f t="shared" si="5"/>
        <v>-2.120263536200091</v>
      </c>
      <c r="N12" s="11"/>
    </row>
    <row r="13" spans="2:14" ht="15">
      <c r="B13" s="10">
        <v>0.1</v>
      </c>
      <c r="C13" s="28">
        <f t="shared" si="0"/>
        <v>-2.3025850929940455</v>
      </c>
      <c r="D13" s="10">
        <v>0.097</v>
      </c>
      <c r="E13" s="28">
        <f t="shared" si="1"/>
        <v>-2.333044300478754</v>
      </c>
      <c r="F13" s="10">
        <v>0.026</v>
      </c>
      <c r="G13" s="28">
        <f t="shared" si="2"/>
        <v>-3.649658740960655</v>
      </c>
      <c r="H13" s="10">
        <v>0.026</v>
      </c>
      <c r="I13" s="28">
        <f t="shared" si="3"/>
        <v>-3.649658740960655</v>
      </c>
      <c r="J13" s="10">
        <v>0.091</v>
      </c>
      <c r="K13" s="28">
        <f t="shared" si="4"/>
        <v>-2.396895772465287</v>
      </c>
      <c r="L13" s="10">
        <v>0.13</v>
      </c>
      <c r="M13" s="28">
        <f t="shared" si="5"/>
        <v>-2.0402208285265546</v>
      </c>
      <c r="N13" s="11"/>
    </row>
    <row r="14" spans="2:14" ht="15">
      <c r="B14" s="10">
        <v>0.1</v>
      </c>
      <c r="C14" s="28">
        <f t="shared" si="0"/>
        <v>-2.3025850929940455</v>
      </c>
      <c r="D14" s="10">
        <v>0.39</v>
      </c>
      <c r="E14" s="28">
        <f t="shared" si="1"/>
        <v>-0.941608539858445</v>
      </c>
      <c r="F14" s="10">
        <v>0.053</v>
      </c>
      <c r="G14" s="28">
        <f t="shared" si="2"/>
        <v>-2.9374633654300153</v>
      </c>
      <c r="H14" s="10">
        <v>0.067</v>
      </c>
      <c r="I14" s="28">
        <f t="shared" si="3"/>
        <v>-2.703062659591171</v>
      </c>
      <c r="J14" s="10">
        <v>0.085</v>
      </c>
      <c r="K14" s="28">
        <f t="shared" si="4"/>
        <v>-2.4651040224918206</v>
      </c>
      <c r="L14" s="10">
        <v>0.026</v>
      </c>
      <c r="M14" s="28">
        <f t="shared" si="5"/>
        <v>-3.649658740960655</v>
      </c>
      <c r="N14" s="11"/>
    </row>
    <row r="15" spans="2:14" ht="15">
      <c r="B15" s="10">
        <v>0.026</v>
      </c>
      <c r="C15" s="28">
        <f t="shared" si="0"/>
        <v>-3.649658740960655</v>
      </c>
      <c r="D15" s="10">
        <v>0.17</v>
      </c>
      <c r="E15" s="28">
        <f t="shared" si="1"/>
        <v>-1.7719568419318752</v>
      </c>
      <c r="F15" s="10">
        <v>0.088</v>
      </c>
      <c r="G15" s="28">
        <f t="shared" si="2"/>
        <v>-2.430418464503931</v>
      </c>
      <c r="H15" s="10">
        <v>0.12</v>
      </c>
      <c r="I15" s="28">
        <f t="shared" si="3"/>
        <v>-2.120263536200091</v>
      </c>
      <c r="J15" s="10">
        <v>0.12</v>
      </c>
      <c r="K15" s="28">
        <f t="shared" si="4"/>
        <v>-2.120263536200091</v>
      </c>
      <c r="L15" s="10">
        <v>0.1</v>
      </c>
      <c r="M15" s="28">
        <f t="shared" si="5"/>
        <v>-2.3025850929940455</v>
      </c>
      <c r="N15" s="11"/>
    </row>
    <row r="16" spans="1:14" ht="15">
      <c r="A16" s="3"/>
      <c r="B16" s="10"/>
      <c r="C16" s="28"/>
      <c r="D16" s="10"/>
      <c r="E16" s="28"/>
      <c r="F16" s="10"/>
      <c r="G16" s="28"/>
      <c r="H16" s="10"/>
      <c r="I16" s="28"/>
      <c r="J16" s="10"/>
      <c r="K16" s="28"/>
      <c r="L16" s="10"/>
      <c r="M16" s="28"/>
      <c r="N16" s="11"/>
    </row>
    <row r="17" spans="2:14" ht="15">
      <c r="B17" s="10"/>
      <c r="C17" s="28"/>
      <c r="D17" s="10"/>
      <c r="E17" s="28"/>
      <c r="F17" s="10"/>
      <c r="G17" s="28"/>
      <c r="H17" s="10"/>
      <c r="I17" s="28"/>
      <c r="J17" s="10"/>
      <c r="K17" s="28"/>
      <c r="L17" s="10"/>
      <c r="M17" s="28"/>
      <c r="N17" s="11"/>
    </row>
    <row r="18" spans="2:14" ht="15">
      <c r="B18" s="10"/>
      <c r="C18" s="28"/>
      <c r="D18" s="10"/>
      <c r="E18" s="28"/>
      <c r="F18" s="10"/>
      <c r="G18" s="28"/>
      <c r="H18" s="10"/>
      <c r="I18" s="28"/>
      <c r="J18" s="10"/>
      <c r="K18" s="28"/>
      <c r="L18" s="10"/>
      <c r="M18" s="28"/>
      <c r="N18" s="11"/>
    </row>
    <row r="19" spans="2:14" ht="15">
      <c r="B19" s="10"/>
      <c r="C19" s="28"/>
      <c r="D19" s="10"/>
      <c r="E19" s="28"/>
      <c r="F19" s="10"/>
      <c r="G19" s="28"/>
      <c r="H19" s="10"/>
      <c r="I19" s="28"/>
      <c r="J19" s="10"/>
      <c r="K19" s="28"/>
      <c r="L19" s="10"/>
      <c r="M19" s="28"/>
      <c r="N19" s="11"/>
    </row>
    <row r="20" spans="2:14" ht="15">
      <c r="B20" s="10"/>
      <c r="C20" s="28"/>
      <c r="D20" s="10"/>
      <c r="E20" s="28"/>
      <c r="F20" s="10"/>
      <c r="G20" s="28"/>
      <c r="H20" s="10"/>
      <c r="I20" s="28"/>
      <c r="J20" s="10"/>
      <c r="K20" s="28"/>
      <c r="L20" s="10"/>
      <c r="M20" s="28"/>
      <c r="N20" s="11"/>
    </row>
    <row r="21" spans="2:14" ht="15">
      <c r="B21" s="10"/>
      <c r="C21" s="28"/>
      <c r="D21" s="10"/>
      <c r="E21" s="28"/>
      <c r="F21" s="10"/>
      <c r="G21" s="28"/>
      <c r="H21" s="10"/>
      <c r="I21" s="28"/>
      <c r="J21" s="10"/>
      <c r="K21" s="28"/>
      <c r="L21" s="10"/>
      <c r="M21" s="28"/>
      <c r="N21" s="11"/>
    </row>
    <row r="22" spans="1:14" ht="15">
      <c r="A22" s="3"/>
      <c r="B22" s="11"/>
      <c r="C22" s="14"/>
      <c r="D22" s="11"/>
      <c r="E22" s="14"/>
      <c r="F22" s="11"/>
      <c r="G22" s="14"/>
      <c r="H22" s="11"/>
      <c r="I22" s="14"/>
      <c r="J22" s="11"/>
      <c r="K22" s="14"/>
      <c r="L22" s="11"/>
      <c r="M22" s="14"/>
      <c r="N22" s="11"/>
    </row>
    <row r="23" spans="2:14" ht="15">
      <c r="B23" s="11"/>
      <c r="C23" s="14"/>
      <c r="D23" s="11"/>
      <c r="E23" s="14"/>
      <c r="F23" s="11"/>
      <c r="G23" s="14"/>
      <c r="H23" s="11"/>
      <c r="I23" s="14"/>
      <c r="J23" s="11"/>
      <c r="K23" s="14"/>
      <c r="L23" s="11"/>
      <c r="M23" s="14"/>
      <c r="N23" s="11"/>
    </row>
    <row r="24" spans="2:14" ht="15">
      <c r="B24" s="11"/>
      <c r="C24" s="14"/>
      <c r="D24" s="11"/>
      <c r="E24" s="14"/>
      <c r="F24" s="11"/>
      <c r="G24" s="14"/>
      <c r="H24" s="11"/>
      <c r="I24" s="14"/>
      <c r="J24" s="11"/>
      <c r="K24" s="14"/>
      <c r="L24" s="11"/>
      <c r="M24" s="14"/>
      <c r="N24" s="11"/>
    </row>
    <row r="25" spans="2:14" ht="15">
      <c r="B25" s="11"/>
      <c r="C25" s="14"/>
      <c r="D25" s="11"/>
      <c r="E25" s="14"/>
      <c r="F25" s="11"/>
      <c r="G25" s="14"/>
      <c r="H25" s="11"/>
      <c r="I25" s="14"/>
      <c r="J25" s="11"/>
      <c r="K25" s="14"/>
      <c r="L25" s="11"/>
      <c r="M25" s="14"/>
      <c r="N25" s="11"/>
    </row>
    <row r="26" spans="2:14" ht="15">
      <c r="B26" s="11"/>
      <c r="C26" s="14"/>
      <c r="D26" s="11"/>
      <c r="E26" s="14"/>
      <c r="F26" s="11"/>
      <c r="G26" s="14"/>
      <c r="H26" s="11"/>
      <c r="I26" s="14"/>
      <c r="J26" s="11"/>
      <c r="K26" s="14"/>
      <c r="L26" s="11"/>
      <c r="M26" s="14"/>
      <c r="N26" s="11"/>
    </row>
    <row r="27" spans="2:14" ht="15">
      <c r="B27" s="11"/>
      <c r="C27" s="14"/>
      <c r="D27" s="11"/>
      <c r="E27" s="14"/>
      <c r="F27" s="11"/>
      <c r="G27" s="14"/>
      <c r="H27" s="11"/>
      <c r="I27" s="14"/>
      <c r="J27" s="11"/>
      <c r="K27" s="14"/>
      <c r="L27" s="11"/>
      <c r="M27" s="14"/>
      <c r="N27" s="11"/>
    </row>
    <row r="28" spans="2:14" ht="15">
      <c r="B28" s="11"/>
      <c r="C28" s="14"/>
      <c r="D28" s="11"/>
      <c r="E28" s="14"/>
      <c r="F28" s="11"/>
      <c r="G28" s="14"/>
      <c r="H28" s="11"/>
      <c r="I28" s="14"/>
      <c r="J28" s="11"/>
      <c r="K28" s="14"/>
      <c r="L28" s="11"/>
      <c r="M28" s="14"/>
      <c r="N28" s="11"/>
    </row>
    <row r="29" spans="2:14" ht="15">
      <c r="B29" s="11"/>
      <c r="C29" s="14"/>
      <c r="D29" s="11"/>
      <c r="E29" s="14"/>
      <c r="F29" s="11"/>
      <c r="G29" s="14"/>
      <c r="H29" s="11"/>
      <c r="I29" s="14"/>
      <c r="J29" s="11"/>
      <c r="K29" s="14"/>
      <c r="L29" s="11"/>
      <c r="M29" s="14"/>
      <c r="N29" s="11"/>
    </row>
    <row r="30" spans="1:14" ht="15">
      <c r="A30" s="6" t="s">
        <v>10</v>
      </c>
      <c r="B30" s="23"/>
      <c r="C30" s="17">
        <f>COUNTA(B10:B27)</f>
        <v>6</v>
      </c>
      <c r="D30" s="23"/>
      <c r="E30" s="17">
        <f>COUNTA(D10:D27)</f>
        <v>6</v>
      </c>
      <c r="F30" s="23"/>
      <c r="G30" s="17">
        <f>COUNTA(F10:F27)</f>
        <v>6</v>
      </c>
      <c r="H30" s="23"/>
      <c r="I30" s="17">
        <f>COUNTA(H10:H27)</f>
        <v>6</v>
      </c>
      <c r="J30" s="23"/>
      <c r="K30" s="17">
        <f>COUNTA(J10:J27)</f>
        <v>6</v>
      </c>
      <c r="L30" s="23"/>
      <c r="M30" s="17">
        <f>COUNTA(L10:L27)</f>
        <v>6</v>
      </c>
      <c r="N30" s="11"/>
    </row>
    <row r="31" spans="1:14" ht="15">
      <c r="A31" s="7" t="s">
        <v>11</v>
      </c>
      <c r="B31" s="24"/>
      <c r="C31" s="18">
        <f>AVERAGE(C10:C27)</f>
        <v>-2.9602368870099625</v>
      </c>
      <c r="D31" s="24"/>
      <c r="E31" s="18">
        <f>AVERAGE(E10:E27)</f>
        <v>-1.6801197220918285</v>
      </c>
      <c r="F31" s="24"/>
      <c r="G31" s="18">
        <f>AVERAGE(G10:G27)</f>
        <v>-3.327752798962761</v>
      </c>
      <c r="H31" s="24"/>
      <c r="I31" s="18">
        <f>AVERAGE(I10:I27)</f>
        <v>-2.690004533133091</v>
      </c>
      <c r="J31" s="24"/>
      <c r="K31" s="18">
        <f>AVERAGE(K10:K27)</f>
        <v>-2.6545074246282283</v>
      </c>
      <c r="L31" s="24"/>
      <c r="M31" s="18">
        <f>AVERAGE(M10:M27)</f>
        <v>-2.6471084126403484</v>
      </c>
      <c r="N31" s="11"/>
    </row>
    <row r="32" spans="1:14" ht="15">
      <c r="A32" s="7" t="s">
        <v>12</v>
      </c>
      <c r="B32" s="25"/>
      <c r="C32" s="18">
        <f>MEDIAN(C10:C27)</f>
        <v>-2.97612191697735</v>
      </c>
      <c r="D32" s="25"/>
      <c r="E32" s="18">
        <f>MEDIAN(E10:E27)</f>
        <v>-1.8022691528400927</v>
      </c>
      <c r="F32" s="25"/>
      <c r="G32" s="18">
        <f>MEDIAN(G10:G27)</f>
        <v>-3.649658740960655</v>
      </c>
      <c r="H32" s="25"/>
      <c r="I32" s="18">
        <f>MEDIAN(I10:I27)</f>
        <v>-2.5028238762926085</v>
      </c>
      <c r="J32" s="25"/>
      <c r="K32" s="18">
        <f>MEDIAN(K10:K27)</f>
        <v>-2.447761243497876</v>
      </c>
      <c r="L32" s="25"/>
      <c r="M32" s="18">
        <f>MEDIAN(M10:M27)</f>
        <v>-2.2114243145970685</v>
      </c>
      <c r="N32" s="11"/>
    </row>
    <row r="33" spans="1:14" ht="15">
      <c r="A33" s="7" t="s">
        <v>13</v>
      </c>
      <c r="B33" s="26"/>
      <c r="C33" s="19">
        <f>(STDEV(C10:C27))</f>
        <v>0.7560252610169095</v>
      </c>
      <c r="D33" s="26"/>
      <c r="E33" s="19">
        <f>(STDEV(E10:E27))</f>
        <v>0.5918943593832323</v>
      </c>
      <c r="F33" s="26"/>
      <c r="G33" s="19">
        <f>(STDEV(G10:G27))</f>
        <v>0.5238374732109553</v>
      </c>
      <c r="H33" s="26"/>
      <c r="I33" s="19">
        <f>(STDEV(I10:I27))</f>
        <v>0.8084266800845097</v>
      </c>
      <c r="J33" s="26"/>
      <c r="K33" s="19">
        <f>(STDEV(K10:K27))</f>
        <v>0.5426561625607754</v>
      </c>
      <c r="L33" s="26"/>
      <c r="M33" s="19">
        <f>(STDEV(M10:M27))</f>
        <v>0.7813263373040237</v>
      </c>
      <c r="N33" s="11"/>
    </row>
    <row r="34" spans="1:14" ht="15">
      <c r="A34" s="7" t="s">
        <v>16</v>
      </c>
      <c r="B34" s="26"/>
      <c r="C34" s="19">
        <f>C33/(SQRT(C30))</f>
        <v>0.30864602035764915</v>
      </c>
      <c r="D34" s="26"/>
      <c r="E34" s="19">
        <f>E33/(SQRT(E30))</f>
        <v>0.24163986035340798</v>
      </c>
      <c r="F34" s="26"/>
      <c r="G34" s="19">
        <f>G33/(SQRT(G30))</f>
        <v>0.21385575291928216</v>
      </c>
      <c r="H34" s="26"/>
      <c r="I34" s="19">
        <f>I33/(SQRT(I30))</f>
        <v>0.3300388101098774</v>
      </c>
      <c r="J34" s="26"/>
      <c r="K34" s="19">
        <f>K33/(SQRT(K30))</f>
        <v>0.22153845067511674</v>
      </c>
      <c r="L34" s="26"/>
      <c r="M34" s="19">
        <f>M33/(SQRT(M30))</f>
        <v>0.3189751414987593</v>
      </c>
      <c r="N34" s="11"/>
    </row>
    <row r="35" spans="1:14" ht="15">
      <c r="A35" s="8" t="s">
        <v>18</v>
      </c>
      <c r="B35" s="23"/>
      <c r="C35" s="17">
        <f>C30-1</f>
        <v>5</v>
      </c>
      <c r="D35" s="23"/>
      <c r="E35" s="17">
        <f>E30-1</f>
        <v>5</v>
      </c>
      <c r="F35" s="23"/>
      <c r="G35" s="17">
        <f>G30-1</f>
        <v>5</v>
      </c>
      <c r="H35" s="23"/>
      <c r="I35" s="17">
        <f>I30-1</f>
        <v>5</v>
      </c>
      <c r="J35" s="23"/>
      <c r="K35" s="17">
        <f>K30-1</f>
        <v>5</v>
      </c>
      <c r="L35" s="23"/>
      <c r="M35" s="17">
        <f>M30-1</f>
        <v>5</v>
      </c>
      <c r="N35" s="11"/>
    </row>
    <row r="36" spans="1:14" ht="15">
      <c r="A36" s="7" t="s">
        <v>17</v>
      </c>
      <c r="B36" s="26"/>
      <c r="C36" s="19">
        <f>LOOKUP(C35,'t values'!$A$6:$A$105,'t values'!$B$6:$B$105)</f>
        <v>1.476</v>
      </c>
      <c r="D36" s="26"/>
      <c r="E36" s="19">
        <f>LOOKUP(E35,'t values'!$A$6:$A$105,'t values'!$B$6:$B$105)</f>
        <v>1.476</v>
      </c>
      <c r="F36" s="26"/>
      <c r="G36" s="19">
        <f>LOOKUP(G35,'t values'!$A$6:$A$105,'t values'!$B$6:$B$105)</f>
        <v>1.476</v>
      </c>
      <c r="H36" s="26"/>
      <c r="I36" s="19">
        <f>LOOKUP(I35,'t values'!$A$6:$A$105,'t values'!$B$6:$B$105)</f>
        <v>1.476</v>
      </c>
      <c r="J36" s="26"/>
      <c r="K36" s="19">
        <f>LOOKUP(K35,'t values'!$A$6:$A$105,'t values'!$B$6:$B$105)</f>
        <v>1.476</v>
      </c>
      <c r="L36" s="26"/>
      <c r="M36" s="19">
        <f>LOOKUP(M35,'t values'!$A$6:$A$105,'t values'!$B$6:$B$105)</f>
        <v>1.476</v>
      </c>
      <c r="N36" s="11"/>
    </row>
    <row r="37" spans="1:14" ht="15">
      <c r="A37" s="7" t="s">
        <v>14</v>
      </c>
      <c r="B37" s="27"/>
      <c r="C37" s="19">
        <f>C31-(C$36*C$34)</f>
        <v>-3.4157984130578525</v>
      </c>
      <c r="D37" s="27"/>
      <c r="E37" s="19">
        <f>E31-(E$36*E$34)</f>
        <v>-2.0367801559734584</v>
      </c>
      <c r="F37" s="27"/>
      <c r="G37" s="19">
        <f>G31-(G$36*G$34)</f>
        <v>-3.6434038902716215</v>
      </c>
      <c r="H37" s="27"/>
      <c r="I37" s="19">
        <f>I31-(I$36*I$34)</f>
        <v>-3.1771418168552703</v>
      </c>
      <c r="J37" s="27"/>
      <c r="K37" s="19">
        <f>K31-(K$36*K$34)</f>
        <v>-2.9814981778247005</v>
      </c>
      <c r="L37" s="27"/>
      <c r="M37" s="19">
        <f>M31-(M$36*M$34)</f>
        <v>-3.1179157214925173</v>
      </c>
      <c r="N37" s="11"/>
    </row>
    <row r="38" spans="1:14" ht="15.75" thickBot="1">
      <c r="A38" s="7" t="s">
        <v>15</v>
      </c>
      <c r="B38" s="26"/>
      <c r="C38" s="19">
        <f>C$31+(C$36*C$34)</f>
        <v>-2.5046753609620724</v>
      </c>
      <c r="D38" s="26"/>
      <c r="E38" s="19">
        <f>E$31+(E$36*E$34)</f>
        <v>-1.3234592882101983</v>
      </c>
      <c r="F38" s="26"/>
      <c r="G38" s="19">
        <f>G$31+(G$36*G$34)</f>
        <v>-3.0121017076539007</v>
      </c>
      <c r="H38" s="26"/>
      <c r="I38" s="19">
        <f>I$31+(I$36*I$34)</f>
        <v>-2.202867249410912</v>
      </c>
      <c r="J38" s="26"/>
      <c r="K38" s="19">
        <f>K$31+(K$36*K$34)</f>
        <v>-2.327516671431756</v>
      </c>
      <c r="L38" s="26"/>
      <c r="M38" s="19">
        <f>M$31+(M$36*M$34)</f>
        <v>-2.1763011037881794</v>
      </c>
      <c r="N38" s="11"/>
    </row>
    <row r="39" spans="1:13" ht="15">
      <c r="A39" s="36" t="s">
        <v>30</v>
      </c>
      <c r="B39" s="20"/>
      <c r="C39" s="34">
        <f>(EXP(C31))*1000</f>
        <v>51.80664339818357</v>
      </c>
      <c r="D39" s="15"/>
      <c r="E39" s="34">
        <f>(EXP(E31))*1000</f>
        <v>186.35166429276728</v>
      </c>
      <c r="F39" s="15"/>
      <c r="G39" s="34">
        <f>(EXP(G31))*1000</f>
        <v>35.87362981424946</v>
      </c>
      <c r="H39" s="15"/>
      <c r="I39" s="34">
        <f>(EXP(I31))*1000</f>
        <v>67.88063165912637</v>
      </c>
      <c r="J39" s="15"/>
      <c r="K39" s="34">
        <f>(EXP(K31))*1000</f>
        <v>70.33347467154064</v>
      </c>
      <c r="L39" s="15"/>
      <c r="M39" s="34">
        <f>(EXP(M31))*1000</f>
        <v>70.85580286715606</v>
      </c>
    </row>
    <row r="40" spans="1:13" ht="15">
      <c r="A40" s="37" t="s">
        <v>33</v>
      </c>
      <c r="B40" s="21"/>
      <c r="C40" s="32">
        <f>(EXP(C32))*1000</f>
        <v>50.99019513592786</v>
      </c>
      <c r="D40" s="14"/>
      <c r="E40" s="32">
        <f>(EXP(E32))*1000</f>
        <v>164.9242250247064</v>
      </c>
      <c r="F40" s="14"/>
      <c r="G40" s="32">
        <f>(EXP(G32))*1000</f>
        <v>25.999999999999996</v>
      </c>
      <c r="H40" s="14"/>
      <c r="I40" s="32">
        <f>(EXP(I32))*1000</f>
        <v>81.8535277187245</v>
      </c>
      <c r="J40" s="14"/>
      <c r="K40" s="32">
        <f>(EXP(K32))*1000</f>
        <v>86.48699324175858</v>
      </c>
      <c r="L40" s="14"/>
      <c r="M40" s="32">
        <f>(EXP(M32))*1000</f>
        <v>109.54451150103321</v>
      </c>
    </row>
    <row r="41" spans="1:13" ht="15">
      <c r="A41" s="37" t="s">
        <v>31</v>
      </c>
      <c r="B41" s="21"/>
      <c r="C41" s="32">
        <f>(EXP(C37))*1000</f>
        <v>32.850168225072636</v>
      </c>
      <c r="D41" s="14"/>
      <c r="E41" s="32">
        <f>(EXP(E37))*1000</f>
        <v>130.44805779997236</v>
      </c>
      <c r="F41" s="14"/>
      <c r="G41" s="32">
        <f>(EXP(G37))*1000</f>
        <v>26.163135781025833</v>
      </c>
      <c r="H41" s="14"/>
      <c r="I41" s="32">
        <f>(EXP(I37))*1000</f>
        <v>41.70468456264335</v>
      </c>
      <c r="J41" s="14"/>
      <c r="K41" s="32">
        <f>(EXP(K37))*1000</f>
        <v>50.71679414228436</v>
      </c>
      <c r="L41" s="14"/>
      <c r="M41" s="32">
        <f>(EXP(M37))*1000</f>
        <v>44.24930023761192</v>
      </c>
    </row>
    <row r="42" spans="1:13" ht="15.75" thickBot="1">
      <c r="A42" s="38" t="s">
        <v>32</v>
      </c>
      <c r="B42" s="22"/>
      <c r="C42" s="33">
        <f>(EXP(C38))*1000</f>
        <v>81.7021173772276</v>
      </c>
      <c r="D42" s="16"/>
      <c r="E42" s="33">
        <f>(EXP(E38))*1000</f>
        <v>266.2128004844209</v>
      </c>
      <c r="F42" s="16"/>
      <c r="G42" s="33">
        <f>(EXP(G38))*1000</f>
        <v>49.18819085069738</v>
      </c>
      <c r="H42" s="16"/>
      <c r="I42" s="33">
        <f>(EXP(I38))*1000</f>
        <v>110.48591309978096</v>
      </c>
      <c r="J42" s="16"/>
      <c r="K42" s="33">
        <f>(EXP(K38))*1000</f>
        <v>97.53766465392438</v>
      </c>
      <c r="L42" s="16"/>
      <c r="M42" s="33">
        <f>(EXP(M38))*1000</f>
        <v>113.46043379194083</v>
      </c>
    </row>
    <row r="43" spans="1:13" ht="15.75" thickBot="1">
      <c r="A43" s="38" t="s">
        <v>22</v>
      </c>
      <c r="B43" s="16"/>
      <c r="C43" s="35" t="s">
        <v>57</v>
      </c>
      <c r="D43" s="16"/>
      <c r="E43" s="35" t="s">
        <v>20</v>
      </c>
      <c r="F43" s="16"/>
      <c r="G43" s="35" t="s">
        <v>21</v>
      </c>
      <c r="H43" s="16"/>
      <c r="I43" s="35" t="s">
        <v>57</v>
      </c>
      <c r="J43" s="16"/>
      <c r="K43" s="35" t="s">
        <v>57</v>
      </c>
      <c r="L43" s="16"/>
      <c r="M43" s="35" t="s">
        <v>57</v>
      </c>
    </row>
    <row r="44" spans="3:13" ht="15">
      <c r="C44" s="14"/>
      <c r="E44" s="14"/>
      <c r="G44" s="14"/>
      <c r="I44" s="14"/>
      <c r="K44" s="14"/>
      <c r="M44" s="14"/>
    </row>
    <row r="45" spans="3:13" ht="15">
      <c r="C45" s="14"/>
      <c r="E45" s="14"/>
      <c r="G45" s="14"/>
      <c r="I45" s="14"/>
      <c r="K45" s="14"/>
      <c r="M45" s="14"/>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I7"/>
  <sheetViews>
    <sheetView tabSelected="1" zoomScalePageLayoutView="0" workbookViewId="0" topLeftCell="A1">
      <selection activeCell="L14" sqref="L14"/>
    </sheetView>
  </sheetViews>
  <sheetFormatPr defaultColWidth="9.140625" defaultRowHeight="15"/>
  <cols>
    <col min="1" max="1" width="6.00390625" style="0" bestFit="1" customWidth="1"/>
    <col min="2" max="2" width="10.57421875" style="0" bestFit="1" customWidth="1"/>
    <col min="3" max="3" width="9.00390625" style="0" bestFit="1" customWidth="1"/>
    <col min="4" max="4" width="8.8515625" style="0" bestFit="1" customWidth="1"/>
    <col min="5" max="5" width="24.421875" style="0" bestFit="1" customWidth="1"/>
    <col min="6" max="6" width="13.57421875" style="0" bestFit="1" customWidth="1"/>
    <col min="7" max="7" width="12.00390625" style="0" bestFit="1" customWidth="1"/>
    <col min="8" max="8" width="12.421875" style="0" bestFit="1" customWidth="1"/>
    <col min="9" max="9" width="14.8515625" style="0" bestFit="1" customWidth="1"/>
  </cols>
  <sheetData>
    <row r="1" spans="1:9" ht="15">
      <c r="A1" s="45" t="s">
        <v>5</v>
      </c>
      <c r="B1" s="45" t="s">
        <v>6</v>
      </c>
      <c r="C1" s="45" t="s">
        <v>7</v>
      </c>
      <c r="D1" s="45" t="s">
        <v>8</v>
      </c>
      <c r="E1" s="45" t="s">
        <v>9</v>
      </c>
      <c r="F1" s="45" t="s">
        <v>33</v>
      </c>
      <c r="G1" s="45" t="s">
        <v>31</v>
      </c>
      <c r="H1" s="45" t="s">
        <v>32</v>
      </c>
      <c r="I1" s="45" t="s">
        <v>22</v>
      </c>
    </row>
    <row r="2" spans="1:9" ht="15">
      <c r="A2">
        <v>91600</v>
      </c>
      <c r="B2">
        <v>18065</v>
      </c>
      <c r="C2">
        <v>10043376</v>
      </c>
      <c r="D2">
        <v>6</v>
      </c>
      <c r="E2" t="s">
        <v>55</v>
      </c>
      <c r="F2" s="46">
        <v>50.99019513592786</v>
      </c>
      <c r="G2" s="46">
        <v>32.850168225072636</v>
      </c>
      <c r="H2" s="46">
        <v>81.7021173772276</v>
      </c>
      <c r="I2" t="s">
        <v>57</v>
      </c>
    </row>
    <row r="3" spans="1:9" ht="15">
      <c r="A3">
        <v>90700</v>
      </c>
      <c r="B3">
        <v>10169</v>
      </c>
      <c r="C3">
        <v>10039266</v>
      </c>
      <c r="D3">
        <v>1</v>
      </c>
      <c r="E3" t="s">
        <v>58</v>
      </c>
      <c r="F3" s="46">
        <v>164.9242250247064</v>
      </c>
      <c r="G3" s="46">
        <v>130.44805779997236</v>
      </c>
      <c r="H3" s="46">
        <v>266.2128004844209</v>
      </c>
      <c r="I3" s="48" t="s">
        <v>20</v>
      </c>
    </row>
    <row r="4" spans="1:9" ht="15">
      <c r="A4">
        <v>94800</v>
      </c>
      <c r="B4">
        <v>482923</v>
      </c>
      <c r="C4">
        <v>153161</v>
      </c>
      <c r="D4">
        <v>2</v>
      </c>
      <c r="E4" t="s">
        <v>59</v>
      </c>
      <c r="F4" s="46">
        <v>25.999999999999996</v>
      </c>
      <c r="G4" s="46">
        <v>26.163135781025833</v>
      </c>
      <c r="H4" s="46">
        <v>49.18819085069738</v>
      </c>
      <c r="I4" t="s">
        <v>21</v>
      </c>
    </row>
    <row r="5" spans="1:9" ht="15">
      <c r="A5">
        <v>94800</v>
      </c>
      <c r="B5">
        <v>18073</v>
      </c>
      <c r="C5">
        <v>10019462</v>
      </c>
      <c r="D5">
        <v>1</v>
      </c>
      <c r="E5" t="s">
        <v>59</v>
      </c>
      <c r="F5" s="46">
        <v>81.8535277187245</v>
      </c>
      <c r="G5" s="46">
        <v>41.70468456264335</v>
      </c>
      <c r="H5" s="46">
        <v>110.48591309978096</v>
      </c>
      <c r="I5" t="s">
        <v>57</v>
      </c>
    </row>
    <row r="6" spans="1:9" ht="15">
      <c r="A6">
        <v>84000</v>
      </c>
      <c r="B6">
        <v>10206</v>
      </c>
      <c r="C6">
        <v>10043377</v>
      </c>
      <c r="D6">
        <v>3</v>
      </c>
      <c r="E6" t="s">
        <v>60</v>
      </c>
      <c r="F6" s="46">
        <v>86.48699324175858</v>
      </c>
      <c r="G6" s="46">
        <v>50.71679414228436</v>
      </c>
      <c r="H6" s="46">
        <v>97.53766465392438</v>
      </c>
      <c r="I6" t="s">
        <v>57</v>
      </c>
    </row>
    <row r="7" spans="1:9" ht="15">
      <c r="A7">
        <v>84000</v>
      </c>
      <c r="B7">
        <v>4700226</v>
      </c>
      <c r="C7">
        <v>10043378</v>
      </c>
      <c r="D7">
        <v>4</v>
      </c>
      <c r="E7" t="s">
        <v>60</v>
      </c>
      <c r="F7" s="46">
        <v>109.54451150103321</v>
      </c>
      <c r="G7" s="46">
        <v>44.24930023761192</v>
      </c>
      <c r="H7" s="46">
        <v>113.46043379194083</v>
      </c>
      <c r="I7"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2015-10-14T20:30:12Z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