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1"/>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<sst xmlns="http://schemas.openxmlformats.org/spreadsheetml/2006/main" count="233" uniqueCount="214">
  <si>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</si>
  <si>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</si>
  <si>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</si>
  <si>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</si>
  <si>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</si>
  <si>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</si>
  <si>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</si>
  <si>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</si>
  <si>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</si>
  <si>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</si>
  <si>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</si>
  <si>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</si>
  <si>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</si>
  <si>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</si>
  <si>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</si>
  <si>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</si>
  <si>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</si>
  <si>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</si>
  <si>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</si>
  <si>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</si>
  <si>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</si>
  <si>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</si>
  <si>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</si>
  <si>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</si>
  <si>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</si>
  <si>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</si>
  <si>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</si>
  <si>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</si>
  <si>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</si>
  <si>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</si>
  <si>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</si>
  <si>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</si>
  <si>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</si>
  <si>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</si>
  <si>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</si>
  <si>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</si>
  <si>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</si>
  <si>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</si>
  <si>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</si>
  <si>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</si>
  <si>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</si>
  <si>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</si>
  <si>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</si>
  <si>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</si>
  <si>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</si>
  <si>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</si>
  <si>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</si>
  <si>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</si>
  <si>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</si>
  <si>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</si>
  <si>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</si>
  <si>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</si>
  <si>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</si>
  <si>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</si>
  <si>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</si>
  <si>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</si>
  <si>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</si>
  <si>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</si>
  <si>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</si>
  <si>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</si>
  <si>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</si>
  <si>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</si>
  <si>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</si>
  <si>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</si>
  <si>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</si>
  <si>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</si>
  <si>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</si>
  <si>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</si>
  <si>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</si>
  <si>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</si>
  <si>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</si>
  <si>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</si>
  <si>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</si>
  <si>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</si>
  <si>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</si>
  <si>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</si>
  <si>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</si>
  <si>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</si>
  <si>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</si>
  <si>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</si>
  <si>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</si>
  <si>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</si>
  <si>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</si>
  <si>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</si>
  <si>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</si>
  <si>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</si>
  <si>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</si>
  <si>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</si>
  <si>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</si>
  <si>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</si>
  <si>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</si>
  <si>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</si>
  <si>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</si>
  <si>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</si>
  <si>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</si>
  <si>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</si>
  <si>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</si>
  <si>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</si>
  <si>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</si>
  <si>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</si>
  <si>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</si>
  <si>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</si>
  <si>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</si>
  <si>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</si>
  <si>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</si>
  <si>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</si>
  <si>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</si>
  <si>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</si>
  <si>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</si>
  <si>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</si>
  <si>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</si>
  <si>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</si>
  <si>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</si>
  <si>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</si>
  <si>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</si>
  <si>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</si>
  <si>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</si>
  <si>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</si>
  <si>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</si>
  <si>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</si>
  <si>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</si>
  <si>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</si>
  <si>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</si>
  <si>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</si>
  <si>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</si>
  <si>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</si>
  <si>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</si>
  <si>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</si>
  <si>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</si>
  <si>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</si>
  <si>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</si>
  <si>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</si>
  <si>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</si>
  <si>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</si>
  <si>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</si>
  <si>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</si>
  <si>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</si>
  <si>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</si>
  <si>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</si>
  <si>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</si>
  <si>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</si>
  <si>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</si>
  <si>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</si>
  <si>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</si>
  <si>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</si>
  <si>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</si>
  <si>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</si>
  <si>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</si>
  <si>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</si>
  <si>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</si>
  <si>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</si>
  <si>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</si>
  <si>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</si>
  <si>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</si>
  <si>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</si>
  <si>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</si>
  <si>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</si>
  <si>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</si>
  <si>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</si>
  <si>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</si>
  <si>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</si>
  <si>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</si>
  <si>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</si>
  <si>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</si>
  <si>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</si>
  <si>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</si>
  <si>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</si>
  <si>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</si>
  <si>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</si>
  <si>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</si>
  <si>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</si>
  <si>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</si>
  <si>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</si>
  <si>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</si>
  <si>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</si>
  <si>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</si>
  <si>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</si>
  <si>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</si>
  <si>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</si>
  <si>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Project Budget - State FY 2008</t>
  </si>
  <si>
    <t>July 1, 2007 - June 30, 2008</t>
  </si>
  <si>
    <t>2c - Fringe @24.58% of Salary</t>
  </si>
  <si>
    <t>Jim Cahow</t>
  </si>
  <si>
    <t>NOR</t>
  </si>
  <si>
    <t>715-637-6863</t>
  </si>
  <si>
    <t>wt</t>
  </si>
  <si>
    <t>Kathy Bartilson</t>
  </si>
  <si>
    <t>WTSK</t>
  </si>
  <si>
    <t>Continue data collection from approved 2006 project</t>
  </si>
  <si>
    <t>Barron</t>
  </si>
  <si>
    <t xml:space="preserve">waders-$80, </t>
  </si>
  <si>
    <t>Two additional data sondes at approximately $4,000 would help replace old  failing equipment and help document loading differences between sites above and below Rice Lake on the upper Red Cedar River</t>
  </si>
  <si>
    <t>Barron County - will be working with us to control problem sources around the Chetek Chain of Lakes</t>
  </si>
  <si>
    <t>Project Category 2c - a Continuation of previously approved special studies</t>
  </si>
  <si>
    <t>Surface Water Quality Monitoring - 303d list activities</t>
  </si>
  <si>
    <t>WT082</t>
  </si>
  <si>
    <t>Chetek Chain of Lakes and Chetek River</t>
  </si>
  <si>
    <t>Chetek River and Red Cedar River</t>
  </si>
  <si>
    <t>2089000 &amp; 2063500</t>
  </si>
  <si>
    <t>August 30th, 2007</t>
  </si>
  <si>
    <t>USGS gauging station request - $15,000</t>
  </si>
  <si>
    <t>Chetek River - Algae Bloom &amp; Peak Macrophyte senecence event sampling &amp; Diurnal D.O. studies</t>
  </si>
  <si>
    <t>Jim cahow will insure that the data gets to the approriate people to be entered - ideally my year round LTE tech.</t>
  </si>
  <si>
    <r>
      <t xml:space="preserve">During peak algae bloom and macrophyte senescence periods on the Chetek Chain of Lakes (July 15th-August 30th) assess what proportion of the total nutrient and sediment loadings to the upper Red Cedar River are coming from land uses in the upper Red Cedar River above the confluence with the Chetek River when compared to those nutrient and sediment loadings or additions coming from the Chetek River during August when peak Algae blooms and macrophyte senecence on the Chetek Chain of Lakes are believed to be a dominant source in the upper Red Cedar River Basin.  Also conduct Diurnal D.O. Monitoring in the Chetek River to determine if fishery resources are being threatend  by impairments related to excess algae production and macrophyte senescence within the Chetek Chain of Lakes that provides the source water for the Chetek River. </t>
    </r>
    <r>
      <rPr>
        <sz val="10"/>
        <color indexed="10"/>
        <rFont val="Times New Roman"/>
        <family val="1"/>
      </rPr>
      <t xml:space="preserve"> </t>
    </r>
    <r>
      <rPr>
        <b/>
        <sz val="10"/>
        <color indexed="10"/>
        <rFont val="Times New Roman"/>
        <family val="1"/>
      </rPr>
      <t xml:space="preserve">We haven't as of yet done any targeted monitoring during this period to document the severity and duration of blooms on the Chetek Chain of Lakes and the presence or absence of toxic bluegreen algae species.  This should be added to the project to bolster data that was summarized in Barr Eng 1999 report.  These costs should be added into the project if the monitoring committe approves.  The public outcry for monitoring to document the severity of the problem is considerable and the local public demands that are being voiced to local staff for an active managment solution that begins to recognize the severity of the problem and begins to pursue active management of all controlable problem sources of nutrients and sediments for the Chetek Chain of Lakes must be recognized and elevated to a higher level to gain adequate support and funding to rectify the impaired status.  TMDL seems to be the obvious tool to move this forward. </t>
    </r>
  </si>
  <si>
    <t>This is a longterm project that seeks to characterize severity and duration of algae blooms during macrophyte senecense on the Chetek Chain of Lakes and the resulting impacts on the Chetek River which is depedent upon the Chain of Lakes for its source water. Sampling should continue until sample size is adequate to account for variability between samples and provide a crude measure of existing conditions.  Final Report will be in 2008/2009.</t>
  </si>
  <si>
    <t>Up to 40 hours for peak algae bloom &amp; macrophyte senescence water chemistry samples on the Chetek River,  Up to  40 hours for peak algae bloom &amp; macrophyte senescence water chemistry samples on the Chetek Chain of Lakes,  up to 120 hours for sonde familiarization, set up, and recovery, and data management.  A summary report will require another 60 hours of FTE time.</t>
  </si>
  <si>
    <t>5 weeks sonde placement, recovery, and maintenance = 750 miles &amp; up to 3 weekly water chemistry samples documenting peak algae bloom and &amp; Macrophyte senescence concnetrations on the Chetek River and the Chetek Chain of Lakes= 750 miles</t>
  </si>
  <si>
    <r>
      <t xml:space="preserve">3 weekly sampling events (July 15th - Aug 30th) utilizing the following parameters: Chlorophyl A, Suspended Solids, BOD-Total, Chloride, (Alk, pH, Cond), Total P, Total Kjeldahl-N, Nitrate&amp;Nitrite, Ammonia-N </t>
    </r>
    <r>
      <rPr>
        <b/>
        <sz val="10"/>
        <color indexed="10"/>
        <rFont val="Times New Roman"/>
        <family val="1"/>
      </rPr>
      <t>{Dependent upon Bloom severity}</t>
    </r>
    <r>
      <rPr>
        <sz val="10"/>
        <rFont val="Times New Roman"/>
        <family val="1"/>
      </rPr>
      <t xml:space="preserve">.   During peak algae bloom and macrophyte senescence periods on the Chetek Chain of Lakes (July 15th-August 30th) collect weekly samples on both the Chetek Chain of Lakes and the Chetek River to assess their current ecological health and to determine what proportion of the total nutrient and sediment loadings to the Red Cedar River are coming from land uses in the upper Red Cedar River when compared to those nutrient and sediment loadings or additions coming from the Chetek River during August when peak Algae blooms and macrophyte senecence on the Chetek Chain of Lakes are believed to be a dominant source in the upper Red Cedar River Basin.  </t>
    </r>
  </si>
  <si>
    <t>1 or 2c</t>
  </si>
  <si>
    <t>Chetek River &amp; Chetek Chain of Lakes Diurnal DO and problematic algae bloom monitoring - Impaired Waters Monitoring</t>
  </si>
  <si>
    <r>
      <t>A single site on the Chetek River at 4 1/2 Ave -</t>
    </r>
    <r>
      <rPr>
        <b/>
        <sz val="10"/>
        <color indexed="10"/>
        <rFont val="Times New Roman"/>
        <family val="1"/>
      </rPr>
      <t xml:space="preserve"> two more sites should be collected on the Red Cedar River above and below the confluence to provide background info (6th Ave &amp; CTH A&amp;I Bridges).  If sampling on the Chain of Lakes was added to the project a single site for each of the 5 lakes should be added.</t>
    </r>
  </si>
  <si>
    <r>
      <t xml:space="preserve">Up to 3 sampling events on the 3 river sites; depending on algae bloom &amp; macrophyte senecence conditions and lab related sample time constraints </t>
    </r>
    <r>
      <rPr>
        <b/>
        <sz val="10"/>
        <color indexed="10"/>
        <rFont val="Times New Roman"/>
        <family val="1"/>
      </rPr>
      <t>(samples must be collected on Monday through Wednesday to avoid holding time exceedences).  If the Chain of Lakes is added another 3 sampling events would be needed for the 5 lake sites.</t>
    </r>
  </si>
  <si>
    <t>Existing DNR databases (SWIMS)</t>
  </si>
  <si>
    <t xml:space="preserve">Equipment familiarity - 60 hours, sonde deployment&amp; recovery - 120 hours, database training - 40 hours, data entry &amp; management - 40 hours, report prep - 40 hours, assist with algae bloom/ macrophyte senecense samples for the Chetek River and background Red Cedar River sites- 40 hours   Algae bloom sampling on the Chain of Lakes is another 40 hours of LTE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</si>
</sst>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 numFmtId="171" formatCode="mmm\-yyyy"/>
  </numFmts>
  <fonts count="13">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
      <b/>
      <sz val="10"/>
      <color indexed="10"/>
      <name val="Times New Roman"/>
      <family val="1"/>
    </font>
    <font>
      <sz val="10"/>
      <color indexed="10"/>
      <name val="Times New Roman"/>
      <family val="1"/>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0" fillId="2" borderId="0" xfId="26" applyFont="1" applyFill="1">
      <alignment/>
      <protection/>
    </xf>
    <xf numFmtId="171" fontId="3" fillId="5" borderId="0" xfId="0" applyNumberFormat="1" applyFont="1" applyFill="1" applyAlignment="1">
      <alignment/>
    </xf>
    <xf numFmtId="0" fontId="3" fillId="5" borderId="0" xfId="0" applyFont="1" applyFill="1" applyAlignment="1">
      <alignment wrapText="1"/>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workbookViewId="0" topLeftCell="A1">
      <selection activeCell="C44" sqref="C44"/>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57" t="s">
        <v>172</v>
      </c>
      <c r="B1" s="58"/>
      <c r="C1" s="58"/>
      <c r="D1" s="49" t="s">
        <v>180</v>
      </c>
    </row>
    <row r="2" spans="1:4" ht="22.5" customHeight="1">
      <c r="A2" s="62" t="s">
        <v>8</v>
      </c>
      <c r="B2" s="63"/>
      <c r="C2" s="63"/>
      <c r="D2" s="2"/>
    </row>
    <row r="3" spans="1:3" ht="12.75">
      <c r="A3" s="63"/>
      <c r="B3" s="63"/>
      <c r="C3" s="63"/>
    </row>
    <row r="4" spans="1:3" ht="12.75">
      <c r="A4" s="8" t="s">
        <v>12</v>
      </c>
      <c r="B4" s="3" t="s">
        <v>0</v>
      </c>
      <c r="C4" s="25" t="s">
        <v>182</v>
      </c>
    </row>
    <row r="5" spans="1:3" ht="12.75">
      <c r="A5" s="8" t="s">
        <v>13</v>
      </c>
      <c r="B5" s="3" t="s">
        <v>2</v>
      </c>
      <c r="C5" s="25" t="s">
        <v>183</v>
      </c>
    </row>
    <row r="6" spans="1:3" ht="12.75">
      <c r="A6" s="8" t="s">
        <v>14</v>
      </c>
      <c r="B6" s="3" t="s">
        <v>1</v>
      </c>
      <c r="C6" s="25" t="s">
        <v>184</v>
      </c>
    </row>
    <row r="7" spans="1:3" ht="12.75">
      <c r="A7" s="8" t="s">
        <v>15</v>
      </c>
      <c r="B7" s="3" t="s">
        <v>3</v>
      </c>
      <c r="C7" s="25" t="s">
        <v>185</v>
      </c>
    </row>
    <row r="8" spans="1:3" ht="12.75">
      <c r="A8" s="8" t="s">
        <v>16</v>
      </c>
      <c r="B8" s="3" t="s">
        <v>7</v>
      </c>
      <c r="C8" s="25" t="s">
        <v>186</v>
      </c>
    </row>
    <row r="10" spans="1:3" ht="33" customHeight="1">
      <c r="A10" s="60" t="s">
        <v>9</v>
      </c>
      <c r="B10" s="60"/>
      <c r="C10" s="25" t="s">
        <v>208</v>
      </c>
    </row>
    <row r="11" spans="4:5" ht="12.75">
      <c r="D11" s="2"/>
      <c r="E11" s="2"/>
    </row>
    <row r="12" spans="1:5" ht="12.75">
      <c r="A12" s="61" t="s">
        <v>10</v>
      </c>
      <c r="B12" s="61"/>
      <c r="C12" s="25" t="s">
        <v>187</v>
      </c>
      <c r="D12" s="2"/>
      <c r="E12" s="2"/>
    </row>
    <row r="13" spans="4:5" ht="12.75">
      <c r="D13" s="2"/>
      <c r="E13" s="2"/>
    </row>
    <row r="14" spans="1:2" ht="15.75" customHeight="1">
      <c r="A14" s="62" t="s">
        <v>11</v>
      </c>
      <c r="B14" s="62"/>
    </row>
    <row r="15" spans="1:5" ht="38.25">
      <c r="A15" s="8" t="s">
        <v>12</v>
      </c>
      <c r="B15" s="52" t="s">
        <v>17</v>
      </c>
      <c r="C15" s="56" t="s">
        <v>209</v>
      </c>
      <c r="D15" s="2"/>
      <c r="E15" s="2"/>
    </row>
    <row r="16" spans="1:5" ht="12.75">
      <c r="A16" s="8" t="s">
        <v>13</v>
      </c>
      <c r="B16" s="52" t="s">
        <v>18</v>
      </c>
      <c r="C16" s="7"/>
      <c r="D16" s="2"/>
      <c r="E16" s="2"/>
    </row>
    <row r="17" spans="1:5" ht="12.75">
      <c r="A17" s="8"/>
      <c r="B17" s="53" t="s">
        <v>32</v>
      </c>
      <c r="C17" s="25" t="s">
        <v>188</v>
      </c>
      <c r="D17" s="2"/>
      <c r="E17" s="2"/>
    </row>
    <row r="18" spans="1:5" ht="229.5">
      <c r="A18" s="8"/>
      <c r="B18" s="53" t="s">
        <v>33</v>
      </c>
      <c r="C18" s="56" t="s">
        <v>203</v>
      </c>
      <c r="D18" s="2"/>
      <c r="E18" s="2"/>
    </row>
    <row r="19" spans="1:5" ht="12.75">
      <c r="A19" s="8" t="s">
        <v>14</v>
      </c>
      <c r="B19" s="52" t="s">
        <v>19</v>
      </c>
      <c r="C19" s="7"/>
      <c r="D19" s="2"/>
      <c r="E19" s="2"/>
    </row>
    <row r="20" spans="1:5" ht="12.75">
      <c r="A20" s="4"/>
      <c r="B20" s="52" t="s">
        <v>23</v>
      </c>
      <c r="C20" s="25" t="s">
        <v>196</v>
      </c>
      <c r="D20" s="2"/>
      <c r="E20" s="2"/>
    </row>
    <row r="21" spans="1:5" ht="12.75">
      <c r="A21" s="4"/>
      <c r="B21" s="52" t="s">
        <v>173</v>
      </c>
      <c r="C21" s="25" t="s">
        <v>189</v>
      </c>
      <c r="D21" s="2"/>
      <c r="E21" s="2"/>
    </row>
    <row r="22" spans="1:5" ht="12.75">
      <c r="A22" s="4"/>
      <c r="B22" s="52" t="s">
        <v>174</v>
      </c>
      <c r="C22" s="25" t="s">
        <v>197</v>
      </c>
      <c r="D22" s="2"/>
      <c r="E22" s="2"/>
    </row>
    <row r="23" spans="1:5" ht="12.75">
      <c r="A23" s="4"/>
      <c r="B23" s="52"/>
      <c r="C23" s="25"/>
      <c r="D23" s="2"/>
      <c r="E23" s="2"/>
    </row>
    <row r="24" spans="1:5" ht="12.75">
      <c r="A24" s="4"/>
      <c r="B24" s="52"/>
      <c r="C24" s="25"/>
      <c r="D24" s="2"/>
      <c r="E24" s="2"/>
    </row>
    <row r="25" spans="1:5" ht="12.75">
      <c r="A25" s="4"/>
      <c r="B25" s="52"/>
      <c r="C25" s="25"/>
      <c r="D25" s="2"/>
      <c r="E25" s="2"/>
    </row>
    <row r="26" spans="1:5" ht="12.75">
      <c r="A26" s="4"/>
      <c r="B26" s="52" t="s">
        <v>24</v>
      </c>
      <c r="C26" s="25" t="s">
        <v>198</v>
      </c>
      <c r="D26" s="2"/>
      <c r="E26" s="2"/>
    </row>
    <row r="27" spans="1:5" ht="12.75">
      <c r="A27" s="4"/>
      <c r="B27" s="52"/>
      <c r="C27" s="25"/>
      <c r="D27" s="2"/>
      <c r="E27" s="2"/>
    </row>
    <row r="28" spans="1:2" ht="12.75">
      <c r="A28" s="8" t="s">
        <v>15</v>
      </c>
      <c r="B28" s="52" t="s">
        <v>20</v>
      </c>
    </row>
    <row r="29" spans="1:3" ht="63.75">
      <c r="A29" s="4"/>
      <c r="B29" s="53" t="s">
        <v>25</v>
      </c>
      <c r="C29" s="56" t="s">
        <v>210</v>
      </c>
    </row>
    <row r="30" spans="1:3" ht="76.5">
      <c r="A30" s="4"/>
      <c r="B30" s="53" t="s">
        <v>26</v>
      </c>
      <c r="C30" s="56" t="s">
        <v>211</v>
      </c>
    </row>
    <row r="31" spans="1:3" ht="25.5">
      <c r="A31" s="4"/>
      <c r="B31" s="53" t="s">
        <v>27</v>
      </c>
      <c r="C31" s="25" t="s">
        <v>199</v>
      </c>
    </row>
    <row r="32" spans="1:3" ht="12.75">
      <c r="A32" s="4"/>
      <c r="B32" s="53" t="s">
        <v>29</v>
      </c>
      <c r="C32" s="55">
        <v>39479</v>
      </c>
    </row>
    <row r="33" spans="1:3" ht="102">
      <c r="A33" s="4"/>
      <c r="B33" s="53" t="s">
        <v>28</v>
      </c>
      <c r="C33" s="56" t="s">
        <v>204</v>
      </c>
    </row>
    <row r="34" spans="1:3" ht="12.75">
      <c r="A34" s="8" t="s">
        <v>16</v>
      </c>
      <c r="B34" s="53" t="s">
        <v>21</v>
      </c>
      <c r="C34" s="5"/>
    </row>
    <row r="35" spans="2:3" ht="12.75">
      <c r="B35" s="53" t="s">
        <v>30</v>
      </c>
      <c r="C35" s="25" t="s">
        <v>212</v>
      </c>
    </row>
    <row r="36" spans="2:3" ht="25.5">
      <c r="B36" s="53" t="s">
        <v>31</v>
      </c>
      <c r="C36" s="56" t="s">
        <v>202</v>
      </c>
    </row>
    <row r="37" spans="1:2" ht="12.75">
      <c r="A37" s="1" t="s">
        <v>39</v>
      </c>
      <c r="B37" s="52"/>
    </row>
    <row r="38" spans="1:3" ht="89.25">
      <c r="A38" s="8" t="s">
        <v>12</v>
      </c>
      <c r="B38" s="52" t="s">
        <v>47</v>
      </c>
      <c r="C38" s="56" t="s">
        <v>205</v>
      </c>
    </row>
    <row r="39" spans="1:3" ht="76.5">
      <c r="A39" s="8" t="s">
        <v>13</v>
      </c>
      <c r="B39" s="52" t="s">
        <v>48</v>
      </c>
      <c r="C39" s="56" t="s">
        <v>213</v>
      </c>
    </row>
    <row r="40" spans="1:3" ht="12.75">
      <c r="A40" s="8" t="s">
        <v>14</v>
      </c>
      <c r="B40" s="52" t="s">
        <v>49</v>
      </c>
      <c r="C40" s="25" t="s">
        <v>190</v>
      </c>
    </row>
    <row r="41" spans="1:3" ht="63.75">
      <c r="A41" s="8" t="s">
        <v>15</v>
      </c>
      <c r="B41" s="52" t="s">
        <v>36</v>
      </c>
      <c r="C41" s="56" t="s">
        <v>206</v>
      </c>
    </row>
    <row r="42" spans="1:3" ht="25.5">
      <c r="A42" s="8" t="s">
        <v>16</v>
      </c>
      <c r="B42" s="53" t="s">
        <v>50</v>
      </c>
      <c r="C42" s="25"/>
    </row>
    <row r="43" spans="1:3" ht="51">
      <c r="A43" s="8" t="s">
        <v>22</v>
      </c>
      <c r="B43" s="53" t="s">
        <v>175</v>
      </c>
      <c r="C43" s="56" t="s">
        <v>191</v>
      </c>
    </row>
    <row r="44" spans="1:3" ht="25.5">
      <c r="A44" s="8" t="s">
        <v>51</v>
      </c>
      <c r="B44" s="53" t="s">
        <v>176</v>
      </c>
      <c r="C44" s="25" t="s">
        <v>200</v>
      </c>
    </row>
    <row r="45" spans="1:3" ht="44.25" customHeight="1">
      <c r="A45" s="8" t="s">
        <v>52</v>
      </c>
      <c r="B45" s="53" t="s">
        <v>177</v>
      </c>
      <c r="C45" s="56" t="s">
        <v>207</v>
      </c>
    </row>
    <row r="46" spans="1:3" ht="59.25" customHeight="1">
      <c r="A46" s="8" t="s">
        <v>53</v>
      </c>
      <c r="B46" s="53" t="s">
        <v>178</v>
      </c>
      <c r="C46" s="56" t="s">
        <v>192</v>
      </c>
    </row>
    <row r="50" spans="1:2" ht="12.75">
      <c r="A50" s="6"/>
      <c r="B50" s="6"/>
    </row>
    <row r="51" spans="1:2" ht="12.75">
      <c r="A51" s="6"/>
      <c r="B51" s="6"/>
    </row>
    <row r="59" spans="1:2" s="5" customFormat="1" ht="12.75">
      <c r="A59" s="3"/>
      <c r="B59" s="3"/>
    </row>
    <row r="73" ht="18" customHeight="1">
      <c r="D73" s="59"/>
    </row>
    <row r="74" ht="12.75" customHeight="1" hidden="1">
      <c r="D74" s="59"/>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tabSelected="1" workbookViewId="0" topLeftCell="A3">
      <selection activeCell="F9" sqref="F9"/>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4" t="s">
        <v>171</v>
      </c>
      <c r="B1" s="65"/>
      <c r="C1" s="65"/>
      <c r="D1" s="65"/>
    </row>
    <row r="2" spans="1:4" ht="26.25" customHeight="1">
      <c r="A2" s="11"/>
      <c r="B2" s="47" t="s">
        <v>179</v>
      </c>
      <c r="C2" s="47"/>
      <c r="D2" s="48"/>
    </row>
    <row r="3" spans="1:4" ht="12.75">
      <c r="A3" s="11"/>
      <c r="B3" s="49" t="s">
        <v>180</v>
      </c>
      <c r="C3" s="49"/>
      <c r="D3" s="48"/>
    </row>
    <row r="4" spans="1:4" ht="12.75">
      <c r="A4" s="11"/>
      <c r="B4" s="10"/>
      <c r="C4" s="10"/>
      <c r="D4" s="11"/>
    </row>
    <row r="5" spans="1:4" ht="12.75">
      <c r="A5" s="11">
        <v>1</v>
      </c>
      <c r="B5" s="9" t="s">
        <v>34</v>
      </c>
      <c r="C5" s="15">
        <v>260</v>
      </c>
      <c r="D5" s="21"/>
    </row>
    <row r="6" spans="1:4" ht="12.75">
      <c r="A6" s="3">
        <v>2</v>
      </c>
      <c r="B6" s="6" t="s">
        <v>40</v>
      </c>
      <c r="C6" s="21"/>
      <c r="D6" s="19" t="s">
        <v>41</v>
      </c>
    </row>
    <row r="7" spans="1:4" ht="12.75">
      <c r="A7" s="11"/>
      <c r="B7" s="9" t="s">
        <v>42</v>
      </c>
      <c r="C7" s="15">
        <v>380</v>
      </c>
      <c r="D7" s="20">
        <f>((C7*(C8+C9+C10)))</f>
        <v>6481.080804</v>
      </c>
    </row>
    <row r="8" spans="1:4" ht="12.75">
      <c r="A8" s="11"/>
      <c r="B8" s="9" t="s">
        <v>43</v>
      </c>
      <c r="C8" s="16">
        <v>12</v>
      </c>
      <c r="D8" s="21"/>
    </row>
    <row r="9" spans="1:4" ht="12.75">
      <c r="A9" s="11"/>
      <c r="B9" s="9" t="s">
        <v>181</v>
      </c>
      <c r="C9" s="17">
        <f>(C8*0.2755)</f>
        <v>3.306</v>
      </c>
      <c r="D9" s="22"/>
    </row>
    <row r="10" spans="1:4" ht="12.75">
      <c r="A10" s="11"/>
      <c r="B10" s="9" t="s">
        <v>44</v>
      </c>
      <c r="C10" s="17">
        <f>((C8+C9)*0.1143)</f>
        <v>1.7494758000000001</v>
      </c>
      <c r="D10" s="22"/>
    </row>
    <row r="11" spans="1:4" ht="12.75">
      <c r="A11" s="11">
        <v>3</v>
      </c>
      <c r="B11" s="9" t="s">
        <v>35</v>
      </c>
      <c r="C11" s="23"/>
      <c r="D11" s="16">
        <v>100</v>
      </c>
    </row>
    <row r="12" spans="1:4" ht="12.75">
      <c r="A12" s="11">
        <v>4</v>
      </c>
      <c r="B12" s="9" t="s">
        <v>36</v>
      </c>
      <c r="C12" s="23"/>
      <c r="D12" s="16">
        <v>700</v>
      </c>
    </row>
    <row r="13" spans="1:4" ht="12.75">
      <c r="A13" s="11">
        <v>5</v>
      </c>
      <c r="B13" s="9" t="s">
        <v>37</v>
      </c>
      <c r="C13" s="23"/>
      <c r="D13" s="16">
        <v>0</v>
      </c>
    </row>
    <row r="14" spans="1:4" ht="12.75">
      <c r="A14" s="11">
        <v>6</v>
      </c>
      <c r="B14" s="9" t="s">
        <v>5</v>
      </c>
      <c r="C14" s="23"/>
      <c r="D14" s="16">
        <v>4000</v>
      </c>
    </row>
    <row r="15" spans="1:4" ht="13.5" thickBot="1">
      <c r="A15" s="11">
        <v>7</v>
      </c>
      <c r="B15" s="9" t="s">
        <v>38</v>
      </c>
      <c r="C15" s="23"/>
      <c r="D15" s="16">
        <v>15000</v>
      </c>
    </row>
    <row r="16" spans="1:4" ht="12.75">
      <c r="A16" s="13">
        <v>8</v>
      </c>
      <c r="B16" s="14" t="s">
        <v>46</v>
      </c>
      <c r="C16" s="14"/>
      <c r="D16" s="24">
        <f>SUM(D7:D15)</f>
        <v>26281.080804</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5397.840000000001</v>
      </c>
    </row>
    <row r="21" spans="1:4" ht="13.5" thickBot="1">
      <c r="A21" s="11"/>
      <c r="B21" s="11"/>
      <c r="C21" s="11"/>
      <c r="D21" s="11"/>
    </row>
    <row r="22" spans="1:4" ht="12.75">
      <c r="A22" s="13">
        <v>11</v>
      </c>
      <c r="B22" s="14" t="s">
        <v>45</v>
      </c>
      <c r="C22" s="14"/>
      <c r="D22" s="24">
        <f>SUM(D16+D18+D20)</f>
        <v>31678.920804</v>
      </c>
    </row>
    <row r="23" spans="1:4" ht="12.75">
      <c r="A23" s="11"/>
      <c r="B23" s="11"/>
      <c r="C23" s="11"/>
      <c r="D23" s="11"/>
    </row>
    <row r="24" spans="1:4" ht="12.75">
      <c r="A24" s="11"/>
      <c r="B24" s="11"/>
      <c r="C24" s="11"/>
      <c r="D24" s="11"/>
    </row>
    <row r="25" spans="1:4" ht="12.75">
      <c r="A25" s="12" t="s">
        <v>170</v>
      </c>
      <c r="C25" s="12"/>
      <c r="D25" s="11"/>
    </row>
  </sheetData>
  <mergeCells count="1">
    <mergeCell ref="A1:D1"/>
  </mergeCells>
  <printOptions gridLines="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showOutlineSymbols="0" zoomScale="80" zoomScaleNormal="80" workbookViewId="0" topLeftCell="A56">
      <selection activeCell="D77" sqref="D77"/>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67" t="s">
        <v>171</v>
      </c>
      <c r="B1" s="67"/>
      <c r="C1" s="67"/>
      <c r="D1" s="67"/>
      <c r="E1" s="67"/>
    </row>
    <row r="2" spans="1:5" ht="12.75">
      <c r="A2" s="66" t="s">
        <v>54</v>
      </c>
      <c r="B2" s="66"/>
      <c r="C2" s="66"/>
      <c r="D2" s="66"/>
      <c r="E2" s="66"/>
    </row>
    <row r="3" spans="1:2" ht="12.75">
      <c r="A3" s="28" t="s">
        <v>55</v>
      </c>
      <c r="B3" s="54" t="s">
        <v>182</v>
      </c>
    </row>
    <row r="4" spans="1:2" ht="12.75">
      <c r="A4" s="29" t="s">
        <v>56</v>
      </c>
      <c r="B4" s="30" t="s">
        <v>201</v>
      </c>
    </row>
    <row r="5" spans="1:2" ht="12.75">
      <c r="A5" s="29" t="s">
        <v>57</v>
      </c>
      <c r="B5" s="30" t="s">
        <v>193</v>
      </c>
    </row>
    <row r="6" spans="1:2" ht="12.75">
      <c r="A6" s="29" t="s">
        <v>58</v>
      </c>
      <c r="B6" s="30" t="s">
        <v>194</v>
      </c>
    </row>
    <row r="7" spans="1:2" ht="12.75">
      <c r="A7" s="29" t="s">
        <v>59</v>
      </c>
      <c r="B7" s="30"/>
    </row>
    <row r="8" spans="1:2" ht="12.75">
      <c r="A8" s="29" t="s">
        <v>60</v>
      </c>
      <c r="B8" s="30" t="s">
        <v>187</v>
      </c>
    </row>
    <row r="9" spans="1:2" ht="12.75">
      <c r="A9" s="29" t="s">
        <v>61</v>
      </c>
      <c r="B9" s="30" t="s">
        <v>195</v>
      </c>
    </row>
    <row r="10" spans="1:2" ht="12.75">
      <c r="A10" s="29" t="s">
        <v>62</v>
      </c>
      <c r="B10" s="30" t="s">
        <v>63</v>
      </c>
    </row>
    <row r="11" spans="1:2" ht="12.75">
      <c r="A11" s="29"/>
      <c r="B11" s="31"/>
    </row>
    <row r="12" spans="1:2" ht="63.75">
      <c r="A12" s="29"/>
      <c r="B12" s="32" t="s">
        <v>64</v>
      </c>
    </row>
    <row r="14" spans="1:5" ht="12.75">
      <c r="A14" s="26" t="s">
        <v>65</v>
      </c>
      <c r="B14" s="26" t="s">
        <v>66</v>
      </c>
      <c r="C14" s="26" t="s">
        <v>67</v>
      </c>
      <c r="D14" s="33" t="s">
        <v>68</v>
      </c>
      <c r="E14" s="34" t="s">
        <v>69</v>
      </c>
    </row>
    <row r="15" spans="1:5" ht="12.75">
      <c r="A15" s="26"/>
      <c r="B15" s="26"/>
      <c r="C15" s="26"/>
      <c r="D15" s="33" t="s">
        <v>70</v>
      </c>
      <c r="E15" s="34" t="s">
        <v>71</v>
      </c>
    </row>
    <row r="16" spans="1:3" ht="12.75">
      <c r="A16" s="26" t="s">
        <v>72</v>
      </c>
      <c r="B16" s="29" t="s">
        <v>73</v>
      </c>
      <c r="C16" s="35">
        <v>15.75</v>
      </c>
    </row>
    <row r="17" spans="1:5" ht="12.75">
      <c r="A17" s="27" t="s">
        <v>74</v>
      </c>
      <c r="B17" s="27" t="s">
        <v>75</v>
      </c>
      <c r="C17" s="27">
        <v>0.8</v>
      </c>
      <c r="D17" s="36"/>
      <c r="E17" s="50">
        <f>C17*D17*$C$16</f>
        <v>0</v>
      </c>
    </row>
    <row r="18" spans="1:5" ht="12.75">
      <c r="A18" s="37" t="s">
        <v>76</v>
      </c>
      <c r="B18" s="37" t="s">
        <v>77</v>
      </c>
      <c r="C18" s="27">
        <v>1.5</v>
      </c>
      <c r="D18" s="36"/>
      <c r="E18" s="50">
        <f>C18*D18*$C$16</f>
        <v>0</v>
      </c>
    </row>
    <row r="19" spans="1:5" ht="12.75">
      <c r="A19" s="27" t="s">
        <v>78</v>
      </c>
      <c r="B19" s="27" t="s">
        <v>79</v>
      </c>
      <c r="C19" s="27">
        <v>0.9</v>
      </c>
      <c r="D19" s="36"/>
      <c r="E19" s="50">
        <f>C19*D19*$C$16</f>
        <v>0</v>
      </c>
    </row>
    <row r="20" spans="1:5" ht="12.75">
      <c r="A20" s="26" t="s">
        <v>80</v>
      </c>
      <c r="B20" s="29" t="s">
        <v>73</v>
      </c>
      <c r="C20" s="35">
        <v>11.9</v>
      </c>
      <c r="D20" s="38"/>
      <c r="E20" s="39"/>
    </row>
    <row r="21" spans="1:5" ht="12.75">
      <c r="A21" s="26" t="s">
        <v>81</v>
      </c>
      <c r="B21" s="38"/>
      <c r="C21" s="38"/>
      <c r="D21" s="38"/>
      <c r="E21" s="38"/>
    </row>
    <row r="22" spans="1:5" ht="12.75">
      <c r="A22" s="27" t="s">
        <v>82</v>
      </c>
      <c r="B22" s="27" t="s">
        <v>83</v>
      </c>
      <c r="C22" s="27">
        <v>2</v>
      </c>
      <c r="D22" s="40">
        <v>24</v>
      </c>
      <c r="E22" s="50">
        <f>C22*D22*$C$20</f>
        <v>571.2</v>
      </c>
    </row>
    <row r="23" spans="1:5" ht="12.75">
      <c r="A23" s="27" t="s">
        <v>84</v>
      </c>
      <c r="B23" s="27" t="s">
        <v>85</v>
      </c>
      <c r="C23" s="27">
        <v>2</v>
      </c>
      <c r="D23" s="40">
        <v>24</v>
      </c>
      <c r="E23" s="50">
        <f>C23*D23*$C$20</f>
        <v>571.2</v>
      </c>
    </row>
    <row r="24" spans="1:5" ht="12.75">
      <c r="A24" s="27" t="s">
        <v>86</v>
      </c>
      <c r="B24" s="27" t="s">
        <v>87</v>
      </c>
      <c r="C24" s="27">
        <v>2.1</v>
      </c>
      <c r="D24" s="40">
        <v>24</v>
      </c>
      <c r="E24" s="50">
        <f>C24*D24*$C$20</f>
        <v>599.7600000000001</v>
      </c>
    </row>
    <row r="25" spans="1:5" ht="12.75">
      <c r="A25" s="27" t="s">
        <v>88</v>
      </c>
      <c r="B25" s="27" t="s">
        <v>89</v>
      </c>
      <c r="C25" s="27">
        <v>1.5</v>
      </c>
      <c r="D25" s="40">
        <v>24</v>
      </c>
      <c r="E25" s="50">
        <f>C25*D25*$C$20</f>
        <v>428.40000000000003</v>
      </c>
    </row>
    <row r="26" spans="1:5" ht="12.75">
      <c r="A26" s="27" t="s">
        <v>90</v>
      </c>
      <c r="B26" s="27" t="s">
        <v>91</v>
      </c>
      <c r="C26" s="27">
        <v>2.5</v>
      </c>
      <c r="D26" s="40"/>
      <c r="E26" s="50">
        <f>C26*D26*$C$20</f>
        <v>0</v>
      </c>
    </row>
    <row r="27" spans="1:5" ht="12.75">
      <c r="A27" s="26" t="s">
        <v>92</v>
      </c>
      <c r="B27" s="38"/>
      <c r="C27" s="38"/>
      <c r="D27" s="38"/>
      <c r="E27" s="38"/>
    </row>
    <row r="28" spans="1:5" ht="12.75">
      <c r="A28" s="27" t="s">
        <v>93</v>
      </c>
      <c r="B28" s="27" t="s">
        <v>94</v>
      </c>
      <c r="C28" s="27">
        <v>1.5</v>
      </c>
      <c r="D28" s="36"/>
      <c r="E28" s="50">
        <f aca="true" t="shared" si="0" ref="E28:E33">C28*D28*$C$20</f>
        <v>0</v>
      </c>
    </row>
    <row r="29" spans="1:5" ht="12.75">
      <c r="A29" s="27" t="s">
        <v>95</v>
      </c>
      <c r="B29" s="27" t="s">
        <v>96</v>
      </c>
      <c r="C29" s="27">
        <v>1</v>
      </c>
      <c r="D29" s="36"/>
      <c r="E29" s="50">
        <f t="shared" si="0"/>
        <v>0</v>
      </c>
    </row>
    <row r="30" spans="1:5" ht="12.75">
      <c r="A30" s="27" t="s">
        <v>97</v>
      </c>
      <c r="B30" s="27" t="s">
        <v>98</v>
      </c>
      <c r="C30" s="27">
        <v>1.9</v>
      </c>
      <c r="D30" s="36">
        <v>24</v>
      </c>
      <c r="E30" s="50">
        <f t="shared" si="0"/>
        <v>542.64</v>
      </c>
    </row>
    <row r="31" spans="1:5" ht="12.75">
      <c r="A31" s="27" t="s">
        <v>97</v>
      </c>
      <c r="B31" s="27" t="s">
        <v>99</v>
      </c>
      <c r="C31" s="27">
        <v>1</v>
      </c>
      <c r="D31" s="36"/>
      <c r="E31" s="50">
        <f t="shared" si="0"/>
        <v>0</v>
      </c>
    </row>
    <row r="32" spans="1:5" ht="12.75">
      <c r="A32" s="27" t="s">
        <v>100</v>
      </c>
      <c r="B32" s="27" t="s">
        <v>101</v>
      </c>
      <c r="C32" s="27">
        <f>1.9+1.5</f>
        <v>3.4</v>
      </c>
      <c r="D32" s="36"/>
      <c r="E32" s="50">
        <f t="shared" si="0"/>
        <v>0</v>
      </c>
    </row>
    <row r="33" spans="1:5" ht="12.75">
      <c r="A33" s="27" t="s">
        <v>102</v>
      </c>
      <c r="B33" s="27" t="s">
        <v>103</v>
      </c>
      <c r="C33" s="27">
        <v>0.9</v>
      </c>
      <c r="D33" s="36"/>
      <c r="E33" s="50">
        <f t="shared" si="0"/>
        <v>0</v>
      </c>
    </row>
    <row r="34" spans="1:5" ht="12.75">
      <c r="A34" s="26" t="s">
        <v>104</v>
      </c>
      <c r="B34" s="38"/>
      <c r="C34" s="38"/>
      <c r="D34" s="38"/>
      <c r="E34" s="38"/>
    </row>
    <row r="35" spans="1:5" ht="12.75">
      <c r="A35" s="27" t="s">
        <v>105</v>
      </c>
      <c r="B35" s="27" t="s">
        <v>106</v>
      </c>
      <c r="C35" s="27">
        <v>3</v>
      </c>
      <c r="D35" s="36"/>
      <c r="E35" s="50">
        <f aca="true" t="shared" si="1" ref="E35:E48">C35*D35*$C$20</f>
        <v>0</v>
      </c>
    </row>
    <row r="36" spans="1:5" ht="12.75">
      <c r="A36" s="27" t="s">
        <v>107</v>
      </c>
      <c r="B36" s="27" t="s">
        <v>108</v>
      </c>
      <c r="C36" s="27">
        <v>3.7</v>
      </c>
      <c r="D36" s="36">
        <v>24</v>
      </c>
      <c r="E36" s="50">
        <f t="shared" si="1"/>
        <v>1056.7200000000003</v>
      </c>
    </row>
    <row r="37" spans="1:5" ht="12.75">
      <c r="A37" s="27" t="s">
        <v>109</v>
      </c>
      <c r="B37" s="27" t="s">
        <v>110</v>
      </c>
      <c r="C37" s="27">
        <v>1.5</v>
      </c>
      <c r="D37" s="36">
        <v>24</v>
      </c>
      <c r="E37" s="50">
        <f t="shared" si="1"/>
        <v>428.40000000000003</v>
      </c>
    </row>
    <row r="38" spans="1:5" ht="12.75">
      <c r="A38" s="37" t="s">
        <v>111</v>
      </c>
      <c r="B38" s="37" t="s">
        <v>112</v>
      </c>
      <c r="C38" s="27">
        <v>2.3</v>
      </c>
      <c r="D38" s="36"/>
      <c r="E38" s="50">
        <f t="shared" si="1"/>
        <v>0</v>
      </c>
    </row>
    <row r="39" spans="1:5" ht="12.75">
      <c r="A39" s="37" t="s">
        <v>113</v>
      </c>
      <c r="B39" s="37" t="s">
        <v>114</v>
      </c>
      <c r="C39" s="41">
        <v>2.3</v>
      </c>
      <c r="D39" s="36">
        <v>24</v>
      </c>
      <c r="E39" s="50">
        <f t="shared" si="1"/>
        <v>656.88</v>
      </c>
    </row>
    <row r="40" spans="1:5" ht="12.75">
      <c r="A40" s="27" t="s">
        <v>115</v>
      </c>
      <c r="B40" s="27" t="s">
        <v>116</v>
      </c>
      <c r="C40" s="41">
        <v>2</v>
      </c>
      <c r="D40" s="36"/>
      <c r="E40" s="50">
        <f t="shared" si="1"/>
        <v>0</v>
      </c>
    </row>
    <row r="41" spans="1:5" ht="12.75">
      <c r="A41" s="27" t="s">
        <v>117</v>
      </c>
      <c r="B41" s="27" t="s">
        <v>118</v>
      </c>
      <c r="C41" s="27">
        <v>1.2</v>
      </c>
      <c r="D41" s="36"/>
      <c r="E41" s="50">
        <f t="shared" si="1"/>
        <v>0</v>
      </c>
    </row>
    <row r="42" spans="1:5" ht="12.75">
      <c r="A42" s="27" t="s">
        <v>119</v>
      </c>
      <c r="B42" s="27" t="s">
        <v>120</v>
      </c>
      <c r="C42" s="27">
        <v>1.9</v>
      </c>
      <c r="D42" s="36">
        <v>24</v>
      </c>
      <c r="E42" s="50">
        <f t="shared" si="1"/>
        <v>542.64</v>
      </c>
    </row>
    <row r="43" spans="1:5" ht="12.75">
      <c r="A43" s="27" t="s">
        <v>121</v>
      </c>
      <c r="B43" s="27" t="s">
        <v>122</v>
      </c>
      <c r="C43" s="41">
        <v>4</v>
      </c>
      <c r="D43" s="36"/>
      <c r="E43" s="50">
        <f t="shared" si="1"/>
        <v>0</v>
      </c>
    </row>
    <row r="44" spans="1:5" ht="12.75">
      <c r="A44" s="27" t="s">
        <v>123</v>
      </c>
      <c r="B44" s="27" t="s">
        <v>124</v>
      </c>
      <c r="C44" s="27">
        <v>0.7</v>
      </c>
      <c r="D44" s="36"/>
      <c r="E44" s="50">
        <f t="shared" si="1"/>
        <v>0</v>
      </c>
    </row>
    <row r="45" spans="1:5" ht="12.75">
      <c r="A45" s="27" t="s">
        <v>125</v>
      </c>
      <c r="B45" s="27" t="s">
        <v>126</v>
      </c>
      <c r="C45" s="27">
        <v>4.6</v>
      </c>
      <c r="D45" s="36"/>
      <c r="E45" s="50">
        <f t="shared" si="1"/>
        <v>0</v>
      </c>
    </row>
    <row r="46" spans="1:5" ht="12.75">
      <c r="A46" s="27" t="s">
        <v>127</v>
      </c>
      <c r="B46" s="27" t="s">
        <v>128</v>
      </c>
      <c r="C46" s="27">
        <v>1.7</v>
      </c>
      <c r="D46" s="36"/>
      <c r="E46" s="50">
        <f t="shared" si="1"/>
        <v>0</v>
      </c>
    </row>
    <row r="47" spans="1:5" ht="12.75">
      <c r="A47" s="27" t="s">
        <v>129</v>
      </c>
      <c r="B47" s="27" t="s">
        <v>130</v>
      </c>
      <c r="C47" s="27">
        <v>1.9</v>
      </c>
      <c r="D47" s="36"/>
      <c r="E47" s="50">
        <f t="shared" si="1"/>
        <v>0</v>
      </c>
    </row>
    <row r="48" spans="1:5" ht="12.75">
      <c r="A48" s="27" t="s">
        <v>131</v>
      </c>
      <c r="B48" s="27" t="s">
        <v>132</v>
      </c>
      <c r="C48" s="27">
        <v>0.4</v>
      </c>
      <c r="D48" s="36"/>
      <c r="E48" s="50">
        <f t="shared" si="1"/>
        <v>0</v>
      </c>
    </row>
    <row r="49" spans="1:5" ht="12.75">
      <c r="A49" s="26" t="s">
        <v>133</v>
      </c>
      <c r="B49" s="38"/>
      <c r="C49" s="38"/>
      <c r="D49" s="38"/>
      <c r="E49" s="38"/>
    </row>
    <row r="50" spans="2:5" ht="12.75">
      <c r="B50" s="27" t="s">
        <v>134</v>
      </c>
      <c r="C50" s="27">
        <v>4</v>
      </c>
      <c r="D50" s="36"/>
      <c r="E50" s="50">
        <f aca="true" t="shared" si="2" ref="E50:E55">C50*D50*$C$20</f>
        <v>0</v>
      </c>
    </row>
    <row r="51" spans="1:5" ht="12.75">
      <c r="A51" s="27" t="s">
        <v>135</v>
      </c>
      <c r="B51" s="27" t="s">
        <v>136</v>
      </c>
      <c r="C51" s="27">
        <v>1</v>
      </c>
      <c r="D51" s="36"/>
      <c r="E51" s="50">
        <f t="shared" si="2"/>
        <v>0</v>
      </c>
    </row>
    <row r="52" spans="1:5" ht="12.75">
      <c r="A52" s="27" t="s">
        <v>137</v>
      </c>
      <c r="B52" s="27" t="s">
        <v>138</v>
      </c>
      <c r="C52" s="27">
        <v>1</v>
      </c>
      <c r="D52" s="36"/>
      <c r="E52" s="50">
        <f t="shared" si="2"/>
        <v>0</v>
      </c>
    </row>
    <row r="53" spans="1:5" ht="12.75">
      <c r="A53" s="27" t="s">
        <v>139</v>
      </c>
      <c r="B53" s="27" t="s">
        <v>140</v>
      </c>
      <c r="C53" s="27">
        <v>1</v>
      </c>
      <c r="D53" s="36"/>
      <c r="E53" s="50">
        <f t="shared" si="2"/>
        <v>0</v>
      </c>
    </row>
    <row r="54" spans="1:5" ht="12.75">
      <c r="A54" s="27" t="s">
        <v>141</v>
      </c>
      <c r="B54" s="27" t="s">
        <v>142</v>
      </c>
      <c r="C54" s="27">
        <v>1</v>
      </c>
      <c r="D54" s="36"/>
      <c r="E54" s="50">
        <f t="shared" si="2"/>
        <v>0</v>
      </c>
    </row>
    <row r="55" spans="1:5" ht="12.75">
      <c r="A55" s="27" t="s">
        <v>143</v>
      </c>
      <c r="B55" s="27" t="s">
        <v>144</v>
      </c>
      <c r="C55" s="27">
        <v>2</v>
      </c>
      <c r="D55" s="42">
        <f>MAX(D$51:D$54)</f>
        <v>0</v>
      </c>
      <c r="E55" s="50">
        <f t="shared" si="2"/>
        <v>0</v>
      </c>
    </row>
    <row r="56" spans="1:5" ht="12.75">
      <c r="A56" s="27" t="s">
        <v>145</v>
      </c>
      <c r="B56" s="38"/>
      <c r="C56" s="38"/>
      <c r="D56" s="38"/>
      <c r="E56" s="43"/>
    </row>
    <row r="57" spans="2:5" ht="12.75">
      <c r="B57" s="27" t="s">
        <v>146</v>
      </c>
      <c r="C57" s="27">
        <f>0.3+1+1+1</f>
        <v>3.3</v>
      </c>
      <c r="D57" s="36">
        <v>0</v>
      </c>
      <c r="E57" s="50">
        <f>C57*D57*$C$20</f>
        <v>0</v>
      </c>
    </row>
    <row r="58" spans="2:5" ht="12.75">
      <c r="B58" s="27" t="s">
        <v>147</v>
      </c>
      <c r="C58" s="27">
        <f>0.3+(7*1)</f>
        <v>7.3</v>
      </c>
      <c r="D58" s="36">
        <v>0</v>
      </c>
      <c r="E58" s="50">
        <f>C58*D58*$C$20</f>
        <v>0</v>
      </c>
    </row>
    <row r="59" spans="1:5" ht="12.75">
      <c r="A59" s="27" t="s">
        <v>143</v>
      </c>
      <c r="B59" s="27" t="s">
        <v>144</v>
      </c>
      <c r="C59" s="27">
        <f>1.2+0.8</f>
        <v>2</v>
      </c>
      <c r="D59" s="42">
        <f>MAX(D$57:D$58)</f>
        <v>0</v>
      </c>
      <c r="E59" s="50">
        <f>C59*D59*$C$20</f>
        <v>0</v>
      </c>
    </row>
    <row r="60" spans="1:5" ht="12.75">
      <c r="A60" s="26" t="s">
        <v>148</v>
      </c>
      <c r="B60" s="38"/>
      <c r="C60" s="38"/>
      <c r="D60" s="38"/>
      <c r="E60" s="38"/>
    </row>
    <row r="61" spans="1:5" ht="12.75">
      <c r="A61" s="27" t="s">
        <v>149</v>
      </c>
      <c r="B61" s="27" t="s">
        <v>150</v>
      </c>
      <c r="C61" s="27">
        <v>1</v>
      </c>
      <c r="D61" s="42">
        <f>D63</f>
        <v>0</v>
      </c>
      <c r="E61" s="50">
        <f>C61*D61*$C$20</f>
        <v>0</v>
      </c>
    </row>
    <row r="62" spans="1:5" ht="12.75">
      <c r="A62" s="27" t="s">
        <v>151</v>
      </c>
      <c r="B62" s="27" t="s">
        <v>152</v>
      </c>
      <c r="C62" s="27">
        <v>1.8</v>
      </c>
      <c r="D62" s="42">
        <f>D63</f>
        <v>0</v>
      </c>
      <c r="E62" s="50">
        <f>C62*D62*$C$20</f>
        <v>0</v>
      </c>
    </row>
    <row r="63" spans="1:5" ht="12.75">
      <c r="A63" s="27" t="s">
        <v>153</v>
      </c>
      <c r="B63" s="27" t="s">
        <v>154</v>
      </c>
      <c r="C63" s="27">
        <f>6+(11*0.7)</f>
        <v>13.7</v>
      </c>
      <c r="D63" s="36"/>
      <c r="E63" s="50">
        <f>C63*D63*$C$20</f>
        <v>0</v>
      </c>
    </row>
    <row r="64" spans="1:5" ht="12.75">
      <c r="A64" s="27" t="s">
        <v>155</v>
      </c>
      <c r="B64" s="27" t="s">
        <v>156</v>
      </c>
      <c r="C64" s="27">
        <v>5.3</v>
      </c>
      <c r="D64" s="44"/>
      <c r="E64" s="50">
        <f>C64*D64*$C$20</f>
        <v>0</v>
      </c>
    </row>
    <row r="65" spans="1:5" ht="12.75">
      <c r="A65" s="27" t="s">
        <v>157</v>
      </c>
      <c r="B65" s="27" t="s">
        <v>158</v>
      </c>
      <c r="C65" s="27">
        <v>1.4</v>
      </c>
      <c r="D65" s="45">
        <f>D64</f>
        <v>0</v>
      </c>
      <c r="E65" s="50">
        <f>C65*D65*$C$20</f>
        <v>0</v>
      </c>
    </row>
    <row r="66" spans="1:5" ht="12.75">
      <c r="A66" s="26" t="s">
        <v>159</v>
      </c>
      <c r="B66" s="38"/>
      <c r="C66" s="38"/>
      <c r="D66" s="38"/>
      <c r="E66" s="38"/>
    </row>
    <row r="67" spans="2:5" ht="12.75">
      <c r="B67" s="46" t="s">
        <v>160</v>
      </c>
      <c r="C67" s="38"/>
      <c r="D67" s="36"/>
      <c r="E67" s="51"/>
    </row>
    <row r="68" spans="2:5" ht="12.75">
      <c r="B68" s="27" t="s">
        <v>161</v>
      </c>
      <c r="C68" s="38"/>
      <c r="D68" s="36"/>
      <c r="E68" s="51"/>
    </row>
    <row r="69" spans="2:5" ht="12.75">
      <c r="B69" s="27" t="s">
        <v>162</v>
      </c>
      <c r="C69" s="38"/>
      <c r="D69" s="36"/>
      <c r="E69" s="51"/>
    </row>
    <row r="70" spans="2:5" ht="12.75">
      <c r="B70" s="27" t="s">
        <v>163</v>
      </c>
      <c r="C70" s="38"/>
      <c r="D70" s="36"/>
      <c r="E70" s="51"/>
    </row>
    <row r="71" spans="2:5" ht="12.75">
      <c r="B71" s="27" t="s">
        <v>164</v>
      </c>
      <c r="C71" s="38"/>
      <c r="D71" s="36"/>
      <c r="E71" s="51"/>
    </row>
    <row r="72" spans="2:5" ht="12.75">
      <c r="B72" s="27" t="s">
        <v>165</v>
      </c>
      <c r="C72" s="38"/>
      <c r="D72" s="36"/>
      <c r="E72" s="51"/>
    </row>
    <row r="73" spans="2:5" ht="12.75">
      <c r="B73" s="27" t="s">
        <v>166</v>
      </c>
      <c r="C73" s="38"/>
      <c r="D73" s="36"/>
      <c r="E73" s="51"/>
    </row>
    <row r="74" spans="2:5" ht="12.75">
      <c r="B74" s="27" t="s">
        <v>167</v>
      </c>
      <c r="C74" s="38"/>
      <c r="D74" s="36"/>
      <c r="E74" s="51"/>
    </row>
    <row r="75" ht="12.75">
      <c r="B75" s="27" t="s">
        <v>168</v>
      </c>
    </row>
    <row r="76" spans="3:5" ht="12.75">
      <c r="C76" s="26" t="s">
        <v>169</v>
      </c>
      <c r="E76" s="50">
        <f>SUM(E17:E75)</f>
        <v>5397.840000000001</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wenhom</cp:lastModifiedBy>
  <cp:lastPrinted>2007-04-02T19:21:25Z</cp:lastPrinted>
  <dcterms:created xsi:type="dcterms:W3CDTF">2007-02-17T21:04:24Z</dcterms:created>
  <dcterms:modified xsi:type="dcterms:W3CDTF">2007-04-11T19:26:23Z</dcterms:modified>
  <cp:category/>
  <cp:version/>
  <cp:contentType/>
  <cp:contentStatus/>
</cp:coreProperties>
</file>