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30" yWindow="3810" windowWidth="18495" windowHeight="8865" tabRatio="829"/>
  </bookViews>
  <sheets>
    <sheet name="2016 Mapping Data" sheetId="36" r:id="rId1"/>
    <sheet name="2011 Mapping Data " sheetId="30" r:id="rId2"/>
    <sheet name="ENTRY " sheetId="11" r:id="rId3"/>
    <sheet name="BOAT SURVEY" sheetId="19" r:id="rId4"/>
    <sheet name="STATS" sheetId="15" r:id="rId5"/>
    <sheet name="STATS (2)" sheetId="38" r:id="rId6"/>
    <sheet name="2016 Stats Summary" sheetId="37" r:id="rId7"/>
    <sheet name="2011 Stats Summary" sheetId="31" r:id="rId8"/>
    <sheet name="MAX DEPTH GRAPH" sheetId="25" r:id="rId9"/>
    <sheet name="CALCULATE FQI" sheetId="23" r:id="rId10"/>
    <sheet name="2016 Edited FQI" sheetId="35" r:id="rId11"/>
    <sheet name="2011 Edited FQI" sheetId="33" r:id="rId12"/>
    <sheet name="ARCGIS TEMPLATE" sheetId="26" r:id="rId13"/>
  </sheets>
  <definedNames>
    <definedName name="_xlnm.Print_Area" localSheetId="1">'2011 Mapping Data '!$A$1:$L$24</definedName>
    <definedName name="_xlnm.Print_Area" localSheetId="7">'2011 Stats Summary'!$B$1:$F$34</definedName>
    <definedName name="_xlnm.Print_Area" localSheetId="0">'2016 Mapping Data'!$A$1:$M$24</definedName>
    <definedName name="_xlnm.Print_Area" localSheetId="6">'2016 Stats Summary'!$B$1:$G$34</definedName>
    <definedName name="_xlnm.Print_Area" localSheetId="3">'BOAT SURVEY'!$A$1:$C$15</definedName>
    <definedName name="_xlnm.Print_Area" localSheetId="2">'ENTRY '!$A$1:$AJ$24</definedName>
    <definedName name="_xlnm.Print_Area" localSheetId="4">STATS!$B$1:$U$34</definedName>
    <definedName name="_xlnm.Print_Area" localSheetId="5">'STATS (2)'!$B$1:$G$34</definedName>
  </definedNames>
  <calcPr calcId="125725"/>
</workbook>
</file>

<file path=xl/calcChain.xml><?xml version="1.0" encoding="utf-8"?>
<calcChain xmlns="http://schemas.openxmlformats.org/spreadsheetml/2006/main">
  <c r="C33" i="38"/>
  <c r="C32"/>
  <c r="C28"/>
  <c r="C27"/>
  <c r="C26"/>
  <c r="C22"/>
  <c r="C19"/>
  <c r="C18"/>
  <c r="C17"/>
  <c r="C34" s="1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1"/>
  <c r="AC7"/>
  <c r="AC10" s="1"/>
  <c r="AB7"/>
  <c r="AB11" s="1"/>
  <c r="AB13" s="1"/>
  <c r="AA7"/>
  <c r="AA11" s="1"/>
  <c r="AA13" s="1"/>
  <c r="Z7"/>
  <c r="Z11" s="1"/>
  <c r="Z13" s="1"/>
  <c r="Y7"/>
  <c r="Y10" s="1"/>
  <c r="X7"/>
  <c r="X11" s="1"/>
  <c r="X13" s="1"/>
  <c r="W7"/>
  <c r="W10" s="1"/>
  <c r="V7"/>
  <c r="V10" s="1"/>
  <c r="U7"/>
  <c r="U10" s="1"/>
  <c r="T7"/>
  <c r="T10" s="1"/>
  <c r="S7"/>
  <c r="S11" s="1"/>
  <c r="S13" s="1"/>
  <c r="R7"/>
  <c r="R10" s="1"/>
  <c r="Q7"/>
  <c r="Q10" s="1"/>
  <c r="P7"/>
  <c r="P10" s="1"/>
  <c r="O7"/>
  <c r="O11" s="1"/>
  <c r="O13" s="1"/>
  <c r="N7"/>
  <c r="N10" s="1"/>
  <c r="M7"/>
  <c r="M11" s="1"/>
  <c r="M13" s="1"/>
  <c r="L7"/>
  <c r="L11" s="1"/>
  <c r="K7"/>
  <c r="K10" s="1"/>
  <c r="J7"/>
  <c r="J10" s="1"/>
  <c r="I7"/>
  <c r="I11" s="1"/>
  <c r="I13" s="1"/>
  <c r="H7"/>
  <c r="H11" s="1"/>
  <c r="G7"/>
  <c r="G10" s="1"/>
  <c r="F7"/>
  <c r="F11" s="1"/>
  <c r="E7"/>
  <c r="E10" s="1"/>
  <c r="D7"/>
  <c r="D11" s="1"/>
  <c r="B5"/>
  <c r="B4"/>
  <c r="B3"/>
  <c r="B2"/>
  <c r="AC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E1"/>
  <c r="D13" l="1"/>
  <c r="H13"/>
  <c r="L13"/>
  <c r="F13"/>
  <c r="C20"/>
  <c r="AA9"/>
  <c r="AA10"/>
  <c r="C24"/>
  <c r="C23"/>
  <c r="W9"/>
  <c r="D9"/>
  <c r="F9"/>
  <c r="H9"/>
  <c r="I9"/>
  <c r="L9"/>
  <c r="M9"/>
  <c r="O9"/>
  <c r="S9"/>
  <c r="X9"/>
  <c r="Z9"/>
  <c r="AB9"/>
  <c r="D10"/>
  <c r="F10"/>
  <c r="H10"/>
  <c r="I10"/>
  <c r="L10"/>
  <c r="M10"/>
  <c r="O10"/>
  <c r="S10"/>
  <c r="S8" s="1"/>
  <c r="S14" s="1"/>
  <c r="X10"/>
  <c r="Z10"/>
  <c r="AB10"/>
  <c r="N11"/>
  <c r="N13" s="1"/>
  <c r="V11"/>
  <c r="V13" s="1"/>
  <c r="W11"/>
  <c r="W13" s="1"/>
  <c r="C25"/>
  <c r="N9"/>
  <c r="V9"/>
  <c r="E11"/>
  <c r="E13" s="1"/>
  <c r="G11"/>
  <c r="G13" s="1"/>
  <c r="J11"/>
  <c r="J13" s="1"/>
  <c r="K11"/>
  <c r="K13" s="1"/>
  <c r="Q11"/>
  <c r="Q13" s="1"/>
  <c r="T11"/>
  <c r="T13" s="1"/>
  <c r="U11"/>
  <c r="U13" s="1"/>
  <c r="AC11"/>
  <c r="AC13" s="1"/>
  <c r="E9"/>
  <c r="G9"/>
  <c r="J9"/>
  <c r="K9"/>
  <c r="Q9"/>
  <c r="T9"/>
  <c r="U9"/>
  <c r="AC9"/>
  <c r="P11"/>
  <c r="P13" s="1"/>
  <c r="R11"/>
  <c r="R13" s="1"/>
  <c r="Y11"/>
  <c r="Y13" s="1"/>
  <c r="P9"/>
  <c r="R9"/>
  <c r="Y9"/>
  <c r="D12" i="15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P8" i="38" l="1"/>
  <c r="P14" s="1"/>
  <c r="F8"/>
  <c r="F14" s="1"/>
  <c r="T8"/>
  <c r="T14" s="1"/>
  <c r="G8"/>
  <c r="G14" s="1"/>
  <c r="N8"/>
  <c r="N14" s="1"/>
  <c r="M8"/>
  <c r="M14" s="1"/>
  <c r="D8"/>
  <c r="D14" s="1"/>
  <c r="U8"/>
  <c r="U14" s="1"/>
  <c r="J8"/>
  <c r="J14" s="1"/>
  <c r="V8"/>
  <c r="V14" s="1"/>
  <c r="R8"/>
  <c r="R14" s="1"/>
  <c r="C29"/>
  <c r="Z8"/>
  <c r="Z14" s="1"/>
  <c r="H8"/>
  <c r="H14" s="1"/>
  <c r="AC8"/>
  <c r="AC14" s="1"/>
  <c r="K8"/>
  <c r="K14" s="1"/>
  <c r="W8"/>
  <c r="W14" s="1"/>
  <c r="Y8"/>
  <c r="Y14" s="1"/>
  <c r="C30"/>
  <c r="X8"/>
  <c r="X14" s="1"/>
  <c r="O8"/>
  <c r="O14" s="1"/>
  <c r="L8"/>
  <c r="L14" s="1"/>
  <c r="I8"/>
  <c r="I14" s="1"/>
  <c r="Q8"/>
  <c r="Q14" s="1"/>
  <c r="E8"/>
  <c r="E14" s="1"/>
  <c r="B455" i="30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T455"/>
  <c r="U455"/>
  <c r="V455"/>
  <c r="W455"/>
  <c r="X455"/>
  <c r="Y455"/>
  <c r="Z455"/>
  <c r="AA455"/>
  <c r="AB455"/>
  <c r="A455"/>
  <c r="C14" i="38" l="1"/>
  <c r="C21" s="1"/>
  <c r="B2" i="15"/>
  <c r="B3"/>
  <c r="B4"/>
  <c r="B5"/>
  <c r="C17"/>
  <c r="C34" l="1"/>
  <c r="C11"/>
  <c r="C23"/>
  <c r="C24"/>
  <c r="D2" i="11"/>
  <c r="C2"/>
  <c r="B2"/>
  <c r="G2" s="1"/>
  <c r="D7" i="15"/>
  <c r="D9" s="1"/>
  <c r="E7"/>
  <c r="E11" s="1"/>
  <c r="F7"/>
  <c r="G7"/>
  <c r="H7"/>
  <c r="I7"/>
  <c r="J7"/>
  <c r="K7"/>
  <c r="L7"/>
  <c r="M7"/>
  <c r="N7"/>
  <c r="O7"/>
  <c r="P7"/>
  <c r="Q7"/>
  <c r="R7"/>
  <c r="S7"/>
  <c r="T7"/>
  <c r="T10" s="1"/>
  <c r="T8" s="1"/>
  <c r="T14" s="1"/>
  <c r="U7"/>
  <c r="U9" s="1"/>
  <c r="V7"/>
  <c r="W7"/>
  <c r="D24" i="23" s="1"/>
  <c r="E24" s="1"/>
  <c r="X7" i="15"/>
  <c r="Y7"/>
  <c r="Z7"/>
  <c r="AA7"/>
  <c r="AB7"/>
  <c r="AC7"/>
  <c r="AD7"/>
  <c r="AE7"/>
  <c r="AE9" s="1"/>
  <c r="AF7"/>
  <c r="AG7"/>
  <c r="AH7"/>
  <c r="AI7"/>
  <c r="AJ7"/>
  <c r="AK7"/>
  <c r="AK11" s="1"/>
  <c r="AL7"/>
  <c r="AM7"/>
  <c r="AM10" s="1"/>
  <c r="AM8" s="1"/>
  <c r="AM14" s="1"/>
  <c r="AN7"/>
  <c r="AO7"/>
  <c r="AP7"/>
  <c r="AQ7"/>
  <c r="AR7"/>
  <c r="AS7"/>
  <c r="AT7"/>
  <c r="AU7"/>
  <c r="AV7"/>
  <c r="AW7"/>
  <c r="AW9" s="1"/>
  <c r="AX7"/>
  <c r="AY7"/>
  <c r="AZ7"/>
  <c r="BA7"/>
  <c r="BB7"/>
  <c r="BC7"/>
  <c r="BD7"/>
  <c r="BE7"/>
  <c r="BF7"/>
  <c r="BG7"/>
  <c r="BG11" s="1"/>
  <c r="BH7"/>
  <c r="BI7"/>
  <c r="BJ7"/>
  <c r="BK7"/>
  <c r="BL7"/>
  <c r="BM7"/>
  <c r="BN7"/>
  <c r="BO7"/>
  <c r="BO11" s="1"/>
  <c r="BP7"/>
  <c r="BQ7"/>
  <c r="BR7"/>
  <c r="BS7"/>
  <c r="BT7"/>
  <c r="BU7"/>
  <c r="BV7"/>
  <c r="BW7"/>
  <c r="BW10" s="1"/>
  <c r="BW8" s="1"/>
  <c r="BW14" s="1"/>
  <c r="BX7"/>
  <c r="BY7"/>
  <c r="BZ7"/>
  <c r="CA7"/>
  <c r="CB7"/>
  <c r="CC7"/>
  <c r="CD7"/>
  <c r="CE7"/>
  <c r="CF7"/>
  <c r="CG7"/>
  <c r="CH7"/>
  <c r="CI7"/>
  <c r="CJ7"/>
  <c r="CJ11" s="1"/>
  <c r="CK7"/>
  <c r="CL7"/>
  <c r="CM7"/>
  <c r="CN7"/>
  <c r="CO7"/>
  <c r="CP7"/>
  <c r="CQ7"/>
  <c r="CR7"/>
  <c r="CS7"/>
  <c r="CT7"/>
  <c r="CU7"/>
  <c r="CV7"/>
  <c r="CW7"/>
  <c r="CW10" s="1"/>
  <c r="CW8" s="1"/>
  <c r="CW14" s="1"/>
  <c r="CX7"/>
  <c r="CY7"/>
  <c r="CZ7"/>
  <c r="DA7"/>
  <c r="DB7"/>
  <c r="DB9" s="1"/>
  <c r="DC7"/>
  <c r="DD7"/>
  <c r="DE7"/>
  <c r="DF7"/>
  <c r="DG7"/>
  <c r="DH7"/>
  <c r="DI7"/>
  <c r="DJ7"/>
  <c r="DK7"/>
  <c r="DL7"/>
  <c r="DM7"/>
  <c r="DN7"/>
  <c r="DO7"/>
  <c r="DO10" s="1"/>
  <c r="DO8" s="1"/>
  <c r="DO14" s="1"/>
  <c r="DP7"/>
  <c r="DQ7"/>
  <c r="DR7"/>
  <c r="DS7"/>
  <c r="D117" i="23" s="1"/>
  <c r="E117" s="1"/>
  <c r="DT7" i="15"/>
  <c r="DU7"/>
  <c r="DV7"/>
  <c r="DW7"/>
  <c r="DW10" s="1"/>
  <c r="DW8" s="1"/>
  <c r="DW14" s="1"/>
  <c r="DX7"/>
  <c r="DY7"/>
  <c r="DZ7"/>
  <c r="EA7"/>
  <c r="EB7"/>
  <c r="EC7"/>
  <c r="ED7"/>
  <c r="EE7"/>
  <c r="EF7"/>
  <c r="EG7"/>
  <c r="EH7"/>
  <c r="EI7"/>
  <c r="EI9" s="1"/>
  <c r="EJ7"/>
  <c r="EK7"/>
  <c r="EQ7"/>
  <c r="ER7"/>
  <c r="ER11" s="1"/>
  <c r="ES7"/>
  <c r="ES9" s="1"/>
  <c r="ET7"/>
  <c r="ET11" s="1"/>
  <c r="EU7"/>
  <c r="EU9" s="1"/>
  <c r="EV7"/>
  <c r="EV11" s="1"/>
  <c r="EW7"/>
  <c r="EW9" s="1"/>
  <c r="EX7"/>
  <c r="EY7"/>
  <c r="EY10" s="1"/>
  <c r="EY8" s="1"/>
  <c r="EY14" s="1"/>
  <c r="EP7"/>
  <c r="EO7"/>
  <c r="EO1"/>
  <c r="EP1"/>
  <c r="EQ1"/>
  <c r="ER1"/>
  <c r="ES1"/>
  <c r="ET1"/>
  <c r="EU1"/>
  <c r="EV1"/>
  <c r="EW1"/>
  <c r="EX1"/>
  <c r="EY1"/>
  <c r="B15" i="11"/>
  <c r="G15" s="1"/>
  <c r="B3"/>
  <c r="G3" s="1"/>
  <c r="D3" i="23"/>
  <c r="D2"/>
  <c r="B4" i="11"/>
  <c r="G4" s="1"/>
  <c r="B5"/>
  <c r="G5" s="1"/>
  <c r="B6"/>
  <c r="G6" s="1"/>
  <c r="B7"/>
  <c r="G7" s="1"/>
  <c r="B8"/>
  <c r="G8" s="1"/>
  <c r="B9"/>
  <c r="G9" s="1"/>
  <c r="B10"/>
  <c r="G10" s="1"/>
  <c r="B11"/>
  <c r="G11" s="1"/>
  <c r="B12"/>
  <c r="G12" s="1"/>
  <c r="B13"/>
  <c r="G13" s="1"/>
  <c r="B14"/>
  <c r="G14" s="1"/>
  <c r="B16"/>
  <c r="G16" s="1"/>
  <c r="B17"/>
  <c r="G17" s="1"/>
  <c r="B18"/>
  <c r="G18" s="1"/>
  <c r="B19"/>
  <c r="G19" s="1"/>
  <c r="B20"/>
  <c r="G20" s="1"/>
  <c r="B21"/>
  <c r="G21" s="1"/>
  <c r="B22"/>
  <c r="G22" s="1"/>
  <c r="B23"/>
  <c r="G23" s="1"/>
  <c r="B24"/>
  <c r="G24" s="1"/>
  <c r="B25"/>
  <c r="G25" s="1"/>
  <c r="B26"/>
  <c r="G26" s="1"/>
  <c r="B27"/>
  <c r="G27" s="1"/>
  <c r="B28"/>
  <c r="G28" s="1"/>
  <c r="B29"/>
  <c r="G29" s="1"/>
  <c r="B30"/>
  <c r="G30" s="1"/>
  <c r="B31"/>
  <c r="G31" s="1"/>
  <c r="B32"/>
  <c r="G32" s="1"/>
  <c r="B33"/>
  <c r="G33" s="1"/>
  <c r="B34"/>
  <c r="G34" s="1"/>
  <c r="B35"/>
  <c r="G35" s="1"/>
  <c r="B36"/>
  <c r="G36" s="1"/>
  <c r="B37"/>
  <c r="G37" s="1"/>
  <c r="B38"/>
  <c r="G38" s="1"/>
  <c r="B39"/>
  <c r="G39" s="1"/>
  <c r="B40"/>
  <c r="G40" s="1"/>
  <c r="B41"/>
  <c r="G41" s="1"/>
  <c r="B42"/>
  <c r="G42" s="1"/>
  <c r="B43"/>
  <c r="G43" s="1"/>
  <c r="B44"/>
  <c r="G44" s="1"/>
  <c r="B45"/>
  <c r="G45" s="1"/>
  <c r="B46"/>
  <c r="G46" s="1"/>
  <c r="B47"/>
  <c r="G47" s="1"/>
  <c r="B48"/>
  <c r="G48" s="1"/>
  <c r="B49"/>
  <c r="G49" s="1"/>
  <c r="B50"/>
  <c r="G50" s="1"/>
  <c r="B51"/>
  <c r="G51" s="1"/>
  <c r="B52"/>
  <c r="G52" s="1"/>
  <c r="B53"/>
  <c r="G53" s="1"/>
  <c r="B54"/>
  <c r="G54" s="1"/>
  <c r="B55"/>
  <c r="G55" s="1"/>
  <c r="B56"/>
  <c r="G56" s="1"/>
  <c r="B57"/>
  <c r="G57" s="1"/>
  <c r="B58"/>
  <c r="G58" s="1"/>
  <c r="B59"/>
  <c r="G59" s="1"/>
  <c r="B60"/>
  <c r="G60" s="1"/>
  <c r="B61"/>
  <c r="G61" s="1"/>
  <c r="B62"/>
  <c r="G62" s="1"/>
  <c r="B63"/>
  <c r="G63" s="1"/>
  <c r="B64"/>
  <c r="G64" s="1"/>
  <c r="B65"/>
  <c r="G65" s="1"/>
  <c r="B66"/>
  <c r="G66" s="1"/>
  <c r="B67"/>
  <c r="G67" s="1"/>
  <c r="B68"/>
  <c r="G68" s="1"/>
  <c r="B69"/>
  <c r="G69" s="1"/>
  <c r="B70"/>
  <c r="G70" s="1"/>
  <c r="B71"/>
  <c r="G71" s="1"/>
  <c r="B72"/>
  <c r="G72" s="1"/>
  <c r="B73"/>
  <c r="G73" s="1"/>
  <c r="B74"/>
  <c r="G74" s="1"/>
  <c r="B75"/>
  <c r="G75" s="1"/>
  <c r="B76"/>
  <c r="G76" s="1"/>
  <c r="B77"/>
  <c r="G77" s="1"/>
  <c r="B78"/>
  <c r="G78" s="1"/>
  <c r="B79"/>
  <c r="G79" s="1"/>
  <c r="B80"/>
  <c r="G80" s="1"/>
  <c r="B81"/>
  <c r="G81" s="1"/>
  <c r="B82"/>
  <c r="G82" s="1"/>
  <c r="B83"/>
  <c r="G83" s="1"/>
  <c r="B84"/>
  <c r="G84" s="1"/>
  <c r="B85"/>
  <c r="G85" s="1"/>
  <c r="B86"/>
  <c r="G86" s="1"/>
  <c r="B87"/>
  <c r="G87" s="1"/>
  <c r="B88"/>
  <c r="G88" s="1"/>
  <c r="B89"/>
  <c r="G89" s="1"/>
  <c r="B90"/>
  <c r="G90" s="1"/>
  <c r="B91"/>
  <c r="G91" s="1"/>
  <c r="B92"/>
  <c r="G92" s="1"/>
  <c r="B93"/>
  <c r="G93" s="1"/>
  <c r="B94"/>
  <c r="G94" s="1"/>
  <c r="B95"/>
  <c r="G95" s="1"/>
  <c r="B96"/>
  <c r="G96" s="1"/>
  <c r="B97"/>
  <c r="G97" s="1"/>
  <c r="B98"/>
  <c r="G98" s="1"/>
  <c r="B99"/>
  <c r="G99" s="1"/>
  <c r="B100"/>
  <c r="G100" s="1"/>
  <c r="B101"/>
  <c r="G101" s="1"/>
  <c r="B102"/>
  <c r="G102" s="1"/>
  <c r="B103"/>
  <c r="G103" s="1"/>
  <c r="B104"/>
  <c r="G104" s="1"/>
  <c r="B105"/>
  <c r="G105" s="1"/>
  <c r="B106"/>
  <c r="G106" s="1"/>
  <c r="B107"/>
  <c r="G107" s="1"/>
  <c r="B108"/>
  <c r="G108" s="1"/>
  <c r="B109"/>
  <c r="G109" s="1"/>
  <c r="B110"/>
  <c r="G110" s="1"/>
  <c r="B111"/>
  <c r="G111" s="1"/>
  <c r="B112"/>
  <c r="G112" s="1"/>
  <c r="B113"/>
  <c r="G113" s="1"/>
  <c r="B114"/>
  <c r="G114" s="1"/>
  <c r="B115"/>
  <c r="G115" s="1"/>
  <c r="B116"/>
  <c r="G116" s="1"/>
  <c r="B117"/>
  <c r="G117" s="1"/>
  <c r="B118"/>
  <c r="G118" s="1"/>
  <c r="B119"/>
  <c r="G119" s="1"/>
  <c r="B120"/>
  <c r="G120" s="1"/>
  <c r="B121"/>
  <c r="G121" s="1"/>
  <c r="B122"/>
  <c r="G122" s="1"/>
  <c r="B123"/>
  <c r="G123" s="1"/>
  <c r="B124"/>
  <c r="G124" s="1"/>
  <c r="B125"/>
  <c r="G125" s="1"/>
  <c r="B126"/>
  <c r="G126" s="1"/>
  <c r="B127"/>
  <c r="G127" s="1"/>
  <c r="B128"/>
  <c r="G128" s="1"/>
  <c r="B129"/>
  <c r="G129" s="1"/>
  <c r="B130"/>
  <c r="G130" s="1"/>
  <c r="B131"/>
  <c r="G131" s="1"/>
  <c r="B132"/>
  <c r="G132" s="1"/>
  <c r="B133"/>
  <c r="G133" s="1"/>
  <c r="B134"/>
  <c r="G134" s="1"/>
  <c r="B135"/>
  <c r="G135" s="1"/>
  <c r="B136"/>
  <c r="G136" s="1"/>
  <c r="B137"/>
  <c r="G137" s="1"/>
  <c r="B138"/>
  <c r="G138" s="1"/>
  <c r="B139"/>
  <c r="G139" s="1"/>
  <c r="B140"/>
  <c r="G140" s="1"/>
  <c r="B141"/>
  <c r="G141" s="1"/>
  <c r="B142"/>
  <c r="G142" s="1"/>
  <c r="B143"/>
  <c r="G143" s="1"/>
  <c r="B144"/>
  <c r="G144" s="1"/>
  <c r="B145"/>
  <c r="G145" s="1"/>
  <c r="B146"/>
  <c r="G146" s="1"/>
  <c r="B147"/>
  <c r="G147" s="1"/>
  <c r="B148"/>
  <c r="G148" s="1"/>
  <c r="B149"/>
  <c r="G149" s="1"/>
  <c r="B150"/>
  <c r="G150" s="1"/>
  <c r="B151"/>
  <c r="G151" s="1"/>
  <c r="B152"/>
  <c r="G152" s="1"/>
  <c r="B153"/>
  <c r="G153" s="1"/>
  <c r="B154"/>
  <c r="G154" s="1"/>
  <c r="B155"/>
  <c r="G155" s="1"/>
  <c r="B156"/>
  <c r="G156" s="1"/>
  <c r="B157"/>
  <c r="G157" s="1"/>
  <c r="B158"/>
  <c r="G158" s="1"/>
  <c r="B159"/>
  <c r="G159" s="1"/>
  <c r="B160"/>
  <c r="G160" s="1"/>
  <c r="B161"/>
  <c r="G161" s="1"/>
  <c r="B162"/>
  <c r="G162" s="1"/>
  <c r="B163"/>
  <c r="G163" s="1"/>
  <c r="B164"/>
  <c r="G164" s="1"/>
  <c r="B165"/>
  <c r="G165" s="1"/>
  <c r="B166"/>
  <c r="G166" s="1"/>
  <c r="B167"/>
  <c r="G167" s="1"/>
  <c r="B168"/>
  <c r="G168" s="1"/>
  <c r="B169"/>
  <c r="G169" s="1"/>
  <c r="B170"/>
  <c r="G170" s="1"/>
  <c r="B171"/>
  <c r="G171" s="1"/>
  <c r="B172"/>
  <c r="G172" s="1"/>
  <c r="B173"/>
  <c r="G173" s="1"/>
  <c r="B174"/>
  <c r="G174" s="1"/>
  <c r="B175"/>
  <c r="G175" s="1"/>
  <c r="B176"/>
  <c r="G176" s="1"/>
  <c r="B177"/>
  <c r="G177" s="1"/>
  <c r="B178"/>
  <c r="G178" s="1"/>
  <c r="B179"/>
  <c r="G179" s="1"/>
  <c r="B180"/>
  <c r="G180" s="1"/>
  <c r="B181"/>
  <c r="G181" s="1"/>
  <c r="B182"/>
  <c r="G182" s="1"/>
  <c r="B183"/>
  <c r="G183" s="1"/>
  <c r="B184"/>
  <c r="G184" s="1"/>
  <c r="B185"/>
  <c r="G185" s="1"/>
  <c r="B186"/>
  <c r="G186" s="1"/>
  <c r="B187"/>
  <c r="G187" s="1"/>
  <c r="B188"/>
  <c r="G188" s="1"/>
  <c r="B189"/>
  <c r="G189" s="1"/>
  <c r="B190"/>
  <c r="G190" s="1"/>
  <c r="B191"/>
  <c r="G191" s="1"/>
  <c r="B192"/>
  <c r="G192" s="1"/>
  <c r="B193"/>
  <c r="G193" s="1"/>
  <c r="B194"/>
  <c r="G194" s="1"/>
  <c r="B195"/>
  <c r="G195" s="1"/>
  <c r="B196"/>
  <c r="G196" s="1"/>
  <c r="B197"/>
  <c r="G197" s="1"/>
  <c r="B198"/>
  <c r="G198" s="1"/>
  <c r="B199"/>
  <c r="G199" s="1"/>
  <c r="B200"/>
  <c r="G200" s="1"/>
  <c r="B201"/>
  <c r="G201" s="1"/>
  <c r="B202"/>
  <c r="G202" s="1"/>
  <c r="B203"/>
  <c r="G203" s="1"/>
  <c r="B204"/>
  <c r="G204" s="1"/>
  <c r="B205"/>
  <c r="G205" s="1"/>
  <c r="B206"/>
  <c r="G206" s="1"/>
  <c r="B207"/>
  <c r="G207" s="1"/>
  <c r="B208"/>
  <c r="G208" s="1"/>
  <c r="B209"/>
  <c r="G209" s="1"/>
  <c r="B210"/>
  <c r="G210" s="1"/>
  <c r="B211"/>
  <c r="G211" s="1"/>
  <c r="B212"/>
  <c r="G212" s="1"/>
  <c r="B213"/>
  <c r="G213" s="1"/>
  <c r="B214"/>
  <c r="G214" s="1"/>
  <c r="B215"/>
  <c r="G215" s="1"/>
  <c r="B216"/>
  <c r="G216" s="1"/>
  <c r="B217"/>
  <c r="G217" s="1"/>
  <c r="B218"/>
  <c r="G218" s="1"/>
  <c r="B219"/>
  <c r="G219" s="1"/>
  <c r="B220"/>
  <c r="G220" s="1"/>
  <c r="B221"/>
  <c r="G221" s="1"/>
  <c r="B222"/>
  <c r="G222" s="1"/>
  <c r="B223"/>
  <c r="G223" s="1"/>
  <c r="B224"/>
  <c r="G224" s="1"/>
  <c r="B225"/>
  <c r="G225" s="1"/>
  <c r="B226"/>
  <c r="G226" s="1"/>
  <c r="B227"/>
  <c r="G227" s="1"/>
  <c r="B228"/>
  <c r="G228" s="1"/>
  <c r="B229"/>
  <c r="G229" s="1"/>
  <c r="B230"/>
  <c r="G230" s="1"/>
  <c r="B231"/>
  <c r="G231" s="1"/>
  <c r="B232"/>
  <c r="G232" s="1"/>
  <c r="B233"/>
  <c r="G233" s="1"/>
  <c r="B234"/>
  <c r="G234" s="1"/>
  <c r="B235"/>
  <c r="G235" s="1"/>
  <c r="B236"/>
  <c r="G236" s="1"/>
  <c r="B237"/>
  <c r="G237" s="1"/>
  <c r="B238"/>
  <c r="G238" s="1"/>
  <c r="B239"/>
  <c r="G239" s="1"/>
  <c r="B240"/>
  <c r="G240" s="1"/>
  <c r="B241"/>
  <c r="G241" s="1"/>
  <c r="B242"/>
  <c r="G242" s="1"/>
  <c r="B243"/>
  <c r="G243" s="1"/>
  <c r="B244"/>
  <c r="G244" s="1"/>
  <c r="B245"/>
  <c r="G245" s="1"/>
  <c r="B246"/>
  <c r="G246" s="1"/>
  <c r="B247"/>
  <c r="G247" s="1"/>
  <c r="B248"/>
  <c r="G248" s="1"/>
  <c r="B249"/>
  <c r="G249" s="1"/>
  <c r="B250"/>
  <c r="G250" s="1"/>
  <c r="B251"/>
  <c r="G251" s="1"/>
  <c r="B252"/>
  <c r="G252" s="1"/>
  <c r="B253"/>
  <c r="G253" s="1"/>
  <c r="B254"/>
  <c r="G254" s="1"/>
  <c r="B255"/>
  <c r="G255" s="1"/>
  <c r="B256"/>
  <c r="G256" s="1"/>
  <c r="B257"/>
  <c r="G257" s="1"/>
  <c r="B258"/>
  <c r="G258" s="1"/>
  <c r="B259"/>
  <c r="G259" s="1"/>
  <c r="B260"/>
  <c r="G260" s="1"/>
  <c r="B261"/>
  <c r="G261" s="1"/>
  <c r="B262"/>
  <c r="G262" s="1"/>
  <c r="B263"/>
  <c r="G263" s="1"/>
  <c r="B264"/>
  <c r="G264" s="1"/>
  <c r="B265"/>
  <c r="G265" s="1"/>
  <c r="B266"/>
  <c r="G266" s="1"/>
  <c r="B267"/>
  <c r="G267" s="1"/>
  <c r="B268"/>
  <c r="G268" s="1"/>
  <c r="B269"/>
  <c r="G269" s="1"/>
  <c r="B270"/>
  <c r="G270" s="1"/>
  <c r="B271"/>
  <c r="G271" s="1"/>
  <c r="B272"/>
  <c r="G272" s="1"/>
  <c r="B273"/>
  <c r="G273" s="1"/>
  <c r="B274"/>
  <c r="G274" s="1"/>
  <c r="B275"/>
  <c r="G275" s="1"/>
  <c r="B276"/>
  <c r="G276" s="1"/>
  <c r="B277"/>
  <c r="G277" s="1"/>
  <c r="B278"/>
  <c r="G278" s="1"/>
  <c r="B279"/>
  <c r="G279" s="1"/>
  <c r="B280"/>
  <c r="G280" s="1"/>
  <c r="B281"/>
  <c r="G281" s="1"/>
  <c r="B282"/>
  <c r="G282" s="1"/>
  <c r="B283"/>
  <c r="G283" s="1"/>
  <c r="B284"/>
  <c r="G284" s="1"/>
  <c r="B285"/>
  <c r="G285" s="1"/>
  <c r="B286"/>
  <c r="G286" s="1"/>
  <c r="B287"/>
  <c r="G287" s="1"/>
  <c r="B288"/>
  <c r="G288" s="1"/>
  <c r="B289"/>
  <c r="G289" s="1"/>
  <c r="B290"/>
  <c r="G290" s="1"/>
  <c r="B291"/>
  <c r="G291" s="1"/>
  <c r="B292"/>
  <c r="G292" s="1"/>
  <c r="B293"/>
  <c r="G293" s="1"/>
  <c r="B294"/>
  <c r="G294" s="1"/>
  <c r="B295"/>
  <c r="G295" s="1"/>
  <c r="B296"/>
  <c r="G296" s="1"/>
  <c r="B297"/>
  <c r="G297" s="1"/>
  <c r="B298"/>
  <c r="G298" s="1"/>
  <c r="B299"/>
  <c r="G299" s="1"/>
  <c r="B300"/>
  <c r="G300" s="1"/>
  <c r="B301"/>
  <c r="G301" s="1"/>
  <c r="B302"/>
  <c r="G302" s="1"/>
  <c r="B303"/>
  <c r="G303" s="1"/>
  <c r="B304"/>
  <c r="G304" s="1"/>
  <c r="B305"/>
  <c r="G305" s="1"/>
  <c r="B306"/>
  <c r="G306" s="1"/>
  <c r="B307"/>
  <c r="G307" s="1"/>
  <c r="B308"/>
  <c r="G308" s="1"/>
  <c r="B309"/>
  <c r="G309" s="1"/>
  <c r="B310"/>
  <c r="G310" s="1"/>
  <c r="B311"/>
  <c r="G311" s="1"/>
  <c r="B312"/>
  <c r="G312" s="1"/>
  <c r="B313"/>
  <c r="G313" s="1"/>
  <c r="B314"/>
  <c r="G314" s="1"/>
  <c r="B315"/>
  <c r="G315" s="1"/>
  <c r="B316"/>
  <c r="G316" s="1"/>
  <c r="B317"/>
  <c r="G317" s="1"/>
  <c r="B318"/>
  <c r="G318" s="1"/>
  <c r="B319"/>
  <c r="G319" s="1"/>
  <c r="B320"/>
  <c r="G320" s="1"/>
  <c r="B321"/>
  <c r="G321" s="1"/>
  <c r="B322"/>
  <c r="G322" s="1"/>
  <c r="B323"/>
  <c r="G323" s="1"/>
  <c r="B324"/>
  <c r="G324" s="1"/>
  <c r="B325"/>
  <c r="G325" s="1"/>
  <c r="B326"/>
  <c r="G326" s="1"/>
  <c r="B327"/>
  <c r="G327" s="1"/>
  <c r="B328"/>
  <c r="G328" s="1"/>
  <c r="B329"/>
  <c r="G329" s="1"/>
  <c r="B330"/>
  <c r="G330" s="1"/>
  <c r="B331"/>
  <c r="G331" s="1"/>
  <c r="B332"/>
  <c r="G332" s="1"/>
  <c r="B333"/>
  <c r="G333" s="1"/>
  <c r="B334"/>
  <c r="G334" s="1"/>
  <c r="B335"/>
  <c r="G335" s="1"/>
  <c r="B336"/>
  <c r="G336" s="1"/>
  <c r="B337"/>
  <c r="G337" s="1"/>
  <c r="B338"/>
  <c r="G338" s="1"/>
  <c r="B339"/>
  <c r="G339" s="1"/>
  <c r="B340"/>
  <c r="G340" s="1"/>
  <c r="B341"/>
  <c r="G341" s="1"/>
  <c r="B342"/>
  <c r="G342" s="1"/>
  <c r="B343"/>
  <c r="G343" s="1"/>
  <c r="B344"/>
  <c r="G344" s="1"/>
  <c r="B345"/>
  <c r="G345" s="1"/>
  <c r="B346"/>
  <c r="G346" s="1"/>
  <c r="B347"/>
  <c r="G347" s="1"/>
  <c r="B348"/>
  <c r="G348" s="1"/>
  <c r="B349"/>
  <c r="G349" s="1"/>
  <c r="B350"/>
  <c r="G350" s="1"/>
  <c r="B351"/>
  <c r="G351" s="1"/>
  <c r="B352"/>
  <c r="G352" s="1"/>
  <c r="B353"/>
  <c r="G353" s="1"/>
  <c r="B354"/>
  <c r="G354" s="1"/>
  <c r="B355"/>
  <c r="G355" s="1"/>
  <c r="B356"/>
  <c r="G356" s="1"/>
  <c r="B357"/>
  <c r="G357" s="1"/>
  <c r="B358"/>
  <c r="G358" s="1"/>
  <c r="B359"/>
  <c r="G359" s="1"/>
  <c r="B360"/>
  <c r="G360" s="1"/>
  <c r="B361"/>
  <c r="G361" s="1"/>
  <c r="B362"/>
  <c r="G362" s="1"/>
  <c r="B363"/>
  <c r="G363" s="1"/>
  <c r="B364"/>
  <c r="G364" s="1"/>
  <c r="B365"/>
  <c r="G365" s="1"/>
  <c r="B366"/>
  <c r="G366" s="1"/>
  <c r="B367"/>
  <c r="G367" s="1"/>
  <c r="B368"/>
  <c r="G368" s="1"/>
  <c r="B369"/>
  <c r="G369" s="1"/>
  <c r="B370"/>
  <c r="G370" s="1"/>
  <c r="B371"/>
  <c r="G371" s="1"/>
  <c r="B372"/>
  <c r="G372" s="1"/>
  <c r="B373"/>
  <c r="G373" s="1"/>
  <c r="B374"/>
  <c r="G374" s="1"/>
  <c r="B375"/>
  <c r="G375" s="1"/>
  <c r="B376"/>
  <c r="G376" s="1"/>
  <c r="B377"/>
  <c r="G377" s="1"/>
  <c r="B378"/>
  <c r="G378" s="1"/>
  <c r="B379"/>
  <c r="G379" s="1"/>
  <c r="B380"/>
  <c r="G380" s="1"/>
  <c r="B381"/>
  <c r="G381" s="1"/>
  <c r="B382"/>
  <c r="G382" s="1"/>
  <c r="B383"/>
  <c r="G383" s="1"/>
  <c r="B384"/>
  <c r="G384" s="1"/>
  <c r="B385"/>
  <c r="G385" s="1"/>
  <c r="B386"/>
  <c r="G386" s="1"/>
  <c r="B387"/>
  <c r="G387" s="1"/>
  <c r="B388"/>
  <c r="G388" s="1"/>
  <c r="B389"/>
  <c r="G389" s="1"/>
  <c r="B390"/>
  <c r="G390" s="1"/>
  <c r="B391"/>
  <c r="G391" s="1"/>
  <c r="B392"/>
  <c r="G392" s="1"/>
  <c r="B393"/>
  <c r="G393" s="1"/>
  <c r="B394"/>
  <c r="G394" s="1"/>
  <c r="B395"/>
  <c r="G395" s="1"/>
  <c r="B396"/>
  <c r="G396" s="1"/>
  <c r="B397"/>
  <c r="G397" s="1"/>
  <c r="B398"/>
  <c r="G398" s="1"/>
  <c r="B399"/>
  <c r="G399" s="1"/>
  <c r="B400"/>
  <c r="G400" s="1"/>
  <c r="B401"/>
  <c r="G401" s="1"/>
  <c r="B402"/>
  <c r="G402" s="1"/>
  <c r="B403"/>
  <c r="G403" s="1"/>
  <c r="B404"/>
  <c r="G404" s="1"/>
  <c r="B405"/>
  <c r="G405" s="1"/>
  <c r="B406"/>
  <c r="G406" s="1"/>
  <c r="B407"/>
  <c r="G407" s="1"/>
  <c r="B408"/>
  <c r="G408" s="1"/>
  <c r="B409"/>
  <c r="G409" s="1"/>
  <c r="B410"/>
  <c r="G410" s="1"/>
  <c r="B411"/>
  <c r="G411" s="1"/>
  <c r="B412"/>
  <c r="G412" s="1"/>
  <c r="B413"/>
  <c r="G413" s="1"/>
  <c r="B414"/>
  <c r="G414" s="1"/>
  <c r="B415"/>
  <c r="G415" s="1"/>
  <c r="B416"/>
  <c r="G416" s="1"/>
  <c r="B417"/>
  <c r="G417" s="1"/>
  <c r="B418"/>
  <c r="G418" s="1"/>
  <c r="B419"/>
  <c r="G419" s="1"/>
  <c r="B420"/>
  <c r="G420" s="1"/>
  <c r="B421"/>
  <c r="G421" s="1"/>
  <c r="B422"/>
  <c r="G422" s="1"/>
  <c r="B423"/>
  <c r="G423" s="1"/>
  <c r="B424"/>
  <c r="G424" s="1"/>
  <c r="B425"/>
  <c r="G425" s="1"/>
  <c r="B426"/>
  <c r="G426" s="1"/>
  <c r="B427"/>
  <c r="G427" s="1"/>
  <c r="B428"/>
  <c r="G428" s="1"/>
  <c r="B429"/>
  <c r="G429" s="1"/>
  <c r="B430"/>
  <c r="G430" s="1"/>
  <c r="B431"/>
  <c r="G431" s="1"/>
  <c r="B432"/>
  <c r="G432" s="1"/>
  <c r="B433"/>
  <c r="G433" s="1"/>
  <c r="B434"/>
  <c r="G434" s="1"/>
  <c r="B435"/>
  <c r="G435" s="1"/>
  <c r="B436"/>
  <c r="G436" s="1"/>
  <c r="B437"/>
  <c r="G437" s="1"/>
  <c r="B438"/>
  <c r="G438" s="1"/>
  <c r="B439"/>
  <c r="G439" s="1"/>
  <c r="B440"/>
  <c r="G440" s="1"/>
  <c r="B441"/>
  <c r="G441" s="1"/>
  <c r="B442"/>
  <c r="G442" s="1"/>
  <c r="B443"/>
  <c r="G443" s="1"/>
  <c r="B444"/>
  <c r="G444" s="1"/>
  <c r="B445"/>
  <c r="G445" s="1"/>
  <c r="B446"/>
  <c r="G446" s="1"/>
  <c r="B447"/>
  <c r="G447" s="1"/>
  <c r="B448"/>
  <c r="G448" s="1"/>
  <c r="B449"/>
  <c r="G449" s="1"/>
  <c r="B450"/>
  <c r="G450" s="1"/>
  <c r="B451"/>
  <c r="G451" s="1"/>
  <c r="B452"/>
  <c r="G452" s="1"/>
  <c r="B453"/>
  <c r="G453" s="1"/>
  <c r="B454"/>
  <c r="G454" s="1"/>
  <c r="EL7" i="15"/>
  <c r="EL10" s="1"/>
  <c r="EM7"/>
  <c r="EN7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EL1" i="15"/>
  <c r="EM1"/>
  <c r="EN1"/>
  <c r="DR1"/>
  <c r="DS1"/>
  <c r="DT1"/>
  <c r="DU1"/>
  <c r="DV1"/>
  <c r="DW1"/>
  <c r="DX1"/>
  <c r="DY1"/>
  <c r="DO1"/>
  <c r="DP1"/>
  <c r="DQ1"/>
  <c r="DZ1"/>
  <c r="DD1"/>
  <c r="DE1"/>
  <c r="DF1"/>
  <c r="DG1"/>
  <c r="DH1"/>
  <c r="DI1"/>
  <c r="CS1"/>
  <c r="CT1"/>
  <c r="CI1"/>
  <c r="CJ1"/>
  <c r="CK1"/>
  <c r="CL1"/>
  <c r="CM1"/>
  <c r="BL1"/>
  <c r="BM1"/>
  <c r="BN1"/>
  <c r="AR1"/>
  <c r="AS1"/>
  <c r="AT1"/>
  <c r="AU1"/>
  <c r="AO1"/>
  <c r="AP1"/>
  <c r="AQ1"/>
  <c r="AV1"/>
  <c r="AW1"/>
  <c r="X1"/>
  <c r="Y1"/>
  <c r="Z1"/>
  <c r="AA1"/>
  <c r="AB1"/>
  <c r="P1"/>
  <c r="Q1"/>
  <c r="M1"/>
  <c r="N1"/>
  <c r="O1"/>
  <c r="R1"/>
  <c r="L1"/>
  <c r="G1"/>
  <c r="H1"/>
  <c r="I1"/>
  <c r="J1"/>
  <c r="K1"/>
  <c r="F1"/>
  <c r="CR1"/>
  <c r="CU1"/>
  <c r="CV1"/>
  <c r="CW1"/>
  <c r="CX1"/>
  <c r="BJ1"/>
  <c r="BK1"/>
  <c r="BO1"/>
  <c r="S1"/>
  <c r="T1"/>
  <c r="AX1"/>
  <c r="BQ1"/>
  <c r="BR1"/>
  <c r="BS1"/>
  <c r="BT1"/>
  <c r="BU1"/>
  <c r="BV1"/>
  <c r="AI1"/>
  <c r="AJ1"/>
  <c r="AK1"/>
  <c r="AL1"/>
  <c r="AM1"/>
  <c r="AN1"/>
  <c r="U1"/>
  <c r="V1"/>
  <c r="W1"/>
  <c r="AC1"/>
  <c r="AD1"/>
  <c r="AE1"/>
  <c r="AF1"/>
  <c r="AG1"/>
  <c r="AH1"/>
  <c r="AY1"/>
  <c r="AZ1"/>
  <c r="BA1"/>
  <c r="BB1"/>
  <c r="BC1"/>
  <c r="BD1"/>
  <c r="BE1"/>
  <c r="BF1"/>
  <c r="BG1"/>
  <c r="BH1"/>
  <c r="BI1"/>
  <c r="BP1"/>
  <c r="BW1"/>
  <c r="BX1"/>
  <c r="BY1"/>
  <c r="BZ1"/>
  <c r="CA1"/>
  <c r="CB1"/>
  <c r="CC1"/>
  <c r="CD1"/>
  <c r="CE1"/>
  <c r="CF1"/>
  <c r="CG1"/>
  <c r="CH1"/>
  <c r="CN1"/>
  <c r="CO1"/>
  <c r="CP1"/>
  <c r="CQ1"/>
  <c r="CY1"/>
  <c r="CZ1"/>
  <c r="DA1"/>
  <c r="DB1"/>
  <c r="DC1"/>
  <c r="DJ1"/>
  <c r="DK1"/>
  <c r="DL1"/>
  <c r="DM1"/>
  <c r="DN1"/>
  <c r="EA1"/>
  <c r="EB1"/>
  <c r="EC1"/>
  <c r="ED1"/>
  <c r="EE1"/>
  <c r="EF1"/>
  <c r="EG1"/>
  <c r="EH1"/>
  <c r="EI1"/>
  <c r="EJ1"/>
  <c r="EK1"/>
  <c r="D1" i="23"/>
  <c r="B2" i="19"/>
  <c r="B3"/>
  <c r="B4"/>
  <c r="B5"/>
  <c r="B6"/>
  <c r="D132" i="23"/>
  <c r="E132" s="1"/>
  <c r="AL10" i="15"/>
  <c r="AL8" s="1"/>
  <c r="AL14" s="1"/>
  <c r="BW11"/>
  <c r="DV11"/>
  <c r="D85" i="23"/>
  <c r="E85" s="1"/>
  <c r="D55"/>
  <c r="E55" s="1"/>
  <c r="EQ11" i="15"/>
  <c r="EY9"/>
  <c r="D31" i="23" l="1"/>
  <c r="E31" s="1"/>
  <c r="BG9" i="15"/>
  <c r="Q11"/>
  <c r="M10"/>
  <c r="M8" s="1"/>
  <c r="M14" s="1"/>
  <c r="D12" i="23"/>
  <c r="E12" s="1"/>
  <c r="C28" i="15"/>
  <c r="CX11"/>
  <c r="CX13" s="1"/>
  <c r="D93" i="23"/>
  <c r="E93" s="1"/>
  <c r="CL9" i="15"/>
  <c r="D81" i="23"/>
  <c r="E81" s="1"/>
  <c r="D77"/>
  <c r="E77" s="1"/>
  <c r="BV10" i="15"/>
  <c r="BV8" s="1"/>
  <c r="BV14" s="1"/>
  <c r="D65" i="23"/>
  <c r="E65" s="1"/>
  <c r="BJ11" i="15"/>
  <c r="BF10"/>
  <c r="BF8" s="1"/>
  <c r="BF14" s="1"/>
  <c r="BB10"/>
  <c r="BB8" s="1"/>
  <c r="BB14" s="1"/>
  <c r="AX10"/>
  <c r="AX8" s="1"/>
  <c r="AX14" s="1"/>
  <c r="AT10"/>
  <c r="AT8" s="1"/>
  <c r="AT14" s="1"/>
  <c r="AL9"/>
  <c r="AH9"/>
  <c r="AD11"/>
  <c r="AD13" s="1"/>
  <c r="Z11"/>
  <c r="Z13" s="1"/>
  <c r="V11"/>
  <c r="V13" s="1"/>
  <c r="D21" i="23"/>
  <c r="E21" s="1"/>
  <c r="D13"/>
  <c r="E13" s="1"/>
  <c r="C26" i="15"/>
  <c r="BI11"/>
  <c r="BI13" s="1"/>
  <c r="AS11"/>
  <c r="AS13" s="1"/>
  <c r="D29" i="23"/>
  <c r="E29" s="1"/>
  <c r="EH10" i="15"/>
  <c r="EH8" s="1"/>
  <c r="EH14" s="1"/>
  <c r="D128" i="23"/>
  <c r="E128" s="1"/>
  <c r="DZ9" i="15"/>
  <c r="DR9"/>
  <c r="DN11"/>
  <c r="DN13" s="1"/>
  <c r="D109" i="23"/>
  <c r="E109" s="1"/>
  <c r="DF11" i="15"/>
  <c r="DF13" s="1"/>
  <c r="D133" i="23"/>
  <c r="E133" s="1"/>
  <c r="D129"/>
  <c r="E129" s="1"/>
  <c r="EA11" i="15"/>
  <c r="EA13" s="1"/>
  <c r="D121" i="23"/>
  <c r="E121" s="1"/>
  <c r="DS9" i="15"/>
  <c r="DK10"/>
  <c r="DK8" s="1"/>
  <c r="DK14" s="1"/>
  <c r="D106" i="23"/>
  <c r="E106" s="1"/>
  <c r="D99"/>
  <c r="E99" s="1"/>
  <c r="CQ9" i="15"/>
  <c r="CM10"/>
  <c r="CM8" s="1"/>
  <c r="CM14" s="1"/>
  <c r="CI11"/>
  <c r="CI13" s="1"/>
  <c r="BW9"/>
  <c r="D66" i="23"/>
  <c r="E66" s="1"/>
  <c r="BC9" i="15"/>
  <c r="AY10"/>
  <c r="AY8" s="1"/>
  <c r="AY14" s="1"/>
  <c r="AU11"/>
  <c r="AU13" s="1"/>
  <c r="D41" i="23"/>
  <c r="E41" s="1"/>
  <c r="D37"/>
  <c r="E37" s="1"/>
  <c r="AI11" i="15"/>
  <c r="AI13" s="1"/>
  <c r="AE11"/>
  <c r="AE13" s="1"/>
  <c r="AA11"/>
  <c r="AA13" s="1"/>
  <c r="W10"/>
  <c r="W8" s="1"/>
  <c r="W14" s="1"/>
  <c r="D22" i="23"/>
  <c r="E22" s="1"/>
  <c r="D10"/>
  <c r="E10" s="1"/>
  <c r="EO11" i="15"/>
  <c r="EO13" s="1"/>
  <c r="EK10"/>
  <c r="EK8" s="1"/>
  <c r="EK14" s="1"/>
  <c r="D131" i="23"/>
  <c r="E131" s="1"/>
  <c r="D127"/>
  <c r="E127" s="1"/>
  <c r="DY11" i="15"/>
  <c r="DY13" s="1"/>
  <c r="D119" i="23"/>
  <c r="E119" s="1"/>
  <c r="DQ10" i="15"/>
  <c r="DQ8" s="1"/>
  <c r="DQ14" s="1"/>
  <c r="DM11"/>
  <c r="DM13" s="1"/>
  <c r="D108" i="23"/>
  <c r="E108" s="1"/>
  <c r="DE11" i="15"/>
  <c r="DE13" s="1"/>
  <c r="D101" i="23"/>
  <c r="E101" s="1"/>
  <c r="D97"/>
  <c r="E97" s="1"/>
  <c r="CS10" i="15"/>
  <c r="CS8" s="1"/>
  <c r="CS14" s="1"/>
  <c r="CO10"/>
  <c r="CO8" s="1"/>
  <c r="CO14" s="1"/>
  <c r="D80" i="23"/>
  <c r="E80" s="1"/>
  <c r="D72"/>
  <c r="E72" s="1"/>
  <c r="D68"/>
  <c r="E68" s="1"/>
  <c r="BQ10" i="15"/>
  <c r="BQ8" s="1"/>
  <c r="BQ14" s="1"/>
  <c r="D61" i="23"/>
  <c r="E61" s="1"/>
  <c r="BE9" i="15"/>
  <c r="D39" i="23"/>
  <c r="E39" s="1"/>
  <c r="AG9" i="15"/>
  <c r="D26" i="23"/>
  <c r="E26" s="1"/>
  <c r="EJ11" i="15"/>
  <c r="EJ13" s="1"/>
  <c r="EF9"/>
  <c r="EB11"/>
  <c r="EB13" s="1"/>
  <c r="DX10"/>
  <c r="DX8" s="1"/>
  <c r="DX14" s="1"/>
  <c r="D118" i="23"/>
  <c r="E118" s="1"/>
  <c r="DP11" i="15"/>
  <c r="DP13" s="1"/>
  <c r="D107" i="23"/>
  <c r="E107" s="1"/>
  <c r="DD11" i="15"/>
  <c r="CZ11"/>
  <c r="CZ13" s="1"/>
  <c r="CV11"/>
  <c r="CV13" s="1"/>
  <c r="D91" i="23"/>
  <c r="E91" s="1"/>
  <c r="D87"/>
  <c r="E87" s="1"/>
  <c r="CJ9" i="15"/>
  <c r="CB10"/>
  <c r="CB8" s="1"/>
  <c r="CB14" s="1"/>
  <c r="D71" i="23"/>
  <c r="E71" s="1"/>
  <c r="D63"/>
  <c r="E63" s="1"/>
  <c r="BL11" i="15"/>
  <c r="BL13" s="1"/>
  <c r="BH10"/>
  <c r="BH8" s="1"/>
  <c r="BH14" s="1"/>
  <c r="AZ9"/>
  <c r="D46" i="23"/>
  <c r="E46" s="1"/>
  <c r="AR10" i="15"/>
  <c r="AR8" s="1"/>
  <c r="AR14" s="1"/>
  <c r="AN10"/>
  <c r="AN8" s="1"/>
  <c r="AN14" s="1"/>
  <c r="D32" i="23"/>
  <c r="E32" s="1"/>
  <c r="X11" i="15"/>
  <c r="X13" s="1"/>
  <c r="P11"/>
  <c r="P13" s="1"/>
  <c r="D15" i="23"/>
  <c r="E15" s="1"/>
  <c r="H10" i="15"/>
  <c r="H8" s="1"/>
  <c r="H14" s="1"/>
  <c r="AD9"/>
  <c r="R10"/>
  <c r="R8" s="1"/>
  <c r="R14" s="1"/>
  <c r="D124" i="23"/>
  <c r="E124" s="1"/>
  <c r="BJ9" i="15"/>
  <c r="CT10"/>
  <c r="CT8" s="1"/>
  <c r="CT14" s="1"/>
  <c r="AT9"/>
  <c r="V10"/>
  <c r="V8" s="1"/>
  <c r="V14" s="1"/>
  <c r="CH9"/>
  <c r="DB10"/>
  <c r="DB8" s="1"/>
  <c r="DB14" s="1"/>
  <c r="D116" i="23"/>
  <c r="E116" s="1"/>
  <c r="D58"/>
  <c r="E58" s="1"/>
  <c r="AL11" i="15"/>
  <c r="AL13" s="1"/>
  <c r="BB11"/>
  <c r="BB13" s="1"/>
  <c r="D69" i="23"/>
  <c r="E69" s="1"/>
  <c r="DJ9" i="15"/>
  <c r="DR11"/>
  <c r="DR13" s="1"/>
  <c r="EH9"/>
  <c r="D113" i="23"/>
  <c r="E113" s="1"/>
  <c r="D51"/>
  <c r="E51" s="1"/>
  <c r="BF9" i="15"/>
  <c r="D30" i="23"/>
  <c r="E30" s="1"/>
  <c r="AX11" i="15"/>
  <c r="AX13" s="1"/>
  <c r="AT11"/>
  <c r="CD9"/>
  <c r="DZ10"/>
  <c r="DZ8" s="1"/>
  <c r="DZ14" s="1"/>
  <c r="BV9"/>
  <c r="DJ10"/>
  <c r="DJ8" s="1"/>
  <c r="DJ14" s="1"/>
  <c r="DN9"/>
  <c r="CX9"/>
  <c r="EY11"/>
  <c r="DZ11"/>
  <c r="DZ13" s="1"/>
  <c r="DN10"/>
  <c r="DN8" s="1"/>
  <c r="DN14" s="1"/>
  <c r="DJ11"/>
  <c r="DJ13" s="1"/>
  <c r="CT11"/>
  <c r="CT13" s="1"/>
  <c r="D44" i="23"/>
  <c r="E44" s="1"/>
  <c r="DR10" i="15"/>
  <c r="DR8" s="1"/>
  <c r="DR14" s="1"/>
  <c r="CX10"/>
  <c r="CX8" s="1"/>
  <c r="CX14" s="1"/>
  <c r="CT9"/>
  <c r="BR9"/>
  <c r="DF10"/>
  <c r="DF8" s="1"/>
  <c r="DF14" s="1"/>
  <c r="C18"/>
  <c r="EG9" s="1"/>
  <c r="C22"/>
  <c r="H176" i="11" s="1"/>
  <c r="C32" i="15"/>
  <c r="C33"/>
  <c r="DW9"/>
  <c r="EY13"/>
  <c r="W11"/>
  <c r="W13" s="1"/>
  <c r="BC11"/>
  <c r="BC13" s="1"/>
  <c r="S11"/>
  <c r="S13" s="1"/>
  <c r="DO11"/>
  <c r="DO13" s="1"/>
  <c r="EI10"/>
  <c r="EI8" s="1"/>
  <c r="EI14" s="1"/>
  <c r="G9"/>
  <c r="D35" i="23"/>
  <c r="E35" s="1"/>
  <c r="W9" i="15"/>
  <c r="D48" i="23"/>
  <c r="E48" s="1"/>
  <c r="AQ11" i="15"/>
  <c r="AQ13" s="1"/>
  <c r="D45" i="23"/>
  <c r="E45" s="1"/>
  <c r="D75"/>
  <c r="E75" s="1"/>
  <c r="D134"/>
  <c r="E134" s="1"/>
  <c r="EL11" i="15"/>
  <c r="EL13" s="1"/>
  <c r="X9"/>
  <c r="D104" i="23"/>
  <c r="E104" s="1"/>
  <c r="D56"/>
  <c r="E56" s="1"/>
  <c r="AN11" i="15"/>
  <c r="AN13" s="1"/>
  <c r="CB9"/>
  <c r="U11"/>
  <c r="U13" s="1"/>
  <c r="CR10"/>
  <c r="CR8" s="1"/>
  <c r="CR14" s="1"/>
  <c r="DI11"/>
  <c r="DI13" s="1"/>
  <c r="DA9"/>
  <c r="T9"/>
  <c r="AR9"/>
  <c r="D130" i="23"/>
  <c r="E130" s="1"/>
  <c r="D96"/>
  <c r="E96" s="1"/>
  <c r="BP9" i="15"/>
  <c r="D100" i="23"/>
  <c r="E100" s="1"/>
  <c r="DV13" i="15"/>
  <c r="AF11"/>
  <c r="AF13" s="1"/>
  <c r="BS9"/>
  <c r="EQ13"/>
  <c r="L10"/>
  <c r="L8" s="1"/>
  <c r="L14" s="1"/>
  <c r="BX9"/>
  <c r="EI11"/>
  <c r="EI13" s="1"/>
  <c r="AT13"/>
  <c r="D83" i="23"/>
  <c r="E83" s="1"/>
  <c r="BL10" i="15"/>
  <c r="BL8" s="1"/>
  <c r="BL14" s="1"/>
  <c r="DH11"/>
  <c r="DH13" s="1"/>
  <c r="CR9"/>
  <c r="D125" i="23"/>
  <c r="E125" s="1"/>
  <c r="DK11" i="15"/>
  <c r="DK13" s="1"/>
  <c r="EK9"/>
  <c r="D25" i="23"/>
  <c r="E25" s="1"/>
  <c r="BX11" i="15"/>
  <c r="BX13" s="1"/>
  <c r="AW10"/>
  <c r="AW8" s="1"/>
  <c r="AW14" s="1"/>
  <c r="D49" i="23"/>
  <c r="E49" s="1"/>
  <c r="AV10" i="15"/>
  <c r="AV8" s="1"/>
  <c r="AV14" s="1"/>
  <c r="D11" i="23"/>
  <c r="E11" s="1"/>
  <c r="DE9" i="15"/>
  <c r="BM10"/>
  <c r="BM8" s="1"/>
  <c r="BM14" s="1"/>
  <c r="AF10"/>
  <c r="AF8" s="1"/>
  <c r="AF14" s="1"/>
  <c r="D11"/>
  <c r="D13" s="1"/>
  <c r="T11"/>
  <c r="T13" s="1"/>
  <c r="L11"/>
  <c r="L13" s="1"/>
  <c r="CB11"/>
  <c r="CB13" s="1"/>
  <c r="BH11"/>
  <c r="BH13" s="1"/>
  <c r="BH9"/>
  <c r="DX11"/>
  <c r="DX13" s="1"/>
  <c r="DI10"/>
  <c r="DI8" s="1"/>
  <c r="DI14" s="1"/>
  <c r="AN9"/>
  <c r="D42" i="23"/>
  <c r="E42" s="1"/>
  <c r="AZ10" i="15"/>
  <c r="AZ8" s="1"/>
  <c r="AZ14" s="1"/>
  <c r="CN11"/>
  <c r="CN13" s="1"/>
  <c r="P9"/>
  <c r="CR11"/>
  <c r="CR13" s="1"/>
  <c r="CV9"/>
  <c r="AF9"/>
  <c r="X10"/>
  <c r="X8" s="1"/>
  <c r="X14" s="1"/>
  <c r="D10"/>
  <c r="D8" s="1"/>
  <c r="D14" s="1"/>
  <c r="BX10"/>
  <c r="BX8" s="1"/>
  <c r="BX14" s="1"/>
  <c r="EF10"/>
  <c r="EF8" s="1"/>
  <c r="EF14" s="1"/>
  <c r="AZ11"/>
  <c r="AZ13" s="1"/>
  <c r="CV10"/>
  <c r="CV8" s="1"/>
  <c r="CV14" s="1"/>
  <c r="AO11"/>
  <c r="AO13" s="1"/>
  <c r="L9"/>
  <c r="CJ10"/>
  <c r="CJ8" s="1"/>
  <c r="CJ14" s="1"/>
  <c r="P10"/>
  <c r="P8" s="1"/>
  <c r="P14" s="1"/>
  <c r="D19" i="23"/>
  <c r="E19" s="1"/>
  <c r="BM11" i="15"/>
  <c r="BM13" s="1"/>
  <c r="CO11"/>
  <c r="CO13" s="1"/>
  <c r="AK13"/>
  <c r="Q13"/>
  <c r="AE10"/>
  <c r="AE8" s="1"/>
  <c r="AE14" s="1"/>
  <c r="U10"/>
  <c r="U8" s="1"/>
  <c r="U14" s="1"/>
  <c r="D16" i="23"/>
  <c r="E16" s="1"/>
  <c r="BM9" i="15"/>
  <c r="EL9"/>
  <c r="BY11"/>
  <c r="BY13" s="1"/>
  <c r="DM9"/>
  <c r="D135" i="23"/>
  <c r="E135" s="1"/>
  <c r="CG10" i="15"/>
  <c r="CG8" s="1"/>
  <c r="CG14" s="1"/>
  <c r="D18" i="23"/>
  <c r="E18" s="1"/>
  <c r="D90"/>
  <c r="E90" s="1"/>
  <c r="ER13" i="15"/>
  <c r="DW11"/>
  <c r="DW13" s="1"/>
  <c r="ER9"/>
  <c r="AC11"/>
  <c r="AC13" s="1"/>
  <c r="ET10"/>
  <c r="ET8" s="1"/>
  <c r="ET14" s="1"/>
  <c r="D88" i="23"/>
  <c r="E88" s="1"/>
  <c r="DQ11" i="15"/>
  <c r="DQ13" s="1"/>
  <c r="EG11"/>
  <c r="EG13" s="1"/>
  <c r="DO9"/>
  <c r="CW11"/>
  <c r="CW13" s="1"/>
  <c r="DD13"/>
  <c r="DA11"/>
  <c r="DA13" s="1"/>
  <c r="EK11"/>
  <c r="EK13" s="1"/>
  <c r="R11"/>
  <c r="R13" s="1"/>
  <c r="D57" i="23"/>
  <c r="E57" s="1"/>
  <c r="BF11" i="15"/>
  <c r="BF13" s="1"/>
  <c r="CH11"/>
  <c r="CH13" s="1"/>
  <c r="DT10"/>
  <c r="DT8" s="1"/>
  <c r="DT14" s="1"/>
  <c r="BB9"/>
  <c r="Y11"/>
  <c r="Y13" s="1"/>
  <c r="D115" i="23"/>
  <c r="E115" s="1"/>
  <c r="AD10" i="15"/>
  <c r="AD8" s="1"/>
  <c r="AD14" s="1"/>
  <c r="CL11"/>
  <c r="CL13" s="1"/>
  <c r="D122" i="23"/>
  <c r="E122" s="1"/>
  <c r="EF11" i="15"/>
  <c r="EF13" s="1"/>
  <c r="V9"/>
  <c r="D47" i="23"/>
  <c r="E47" s="1"/>
  <c r="BQ9" i="15"/>
  <c r="R9"/>
  <c r="D126" i="23"/>
  <c r="E126" s="1"/>
  <c r="D64"/>
  <c r="E64" s="1"/>
  <c r="CL10" i="15"/>
  <c r="CL8" s="1"/>
  <c r="CL14" s="1"/>
  <c r="ES10"/>
  <c r="ES8" s="1"/>
  <c r="ES14" s="1"/>
  <c r="D34" i="23"/>
  <c r="E34" s="1"/>
  <c r="AO9" i="15"/>
  <c r="CD10"/>
  <c r="CD8" s="1"/>
  <c r="CD14" s="1"/>
  <c r="AH11"/>
  <c r="AH13" s="1"/>
  <c r="DI9"/>
  <c r="BQ11"/>
  <c r="BQ13" s="1"/>
  <c r="DH10"/>
  <c r="DH8" s="1"/>
  <c r="DH14" s="1"/>
  <c r="D36" i="23"/>
  <c r="E36" s="1"/>
  <c r="EB10" i="15"/>
  <c r="EB8" s="1"/>
  <c r="EB14" s="1"/>
  <c r="BR10"/>
  <c r="BR8" s="1"/>
  <c r="BR14" s="1"/>
  <c r="AO10"/>
  <c r="AO8" s="1"/>
  <c r="AO14" s="1"/>
  <c r="DE10"/>
  <c r="DE8" s="1"/>
  <c r="DE14" s="1"/>
  <c r="BO13"/>
  <c r="BG13"/>
  <c r="DA10"/>
  <c r="DA8" s="1"/>
  <c r="DA14" s="1"/>
  <c r="ER10"/>
  <c r="ER8" s="1"/>
  <c r="ER14" s="1"/>
  <c r="D98" i="23"/>
  <c r="E98" s="1"/>
  <c r="D112"/>
  <c r="E112" s="1"/>
  <c r="CO9" i="15"/>
  <c r="D114" i="23"/>
  <c r="E114" s="1"/>
  <c r="BY9" i="15"/>
  <c r="CH10"/>
  <c r="CH8" s="1"/>
  <c r="CH14" s="1"/>
  <c r="I9"/>
  <c r="BY10"/>
  <c r="BY8" s="1"/>
  <c r="BY14" s="1"/>
  <c r="EJ10"/>
  <c r="EJ8" s="1"/>
  <c r="EJ14" s="1"/>
  <c r="CW9"/>
  <c r="DY9"/>
  <c r="AX9"/>
  <c r="CG9"/>
  <c r="ES11"/>
  <c r="ES13" s="1"/>
  <c r="J11"/>
  <c r="J13" s="1"/>
  <c r="BJ10"/>
  <c r="BJ8" s="1"/>
  <c r="BJ14" s="1"/>
  <c r="AH10"/>
  <c r="AH8" s="1"/>
  <c r="AH14" s="1"/>
  <c r="DX9"/>
  <c r="DY10"/>
  <c r="DY8" s="1"/>
  <c r="DY14" s="1"/>
  <c r="EV10"/>
  <c r="EV8" s="1"/>
  <c r="EV14" s="1"/>
  <c r="D23" i="23"/>
  <c r="E23" s="1"/>
  <c r="EB9" i="15"/>
  <c r="BR11"/>
  <c r="BR13" s="1"/>
  <c r="M11"/>
  <c r="M13" s="1"/>
  <c r="EV9"/>
  <c r="BV11"/>
  <c r="BV13" s="1"/>
  <c r="DQ9"/>
  <c r="BG10"/>
  <c r="BG8" s="1"/>
  <c r="BG14" s="1"/>
  <c r="BS10"/>
  <c r="BS8" s="1"/>
  <c r="BS14" s="1"/>
  <c r="AY9"/>
  <c r="D86" i="23"/>
  <c r="E86" s="1"/>
  <c r="CQ10" i="15"/>
  <c r="CQ8" s="1"/>
  <c r="CQ14" s="1"/>
  <c r="D105" i="23"/>
  <c r="E105" s="1"/>
  <c r="EH11" i="15"/>
  <c r="EH13" s="1"/>
  <c r="AY11"/>
  <c r="AY13" s="1"/>
  <c r="D38" i="23"/>
  <c r="E38" s="1"/>
  <c r="AR11" i="15"/>
  <c r="AR13" s="1"/>
  <c r="DB11"/>
  <c r="DB13" s="1"/>
  <c r="D20" i="23"/>
  <c r="E20" s="1"/>
  <c r="AK10" i="15"/>
  <c r="AK8" s="1"/>
  <c r="AK14" s="1"/>
  <c r="AU9"/>
  <c r="CQ11"/>
  <c r="CQ13" s="1"/>
  <c r="CM11"/>
  <c r="CM13" s="1"/>
  <c r="CM9"/>
  <c r="BC10"/>
  <c r="BC8" s="1"/>
  <c r="BC14" s="1"/>
  <c r="J9"/>
  <c r="DF9"/>
  <c r="AK9"/>
  <c r="M9"/>
  <c r="BS11"/>
  <c r="BS13" s="1"/>
  <c r="D94" i="23"/>
  <c r="E94" s="1"/>
  <c r="D52"/>
  <c r="E52" s="1"/>
  <c r="AU10" i="15"/>
  <c r="AU8" s="1"/>
  <c r="AU14" s="1"/>
  <c r="ET9"/>
  <c r="J10"/>
  <c r="J8" s="1"/>
  <c r="J14" s="1"/>
  <c r="D70" i="23"/>
  <c r="E70" s="1"/>
  <c r="CY11" i="15"/>
  <c r="CY13" s="1"/>
  <c r="BJ13"/>
  <c r="AW11"/>
  <c r="AW13" s="1"/>
  <c r="DU11"/>
  <c r="DU13" s="1"/>
  <c r="EN11"/>
  <c r="EN13" s="1"/>
  <c r="D43" i="23"/>
  <c r="E43" s="1"/>
  <c r="E13" i="15"/>
  <c r="B2" i="25"/>
  <c r="B3" s="1"/>
  <c r="B4" s="1"/>
  <c r="B5" s="1"/>
  <c r="ET13" i="15"/>
  <c r="EJ9"/>
  <c r="CG11"/>
  <c r="CG13" s="1"/>
  <c r="O11"/>
  <c r="O13" s="1"/>
  <c r="BW13"/>
  <c r="DH9"/>
  <c r="CJ13"/>
  <c r="D123" i="23"/>
  <c r="E123" s="1"/>
  <c r="EX10" i="15"/>
  <c r="EX8" s="1"/>
  <c r="EX14" s="1"/>
  <c r="EX9"/>
  <c r="EX11"/>
  <c r="EX13" s="1"/>
  <c r="EE11"/>
  <c r="EE13" s="1"/>
  <c r="EE10"/>
  <c r="EE8" s="1"/>
  <c r="EE14" s="1"/>
  <c r="EE9"/>
  <c r="AJ9"/>
  <c r="AJ10"/>
  <c r="AJ8" s="1"/>
  <c r="AJ14" s="1"/>
  <c r="AJ11"/>
  <c r="AJ13" s="1"/>
  <c r="D111" i="23"/>
  <c r="E111" s="1"/>
  <c r="DL11" i="15"/>
  <c r="DL13" s="1"/>
  <c r="CA10"/>
  <c r="CA8" s="1"/>
  <c r="CA14" s="1"/>
  <c r="D74" i="23"/>
  <c r="E74" s="1"/>
  <c r="CA11" i="15"/>
  <c r="CA13" s="1"/>
  <c r="AB10"/>
  <c r="AB8" s="1"/>
  <c r="AB14" s="1"/>
  <c r="AB9"/>
  <c r="AB11"/>
  <c r="AB13" s="1"/>
  <c r="EM9"/>
  <c r="EM10"/>
  <c r="EM11"/>
  <c r="EM13" s="1"/>
  <c r="CU11"/>
  <c r="CU13" s="1"/>
  <c r="D95" i="23"/>
  <c r="E95" s="1"/>
  <c r="CU10" i="15"/>
  <c r="CU8" s="1"/>
  <c r="CU14" s="1"/>
  <c r="CU9"/>
  <c r="AP11"/>
  <c r="AP13" s="1"/>
  <c r="D40" i="23"/>
  <c r="E40" s="1"/>
  <c r="AP9" i="15"/>
  <c r="AP10"/>
  <c r="AP8" s="1"/>
  <c r="AP14" s="1"/>
  <c r="CA9"/>
  <c r="CK11"/>
  <c r="CK13" s="1"/>
  <c r="D84" i="23"/>
  <c r="E84" s="1"/>
  <c r="CK9" i="15"/>
  <c r="CK10"/>
  <c r="CK8" s="1"/>
  <c r="CK14" s="1"/>
  <c r="AG11"/>
  <c r="AG13" s="1"/>
  <c r="D33" i="23"/>
  <c r="E33" s="1"/>
  <c r="AG10" i="15"/>
  <c r="AG8" s="1"/>
  <c r="AG14" s="1"/>
  <c r="D17" i="23"/>
  <c r="E17" s="1"/>
  <c r="N11" i="15"/>
  <c r="N13" s="1"/>
  <c r="N10"/>
  <c r="N8" s="1"/>
  <c r="N14" s="1"/>
  <c r="N9"/>
  <c r="D14" i="23"/>
  <c r="E14" s="1"/>
  <c r="K10" i="15"/>
  <c r="K8" s="1"/>
  <c r="K14" s="1"/>
  <c r="K9"/>
  <c r="K11"/>
  <c r="K13" s="1"/>
  <c r="D102" i="23"/>
  <c r="E102" s="1"/>
  <c r="DC11" i="15"/>
  <c r="DC13" s="1"/>
  <c r="DC9"/>
  <c r="CE11"/>
  <c r="CE13" s="1"/>
  <c r="CE10"/>
  <c r="CE8" s="1"/>
  <c r="CE14" s="1"/>
  <c r="D78" i="23"/>
  <c r="E78" s="1"/>
  <c r="D53"/>
  <c r="E53" s="1"/>
  <c r="EC10" i="15"/>
  <c r="EC8" s="1"/>
  <c r="EC14" s="1"/>
  <c r="EC11"/>
  <c r="EC13" s="1"/>
  <c r="EC9"/>
  <c r="DG11"/>
  <c r="DG13" s="1"/>
  <c r="DD9"/>
  <c r="D103" i="23"/>
  <c r="E103" s="1"/>
  <c r="DD10" i="15"/>
  <c r="DD8" s="1"/>
  <c r="DD14" s="1"/>
  <c r="CF9"/>
  <c r="CF11"/>
  <c r="CF13" s="1"/>
  <c r="D79" i="23"/>
  <c r="E79" s="1"/>
  <c r="CF10" i="15"/>
  <c r="CF8" s="1"/>
  <c r="CF14" s="1"/>
  <c r="CC10"/>
  <c r="CC8" s="1"/>
  <c r="CC14" s="1"/>
  <c r="D76" i="23"/>
  <c r="E76" s="1"/>
  <c r="CC9" i="15"/>
  <c r="CC11"/>
  <c r="CC13" s="1"/>
  <c r="BU10"/>
  <c r="BU8" s="1"/>
  <c r="BU14" s="1"/>
  <c r="BU9"/>
  <c r="BU11"/>
  <c r="BU13" s="1"/>
  <c r="BL9"/>
  <c r="D60" i="23"/>
  <c r="E60" s="1"/>
  <c r="BE11" i="15"/>
  <c r="BE13" s="1"/>
  <c r="BE10"/>
  <c r="BE8" s="1"/>
  <c r="BE14" s="1"/>
  <c r="D54" i="23"/>
  <c r="E54" s="1"/>
  <c r="D27"/>
  <c r="E27" s="1"/>
  <c r="Z10" i="15"/>
  <c r="Z8" s="1"/>
  <c r="Z14" s="1"/>
  <c r="Z9"/>
  <c r="G10"/>
  <c r="G8" s="1"/>
  <c r="G14" s="1"/>
  <c r="G11"/>
  <c r="G13" s="1"/>
  <c r="EU10"/>
  <c r="EU8" s="1"/>
  <c r="EU14" s="1"/>
  <c r="EU11"/>
  <c r="EU13" s="1"/>
  <c r="D89" i="23"/>
  <c r="E89" s="1"/>
  <c r="CP9" i="15"/>
  <c r="CP11"/>
  <c r="CP13" s="1"/>
  <c r="CP10"/>
  <c r="CP8" s="1"/>
  <c r="CP14" s="1"/>
  <c r="D67" i="23"/>
  <c r="E67" s="1"/>
  <c r="BT10" i="15"/>
  <c r="BT8" s="1"/>
  <c r="BT14" s="1"/>
  <c r="BT9"/>
  <c r="BT11"/>
  <c r="BT13" s="1"/>
  <c r="I11"/>
  <c r="I13" s="1"/>
  <c r="I10"/>
  <c r="I8" s="1"/>
  <c r="I14" s="1"/>
  <c r="F11"/>
  <c r="F13" s="1"/>
  <c r="D9" i="23"/>
  <c r="F10" i="15"/>
  <c r="F8" s="1"/>
  <c r="F14" s="1"/>
  <c r="EP11"/>
  <c r="EP13" s="1"/>
  <c r="EP10"/>
  <c r="EP9"/>
  <c r="EW10"/>
  <c r="EW8" s="1"/>
  <c r="EW14" s="1"/>
  <c r="EW11"/>
  <c r="EW13" s="1"/>
  <c r="D120" i="23"/>
  <c r="E120" s="1"/>
  <c r="CN10" i="15"/>
  <c r="CN8" s="1"/>
  <c r="CN14" s="1"/>
  <c r="CN9"/>
  <c r="D73" i="23"/>
  <c r="E73" s="1"/>
  <c r="BZ11" i="15"/>
  <c r="BZ13" s="1"/>
  <c r="BD11"/>
  <c r="BD13" s="1"/>
  <c r="CE9"/>
  <c r="DC10"/>
  <c r="DC8" s="1"/>
  <c r="DC14" s="1"/>
  <c r="F9"/>
  <c r="DT11"/>
  <c r="DT13" s="1"/>
  <c r="DT9"/>
  <c r="D110" i="23"/>
  <c r="E110" s="1"/>
  <c r="DK9" i="15"/>
  <c r="CI9"/>
  <c r="D82" i="23"/>
  <c r="E82" s="1"/>
  <c r="CI10" i="15"/>
  <c r="CI8" s="1"/>
  <c r="CI14" s="1"/>
  <c r="BN11"/>
  <c r="BN13" s="1"/>
  <c r="D62" i="23"/>
  <c r="E62" s="1"/>
  <c r="BA11" i="15"/>
  <c r="BA13" s="1"/>
  <c r="D50" i="23"/>
  <c r="E50" s="1"/>
  <c r="H9" i="15"/>
  <c r="H11"/>
  <c r="H13" s="1"/>
  <c r="EV13"/>
  <c r="DM10"/>
  <c r="DM8" s="1"/>
  <c r="DM14" s="1"/>
  <c r="CD11"/>
  <c r="CD13" s="1"/>
  <c r="ED11"/>
  <c r="ED13" s="1"/>
  <c r="DS10"/>
  <c r="DS8" s="1"/>
  <c r="DS14" s="1"/>
  <c r="DS11"/>
  <c r="DS13" s="1"/>
  <c r="CS11"/>
  <c r="CS13" s="1"/>
  <c r="D92" i="23"/>
  <c r="E92" s="1"/>
  <c r="CS9" i="15"/>
  <c r="BP10"/>
  <c r="BP8" s="1"/>
  <c r="BP14" s="1"/>
  <c r="BP11"/>
  <c r="BP13" s="1"/>
  <c r="BK10"/>
  <c r="BK8" s="1"/>
  <c r="BK14" s="1"/>
  <c r="BK11"/>
  <c r="BK13" s="1"/>
  <c r="D59" i="23"/>
  <c r="E59" s="1"/>
  <c r="BK9" i="15"/>
  <c r="AV11"/>
  <c r="AV13" s="1"/>
  <c r="AV9"/>
  <c r="AM11"/>
  <c r="AM13" s="1"/>
  <c r="AM9"/>
  <c r="AA10"/>
  <c r="AA8" s="1"/>
  <c r="AA14" s="1"/>
  <c r="AA9"/>
  <c r="D28" i="23"/>
  <c r="E28" s="1"/>
  <c r="EO9" i="15" l="1"/>
  <c r="EQ9"/>
  <c r="O9"/>
  <c r="BZ9"/>
  <c r="CY9"/>
  <c r="Y9"/>
  <c r="DV9"/>
  <c r="C30"/>
  <c r="EA9"/>
  <c r="DG9"/>
  <c r="CZ9"/>
  <c r="BD9"/>
  <c r="DL9"/>
  <c r="BI9"/>
  <c r="S9"/>
  <c r="DP9"/>
  <c r="H9" i="11"/>
  <c r="F9" s="1"/>
  <c r="H267"/>
  <c r="E267" s="1"/>
  <c r="ED9" i="15"/>
  <c r="H372" i="11"/>
  <c r="E372" s="1"/>
  <c r="AQ9" i="15"/>
  <c r="AI9"/>
  <c r="H424" i="11"/>
  <c r="E424" s="1"/>
  <c r="H239"/>
  <c r="E239" s="1"/>
  <c r="BO9" i="15"/>
  <c r="DU9"/>
  <c r="H64" i="11"/>
  <c r="E64" s="1"/>
  <c r="H279"/>
  <c r="E279" s="1"/>
  <c r="H27"/>
  <c r="F27" s="1"/>
  <c r="H84"/>
  <c r="E84" s="1"/>
  <c r="H103"/>
  <c r="E103" s="1"/>
  <c r="H34"/>
  <c r="E34" s="1"/>
  <c r="H112"/>
  <c r="E112" s="1"/>
  <c r="H131"/>
  <c r="E131" s="1"/>
  <c r="H328"/>
  <c r="F328" s="1"/>
  <c r="H139"/>
  <c r="E139" s="1"/>
  <c r="H193"/>
  <c r="F193" s="1"/>
  <c r="H201"/>
  <c r="E201" s="1"/>
  <c r="H228"/>
  <c r="E228" s="1"/>
  <c r="H200"/>
  <c r="E200" s="1"/>
  <c r="H344"/>
  <c r="F344" s="1"/>
  <c r="H220"/>
  <c r="E220" s="1"/>
  <c r="H30"/>
  <c r="E30" s="1"/>
  <c r="H164"/>
  <c r="F164" s="1"/>
  <c r="H405"/>
  <c r="E405" s="1"/>
  <c r="H340"/>
  <c r="E340" s="1"/>
  <c r="H153"/>
  <c r="E153" s="1"/>
  <c r="H163"/>
  <c r="E163" s="1"/>
  <c r="H324"/>
  <c r="E324" s="1"/>
  <c r="H41"/>
  <c r="F41" s="1"/>
  <c r="H378"/>
  <c r="F378" s="1"/>
  <c r="H454"/>
  <c r="F454" s="1"/>
  <c r="H185"/>
  <c r="F185" s="1"/>
  <c r="H292"/>
  <c r="E292" s="1"/>
  <c r="H417"/>
  <c r="F417" s="1"/>
  <c r="H136"/>
  <c r="E136" s="1"/>
  <c r="H13"/>
  <c r="E13" s="1"/>
  <c r="H223"/>
  <c r="F223" s="1"/>
  <c r="H147"/>
  <c r="E147" s="1"/>
  <c r="H411"/>
  <c r="F411" s="1"/>
  <c r="H428"/>
  <c r="E428" s="1"/>
  <c r="H104"/>
  <c r="E104" s="1"/>
  <c r="H184"/>
  <c r="E184" s="1"/>
  <c r="H44"/>
  <c r="F44" s="1"/>
  <c r="H326"/>
  <c r="F326" s="1"/>
  <c r="H208"/>
  <c r="F208" s="1"/>
  <c r="H88"/>
  <c r="E88" s="1"/>
  <c r="H165"/>
  <c r="F165" s="1"/>
  <c r="H50"/>
  <c r="F50" s="1"/>
  <c r="H170"/>
  <c r="E170" s="1"/>
  <c r="H225"/>
  <c r="E225" s="1"/>
  <c r="H315"/>
  <c r="E315" s="1"/>
  <c r="H118"/>
  <c r="E118" s="1"/>
  <c r="H262"/>
  <c r="F262" s="1"/>
  <c r="H19"/>
  <c r="F19" s="1"/>
  <c r="H2"/>
  <c r="H327"/>
  <c r="E327" s="1"/>
  <c r="H418"/>
  <c r="E418" s="1"/>
  <c r="H387"/>
  <c r="F387" s="1"/>
  <c r="H254"/>
  <c r="F254" s="1"/>
  <c r="H383"/>
  <c r="E383" s="1"/>
  <c r="H410"/>
  <c r="E410" s="1"/>
  <c r="H280"/>
  <c r="E280" s="1"/>
  <c r="H392"/>
  <c r="F392" s="1"/>
  <c r="H363"/>
  <c r="E363" s="1"/>
  <c r="H249"/>
  <c r="F249" s="1"/>
  <c r="H242"/>
  <c r="E242" s="1"/>
  <c r="H224"/>
  <c r="F224" s="1"/>
  <c r="H117"/>
  <c r="F117" s="1"/>
  <c r="H312"/>
  <c r="F312" s="1"/>
  <c r="H361"/>
  <c r="F361" s="1"/>
  <c r="H169"/>
  <c r="E169" s="1"/>
  <c r="H330"/>
  <c r="E330" s="1"/>
  <c r="H371"/>
  <c r="E371" s="1"/>
  <c r="H311"/>
  <c r="E311" s="1"/>
  <c r="H345"/>
  <c r="E345" s="1"/>
  <c r="H10"/>
  <c r="E10" s="1"/>
  <c r="H439"/>
  <c r="F439" s="1"/>
  <c r="H132"/>
  <c r="F132" s="1"/>
  <c r="H43"/>
  <c r="E43" s="1"/>
  <c r="H63"/>
  <c r="E63" s="1"/>
  <c r="H396"/>
  <c r="E396" s="1"/>
  <c r="H380"/>
  <c r="E380" s="1"/>
  <c r="H133"/>
  <c r="E133" s="1"/>
  <c r="H399"/>
  <c r="F399" s="1"/>
  <c r="H211"/>
  <c r="F211" s="1"/>
  <c r="H442"/>
  <c r="E442" s="1"/>
  <c r="H313"/>
  <c r="E313" s="1"/>
  <c r="H54"/>
  <c r="F54" s="1"/>
  <c r="H303"/>
  <c r="E303" s="1"/>
  <c r="H263"/>
  <c r="H181"/>
  <c r="E181" s="1"/>
  <c r="H22"/>
  <c r="F22" s="1"/>
  <c r="H18"/>
  <c r="E18" s="1"/>
  <c r="H95"/>
  <c r="E95" s="1"/>
  <c r="H351"/>
  <c r="F351" s="1"/>
  <c r="H130"/>
  <c r="F130" s="1"/>
  <c r="H138"/>
  <c r="E138" s="1"/>
  <c r="H282"/>
  <c r="E282" s="1"/>
  <c r="H55"/>
  <c r="F55" s="1"/>
  <c r="H438"/>
  <c r="F438" s="1"/>
  <c r="H29"/>
  <c r="E29" s="1"/>
  <c r="H51"/>
  <c r="F51" s="1"/>
  <c r="H374"/>
  <c r="F374" s="1"/>
  <c r="H302"/>
  <c r="E302" s="1"/>
  <c r="H385"/>
  <c r="E385" s="1"/>
  <c r="H197"/>
  <c r="E197" s="1"/>
  <c r="H354"/>
  <c r="E354" s="1"/>
  <c r="H186"/>
  <c r="F186" s="1"/>
  <c r="H300"/>
  <c r="F300" s="1"/>
  <c r="H204"/>
  <c r="F204" s="1"/>
  <c r="H16"/>
  <c r="F16" s="1"/>
  <c r="H222"/>
  <c r="F222" s="1"/>
  <c r="H151"/>
  <c r="F151" s="1"/>
  <c r="H379"/>
  <c r="E379" s="1"/>
  <c r="H123"/>
  <c r="E123" s="1"/>
  <c r="H403"/>
  <c r="F403" s="1"/>
  <c r="H377"/>
  <c r="E377" s="1"/>
  <c r="H355"/>
  <c r="E355" s="1"/>
  <c r="H73"/>
  <c r="F73" s="1"/>
  <c r="H212"/>
  <c r="E212" s="1"/>
  <c r="H80"/>
  <c r="E80" s="1"/>
  <c r="H452"/>
  <c r="E452" s="1"/>
  <c r="H207"/>
  <c r="F207" s="1"/>
  <c r="H99"/>
  <c r="F99" s="1"/>
  <c r="H233"/>
  <c r="F233" s="1"/>
  <c r="H415"/>
  <c r="E415" s="1"/>
  <c r="H227"/>
  <c r="F227" s="1"/>
  <c r="H250"/>
  <c r="F250" s="1"/>
  <c r="H3"/>
  <c r="E3" s="1"/>
  <c r="H437"/>
  <c r="F437" s="1"/>
  <c r="H321"/>
  <c r="F321" s="1"/>
  <c r="H286"/>
  <c r="F286" s="1"/>
  <c r="H241"/>
  <c r="E241" s="1"/>
  <c r="H360"/>
  <c r="F360" s="1"/>
  <c r="H277"/>
  <c r="E277" s="1"/>
  <c r="H408"/>
  <c r="F408" s="1"/>
  <c r="H266"/>
  <c r="E266" s="1"/>
  <c r="H219"/>
  <c r="E219" s="1"/>
  <c r="H256"/>
  <c r="F256" s="1"/>
  <c r="H195"/>
  <c r="F195" s="1"/>
  <c r="H168"/>
  <c r="F168" s="1"/>
  <c r="H426"/>
  <c r="F426" s="1"/>
  <c r="H59"/>
  <c r="E59" s="1"/>
  <c r="H343"/>
  <c r="F343" s="1"/>
  <c r="H129"/>
  <c r="F129" s="1"/>
  <c r="H234"/>
  <c r="E234" s="1"/>
  <c r="H314"/>
  <c r="E314" s="1"/>
  <c r="H6"/>
  <c r="F6" s="1"/>
  <c r="H376"/>
  <c r="E376" s="1"/>
  <c r="H134"/>
  <c r="F134" s="1"/>
  <c r="H388"/>
  <c r="F388" s="1"/>
  <c r="H253"/>
  <c r="E253" s="1"/>
  <c r="H368"/>
  <c r="F368" s="1"/>
  <c r="H294"/>
  <c r="F294" s="1"/>
  <c r="H70"/>
  <c r="E70" s="1"/>
  <c r="H57"/>
  <c r="E57" s="1"/>
  <c r="H401"/>
  <c r="E401" s="1"/>
  <c r="H76"/>
  <c r="E76" s="1"/>
  <c r="H261"/>
  <c r="F261" s="1"/>
  <c r="H158"/>
  <c r="E158" s="1"/>
  <c r="H366"/>
  <c r="E366" s="1"/>
  <c r="BN9" i="15"/>
  <c r="BA9"/>
  <c r="EN9"/>
  <c r="H339" i="11"/>
  <c r="E339" s="1"/>
  <c r="H221"/>
  <c r="E221" s="1"/>
  <c r="H137"/>
  <c r="E137" s="1"/>
  <c r="H15"/>
  <c r="E15" s="1"/>
  <c r="H149"/>
  <c r="F149" s="1"/>
  <c r="H173"/>
  <c r="F173" s="1"/>
  <c r="H38"/>
  <c r="F38" s="1"/>
  <c r="H199"/>
  <c r="E199" s="1"/>
  <c r="H395"/>
  <c r="E395" s="1"/>
  <c r="H144"/>
  <c r="F144" s="1"/>
  <c r="H276"/>
  <c r="E276" s="1"/>
  <c r="AS9" i="15"/>
  <c r="AC9"/>
  <c r="H182" i="11"/>
  <c r="E182" s="1"/>
  <c r="H397"/>
  <c r="E397" s="1"/>
  <c r="H68"/>
  <c r="E68" s="1"/>
  <c r="H49"/>
  <c r="E49" s="1"/>
  <c r="H205"/>
  <c r="F205" s="1"/>
  <c r="H142"/>
  <c r="F142" s="1"/>
  <c r="H8"/>
  <c r="E8" s="1"/>
  <c r="H407"/>
  <c r="F407" s="1"/>
  <c r="H155"/>
  <c r="E155" s="1"/>
  <c r="H290"/>
  <c r="F290" s="1"/>
  <c r="H422"/>
  <c r="F422" s="1"/>
  <c r="H5"/>
  <c r="F5" s="1"/>
  <c r="H11"/>
  <c r="E11" s="1"/>
  <c r="H285"/>
  <c r="H105"/>
  <c r="F105" s="1"/>
  <c r="H414"/>
  <c r="F414" s="1"/>
  <c r="H373"/>
  <c r="E373" s="1"/>
  <c r="H420"/>
  <c r="F420" s="1"/>
  <c r="H336"/>
  <c r="F336" s="1"/>
  <c r="H449"/>
  <c r="E449" s="1"/>
  <c r="H180"/>
  <c r="F180" s="1"/>
  <c r="H390"/>
  <c r="F390" s="1"/>
  <c r="H25"/>
  <c r="E25" s="1"/>
  <c r="H31"/>
  <c r="F31" s="1"/>
  <c r="H400"/>
  <c r="H97"/>
  <c r="H297"/>
  <c r="F297" s="1"/>
  <c r="H115"/>
  <c r="F115" s="1"/>
  <c r="H218"/>
  <c r="E218" s="1"/>
  <c r="H74"/>
  <c r="F74" s="1"/>
  <c r="H156"/>
  <c r="H82"/>
  <c r="H274"/>
  <c r="F274" s="1"/>
  <c r="H432"/>
  <c r="E432" s="1"/>
  <c r="H174"/>
  <c r="F174" s="1"/>
  <c r="H127"/>
  <c r="E127" s="1"/>
  <c r="H58"/>
  <c r="F58" s="1"/>
  <c r="H78"/>
  <c r="E78" s="1"/>
  <c r="H269"/>
  <c r="F269" s="1"/>
  <c r="H85"/>
  <c r="E85" s="1"/>
  <c r="H157"/>
  <c r="E157" s="1"/>
  <c r="H116"/>
  <c r="E116" s="1"/>
  <c r="H111"/>
  <c r="F111" s="1"/>
  <c r="H329"/>
  <c r="E329" s="1"/>
  <c r="H334"/>
  <c r="F334" s="1"/>
  <c r="H40"/>
  <c r="F40" s="1"/>
  <c r="H259"/>
  <c r="E259" s="1"/>
  <c r="H113"/>
  <c r="F113" s="1"/>
  <c r="H100"/>
  <c r="E100" s="1"/>
  <c r="H331"/>
  <c r="E331" s="1"/>
  <c r="H365"/>
  <c r="E365" s="1"/>
  <c r="H230"/>
  <c r="F230" s="1"/>
  <c r="H402"/>
  <c r="E402" s="1"/>
  <c r="H367"/>
  <c r="F367" s="1"/>
  <c r="H348"/>
  <c r="E348" s="1"/>
  <c r="H284"/>
  <c r="E284" s="1"/>
  <c r="H119"/>
  <c r="F119" s="1"/>
  <c r="H167"/>
  <c r="E167" s="1"/>
  <c r="H210"/>
  <c r="F210" s="1"/>
  <c r="H341"/>
  <c r="F341" s="1"/>
  <c r="H93"/>
  <c r="F93" s="1"/>
  <c r="H451"/>
  <c r="F451" s="1"/>
  <c r="H445"/>
  <c r="F445" s="1"/>
  <c r="H203"/>
  <c r="E203" s="1"/>
  <c r="H83"/>
  <c r="F83" s="1"/>
  <c r="H301"/>
  <c r="F301" s="1"/>
  <c r="H23"/>
  <c r="F23" s="1"/>
  <c r="H161"/>
  <c r="E161" s="1"/>
  <c r="H443"/>
  <c r="E443" s="1"/>
  <c r="H12"/>
  <c r="F12" s="1"/>
  <c r="H308"/>
  <c r="H187"/>
  <c r="E187" s="1"/>
  <c r="H66"/>
  <c r="E66" s="1"/>
  <c r="H114"/>
  <c r="E114" s="1"/>
  <c r="H171"/>
  <c r="F171" s="1"/>
  <c r="H271"/>
  <c r="E271" s="1"/>
  <c r="H435"/>
  <c r="E435" s="1"/>
  <c r="H98"/>
  <c r="F98" s="1"/>
  <c r="H81"/>
  <c r="E81" s="1"/>
  <c r="H391"/>
  <c r="E391" s="1"/>
  <c r="H143"/>
  <c r="F143" s="1"/>
  <c r="H358"/>
  <c r="F358" s="1"/>
  <c r="H307"/>
  <c r="F307" s="1"/>
  <c r="H48"/>
  <c r="F48" s="1"/>
  <c r="H257"/>
  <c r="F257" s="1"/>
  <c r="H350"/>
  <c r="F350" s="1"/>
  <c r="H310"/>
  <c r="E310" s="1"/>
  <c r="H77"/>
  <c r="F77" s="1"/>
  <c r="H332"/>
  <c r="E332" s="1"/>
  <c r="H65"/>
  <c r="F65" s="1"/>
  <c r="H353"/>
  <c r="F353" s="1"/>
  <c r="H295"/>
  <c r="E295" s="1"/>
  <c r="H128"/>
  <c r="F128" s="1"/>
  <c r="H192"/>
  <c r="F192" s="1"/>
  <c r="H447"/>
  <c r="E447" s="1"/>
  <c r="H356"/>
  <c r="E356" s="1"/>
  <c r="H214"/>
  <c r="F214" s="1"/>
  <c r="H335"/>
  <c r="F335" s="1"/>
  <c r="H17"/>
  <c r="F17" s="1"/>
  <c r="H386"/>
  <c r="F386" s="1"/>
  <c r="H444"/>
  <c r="F444" s="1"/>
  <c r="H357"/>
  <c r="E357" s="1"/>
  <c r="H346"/>
  <c r="F346" s="1"/>
  <c r="H35"/>
  <c r="E35" s="1"/>
  <c r="H244"/>
  <c r="E244" s="1"/>
  <c r="H413"/>
  <c r="E413" s="1"/>
  <c r="H382"/>
  <c r="E382" s="1"/>
  <c r="H92"/>
  <c r="E92" s="1"/>
  <c r="H190"/>
  <c r="E190" s="1"/>
  <c r="H69"/>
  <c r="E69" s="1"/>
  <c r="H196"/>
  <c r="F196" s="1"/>
  <c r="H32"/>
  <c r="F32" s="1"/>
  <c r="H148"/>
  <c r="E148" s="1"/>
  <c r="H248"/>
  <c r="E248" s="1"/>
  <c r="H317"/>
  <c r="F317" s="1"/>
  <c r="H309"/>
  <c r="F309" s="1"/>
  <c r="H283"/>
  <c r="E283" s="1"/>
  <c r="H39"/>
  <c r="E39" s="1"/>
  <c r="H90"/>
  <c r="F90" s="1"/>
  <c r="H124"/>
  <c r="F124" s="1"/>
  <c r="H429"/>
  <c r="F429" s="1"/>
  <c r="H369"/>
  <c r="E369" s="1"/>
  <c r="H273"/>
  <c r="E273" s="1"/>
  <c r="H238"/>
  <c r="F238" s="1"/>
  <c r="H120"/>
  <c r="F120" s="1"/>
  <c r="H79"/>
  <c r="F79" s="1"/>
  <c r="H364"/>
  <c r="E364" s="1"/>
  <c r="H448"/>
  <c r="F448" s="1"/>
  <c r="H268"/>
  <c r="E268" s="1"/>
  <c r="H265"/>
  <c r="E265" s="1"/>
  <c r="H102"/>
  <c r="E102" s="1"/>
  <c r="H431"/>
  <c r="E431" s="1"/>
  <c r="H86"/>
  <c r="F86" s="1"/>
  <c r="H71"/>
  <c r="F71" s="1"/>
  <c r="H252"/>
  <c r="E252" s="1"/>
  <c r="H240"/>
  <c r="E240" s="1"/>
  <c r="H194"/>
  <c r="F194" s="1"/>
  <c r="H349"/>
  <c r="E349" s="1"/>
  <c r="H236"/>
  <c r="E236" s="1"/>
  <c r="H178"/>
  <c r="E178" s="1"/>
  <c r="H243"/>
  <c r="E243" s="1"/>
  <c r="H404"/>
  <c r="F404" s="1"/>
  <c r="H237"/>
  <c r="E237" s="1"/>
  <c r="H20"/>
  <c r="E20" s="1"/>
  <c r="H226"/>
  <c r="E226" s="1"/>
  <c r="H94"/>
  <c r="E94" s="1"/>
  <c r="H87"/>
  <c r="F87" s="1"/>
  <c r="H381"/>
  <c r="F381" s="1"/>
  <c r="H255"/>
  <c r="F255" s="1"/>
  <c r="H213"/>
  <c r="E213" s="1"/>
  <c r="H370"/>
  <c r="F370" s="1"/>
  <c r="H304"/>
  <c r="F304" s="1"/>
  <c r="H146"/>
  <c r="E146" s="1"/>
  <c r="H126"/>
  <c r="E126" s="1"/>
  <c r="H347"/>
  <c r="F347" s="1"/>
  <c r="H107"/>
  <c r="E107" s="1"/>
  <c r="H189"/>
  <c r="F189" s="1"/>
  <c r="H188"/>
  <c r="F188" s="1"/>
  <c r="H122"/>
  <c r="F122" s="1"/>
  <c r="H160"/>
  <c r="F160" s="1"/>
  <c r="H319"/>
  <c r="F319" s="1"/>
  <c r="H251"/>
  <c r="E251" s="1"/>
  <c r="H270"/>
  <c r="F270" s="1"/>
  <c r="H106"/>
  <c r="F106" s="1"/>
  <c r="H206"/>
  <c r="E206" s="1"/>
  <c r="H337"/>
  <c r="E337" s="1"/>
  <c r="H293"/>
  <c r="E293" s="1"/>
  <c r="H7"/>
  <c r="F7" s="1"/>
  <c r="H140"/>
  <c r="F140" s="1"/>
  <c r="H28"/>
  <c r="F28" s="1"/>
  <c r="H53"/>
  <c r="E53" s="1"/>
  <c r="H434"/>
  <c r="F434" s="1"/>
  <c r="E9" i="15"/>
  <c r="Q9"/>
  <c r="H316" i="11"/>
  <c r="H46"/>
  <c r="H325"/>
  <c r="H305"/>
  <c r="H232"/>
  <c r="H245"/>
  <c r="H162"/>
  <c r="H135"/>
  <c r="H359"/>
  <c r="H191"/>
  <c r="H62"/>
  <c r="H247"/>
  <c r="H110"/>
  <c r="H275"/>
  <c r="H67"/>
  <c r="H60"/>
  <c r="H306"/>
  <c r="H398"/>
  <c r="H209"/>
  <c r="H141"/>
  <c r="H412"/>
  <c r="H235"/>
  <c r="H375"/>
  <c r="H101"/>
  <c r="H318"/>
  <c r="H393"/>
  <c r="H109"/>
  <c r="H45"/>
  <c r="H289"/>
  <c r="H183"/>
  <c r="H272"/>
  <c r="H291"/>
  <c r="H299"/>
  <c r="H409"/>
  <c r="H179"/>
  <c r="H108"/>
  <c r="H281"/>
  <c r="H258"/>
  <c r="H433"/>
  <c r="H287"/>
  <c r="H175"/>
  <c r="H198"/>
  <c r="H446"/>
  <c r="H154"/>
  <c r="H125"/>
  <c r="H264"/>
  <c r="H52"/>
  <c r="H121"/>
  <c r="H159"/>
  <c r="H61"/>
  <c r="H36"/>
  <c r="H42"/>
  <c r="H389"/>
  <c r="H322"/>
  <c r="H215"/>
  <c r="H362"/>
  <c r="H217"/>
  <c r="H72"/>
  <c r="H427"/>
  <c r="H323"/>
  <c r="H423"/>
  <c r="H342"/>
  <c r="H333"/>
  <c r="H430"/>
  <c r="H384"/>
  <c r="H166"/>
  <c r="H24"/>
  <c r="H229"/>
  <c r="H406"/>
  <c r="H453"/>
  <c r="H352"/>
  <c r="H145"/>
  <c r="H150"/>
  <c r="H416"/>
  <c r="H91"/>
  <c r="H216"/>
  <c r="H450"/>
  <c r="H260"/>
  <c r="H21"/>
  <c r="H394"/>
  <c r="H172"/>
  <c r="H436"/>
  <c r="H37"/>
  <c r="H425"/>
  <c r="H96"/>
  <c r="H202"/>
  <c r="H419"/>
  <c r="H278"/>
  <c r="H89"/>
  <c r="H231"/>
  <c r="H288"/>
  <c r="H421"/>
  <c r="H440"/>
  <c r="H296"/>
  <c r="H47"/>
  <c r="H26"/>
  <c r="H320"/>
  <c r="H441"/>
  <c r="H152"/>
  <c r="H177"/>
  <c r="H33"/>
  <c r="H56"/>
  <c r="H4"/>
  <c r="H246"/>
  <c r="H298"/>
  <c r="H75"/>
  <c r="H338"/>
  <c r="H14"/>
  <c r="E176"/>
  <c r="F176"/>
  <c r="E9" i="23"/>
  <c r="D137"/>
  <c r="B6" i="25"/>
  <c r="B7" s="1"/>
  <c r="F84" i="11" l="1"/>
  <c r="C29" i="15"/>
  <c r="C19"/>
  <c r="F379" i="11"/>
  <c r="E328"/>
  <c r="F11"/>
  <c r="F220"/>
  <c r="F239"/>
  <c r="E417"/>
  <c r="F147"/>
  <c r="F418"/>
  <c r="E185"/>
  <c r="E164"/>
  <c r="F221"/>
  <c r="E55"/>
  <c r="E12"/>
  <c r="F57"/>
  <c r="F234"/>
  <c r="E9"/>
  <c r="F139"/>
  <c r="E44"/>
  <c r="F266"/>
  <c r="F242"/>
  <c r="F267"/>
  <c r="E211"/>
  <c r="F372"/>
  <c r="F200"/>
  <c r="F348"/>
  <c r="F292"/>
  <c r="E407"/>
  <c r="F13"/>
  <c r="E168"/>
  <c r="F415"/>
  <c r="E254"/>
  <c r="F80"/>
  <c r="E451"/>
  <c r="F276"/>
  <c r="E387"/>
  <c r="F366"/>
  <c r="F25"/>
  <c r="F314"/>
  <c r="F315"/>
  <c r="E50"/>
  <c r="F253"/>
  <c r="E399"/>
  <c r="E336"/>
  <c r="F401"/>
  <c r="F104"/>
  <c r="F424"/>
  <c r="F405"/>
  <c r="F70"/>
  <c r="E312"/>
  <c r="F30"/>
  <c r="E207"/>
  <c r="E51"/>
  <c r="F303"/>
  <c r="F123"/>
  <c r="F410"/>
  <c r="E344"/>
  <c r="E233"/>
  <c r="E160"/>
  <c r="F244"/>
  <c r="F76"/>
  <c r="E16"/>
  <c r="E186"/>
  <c r="E438"/>
  <c r="F201"/>
  <c r="E378"/>
  <c r="F163"/>
  <c r="F181"/>
  <c r="F340"/>
  <c r="F131"/>
  <c r="F330"/>
  <c r="F225"/>
  <c r="E300"/>
  <c r="E374"/>
  <c r="F138"/>
  <c r="E193"/>
  <c r="E22"/>
  <c r="F137"/>
  <c r="F64"/>
  <c r="F3"/>
  <c r="E250"/>
  <c r="F452"/>
  <c r="E7"/>
  <c r="F268"/>
  <c r="E274"/>
  <c r="F396"/>
  <c r="E222"/>
  <c r="E326"/>
  <c r="F302"/>
  <c r="F324"/>
  <c r="E227"/>
  <c r="F112"/>
  <c r="E361"/>
  <c r="E134"/>
  <c r="E224"/>
  <c r="E343"/>
  <c r="E262"/>
  <c r="E321"/>
  <c r="E411"/>
  <c r="E454"/>
  <c r="F157"/>
  <c r="F327"/>
  <c r="E270"/>
  <c r="E381"/>
  <c r="F369"/>
  <c r="F331"/>
  <c r="E390"/>
  <c r="E208"/>
  <c r="F184"/>
  <c r="F29"/>
  <c r="F435"/>
  <c r="E367"/>
  <c r="F2"/>
  <c r="F273"/>
  <c r="E17"/>
  <c r="F178"/>
  <c r="F102"/>
  <c r="E317"/>
  <c r="F293"/>
  <c r="E429"/>
  <c r="E40"/>
  <c r="E6"/>
  <c r="E71"/>
  <c r="E286"/>
  <c r="E99"/>
  <c r="E130"/>
  <c r="E294"/>
  <c r="F277"/>
  <c r="E27"/>
  <c r="E422"/>
  <c r="E105"/>
  <c r="F34"/>
  <c r="F146"/>
  <c r="F283"/>
  <c r="F382"/>
  <c r="E111"/>
  <c r="F397"/>
  <c r="F377"/>
  <c r="F380"/>
  <c r="F43"/>
  <c r="E173"/>
  <c r="F228"/>
  <c r="F279"/>
  <c r="F282"/>
  <c r="F428"/>
  <c r="E41"/>
  <c r="F18"/>
  <c r="E223"/>
  <c r="E98"/>
  <c r="F284"/>
  <c r="E165"/>
  <c r="F63"/>
  <c r="E360"/>
  <c r="F345"/>
  <c r="F383"/>
  <c r="F385"/>
  <c r="E439"/>
  <c r="F280"/>
  <c r="F170"/>
  <c r="F363"/>
  <c r="E353"/>
  <c r="F355"/>
  <c r="F155"/>
  <c r="F126"/>
  <c r="E143"/>
  <c r="E23"/>
  <c r="F15"/>
  <c r="E297"/>
  <c r="F133"/>
  <c r="E151"/>
  <c r="F354"/>
  <c r="E261"/>
  <c r="E368"/>
  <c r="E117"/>
  <c r="E249"/>
  <c r="E256"/>
  <c r="F88"/>
  <c r="F153"/>
  <c r="F103"/>
  <c r="F169"/>
  <c r="F295"/>
  <c r="F53"/>
  <c r="F39"/>
  <c r="F114"/>
  <c r="E93"/>
  <c r="E54"/>
  <c r="E205"/>
  <c r="F236"/>
  <c r="F431"/>
  <c r="F248"/>
  <c r="E350"/>
  <c r="E129"/>
  <c r="E79"/>
  <c r="E210"/>
  <c r="F127"/>
  <c r="E144"/>
  <c r="F432"/>
  <c r="F219"/>
  <c r="F69"/>
  <c r="E434"/>
  <c r="E83"/>
  <c r="F413"/>
  <c r="E307"/>
  <c r="F136"/>
  <c r="E386"/>
  <c r="E73"/>
  <c r="E74"/>
  <c r="E28"/>
  <c r="E192"/>
  <c r="F263"/>
  <c r="E263"/>
  <c r="F107"/>
  <c r="F313"/>
  <c r="F241"/>
  <c r="F332"/>
  <c r="E437"/>
  <c r="F212"/>
  <c r="F337"/>
  <c r="E188"/>
  <c r="E86"/>
  <c r="E341"/>
  <c r="F68"/>
  <c r="F158"/>
  <c r="E403"/>
  <c r="F395"/>
  <c r="F199"/>
  <c r="E38"/>
  <c r="E204"/>
  <c r="F197"/>
  <c r="E351"/>
  <c r="F95"/>
  <c r="F442"/>
  <c r="F49"/>
  <c r="E149"/>
  <c r="E2"/>
  <c r="E132"/>
  <c r="F311"/>
  <c r="F371"/>
  <c r="E388"/>
  <c r="F376"/>
  <c r="E392"/>
  <c r="F59"/>
  <c r="E426"/>
  <c r="E195"/>
  <c r="E19"/>
  <c r="F118"/>
  <c r="E408"/>
  <c r="F10"/>
  <c r="E444"/>
  <c r="E214"/>
  <c r="F265"/>
  <c r="F81"/>
  <c r="E142"/>
  <c r="F8"/>
  <c r="E65"/>
  <c r="E290"/>
  <c r="F226"/>
  <c r="F252"/>
  <c r="F364"/>
  <c r="F66"/>
  <c r="F161"/>
  <c r="F167"/>
  <c r="F271"/>
  <c r="E119"/>
  <c r="E58"/>
  <c r="E77"/>
  <c r="E189"/>
  <c r="F243"/>
  <c r="F449"/>
  <c r="E115"/>
  <c r="F251"/>
  <c r="E370"/>
  <c r="F20"/>
  <c r="F237"/>
  <c r="E230"/>
  <c r="F339"/>
  <c r="E32"/>
  <c r="E358"/>
  <c r="F203"/>
  <c r="F329"/>
  <c r="F447"/>
  <c r="F310"/>
  <c r="E5"/>
  <c r="F218"/>
  <c r="F402"/>
  <c r="E347"/>
  <c r="E257"/>
  <c r="E48"/>
  <c r="E171"/>
  <c r="E180"/>
  <c r="E120"/>
  <c r="E238"/>
  <c r="E174"/>
  <c r="F182"/>
  <c r="E448"/>
  <c r="F100"/>
  <c r="E196"/>
  <c r="E90"/>
  <c r="F92"/>
  <c r="F187"/>
  <c r="E113"/>
  <c r="F259"/>
  <c r="F357"/>
  <c r="E414"/>
  <c r="E106"/>
  <c r="E304"/>
  <c r="E194"/>
  <c r="F391"/>
  <c r="E420"/>
  <c r="F190"/>
  <c r="F35"/>
  <c r="F373"/>
  <c r="E255"/>
  <c r="F156"/>
  <c r="E156"/>
  <c r="F82"/>
  <c r="E82"/>
  <c r="E335"/>
  <c r="E140"/>
  <c r="F206"/>
  <c r="E319"/>
  <c r="E122"/>
  <c r="F213"/>
  <c r="F94"/>
  <c r="E404"/>
  <c r="F349"/>
  <c r="F240"/>
  <c r="E124"/>
  <c r="E346"/>
  <c r="E269"/>
  <c r="F78"/>
  <c r="F443"/>
  <c r="E301"/>
  <c r="E445"/>
  <c r="E334"/>
  <c r="F116"/>
  <c r="F85"/>
  <c r="E128"/>
  <c r="E87"/>
  <c r="F356"/>
  <c r="F365"/>
  <c r="E31"/>
  <c r="E309"/>
  <c r="F148"/>
  <c r="E97"/>
  <c r="F97"/>
  <c r="E400"/>
  <c r="F400"/>
  <c r="E285"/>
  <c r="F285"/>
  <c r="F308"/>
  <c r="E308"/>
  <c r="F33"/>
  <c r="E33"/>
  <c r="E152"/>
  <c r="F152"/>
  <c r="E320"/>
  <c r="F320"/>
  <c r="E296"/>
  <c r="F296"/>
  <c r="F288"/>
  <c r="E288"/>
  <c r="E278"/>
  <c r="F278"/>
  <c r="F96"/>
  <c r="E96"/>
  <c r="E172"/>
  <c r="F172"/>
  <c r="F352"/>
  <c r="E352"/>
  <c r="F229"/>
  <c r="E229"/>
  <c r="E333"/>
  <c r="F333"/>
  <c r="E427"/>
  <c r="F427"/>
  <c r="F362"/>
  <c r="E362"/>
  <c r="F389"/>
  <c r="E389"/>
  <c r="F61"/>
  <c r="E61"/>
  <c r="F446"/>
  <c r="E446"/>
  <c r="F287"/>
  <c r="E287"/>
  <c r="F179"/>
  <c r="E179"/>
  <c r="F299"/>
  <c r="E299"/>
  <c r="E289"/>
  <c r="F289"/>
  <c r="E109"/>
  <c r="F109"/>
  <c r="F318"/>
  <c r="E318"/>
  <c r="E235"/>
  <c r="F235"/>
  <c r="E412"/>
  <c r="F412"/>
  <c r="F398"/>
  <c r="E398"/>
  <c r="E247"/>
  <c r="F247"/>
  <c r="E191"/>
  <c r="F191"/>
  <c r="E232"/>
  <c r="F232"/>
  <c r="F298"/>
  <c r="E298"/>
  <c r="F56"/>
  <c r="E56"/>
  <c r="E421"/>
  <c r="F421"/>
  <c r="E89"/>
  <c r="F89"/>
  <c r="F202"/>
  <c r="E202"/>
  <c r="F416"/>
  <c r="E416"/>
  <c r="E166"/>
  <c r="F166"/>
  <c r="E423"/>
  <c r="F423"/>
  <c r="E72"/>
  <c r="F72"/>
  <c r="F322"/>
  <c r="E322"/>
  <c r="F175"/>
  <c r="E175"/>
  <c r="E183"/>
  <c r="F183"/>
  <c r="E45"/>
  <c r="F45"/>
  <c r="E375"/>
  <c r="F375"/>
  <c r="E209"/>
  <c r="F209"/>
  <c r="E110"/>
  <c r="F110"/>
  <c r="F75"/>
  <c r="E75"/>
  <c r="F47"/>
  <c r="E47"/>
  <c r="E440"/>
  <c r="F440"/>
  <c r="E37"/>
  <c r="F37"/>
  <c r="F394"/>
  <c r="E394"/>
  <c r="F91"/>
  <c r="E91"/>
  <c r="E150"/>
  <c r="F150"/>
  <c r="F406"/>
  <c r="E406"/>
  <c r="E24"/>
  <c r="F24"/>
  <c r="E36"/>
  <c r="F36"/>
  <c r="E121"/>
  <c r="F121"/>
  <c r="F281"/>
  <c r="E281"/>
  <c r="E101"/>
  <c r="F101"/>
  <c r="E141"/>
  <c r="F141"/>
  <c r="F275"/>
  <c r="E275"/>
  <c r="F62"/>
  <c r="E62"/>
  <c r="E135"/>
  <c r="F135"/>
  <c r="E245"/>
  <c r="F245"/>
  <c r="F325"/>
  <c r="E325"/>
  <c r="E436"/>
  <c r="F436"/>
  <c r="F21"/>
  <c r="E21"/>
  <c r="E216"/>
  <c r="F216"/>
  <c r="F145"/>
  <c r="E145"/>
  <c r="E430"/>
  <c r="F430"/>
  <c r="E52"/>
  <c r="F52"/>
  <c r="F108"/>
  <c r="E108"/>
  <c r="F291"/>
  <c r="E291"/>
  <c r="F60"/>
  <c r="E60"/>
  <c r="E316"/>
  <c r="F316"/>
  <c r="F14"/>
  <c r="E14"/>
  <c r="E338"/>
  <c r="F338"/>
  <c r="F246"/>
  <c r="E246"/>
  <c r="E4"/>
  <c r="F4"/>
  <c r="E177"/>
  <c r="F177"/>
  <c r="F441"/>
  <c r="E441"/>
  <c r="E26"/>
  <c r="F26"/>
  <c r="F231"/>
  <c r="E231"/>
  <c r="F419"/>
  <c r="E419"/>
  <c r="E425"/>
  <c r="F425"/>
  <c r="E260"/>
  <c r="F260"/>
  <c r="E450"/>
  <c r="F450"/>
  <c r="E453"/>
  <c r="F453"/>
  <c r="F384"/>
  <c r="E384"/>
  <c r="F342"/>
  <c r="E342"/>
  <c r="E323"/>
  <c r="F323"/>
  <c r="E217"/>
  <c r="F217"/>
  <c r="E215"/>
  <c r="F215"/>
  <c r="E42"/>
  <c r="F42"/>
  <c r="E159"/>
  <c r="F159"/>
  <c r="F264"/>
  <c r="E264"/>
  <c r="E125"/>
  <c r="F125"/>
  <c r="F154"/>
  <c r="E154"/>
  <c r="E198"/>
  <c r="F198"/>
  <c r="F433"/>
  <c r="E433"/>
  <c r="F258"/>
  <c r="E258"/>
  <c r="E409"/>
  <c r="F409"/>
  <c r="F272"/>
  <c r="E272"/>
  <c r="F393"/>
  <c r="E393"/>
  <c r="F306"/>
  <c r="E306"/>
  <c r="F67"/>
  <c r="E67"/>
  <c r="E359"/>
  <c r="F359"/>
  <c r="E162"/>
  <c r="F162"/>
  <c r="E305"/>
  <c r="F305"/>
  <c r="E46"/>
  <c r="F46"/>
  <c r="E138" i="23"/>
  <c r="E139"/>
  <c r="B8" i="25"/>
  <c r="EQ10" i="15" l="1"/>
  <c r="EO10"/>
  <c r="BZ10"/>
  <c r="O10"/>
  <c r="DV10"/>
  <c r="CY10"/>
  <c r="C20"/>
  <c r="EG10"/>
  <c r="C25"/>
  <c r="C27"/>
  <c r="CZ10"/>
  <c r="EA10"/>
  <c r="DG10"/>
  <c r="BD10"/>
  <c r="BI10"/>
  <c r="DL10"/>
  <c r="DP10"/>
  <c r="S10"/>
  <c r="AI10"/>
  <c r="Y10"/>
  <c r="ED10"/>
  <c r="BO10"/>
  <c r="DU10"/>
  <c r="AQ10"/>
  <c r="BN10"/>
  <c r="BA10"/>
  <c r="EN10"/>
  <c r="AS10"/>
  <c r="AC10"/>
  <c r="Q10"/>
  <c r="E10"/>
  <c r="B9" i="25"/>
  <c r="EQ8" i="15" l="1"/>
  <c r="EQ14" s="1"/>
  <c r="O8"/>
  <c r="O14" s="1"/>
  <c r="BZ8"/>
  <c r="BZ14" s="1"/>
  <c r="CY8"/>
  <c r="CY14" s="1"/>
  <c r="DV8"/>
  <c r="DV14" s="1"/>
  <c r="EG8"/>
  <c r="EG14" s="1"/>
  <c r="EA8"/>
  <c r="EA14" s="1"/>
  <c r="CZ8"/>
  <c r="CZ14" s="1"/>
  <c r="DG8"/>
  <c r="DG14" s="1"/>
  <c r="BD8"/>
  <c r="BD14" s="1"/>
  <c r="BI8"/>
  <c r="BI14" s="1"/>
  <c r="DL8"/>
  <c r="DL14" s="1"/>
  <c r="S8"/>
  <c r="S14" s="1"/>
  <c r="DP8"/>
  <c r="DP14" s="1"/>
  <c r="AI8"/>
  <c r="AI14" s="1"/>
  <c r="Y8"/>
  <c r="Y14" s="1"/>
  <c r="ED8"/>
  <c r="ED14" s="1"/>
  <c r="BO8"/>
  <c r="BO14" s="1"/>
  <c r="DU8"/>
  <c r="DU14" s="1"/>
  <c r="AQ8"/>
  <c r="AQ14" s="1"/>
  <c r="BN8"/>
  <c r="BN14" s="1"/>
  <c r="BA8"/>
  <c r="BA14" s="1"/>
  <c r="AS8"/>
  <c r="AS14" s="1"/>
  <c r="AC8"/>
  <c r="AC14" s="1"/>
  <c r="E8"/>
  <c r="E14" s="1"/>
  <c r="Q8"/>
  <c r="Q14" s="1"/>
  <c r="B10" i="25"/>
  <c r="C14" i="15" l="1"/>
  <c r="C21" s="1"/>
  <c r="B11" i="25"/>
  <c r="B12" s="1"/>
  <c r="B13" s="1"/>
  <c r="B14" l="1"/>
  <c r="B15" s="1"/>
  <c r="B16" s="1"/>
  <c r="B17" s="1"/>
  <c r="B18" s="1"/>
  <c r="B19" l="1"/>
  <c r="B20" s="1"/>
  <c r="B21" s="1"/>
  <c r="B22" s="1"/>
  <c r="B23" s="1"/>
  <c r="B24" l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comments1.xml><?xml version="1.0" encoding="utf-8"?>
<comments xmlns="http://schemas.openxmlformats.org/spreadsheetml/2006/main">
  <authors>
    <author>naultm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naultm:</t>
        </r>
        <r>
          <rPr>
            <sz val="8"/>
            <color indexed="81"/>
            <rFont val="Tahoma"/>
            <family val="2"/>
          </rPr>
          <t xml:space="preserve">
formerly </t>
        </r>
        <r>
          <rPr>
            <i/>
            <sz val="8"/>
            <color indexed="81"/>
            <rFont val="Tahoma"/>
            <family val="2"/>
          </rPr>
          <t>Megalodonta beckii</t>
        </r>
      </text>
    </comment>
  </commentList>
</comments>
</file>

<file path=xl/sharedStrings.xml><?xml version="1.0" encoding="utf-8"?>
<sst xmlns="http://schemas.openxmlformats.org/spreadsheetml/2006/main" count="4325" uniqueCount="711">
  <si>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</si>
  <si>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</si>
  <si>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</si>
  <si>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</si>
  <si>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</si>
  <si>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</si>
  <si>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</si>
  <si>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</si>
  <si>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</si>
  <si>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</si>
  <si>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</si>
  <si>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</si>
  <si>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Total vegetation</t>
  </si>
  <si>
    <t>Frequency of occurrence within vegetated areas (%)</t>
  </si>
  <si>
    <t>STATS</t>
  </si>
  <si>
    <t>Entry</t>
  </si>
  <si>
    <t>Boat Survey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</si>
  <si>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</si>
  <si>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</si>
  <si>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</si>
  <si>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</si>
  <si>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</si>
  <si>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Longitude (need electronic copy of site locations)</t>
  </si>
  <si>
    <t>INDIVIDUAL SPECIES STATS:</t>
  </si>
  <si>
    <t>SUMMARY STATS:</t>
  </si>
  <si>
    <t>County</t>
  </si>
  <si>
    <t>WBIC</t>
  </si>
  <si>
    <t>Number of sites sampled using rake on Pole (P)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</si>
  <si>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</si>
  <si>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</si>
  <si>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</si>
  <si>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</si>
  <si>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</si>
  <si>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</si>
  <si>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</si>
  <si>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</si>
  <si>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</si>
  <si>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</si>
  <si>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</si>
  <si>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</si>
  <si>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r>
      <t>Potamogeton crispus</t>
    </r>
    <r>
      <rPr>
        <sz val="9"/>
        <rFont val="Arial"/>
        <family val="2"/>
      </rPr>
      <t>,Curly-leaf pondweed</t>
    </r>
  </si>
  <si>
    <t>Nearest Point</t>
  </si>
  <si>
    <t xml:space="preserve">Depth (ft) </t>
  </si>
  <si>
    <t>Latitiude (need electronic copy of site locations)</t>
  </si>
  <si>
    <t>Species seen, habitat information</t>
  </si>
  <si>
    <t xml:space="preserve">Total Rake Fullness </t>
  </si>
  <si>
    <t>Name</t>
  </si>
  <si>
    <t>Date</t>
  </si>
  <si>
    <t>Field Crew</t>
  </si>
  <si>
    <t>Lake</t>
  </si>
  <si>
    <t xml:space="preserve">WBIC </t>
  </si>
  <si>
    <t>ADDITIONAL COMMENTS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</si>
  <si>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</si>
  <si>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</si>
  <si>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</si>
  <si>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</si>
  <si>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</si>
  <si>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</si>
  <si>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</si>
  <si>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</si>
  <si>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Section</t>
  </si>
  <si>
    <t>Species</t>
  </si>
  <si>
    <t>Common Name</t>
  </si>
  <si>
    <t>C</t>
  </si>
  <si>
    <t>species present=1</t>
  </si>
  <si>
    <t>Alisma triviale</t>
  </si>
  <si>
    <t>Bolboschoenus fluviatilis</t>
  </si>
  <si>
    <t>Brasenia schreberi</t>
  </si>
  <si>
    <t>Watershield</t>
  </si>
  <si>
    <t>Calla palustris</t>
  </si>
  <si>
    <t>Callitriche hermaphroditica</t>
  </si>
  <si>
    <t>Callitriche heterophylla</t>
  </si>
  <si>
    <t>Callitriche palustris</t>
  </si>
  <si>
    <t>Carex comosa</t>
  </si>
  <si>
    <t>Bottle brush sedge</t>
  </si>
  <si>
    <t>Catabrosa aquatica</t>
  </si>
  <si>
    <t>Brook grass</t>
  </si>
  <si>
    <t>Ceratophyllum demersum</t>
  </si>
  <si>
    <t>Coontail</t>
  </si>
  <si>
    <t>Ceratophyllum echinatum</t>
  </si>
  <si>
    <t>Muskgrasses</t>
  </si>
  <si>
    <t>Dulichium arundinaceum</t>
  </si>
  <si>
    <t>Three-way sedge</t>
  </si>
  <si>
    <t>Elatine minima</t>
  </si>
  <si>
    <t>Waterwort</t>
  </si>
  <si>
    <t>Elatine triandra</t>
  </si>
  <si>
    <t>Eleocharis acicularis</t>
  </si>
  <si>
    <t>Needle spikerush</t>
  </si>
  <si>
    <t>Eleocharis erythropoda</t>
  </si>
  <si>
    <t>Eleocharis palustris</t>
  </si>
  <si>
    <t>Creeping spikerush</t>
  </si>
  <si>
    <t>Elodea canadensis</t>
  </si>
  <si>
    <t>Common waterweed</t>
  </si>
  <si>
    <t>Elodea nuttallii</t>
  </si>
  <si>
    <t>Slender waterweed</t>
  </si>
  <si>
    <t>Equisetum fluviatile</t>
  </si>
  <si>
    <t>Water horsetail</t>
  </si>
  <si>
    <t>Eriocaulon aquaticum</t>
  </si>
  <si>
    <t>Pipewort</t>
  </si>
  <si>
    <t>Glyceria borealis</t>
  </si>
  <si>
    <t>Northern manna grass</t>
  </si>
  <si>
    <t>Gratiola aurea</t>
  </si>
  <si>
    <t>Heteranthera dubia</t>
  </si>
  <si>
    <t>Water star-grass</t>
  </si>
  <si>
    <t>Isoetes echinospora</t>
  </si>
  <si>
    <t>Spiny-spored quillwort</t>
  </si>
  <si>
    <t>Isoetes lacustris</t>
  </si>
  <si>
    <t>Brown-fruited rush</t>
  </si>
  <si>
    <t>Juncus torreyi</t>
  </si>
  <si>
    <t>Torrey's rush</t>
  </si>
  <si>
    <t>Lemna minor</t>
  </si>
  <si>
    <t>Small duckweed</t>
  </si>
  <si>
    <t>Lemna perpusilla</t>
  </si>
  <si>
    <t>Least duckweed</t>
  </si>
  <si>
    <t>Lemna trisulca</t>
  </si>
  <si>
    <t>Littorella</t>
  </si>
  <si>
    <t>Lobelia dortmanna</t>
  </si>
  <si>
    <t>Water lobelia</t>
  </si>
  <si>
    <t>Ludwigia palustris</t>
  </si>
  <si>
    <t>Water marigold</t>
  </si>
  <si>
    <t>Myriophyllum alterniflorum</t>
  </si>
  <si>
    <t>Alternate-flowered water-milfoil</t>
  </si>
  <si>
    <t>Myriophyllum farwellii</t>
  </si>
  <si>
    <t>Farwell's water-milfoil</t>
  </si>
  <si>
    <t>Myriophyllum heterophyllum</t>
  </si>
  <si>
    <t>Various-leaved water-milfoil</t>
  </si>
  <si>
    <t>Northern water-milfoil</t>
  </si>
  <si>
    <t>Myriophyllum tenellum</t>
  </si>
  <si>
    <t>Dwarf water-milfoil</t>
  </si>
  <si>
    <t>Myriophyllum verticillatum</t>
  </si>
  <si>
    <t>Whorled water-milfoil</t>
  </si>
  <si>
    <t>Najas flexilis</t>
  </si>
  <si>
    <t>Najas gracillima</t>
  </si>
  <si>
    <t>Najas guadalupensis</t>
  </si>
  <si>
    <t>Nelumbo lutea</t>
  </si>
  <si>
    <t xml:space="preserve">Nitella </t>
  </si>
  <si>
    <t>Nitella</t>
  </si>
  <si>
    <t>Nuphar advena</t>
  </si>
  <si>
    <t>Yellow pond lily</t>
  </si>
  <si>
    <t>Nuphar microphylla</t>
  </si>
  <si>
    <t>Small pond lily</t>
  </si>
  <si>
    <t>Intermediate pond lily</t>
  </si>
  <si>
    <t>Nuphar variegata</t>
  </si>
  <si>
    <t>Spatterdock</t>
  </si>
  <si>
    <t>Nymphaea odorata</t>
  </si>
  <si>
    <t>White water lily</t>
  </si>
  <si>
    <t>Phragmites australis</t>
  </si>
  <si>
    <t>Common reed</t>
  </si>
  <si>
    <t>Polygonum amphibium</t>
  </si>
  <si>
    <t>Water smartweed</t>
  </si>
  <si>
    <t>Polygonum punctatum</t>
  </si>
  <si>
    <t>Dotted smartweed</t>
  </si>
  <si>
    <t>Pontederia cordata</t>
  </si>
  <si>
    <t>Pickerelweed</t>
  </si>
  <si>
    <t>Potamogeton alpinus</t>
  </si>
  <si>
    <t>Alpine pondweed</t>
  </si>
  <si>
    <t>Potamogeton amplifolius</t>
  </si>
  <si>
    <t>Large-leaf pondweed</t>
  </si>
  <si>
    <t>Potamogeton confervoides</t>
  </si>
  <si>
    <t>Algal-leaved pondweed</t>
  </si>
  <si>
    <t>Potamogeton diversifolius</t>
  </si>
  <si>
    <t>Potamogeton epihydrus</t>
  </si>
  <si>
    <t>Ribbon-leaf pondweed</t>
  </si>
  <si>
    <t>Potamogeton foliosus</t>
  </si>
  <si>
    <t>Leafy pondweed</t>
  </si>
  <si>
    <t>Potamogeton friesii</t>
  </si>
  <si>
    <t>Potamogeton gramineus</t>
  </si>
  <si>
    <t>Potamogeton hillii</t>
  </si>
  <si>
    <t>Hill's pondweed</t>
  </si>
  <si>
    <t>Potamogeton illinoensis</t>
  </si>
  <si>
    <t>Illinois pondweed</t>
  </si>
  <si>
    <t>Potamogeton natans</t>
  </si>
  <si>
    <t>Potamogeton nodosus</t>
  </si>
  <si>
    <t>Long-leaf pondweed</t>
  </si>
  <si>
    <t>Potamogeton oakesianus</t>
  </si>
  <si>
    <t>Potamogeton obtusifolius</t>
  </si>
  <si>
    <t>Blunt-leaf pondweed</t>
  </si>
  <si>
    <t>White-stem pondweed</t>
  </si>
  <si>
    <t>Potamogeton pulcher</t>
  </si>
  <si>
    <t>Spotted pondweed</t>
  </si>
  <si>
    <t>Potamogeton pusillus</t>
  </si>
  <si>
    <t>Small pondweed</t>
  </si>
  <si>
    <t>Potamogeton richardsonii</t>
  </si>
  <si>
    <t>Clasping-leaf pondweed</t>
  </si>
  <si>
    <t>Potamogeton robbinsii</t>
  </si>
  <si>
    <t>Potamogeton spirillus</t>
  </si>
  <si>
    <t>Spiral-fruited pondweed</t>
  </si>
  <si>
    <t>Potamogeton strictifolius</t>
  </si>
  <si>
    <t>Stiff pondweed</t>
  </si>
  <si>
    <t>Potamogeton vaseyi</t>
  </si>
  <si>
    <t>Vasey's pondweed</t>
  </si>
  <si>
    <t>Potamogeton zosteriformis</t>
  </si>
  <si>
    <t>Flat-stem pondweed</t>
  </si>
  <si>
    <t>Ranunculus aquatilis</t>
  </si>
  <si>
    <t>Ranunculus flabellaris</t>
  </si>
  <si>
    <t>Ranunculus flammula</t>
  </si>
  <si>
    <t>Creeping spearwort</t>
  </si>
  <si>
    <t>Riccia fluitans</t>
  </si>
  <si>
    <t>Slender riccia</t>
  </si>
  <si>
    <t>Ditch grass</t>
  </si>
  <si>
    <t>Arum-leaved arrowhead</t>
  </si>
  <si>
    <t>Sagittaria cuneata</t>
  </si>
  <si>
    <t>Midwestern arrowhead</t>
  </si>
  <si>
    <t>Sagittaria graminea</t>
  </si>
  <si>
    <t>Sagittaria latifolia</t>
  </si>
  <si>
    <t>Common arrowhead</t>
  </si>
  <si>
    <t>Sagittaria rigida</t>
  </si>
  <si>
    <t>Schoenoplectus acutus</t>
  </si>
  <si>
    <t>Hardstem bulrush</t>
  </si>
  <si>
    <t>Schoenoplectus heterochaetus</t>
  </si>
  <si>
    <t>Slender bulrush</t>
  </si>
  <si>
    <t>Schoenoplectus pungens</t>
  </si>
  <si>
    <t>Schoenoplectus subterminalis</t>
  </si>
  <si>
    <t>Water bulrush</t>
  </si>
  <si>
    <t>Schoenoplectus tabernaemontani</t>
  </si>
  <si>
    <t>Softstem bulrush</t>
  </si>
  <si>
    <t>Sparganium americanum</t>
  </si>
  <si>
    <t xml:space="preserve">American bur-reed </t>
  </si>
  <si>
    <t>Sparganium androcladum</t>
  </si>
  <si>
    <t xml:space="preserve">Branched bur-reed </t>
  </si>
  <si>
    <t>Sparganium angustifolium</t>
  </si>
  <si>
    <t xml:space="preserve">Narrow-leaved bur-reed </t>
  </si>
  <si>
    <t>Sparganium emersum</t>
  </si>
  <si>
    <t xml:space="preserve">Short-stemmed bur-reed </t>
  </si>
  <si>
    <t>Sparganium eurycarpum</t>
  </si>
  <si>
    <t>Common bur-reed</t>
  </si>
  <si>
    <t>Sparganium fluctuans</t>
  </si>
  <si>
    <t>Sparganium natans</t>
  </si>
  <si>
    <t>Small bur-reed</t>
  </si>
  <si>
    <t>Spirodela polyrhiza</t>
  </si>
  <si>
    <t>Stuckenia filiformis</t>
  </si>
  <si>
    <t>Stuckenia pectinata</t>
  </si>
  <si>
    <t>Stuckenia vaginata</t>
  </si>
  <si>
    <t>Sheathed pondweed</t>
  </si>
  <si>
    <t>Typha angustifolium</t>
  </si>
  <si>
    <t>Narrow-leaved cattail</t>
  </si>
  <si>
    <t>Typha latifolia</t>
  </si>
  <si>
    <t>Broad-leaved cattail</t>
  </si>
  <si>
    <t>Utricularia cornuta</t>
  </si>
  <si>
    <t>Horned bladderwort</t>
  </si>
  <si>
    <t>Utricularia geminiscapa</t>
  </si>
  <si>
    <t>Twin-stemmed bladderwort</t>
  </si>
  <si>
    <t>Utricularia gibba</t>
  </si>
  <si>
    <t>Creeping bladderwort</t>
  </si>
  <si>
    <t>Utricularia intermedia</t>
  </si>
  <si>
    <t>Flat-leaf bladderwort</t>
  </si>
  <si>
    <t>Utricularia minor</t>
  </si>
  <si>
    <t>Utricularia purpurea</t>
  </si>
  <si>
    <t>Large purple bladderwort</t>
  </si>
  <si>
    <t>Utricularia resupinata</t>
  </si>
  <si>
    <t>Small purple bladderwort</t>
  </si>
  <si>
    <t>Utricularia vulgaris</t>
  </si>
  <si>
    <t>Common bladderwort</t>
  </si>
  <si>
    <t>Vallisneria americana</t>
  </si>
  <si>
    <t>Wild celery</t>
  </si>
  <si>
    <t>Wolffia columbiana</t>
  </si>
  <si>
    <t>Common watermeal</t>
  </si>
  <si>
    <t>Zannichellia palustris</t>
  </si>
  <si>
    <t>Zizania aquatica</t>
  </si>
  <si>
    <t>Zizania palustris</t>
  </si>
  <si>
    <t>Northern wild rice</t>
  </si>
  <si>
    <t xml:space="preserve">N </t>
  </si>
  <si>
    <t>mean C</t>
  </si>
  <si>
    <t>Ruppia cirrhosa</t>
  </si>
  <si>
    <t>Horned pondweed</t>
  </si>
  <si>
    <t>Sago pondweed</t>
  </si>
  <si>
    <t>Potamogeton praelongus</t>
  </si>
  <si>
    <t>Juncus pelocarpus f. submersus</t>
  </si>
  <si>
    <t>Southern wild rice</t>
  </si>
  <si>
    <t>DEPTH BIN (FT)</t>
  </si>
  <si>
    <t># SITES (NO ENTRY)</t>
  </si>
  <si>
    <t>Myriophyllum sibiricum</t>
  </si>
  <si>
    <r>
      <t>**</t>
    </r>
    <r>
      <rPr>
        <b/>
        <sz val="10"/>
        <rFont val="Arial"/>
        <family val="2"/>
      </rPr>
      <t>SEE "MAX DEPTH GRAPH" WORKSHEET TO CONFIRM</t>
    </r>
  </si>
  <si>
    <r>
      <t>Maximum depth of plants (ft)</t>
    </r>
    <r>
      <rPr>
        <b/>
        <sz val="12"/>
        <rFont val="Arial"/>
        <family val="2"/>
      </rPr>
      <t xml:space="preserve">** </t>
    </r>
  </si>
  <si>
    <r>
      <t xml:space="preserve">CITATION: </t>
    </r>
    <r>
      <rPr>
        <b/>
        <sz val="12"/>
        <color indexed="8"/>
        <rFont val="Arial"/>
        <family val="2"/>
      </rPr>
      <t xml:space="preserve">Nichols, SA. 1999. Floristic Quality Assessment of Wisconsin Lake Plant Communities with Example Applications. Journal of Lake and Reservoir Management, 15(2):133-141. </t>
    </r>
  </si>
  <si>
    <t>FQI</t>
  </si>
  <si>
    <t>Northern watermeal</t>
  </si>
  <si>
    <t>Spiny hornwort</t>
  </si>
  <si>
    <t>Chara</t>
  </si>
  <si>
    <t>Northern water-plantain</t>
  </si>
  <si>
    <t>River bulrush</t>
  </si>
  <si>
    <t>Wild calla</t>
  </si>
  <si>
    <t>Greater waterwort</t>
  </si>
  <si>
    <t>Bald spikerush</t>
  </si>
  <si>
    <t>Variable pondweed</t>
  </si>
  <si>
    <t>Small bladderwort</t>
  </si>
  <si>
    <t>Forked duckweed</t>
  </si>
  <si>
    <t>Marsh purslane</t>
  </si>
  <si>
    <t>American lotus</t>
  </si>
  <si>
    <r>
      <t xml:space="preserve">Nuphar </t>
    </r>
    <r>
      <rPr>
        <sz val="11"/>
        <color indexed="8"/>
        <rFont val="Arial"/>
        <family val="2"/>
      </rPr>
      <t xml:space="preserve">X </t>
    </r>
    <r>
      <rPr>
        <i/>
        <sz val="11"/>
        <color indexed="8"/>
        <rFont val="Arial"/>
        <family val="2"/>
      </rPr>
      <t>rubrodisca</t>
    </r>
  </si>
  <si>
    <t>Potamogeton bicupulatus</t>
  </si>
  <si>
    <t>Snail-seed pondwwed</t>
  </si>
  <si>
    <t>Water-thread pondweed</t>
  </si>
  <si>
    <t>Floating-leaf pondweed</t>
  </si>
  <si>
    <t>Fine-leaved pondweed</t>
  </si>
  <si>
    <t>Large duckweed</t>
  </si>
  <si>
    <t>Grass-leaved arrowhead</t>
  </si>
  <si>
    <t>Sessile-fruited arrowhead</t>
  </si>
  <si>
    <t>Sweet-flag</t>
  </si>
  <si>
    <t>Acorus americanus</t>
  </si>
  <si>
    <t>Autumnal water-starwort</t>
  </si>
  <si>
    <t>Large water-starwort</t>
  </si>
  <si>
    <t>Common water-starwort</t>
  </si>
  <si>
    <t>Golden hedge-hyssop</t>
  </si>
  <si>
    <t>Lake quillwort</t>
  </si>
  <si>
    <t>Littorella uniflora</t>
  </si>
  <si>
    <t>Southern naiad</t>
  </si>
  <si>
    <t>Northern naiad</t>
  </si>
  <si>
    <t>Slender naiad</t>
  </si>
  <si>
    <t>Fries' pondweed</t>
  </si>
  <si>
    <t>Oakes' pondweed</t>
  </si>
  <si>
    <t>Fern pondweed</t>
  </si>
  <si>
    <t>White water crowfoot</t>
  </si>
  <si>
    <t>Yellow water crowfoot</t>
  </si>
  <si>
    <t>Sagittaria brevirostra</t>
  </si>
  <si>
    <r>
      <t xml:space="preserve">CITATION: </t>
    </r>
    <r>
      <rPr>
        <b/>
        <sz val="12"/>
        <color indexed="8"/>
        <rFont val="Arial"/>
        <family val="2"/>
      </rPr>
      <t>University of Wisconsin-Madison, 2001. Wisconsin Floristic Quality Assessment (WFQA). Retrived October 27, 2009 from: http://www.botany.wisc.edu/WFQA.asp</t>
    </r>
  </si>
  <si>
    <t>Floating-leaf bur-reed</t>
  </si>
  <si>
    <t>Three-square bulrush</t>
  </si>
  <si>
    <r>
      <t xml:space="preserve">Zizania </t>
    </r>
    <r>
      <rPr>
        <sz val="11"/>
        <color indexed="8"/>
        <rFont val="Arial"/>
        <family val="2"/>
      </rPr>
      <t>sp.</t>
    </r>
  </si>
  <si>
    <t>Wild rice</t>
  </si>
  <si>
    <r>
      <t xml:space="preserve">Typha </t>
    </r>
    <r>
      <rPr>
        <sz val="11"/>
        <color indexed="8"/>
        <rFont val="Arial"/>
        <family val="2"/>
      </rPr>
      <t>sp.</t>
    </r>
  </si>
  <si>
    <t>Cattail</t>
  </si>
  <si>
    <r>
      <t xml:space="preserve">Isoetes </t>
    </r>
    <r>
      <rPr>
        <sz val="11"/>
        <color indexed="8"/>
        <rFont val="Arial"/>
        <family val="2"/>
      </rPr>
      <t>sp.</t>
    </r>
  </si>
  <si>
    <t>Quillwort</t>
  </si>
  <si>
    <t>Wolffia borealis</t>
  </si>
  <si>
    <t>Bidens beckii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</si>
  <si>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</si>
  <si>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</si>
  <si>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Filamentous algae</t>
  </si>
  <si>
    <t>Aquatic moss</t>
  </si>
  <si>
    <t>Freshwater sponge</t>
  </si>
  <si>
    <t>Total number of sites visited</t>
  </si>
  <si>
    <t>Township</t>
  </si>
  <si>
    <t>Range</t>
  </si>
  <si>
    <r>
      <t>Myriophyllum spicatum</t>
    </r>
    <r>
      <rPr>
        <sz val="9"/>
        <rFont val="Arial"/>
        <family val="2"/>
      </rPr>
      <t>,Eurasian water milfoil</t>
    </r>
  </si>
  <si>
    <r>
      <t>Potamogeton crispus</t>
    </r>
    <r>
      <rPr>
        <sz val="9"/>
        <rFont val="Arial"/>
        <family val="2"/>
      </rPr>
      <t xml:space="preserve">,Curly-leaf pondweed </t>
    </r>
  </si>
  <si>
    <t>sediment</t>
  </si>
  <si>
    <t>rake_tool</t>
  </si>
  <si>
    <t>fullness</t>
  </si>
  <si>
    <t>EWM</t>
  </si>
  <si>
    <t>CLP</t>
  </si>
  <si>
    <t>Acorus_americanus</t>
  </si>
  <si>
    <t>Alisma_triviale</t>
  </si>
  <si>
    <t>Bolb_fluviatilis</t>
  </si>
  <si>
    <t>Brasenia_schreberi</t>
  </si>
  <si>
    <t>Calla_palustris</t>
  </si>
  <si>
    <t>Calli_hermaphroditica</t>
  </si>
  <si>
    <t>Calli_heterophylla</t>
  </si>
  <si>
    <t>Calli_palustris</t>
  </si>
  <si>
    <t>Carex_comosa</t>
  </si>
  <si>
    <t>Catabrosa_aquatica</t>
  </si>
  <si>
    <t>Cer_demersum</t>
  </si>
  <si>
    <t>Cer_echinatum</t>
  </si>
  <si>
    <r>
      <t>Chara_</t>
    </r>
    <r>
      <rPr>
        <sz val="10"/>
        <rFont val="Arial"/>
        <family val="2"/>
      </rPr>
      <t>sp</t>
    </r>
  </si>
  <si>
    <t>Comarum_palustre</t>
  </si>
  <si>
    <t>Decodon_verticillatus</t>
  </si>
  <si>
    <t>Dulichium_arundinaceum</t>
  </si>
  <si>
    <t>Elatine_minima</t>
  </si>
  <si>
    <t>Elatine_triandra</t>
  </si>
  <si>
    <t>Eleo_acicularis</t>
  </si>
  <si>
    <t>Eleo_erythropoda</t>
  </si>
  <si>
    <t>Eleo_palustris</t>
  </si>
  <si>
    <t>Eleo_robbinsii</t>
  </si>
  <si>
    <t>Elodea_canadensis</t>
  </si>
  <si>
    <t>Elodea_nuttallii</t>
  </si>
  <si>
    <t>Equi_fluviatile</t>
  </si>
  <si>
    <t>Eriocaulon_aquaticum</t>
  </si>
  <si>
    <t>Glyceria_borealis</t>
  </si>
  <si>
    <t>Gratiola_aurea</t>
  </si>
  <si>
    <t>Het_dubia</t>
  </si>
  <si>
    <t>Iris_versicolor</t>
  </si>
  <si>
    <t>Iris_virginica</t>
  </si>
  <si>
    <t>Iso_echinospora</t>
  </si>
  <si>
    <r>
      <t>Isoetes_</t>
    </r>
    <r>
      <rPr>
        <sz val="10"/>
        <rFont val="Arial"/>
        <family val="2"/>
      </rPr>
      <t>sp</t>
    </r>
  </si>
  <si>
    <r>
      <t>Juncus_pelocarpus</t>
    </r>
    <r>
      <rPr>
        <sz val="10"/>
        <rFont val="Arial"/>
        <family val="2"/>
      </rPr>
      <t/>
    </r>
  </si>
  <si>
    <t>Juncus_torreyi</t>
  </si>
  <si>
    <t>Lemna_minor</t>
  </si>
  <si>
    <t>Lemna_perpusilla</t>
  </si>
  <si>
    <t>Lemna_trisulca</t>
  </si>
  <si>
    <t>Littorella_uniflora</t>
  </si>
  <si>
    <t>Lobelia_dortmanna</t>
  </si>
  <si>
    <t>Ludwigia_palustris</t>
  </si>
  <si>
    <t>Lythrum_salicaria</t>
  </si>
  <si>
    <t>Myr_alterniflorum</t>
  </si>
  <si>
    <t>Myr_farwellii</t>
  </si>
  <si>
    <t>Myr_heterophyllum</t>
  </si>
  <si>
    <t>Myr_sibiricum</t>
  </si>
  <si>
    <t>Myr_tenellum</t>
  </si>
  <si>
    <t>Myr_verticillatum</t>
  </si>
  <si>
    <t>Najas_flexilis</t>
  </si>
  <si>
    <t>Najas_gracillima</t>
  </si>
  <si>
    <t>Najas_guadalupensis</t>
  </si>
  <si>
    <t>Najas_marina</t>
  </si>
  <si>
    <t>Nelumbo_lutea</t>
  </si>
  <si>
    <r>
      <t>Nitella_</t>
    </r>
    <r>
      <rPr>
        <sz val="10"/>
        <rFont val="Arial"/>
        <family val="2"/>
      </rPr>
      <t>sp</t>
    </r>
  </si>
  <si>
    <t>Nup_advena</t>
  </si>
  <si>
    <t>Nup_microphylla</t>
  </si>
  <si>
    <t>Nup_variegata</t>
  </si>
  <si>
    <t>Nymphaea_odorata</t>
  </si>
  <si>
    <t>Phalaris_arundinacea</t>
  </si>
  <si>
    <t>Phragmites_australis</t>
  </si>
  <si>
    <t>Polyg_amphibium</t>
  </si>
  <si>
    <t>Polyg_punctatum</t>
  </si>
  <si>
    <t>Pontederia_cordata</t>
  </si>
  <si>
    <t>Pot_alpinus</t>
  </si>
  <si>
    <t>Pot_amplifolius</t>
  </si>
  <si>
    <t>Pot_bicupulatus</t>
  </si>
  <si>
    <t>Pot_confervoides</t>
  </si>
  <si>
    <t>Pot_diversifolius</t>
  </si>
  <si>
    <t>Pot_epihydrus</t>
  </si>
  <si>
    <t>Pot_foliosus</t>
  </si>
  <si>
    <t>Pot_friesii</t>
  </si>
  <si>
    <t>Pot_gramineus</t>
  </si>
  <si>
    <t>Pot_hillii</t>
  </si>
  <si>
    <t>Pot_illinoensis</t>
  </si>
  <si>
    <t>Pot_natans</t>
  </si>
  <si>
    <t>Pot_nodosus</t>
  </si>
  <si>
    <t>Pot_oakesianus</t>
  </si>
  <si>
    <t>Pot_obtusifolius</t>
  </si>
  <si>
    <t>Pot_praelongus</t>
  </si>
  <si>
    <t>Pot_pulcher</t>
  </si>
  <si>
    <t>Pot_pusillus</t>
  </si>
  <si>
    <t>Pot_richardsonii</t>
  </si>
  <si>
    <t>Pot_robbinsii</t>
  </si>
  <si>
    <t>Pot_spirillus</t>
  </si>
  <si>
    <t>Pot_strictifolius</t>
  </si>
  <si>
    <t>Pot_vaseyi</t>
  </si>
  <si>
    <t>Pot_zosteriformis</t>
  </si>
  <si>
    <t>Ran_aquatilis</t>
  </si>
  <si>
    <t>Ran_flabellaris</t>
  </si>
  <si>
    <t>Ran_flammula</t>
  </si>
  <si>
    <t>Ruppia_cirrhosa</t>
  </si>
  <si>
    <t>Sag_brevirostra</t>
  </si>
  <si>
    <t>Sag_cristata</t>
  </si>
  <si>
    <t>Sag_cuneata</t>
  </si>
  <si>
    <t>Sag_graminea</t>
  </si>
  <si>
    <t>Sag_latifolia</t>
  </si>
  <si>
    <t>Sag_rigida</t>
  </si>
  <si>
    <r>
      <t>Sag_</t>
    </r>
    <r>
      <rPr>
        <sz val="10"/>
        <rFont val="Arial"/>
        <family val="2"/>
      </rPr>
      <t>sp</t>
    </r>
  </si>
  <si>
    <t>Sch_acutus</t>
  </si>
  <si>
    <t>Sch_heterochaetus</t>
  </si>
  <si>
    <t>Sch_pungens</t>
  </si>
  <si>
    <t>Sch_subterminalis</t>
  </si>
  <si>
    <t>Sch_tabernaemontani</t>
  </si>
  <si>
    <t>Sparg_americanum</t>
  </si>
  <si>
    <t>Sparg_androcladum</t>
  </si>
  <si>
    <t>Sparg_angustifolium</t>
  </si>
  <si>
    <t>Sparg_emersum</t>
  </si>
  <si>
    <t>Sparg_eurycarpum</t>
  </si>
  <si>
    <t>Sparg_fluctuans</t>
  </si>
  <si>
    <t>Sparg_natans</t>
  </si>
  <si>
    <r>
      <t>Sparg_</t>
    </r>
    <r>
      <rPr>
        <sz val="10"/>
        <rFont val="Arial"/>
        <family val="2"/>
      </rPr>
      <t>sp</t>
    </r>
  </si>
  <si>
    <t>Spirodela_polyrhiza</t>
  </si>
  <si>
    <t>Stuck_filiformis</t>
  </si>
  <si>
    <t>Stuck_pectinata</t>
  </si>
  <si>
    <t>Stuck_vaginata</t>
  </si>
  <si>
    <t>Typha_angustifolia</t>
  </si>
  <si>
    <t>Typha_latifolia</t>
  </si>
  <si>
    <r>
      <t>Typha_</t>
    </r>
    <r>
      <rPr>
        <sz val="10"/>
        <rFont val="Arial"/>
        <family val="2"/>
      </rPr>
      <t>sp</t>
    </r>
  </si>
  <si>
    <t>Utr_cornuta</t>
  </si>
  <si>
    <t>Utr_geminiscapa</t>
  </si>
  <si>
    <t>Utr_gibba</t>
  </si>
  <si>
    <t>Utr_intermedia</t>
  </si>
  <si>
    <t>Utr_minor</t>
  </si>
  <si>
    <t>Utr_purpurea</t>
  </si>
  <si>
    <t>Utr_resupinata</t>
  </si>
  <si>
    <t>Utr_vulgaris</t>
  </si>
  <si>
    <t>Val_americana</t>
  </si>
  <si>
    <t>Wolffia_borealis</t>
  </si>
  <si>
    <t>Wolffia_columbiana</t>
  </si>
  <si>
    <t>Zann_palustris</t>
  </si>
  <si>
    <t>Ziz_aquatica</t>
  </si>
  <si>
    <t>Ziz_palustris</t>
  </si>
  <si>
    <r>
      <t>Zizania_</t>
    </r>
    <r>
      <rPr>
        <sz val="10"/>
        <rFont val="Arial"/>
        <family val="2"/>
      </rPr>
      <t>sp</t>
    </r>
  </si>
  <si>
    <t>moss</t>
  </si>
  <si>
    <t>sponge</t>
  </si>
  <si>
    <t>Fil_algae</t>
  </si>
  <si>
    <t>Riccia_fluitans</t>
  </si>
  <si>
    <t>Riccio_natans</t>
  </si>
  <si>
    <r>
      <t>Bidens_beckii</t>
    </r>
    <r>
      <rPr>
        <sz val="9"/>
        <rFont val="Arial"/>
        <family val="2"/>
      </rPr>
      <t/>
    </r>
  </si>
  <si>
    <r>
      <t>Iso_</t>
    </r>
    <r>
      <rPr>
        <i/>
        <sz val="10"/>
        <rFont val="Arial"/>
        <family val="2"/>
      </rPr>
      <t>lacustris</t>
    </r>
  </si>
  <si>
    <r>
      <t>Nup_</t>
    </r>
    <r>
      <rPr>
        <sz val="10"/>
        <rFont val="Arial"/>
        <family val="2"/>
      </rPr>
      <t>X_</t>
    </r>
    <r>
      <rPr>
        <i/>
        <sz val="10"/>
        <rFont val="Arial"/>
        <family val="2"/>
      </rPr>
      <t>rubrodisca</t>
    </r>
  </si>
  <si>
    <t>sample_pt</t>
  </si>
  <si>
    <t>depth_ft</t>
  </si>
  <si>
    <t>Matthew S. Berg</t>
  </si>
  <si>
    <t>Alisma triviale,Northern water-plantain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</si>
  <si>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</si>
  <si>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</si>
  <si>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</si>
  <si>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</si>
  <si>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</si>
  <si>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</si>
  <si>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</si>
  <si>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</si>
  <si>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</si>
  <si>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</si>
  <si>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</si>
  <si>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</si>
  <si>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</si>
  <si>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</si>
  <si>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Chara sp.,Muskgrasses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</si>
  <si>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</si>
  <si>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</si>
  <si>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</si>
  <si>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</si>
  <si>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</si>
  <si>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</si>
  <si>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</si>
  <si>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</si>
  <si>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</si>
  <si>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</si>
  <si>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</si>
  <si>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</si>
  <si>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</si>
  <si>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</si>
  <si>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</si>
  <si>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</si>
  <si>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</si>
  <si>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</si>
  <si>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</si>
  <si>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</si>
  <si>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</si>
  <si>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</si>
  <si>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</si>
  <si>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</si>
  <si>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</si>
  <si>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</si>
  <si>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</si>
  <si>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</si>
  <si>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</si>
  <si>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</si>
  <si>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</si>
  <si>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</si>
  <si>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</si>
  <si>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</si>
  <si>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</si>
  <si>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</si>
  <si>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</si>
  <si>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</si>
  <si>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</si>
  <si>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</si>
  <si>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</si>
  <si>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</si>
  <si>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</si>
  <si>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</si>
  <si>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</si>
  <si>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</si>
  <si>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</si>
  <si>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</si>
  <si>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</si>
  <si>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</si>
  <si>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</si>
  <si>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</si>
  <si>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</si>
  <si>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</si>
  <si>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</si>
  <si>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</si>
  <si>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</si>
  <si>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</si>
  <si>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</si>
  <si>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</si>
  <si>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</si>
  <si>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</si>
  <si>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</si>
  <si>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</si>
  <si>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</si>
  <si>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</si>
  <si>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</si>
  <si>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</si>
  <si>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</si>
  <si>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</si>
  <si>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</si>
  <si>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</si>
  <si>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</si>
  <si>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</si>
  <si>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</si>
  <si>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</si>
  <si>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</si>
  <si>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</si>
  <si>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</si>
  <si>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</si>
  <si>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</si>
  <si>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</si>
  <si>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</si>
  <si>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</si>
  <si>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</si>
  <si>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</si>
  <si>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</si>
  <si>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</si>
  <si>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</si>
  <si>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</si>
  <si>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</si>
  <si>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</si>
  <si>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</si>
  <si>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</si>
  <si>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</si>
  <si>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</si>
  <si>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</si>
  <si>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</si>
  <si>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</si>
  <si>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</si>
  <si>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</si>
  <si>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</si>
  <si>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</si>
  <si>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</si>
  <si>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</si>
  <si>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</si>
  <si>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</si>
  <si>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</si>
  <si>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</si>
  <si>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</si>
  <si>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</si>
  <si>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</si>
  <si>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</si>
  <si>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</si>
  <si>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</si>
  <si>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</si>
  <si>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</si>
  <si>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</si>
  <si>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</si>
  <si>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</si>
  <si>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</si>
  <si>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</si>
  <si>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</si>
  <si>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Sagittaria cristata</t>
  </si>
  <si>
    <t>Crested arrowhead</t>
  </si>
  <si>
    <t>Mean depth of plants (ft)</t>
  </si>
  <si>
    <t>Median depth of plants (ft)</t>
  </si>
  <si>
    <t>Bidens beckii,Water marigold</t>
  </si>
  <si>
    <t>Long Lake</t>
  </si>
  <si>
    <t>Polk</t>
  </si>
  <si>
    <t>M</t>
  </si>
  <si>
    <t>R</t>
  </si>
  <si>
    <t>S</t>
  </si>
  <si>
    <t>Potamogeton crispus</t>
  </si>
  <si>
    <t xml:space="preserve">Curly-leaf pondweed </t>
  </si>
  <si>
    <t>Latitude</t>
  </si>
  <si>
    <t>Longitude</t>
  </si>
  <si>
    <t>Depth</t>
  </si>
  <si>
    <t>Sediment</t>
  </si>
  <si>
    <t>7 25 11</t>
  </si>
  <si>
    <t>Average Rake Fullness (Veg. sites only)</t>
  </si>
  <si>
    <t/>
  </si>
  <si>
    <t>Nitella sp.</t>
  </si>
  <si>
    <t>Chara sp.</t>
  </si>
  <si>
    <t>ID</t>
  </si>
  <si>
    <t>Littoral_Zone</t>
  </si>
  <si>
    <t>Littoral_Zone_with_Plants</t>
  </si>
  <si>
    <t>Native_Species_Richness</t>
  </si>
  <si>
    <t>Total_Rake_Fullness_</t>
  </si>
  <si>
    <t>Potamogeton_crispus_Curly_leaf_pondweed</t>
  </si>
  <si>
    <t>Ceratophyllum_demersum_Coontail</t>
  </si>
  <si>
    <t>Chara_sp__Muskgrasses</t>
  </si>
  <si>
    <t>Eleocharis_acicularis_Needle_spikerush</t>
  </si>
  <si>
    <t>Elodea_canadensis_Common_waterweed</t>
  </si>
  <si>
    <t>Heteranthera_dubia_Water_star_grass</t>
  </si>
  <si>
    <t>Lemna_minor_Small_duckweed</t>
  </si>
  <si>
    <t>Lemna_trisulca_Forked_duckweed</t>
  </si>
  <si>
    <t>Najas_flexilis_Slender_naiad</t>
  </si>
  <si>
    <t>Nitella_sp__Nitella</t>
  </si>
  <si>
    <t>Nymphaea_odorata_White_water_lily</t>
  </si>
  <si>
    <t>Sagittaria_latifolia_Common_arrowhead</t>
  </si>
  <si>
    <t>Schoenoplectus_tabernaemontani_Softstem_bulrush</t>
  </si>
  <si>
    <t>Sparganium_eurycarpum_Common_bur_reed</t>
  </si>
  <si>
    <t>Spirodela_polyrhiza_Large_duckweed</t>
  </si>
  <si>
    <t>Typha_latifolia_Broad_leaved_cattail</t>
  </si>
  <si>
    <t>Utricularia_minor_Small_bladderwort</t>
  </si>
  <si>
    <t>Utricularia_vulgaris_Common_bladderwort</t>
  </si>
  <si>
    <t>Filamentous_algae</t>
  </si>
  <si>
    <t>WILD CELERY</t>
  </si>
  <si>
    <t>NEAR LANDING</t>
  </si>
  <si>
    <t>present</t>
  </si>
  <si>
    <r>
      <t xml:space="preserve">Nitella </t>
    </r>
    <r>
      <rPr>
        <sz val="11"/>
        <color indexed="8"/>
        <rFont val="Arial"/>
        <family val="2"/>
      </rPr>
      <t>sp.</t>
    </r>
  </si>
  <si>
    <r>
      <t xml:space="preserve">Chara </t>
    </r>
    <r>
      <rPr>
        <sz val="11"/>
        <color indexed="8"/>
        <rFont val="Arial"/>
        <family val="2"/>
      </rPr>
      <t>sp.</t>
    </r>
  </si>
  <si>
    <t>Muskgrass</t>
  </si>
  <si>
    <t>Noah M. Berg</t>
  </si>
  <si>
    <t>7 23-24 16</t>
  </si>
  <si>
    <t>19 FOOT COONTAIL IS CORRECT</t>
  </si>
  <si>
    <t>LEAFY PONDWEED</t>
  </si>
  <si>
    <t>Single floating strand seen.</t>
  </si>
  <si>
    <t>V</t>
  </si>
  <si>
    <t>Typha X glauca,Hybrid Cattail</t>
  </si>
  <si>
    <t>v</t>
  </si>
  <si>
    <t>Juncus effusus,Common rush</t>
  </si>
  <si>
    <t>Phalaris arundinacea</t>
  </si>
  <si>
    <t>Reed canary grass</t>
  </si>
  <si>
    <t>Typha X glauca</t>
  </si>
  <si>
    <t>Hybrid Cattail</t>
  </si>
  <si>
    <t>Juncus effusus</t>
  </si>
  <si>
    <t>Common rush</t>
  </si>
  <si>
    <t>**</t>
  </si>
  <si>
    <t>Latitiude</t>
  </si>
  <si>
    <t>Substrate</t>
  </si>
  <si>
    <t>Carex_comosa_Bottle_brush_sedge</t>
  </si>
  <si>
    <t>Myriophyllum_sibiricum_Northern_water_milfoil</t>
  </si>
  <si>
    <t>Phalaris_arundinacea_Reed_canary_grass</t>
  </si>
  <si>
    <t>Potamogeton_foliosus_Leafy_pondweed</t>
  </si>
  <si>
    <t>Sagittaria_graminea_Grass_leaved_arrowhead</t>
  </si>
  <si>
    <t>Typha_X_glauca_Hybrid_Cattail</t>
  </si>
  <si>
    <t>Wolffia_columbiana_Common_watermeal</t>
  </si>
  <si>
    <t>Riccia_fluitans_Slender_riccia</t>
  </si>
  <si>
    <t>Juncus_effusus_Common_rush</t>
  </si>
  <si>
    <t>Species Richness (including visuals and boat survey)</t>
  </si>
  <si>
    <t>Valisneria americana</t>
  </si>
  <si>
    <t>***</t>
  </si>
  <si>
    <t>P</t>
  </si>
  <si>
    <t>Visual Estimate - No access</t>
  </si>
  <si>
    <t>Visual Estimate - No access shallow</t>
  </si>
  <si>
    <t>Potamogeton_pusillus_Small_pondweed</t>
  </si>
  <si>
    <t>Total_Rake_Fullness</t>
  </si>
  <si>
    <t>Littoral_Zone_withPlants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</si>
</sst>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mm/dd/yy;@"/>
    <numFmt numFmtId="166" formatCode="0.00000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0" fontId="12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textRotation="45"/>
      <protection locked="0"/>
    </xf>
    <xf numFmtId="0" fontId="7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7" fillId="0" borderId="0" xfId="0" applyFont="1"/>
    <xf numFmtId="0" fontId="10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2" xfId="0" applyNumberFormat="1" applyFont="1" applyFill="1" applyBorder="1" applyAlignment="1"/>
    <xf numFmtId="0" fontId="10" fillId="0" borderId="0" xfId="0" applyFont="1"/>
    <xf numFmtId="1" fontId="2" fillId="0" borderId="0" xfId="0" applyNumberFormat="1" applyFont="1"/>
    <xf numFmtId="0" fontId="8" fillId="2" borderId="2" xfId="0" applyFont="1" applyFill="1" applyBorder="1" applyAlignment="1" applyProtection="1">
      <alignment textRotation="45" wrapText="1"/>
      <protection locked="0"/>
    </xf>
    <xf numFmtId="2" fontId="3" fillId="0" borderId="0" xfId="0" applyNumberFormat="1" applyFont="1"/>
    <xf numFmtId="2" fontId="3" fillId="2" borderId="2" xfId="0" applyNumberFormat="1" applyFont="1" applyFill="1" applyBorder="1"/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9" fillId="0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7" fillId="0" borderId="2" xfId="0" applyFont="1" applyFill="1" applyBorder="1" applyAlignment="1" applyProtection="1">
      <alignment textRotation="45"/>
      <protection locked="0"/>
    </xf>
    <xf numFmtId="0" fontId="0" fillId="0" borderId="2" xfId="0" applyFill="1" applyBorder="1" applyAlignment="1" applyProtection="1">
      <alignment textRotation="45"/>
      <protection locked="0"/>
    </xf>
    <xf numFmtId="0" fontId="0" fillId="0" borderId="2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7" fillId="0" borderId="3" xfId="0" applyFont="1" applyFill="1" applyBorder="1" applyAlignment="1" applyProtection="1">
      <alignment textRotation="45"/>
      <protection locked="0"/>
    </xf>
    <xf numFmtId="0" fontId="0" fillId="2" borderId="3" xfId="0" applyFill="1" applyBorder="1"/>
    <xf numFmtId="164" fontId="3" fillId="2" borderId="3" xfId="0" applyNumberFormat="1" applyFont="1" applyFill="1" applyBorder="1"/>
    <xf numFmtId="1" fontId="3" fillId="2" borderId="2" xfId="0" applyNumberFormat="1" applyFont="1" applyFill="1" applyBorder="1" applyAlignment="1"/>
    <xf numFmtId="2" fontId="0" fillId="0" borderId="2" xfId="0" applyNumberFormat="1" applyBorder="1" applyAlignment="1">
      <alignment textRotation="45"/>
    </xf>
    <xf numFmtId="0" fontId="6" fillId="0" borderId="4" xfId="0" applyFont="1" applyBorder="1" applyAlignment="1"/>
    <xf numFmtId="2" fontId="0" fillId="0" borderId="2" xfId="0" applyNumberFormat="1" applyBorder="1" applyAlignment="1"/>
    <xf numFmtId="1" fontId="2" fillId="2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1" fontId="2" fillId="2" borderId="2" xfId="0" applyNumberFormat="1" applyFont="1" applyFill="1" applyBorder="1"/>
    <xf numFmtId="2" fontId="2" fillId="2" borderId="2" xfId="0" applyNumberFormat="1" applyFont="1" applyFill="1" applyBorder="1"/>
    <xf numFmtId="2" fontId="2" fillId="0" borderId="0" xfId="0" applyNumberFormat="1" applyFont="1"/>
    <xf numFmtId="2" fontId="0" fillId="2" borderId="3" xfId="0" applyNumberFormat="1" applyFill="1" applyBorder="1"/>
    <xf numFmtId="2" fontId="0" fillId="2" borderId="2" xfId="0" applyNumberFormat="1" applyFill="1" applyBorder="1"/>
    <xf numFmtId="0" fontId="9" fillId="0" borderId="3" xfId="0" applyFont="1" applyFill="1" applyBorder="1" applyAlignment="1" applyProtection="1">
      <alignment textRotation="45" wrapText="1"/>
      <protection locked="0"/>
    </xf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2" xfId="0" applyNumberFormat="1" applyFill="1" applyBorder="1" applyAlignment="1"/>
    <xf numFmtId="1" fontId="0" fillId="2" borderId="2" xfId="0" applyNumberFormat="1" applyFill="1" applyBorder="1" applyAlignment="1"/>
    <xf numFmtId="1" fontId="3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left"/>
    </xf>
    <xf numFmtId="0" fontId="6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 applyFill="1" applyBorder="1"/>
    <xf numFmtId="1" fontId="2" fillId="0" borderId="0" xfId="0" applyNumberFormat="1" applyFont="1" applyFill="1" applyBorder="1"/>
    <xf numFmtId="1" fontId="0" fillId="0" borderId="0" xfId="0" applyNumberFormat="1" applyFill="1" applyBorder="1" applyAlignment="1"/>
    <xf numFmtId="1" fontId="0" fillId="2" borderId="3" xfId="0" applyNumberFormat="1" applyFill="1" applyBorder="1" applyAlignment="1"/>
    <xf numFmtId="1" fontId="0" fillId="0" borderId="0" xfId="0" applyNumberFormat="1" applyBorder="1"/>
    <xf numFmtId="1" fontId="2" fillId="0" borderId="0" xfId="0" applyNumberFormat="1" applyFont="1" applyBorder="1"/>
    <xf numFmtId="2" fontId="0" fillId="0" borderId="0" xfId="0" applyNumberFormat="1" applyBorder="1"/>
    <xf numFmtId="2" fontId="2" fillId="0" borderId="0" xfId="0" applyNumberFormat="1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Border="1" applyAlignment="1"/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4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0" fillId="0" borderId="0" xfId="0" applyAlignment="1">
      <alignment horizontal="right"/>
    </xf>
    <xf numFmtId="0" fontId="5" fillId="0" borderId="0" xfId="0" applyFont="1"/>
    <xf numFmtId="0" fontId="12" fillId="0" borderId="0" xfId="3" applyFont="1" applyFill="1" applyBorder="1" applyAlignment="1">
      <alignment horizontal="left" wrapText="1"/>
    </xf>
    <xf numFmtId="0" fontId="13" fillId="0" borderId="0" xfId="0" applyFont="1" applyFill="1" applyBorder="1"/>
    <xf numFmtId="0" fontId="16" fillId="0" borderId="0" xfId="0" applyFont="1"/>
    <xf numFmtId="0" fontId="17" fillId="0" borderId="0" xfId="3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17" fillId="0" borderId="0" xfId="2" applyFont="1" applyFill="1" applyBorder="1" applyAlignment="1"/>
    <xf numFmtId="0" fontId="17" fillId="0" borderId="2" xfId="2" applyFont="1" applyFill="1" applyBorder="1" applyAlignment="1">
      <alignment horizontal="left" wrapText="1"/>
    </xf>
    <xf numFmtId="0" fontId="17" fillId="0" borderId="0" xfId="3" applyFont="1" applyFill="1" applyBorder="1" applyAlignment="1">
      <alignment horizontal="left" wrapText="1"/>
    </xf>
    <xf numFmtId="1" fontId="17" fillId="0" borderId="0" xfId="3" applyNumberFormat="1" applyFont="1" applyFill="1" applyBorder="1" applyAlignment="1">
      <alignment wrapText="1"/>
    </xf>
    <xf numFmtId="0" fontId="16" fillId="0" borderId="0" xfId="0" applyFont="1" applyBorder="1" applyAlignment="1"/>
    <xf numFmtId="1" fontId="16" fillId="0" borderId="0" xfId="0" applyNumberFormat="1" applyFont="1" applyAlignment="1"/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2" xfId="0" applyFont="1" applyBorder="1"/>
    <xf numFmtId="0" fontId="17" fillId="0" borderId="2" xfId="0" applyFont="1" applyBorder="1" applyAlignment="1">
      <alignment horizontal="left" vertical="top" wrapText="1"/>
    </xf>
    <xf numFmtId="0" fontId="17" fillId="0" borderId="2" xfId="3" applyFont="1" applyFill="1" applyBorder="1" applyAlignment="1">
      <alignment horizontal="left" wrapText="1"/>
    </xf>
    <xf numFmtId="0" fontId="17" fillId="0" borderId="2" xfId="0" applyFont="1" applyBorder="1"/>
    <xf numFmtId="0" fontId="16" fillId="0" borderId="2" xfId="0" applyFont="1" applyBorder="1" applyAlignment="1">
      <alignment horizontal="left" wrapText="1"/>
    </xf>
    <xf numFmtId="0" fontId="16" fillId="0" borderId="2" xfId="3" applyFont="1" applyFill="1" applyBorder="1" applyAlignment="1">
      <alignment horizontal="left" wrapText="1"/>
    </xf>
    <xf numFmtId="0" fontId="8" fillId="0" borderId="2" xfId="0" applyFont="1" applyFill="1" applyBorder="1" applyAlignment="1" applyProtection="1">
      <alignment textRotation="45" wrapText="1"/>
      <protection locked="0"/>
    </xf>
    <xf numFmtId="0" fontId="20" fillId="0" borderId="7" xfId="2" applyFont="1" applyFill="1" applyBorder="1" applyAlignment="1">
      <alignment horizontal="left" wrapText="1"/>
    </xf>
    <xf numFmtId="1" fontId="17" fillId="0" borderId="8" xfId="2" applyNumberFormat="1" applyFont="1" applyFill="1" applyBorder="1" applyAlignment="1">
      <alignment wrapText="1"/>
    </xf>
    <xf numFmtId="0" fontId="20" fillId="0" borderId="7" xfId="3" applyFont="1" applyFill="1" applyBorder="1" applyAlignment="1">
      <alignment horizontal="left" wrapText="1"/>
    </xf>
    <xf numFmtId="1" fontId="17" fillId="0" borderId="8" xfId="3" applyNumberFormat="1" applyFont="1" applyFill="1" applyBorder="1" applyAlignment="1">
      <alignment wrapText="1"/>
    </xf>
    <xf numFmtId="0" fontId="21" fillId="0" borderId="7" xfId="3" applyFont="1" applyFill="1" applyBorder="1" applyAlignment="1">
      <alignment horizontal="left" wrapText="1"/>
    </xf>
    <xf numFmtId="1" fontId="16" fillId="0" borderId="8" xfId="3" applyNumberFormat="1" applyFont="1" applyFill="1" applyBorder="1" applyAlignment="1">
      <alignment wrapText="1"/>
    </xf>
    <xf numFmtId="0" fontId="20" fillId="0" borderId="9" xfId="3" applyFont="1" applyFill="1" applyBorder="1" applyAlignment="1">
      <alignment horizontal="left" wrapText="1"/>
    </xf>
    <xf numFmtId="0" fontId="16" fillId="0" borderId="10" xfId="0" applyFont="1" applyBorder="1"/>
    <xf numFmtId="1" fontId="17" fillId="0" borderId="11" xfId="3" applyNumberFormat="1" applyFont="1" applyFill="1" applyBorder="1" applyAlignment="1">
      <alignment wrapText="1"/>
    </xf>
    <xf numFmtId="0" fontId="20" fillId="0" borderId="12" xfId="2" applyFont="1" applyFill="1" applyBorder="1" applyAlignment="1">
      <alignment horizontal="left" wrapText="1"/>
    </xf>
    <xf numFmtId="0" fontId="17" fillId="0" borderId="13" xfId="2" applyFont="1" applyFill="1" applyBorder="1" applyAlignment="1">
      <alignment horizontal="left" wrapText="1"/>
    </xf>
    <xf numFmtId="1" fontId="17" fillId="0" borderId="14" xfId="2" applyNumberFormat="1" applyFont="1" applyFill="1" applyBorder="1" applyAlignment="1">
      <alignment wrapText="1"/>
    </xf>
    <xf numFmtId="0" fontId="18" fillId="0" borderId="15" xfId="3" applyFont="1" applyFill="1" applyBorder="1" applyAlignment="1">
      <alignment horizontal="center"/>
    </xf>
    <xf numFmtId="0" fontId="18" fillId="0" borderId="16" xfId="3" applyFont="1" applyFill="1" applyBorder="1" applyAlignment="1">
      <alignment horizontal="center"/>
    </xf>
    <xf numFmtId="0" fontId="18" fillId="0" borderId="17" xfId="2" applyFont="1" applyFill="1" applyBorder="1" applyAlignment="1">
      <alignment horizontal="center"/>
    </xf>
    <xf numFmtId="0" fontId="16" fillId="0" borderId="18" xfId="0" applyFont="1" applyBorder="1" applyAlignment="1"/>
    <xf numFmtId="1" fontId="17" fillId="0" borderId="19" xfId="2" applyNumberFormat="1" applyFont="1" applyFill="1" applyBorder="1" applyAlignment="1">
      <alignment wrapText="1"/>
    </xf>
    <xf numFmtId="1" fontId="17" fillId="0" borderId="20" xfId="2" applyNumberFormat="1" applyFont="1" applyFill="1" applyBorder="1" applyAlignment="1">
      <alignment wrapText="1"/>
    </xf>
    <xf numFmtId="1" fontId="17" fillId="0" borderId="21" xfId="2" applyNumberFormat="1" applyFont="1" applyFill="1" applyBorder="1" applyAlignment="1">
      <alignment wrapText="1"/>
    </xf>
    <xf numFmtId="1" fontId="17" fillId="0" borderId="22" xfId="2" applyNumberFormat="1" applyFont="1" applyFill="1" applyBorder="1" applyAlignment="1">
      <alignment wrapText="1"/>
    </xf>
    <xf numFmtId="0" fontId="18" fillId="0" borderId="23" xfId="3" applyFont="1" applyFill="1" applyBorder="1" applyAlignment="1">
      <alignment horizontal="center"/>
    </xf>
    <xf numFmtId="0" fontId="17" fillId="5" borderId="24" xfId="3" applyFont="1" applyFill="1" applyBorder="1" applyAlignment="1">
      <alignment horizontal="left" wrapText="1"/>
    </xf>
    <xf numFmtId="0" fontId="16" fillId="6" borderId="24" xfId="0" applyFont="1" applyFill="1" applyBorder="1" applyAlignment="1"/>
    <xf numFmtId="0" fontId="16" fillId="6" borderId="24" xfId="0" applyFont="1" applyFill="1" applyBorder="1"/>
    <xf numFmtId="0" fontId="25" fillId="0" borderId="0" xfId="3" applyFont="1" applyFill="1" applyBorder="1" applyAlignment="1">
      <alignment horizontal="left" wrapText="1"/>
    </xf>
    <xf numFmtId="0" fontId="25" fillId="5" borderId="25" xfId="3" applyFont="1" applyFill="1" applyBorder="1" applyAlignment="1">
      <alignment horizontal="left" wrapText="1"/>
    </xf>
    <xf numFmtId="0" fontId="26" fillId="0" borderId="26" xfId="0" applyFont="1" applyBorder="1"/>
    <xf numFmtId="0" fontId="27" fillId="0" borderId="27" xfId="0" applyFont="1" applyBorder="1"/>
    <xf numFmtId="0" fontId="27" fillId="0" borderId="28" xfId="0" applyFont="1" applyBorder="1"/>
    <xf numFmtId="0" fontId="27" fillId="0" borderId="29" xfId="0" applyFont="1" applyBorder="1"/>
    <xf numFmtId="0" fontId="27" fillId="0" borderId="6" xfId="0" applyFont="1" applyBorder="1"/>
    <xf numFmtId="0" fontId="27" fillId="0" borderId="30" xfId="0" applyFont="1" applyBorder="1"/>
    <xf numFmtId="0" fontId="0" fillId="0" borderId="31" xfId="0" applyBorder="1"/>
    <xf numFmtId="0" fontId="0" fillId="0" borderId="32" xfId="0" applyBorder="1"/>
    <xf numFmtId="0" fontId="19" fillId="0" borderId="0" xfId="0" applyFont="1" applyFill="1" applyBorder="1"/>
    <xf numFmtId="0" fontId="18" fillId="0" borderId="33" xfId="3" applyFont="1" applyFill="1" applyBorder="1" applyAlignment="1">
      <alignment horizontal="center"/>
    </xf>
    <xf numFmtId="0" fontId="18" fillId="0" borderId="34" xfId="3" applyFont="1" applyFill="1" applyBorder="1" applyAlignment="1">
      <alignment horizontal="center"/>
    </xf>
    <xf numFmtId="0" fontId="17" fillId="0" borderId="35" xfId="2" applyFont="1" applyFill="1" applyBorder="1" applyAlignment="1">
      <alignment horizontal="center"/>
    </xf>
    <xf numFmtId="0" fontId="18" fillId="0" borderId="36" xfId="3" applyFont="1" applyFill="1" applyBorder="1" applyAlignment="1">
      <alignment horizontal="center"/>
    </xf>
    <xf numFmtId="0" fontId="17" fillId="0" borderId="37" xfId="2" applyFont="1" applyFill="1" applyBorder="1" applyAlignment="1">
      <alignment horizontal="center"/>
    </xf>
    <xf numFmtId="0" fontId="18" fillId="0" borderId="29" xfId="3" applyFont="1" applyFill="1" applyBorder="1" applyAlignment="1">
      <alignment horizontal="center"/>
    </xf>
    <xf numFmtId="0" fontId="17" fillId="0" borderId="30" xfId="2" applyFont="1" applyFill="1" applyBorder="1" applyAlignment="1">
      <alignment horizontal="center"/>
    </xf>
    <xf numFmtId="0" fontId="9" fillId="6" borderId="5" xfId="0" applyFont="1" applyFill="1" applyBorder="1" applyAlignment="1" applyProtection="1">
      <alignment textRotation="45" wrapText="1"/>
      <protection locked="0"/>
    </xf>
    <xf numFmtId="0" fontId="3" fillId="6" borderId="5" xfId="0" applyFont="1" applyFill="1" applyBorder="1" applyAlignment="1" applyProtection="1">
      <alignment textRotation="45"/>
      <protection locked="0"/>
    </xf>
    <xf numFmtId="0" fontId="7" fillId="6" borderId="5" xfId="0" applyFont="1" applyFill="1" applyBorder="1" applyAlignment="1" applyProtection="1">
      <alignment textRotation="45"/>
      <protection locked="0"/>
    </xf>
    <xf numFmtId="0" fontId="0" fillId="6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165" fontId="17" fillId="0" borderId="35" xfId="2" applyNumberFormat="1" applyFont="1" applyFill="1" applyBorder="1" applyAlignment="1">
      <alignment horizontal="center"/>
    </xf>
    <xf numFmtId="0" fontId="16" fillId="0" borderId="38" xfId="0" applyFont="1" applyBorder="1" applyAlignment="1">
      <alignment horizontal="center"/>
    </xf>
    <xf numFmtId="2" fontId="28" fillId="0" borderId="2" xfId="0" applyNumberFormat="1" applyFont="1" applyBorder="1" applyAlignment="1">
      <alignment textRotation="45"/>
    </xf>
    <xf numFmtId="0" fontId="29" fillId="0" borderId="3" xfId="0" applyFont="1" applyFill="1" applyBorder="1" applyAlignment="1" applyProtection="1">
      <alignment textRotation="45"/>
      <protection locked="0"/>
    </xf>
    <xf numFmtId="0" fontId="29" fillId="0" borderId="2" xfId="0" applyFont="1" applyFill="1" applyBorder="1" applyAlignment="1" applyProtection="1">
      <alignment textRotation="45"/>
      <protection locked="0"/>
    </xf>
    <xf numFmtId="0" fontId="28" fillId="0" borderId="2" xfId="0" applyFont="1" applyFill="1" applyBorder="1" applyAlignment="1" applyProtection="1">
      <alignment textRotation="45" wrapText="1"/>
      <protection locked="0"/>
    </xf>
    <xf numFmtId="0" fontId="0" fillId="7" borderId="2" xfId="0" applyFill="1" applyBorder="1" applyProtection="1">
      <protection locked="0"/>
    </xf>
    <xf numFmtId="165" fontId="3" fillId="7" borderId="2" xfId="0" applyNumberFormat="1" applyFont="1" applyFill="1" applyBorder="1" applyAlignment="1" applyProtection="1">
      <alignment horizontal="left"/>
      <protection locked="0"/>
    </xf>
    <xf numFmtId="0" fontId="3" fillId="0" borderId="2" xfId="1" applyBorder="1"/>
    <xf numFmtId="0" fontId="0" fillId="0" borderId="0" xfId="0" applyBorder="1" applyProtection="1">
      <protection locked="0"/>
    </xf>
    <xf numFmtId="0" fontId="3" fillId="7" borderId="2" xfId="0" applyFont="1" applyFill="1" applyBorder="1" applyAlignment="1" applyProtection="1">
      <alignment horizontal="left"/>
      <protection locked="0"/>
    </xf>
    <xf numFmtId="2" fontId="0" fillId="0" borderId="0" xfId="0" applyNumberFormat="1" applyFill="1" applyBorder="1"/>
    <xf numFmtId="166" fontId="0" fillId="0" borderId="0" xfId="0" applyNumberFormat="1"/>
    <xf numFmtId="0" fontId="7" fillId="0" borderId="0" xfId="0" applyFont="1" applyBorder="1"/>
    <xf numFmtId="0" fontId="7" fillId="0" borderId="0" xfId="0" applyFont="1" applyFill="1" applyBorder="1"/>
    <xf numFmtId="164" fontId="16" fillId="0" borderId="0" xfId="0" applyNumberFormat="1" applyFont="1"/>
    <xf numFmtId="164" fontId="16" fillId="6" borderId="17" xfId="0" applyNumberFormat="1" applyFont="1" applyFill="1" applyBorder="1" applyAlignment="1"/>
    <xf numFmtId="0" fontId="1" fillId="0" borderId="0" xfId="0" applyFont="1"/>
    <xf numFmtId="0" fontId="1" fillId="4" borderId="4" xfId="0" applyFont="1" applyFill="1" applyBorder="1" applyAlignment="1" applyProtection="1">
      <alignment textRotation="45"/>
      <protection hidden="1"/>
    </xf>
    <xf numFmtId="0" fontId="1" fillId="0" borderId="4" xfId="0" applyFont="1" applyBorder="1" applyAlignment="1" applyProtection="1">
      <alignment textRotation="45"/>
      <protection locked="0"/>
    </xf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  <xf numFmtId="0" fontId="14" fillId="0" borderId="0" xfId="3" applyFont="1" applyFill="1" applyBorder="1" applyAlignment="1">
      <alignment horizontal="left" wrapText="1"/>
    </xf>
    <xf numFmtId="0" fontId="0" fillId="0" borderId="0" xfId="0" applyFont="1" applyFill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2" xfId="0" applyFont="1" applyFill="1" applyBorder="1" applyProtection="1"/>
    <xf numFmtId="0" fontId="1" fillId="0" borderId="0" xfId="0" applyFont="1" applyProtection="1">
      <protection locked="0"/>
    </xf>
  </cellXfs>
  <cellStyles count="4">
    <cellStyle name="Normal" xfId="0" builtinId="0"/>
    <cellStyle name="Normal 2" xfId="1"/>
    <cellStyle name="Normal_Sheet1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25"/>
          <c:y val="2.65486725663717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07"/>
          <c:y val="0.14306805267683681"/>
          <c:w val="0.88058035714285621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'MAX DEPTH GRAPH'!$B$2:$B$41</c:f>
              <c:numCache>
                <c:formatCode>General</c:formatCode>
                <c:ptCount val="40"/>
                <c:pt idx="0">
                  <c:v>9</c:v>
                </c:pt>
                <c:pt idx="1">
                  <c:v>13</c:v>
                </c:pt>
                <c:pt idx="2">
                  <c:v>21</c:v>
                </c:pt>
                <c:pt idx="3">
                  <c:v>30</c:v>
                </c:pt>
                <c:pt idx="4">
                  <c:v>17</c:v>
                </c:pt>
                <c:pt idx="5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13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dLbls/>
        <c:axId val="113009792"/>
        <c:axId val="113011712"/>
      </c:barChart>
      <c:catAx>
        <c:axId val="113009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11712"/>
        <c:crosses val="autoZero"/>
        <c:auto val="1"/>
        <c:lblAlgn val="ctr"/>
        <c:lblOffset val="100"/>
        <c:tickLblSkip val="2"/>
        <c:tickMarkSkip val="1"/>
      </c:catAx>
      <c:valAx>
        <c:axId val="113011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09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55"/>
  <sheetViews>
    <sheetView tabSelected="1" workbookViewId="0">
      <pane xSplit="1" ySplit="1" topLeftCell="B2" activePane="bottomRight" state="frozen"/>
      <selection pane="topRight" activeCell="K1" sqref="K1"/>
      <selection pane="bottomLeft" activeCell="A2" sqref="A2"/>
      <selection pane="bottomRight" activeCell="G437" sqref="G437"/>
    </sheetView>
  </sheetViews>
  <sheetFormatPr defaultColWidth="5.7109375" defaultRowHeight="12.75"/>
  <cols>
    <col min="1" max="1" width="5" style="26" bestFit="1" customWidth="1"/>
    <col min="2" max="2" width="11" style="5" customWidth="1"/>
    <col min="3" max="3" width="13.28515625" style="5" customWidth="1"/>
    <col min="4" max="5" width="5.7109375" style="5" customWidth="1"/>
    <col min="6" max="6" width="4.42578125" style="156" customWidth="1"/>
    <col min="7" max="7" width="5" style="26" bestFit="1" customWidth="1"/>
    <col min="8" max="8" width="8.7109375" style="5" customWidth="1"/>
    <col min="9" max="9" width="5.7109375" style="5" customWidth="1"/>
    <col min="10" max="10" width="6.7109375" style="5" customWidth="1"/>
    <col min="11" max="32" width="5.7109375" style="5" customWidth="1"/>
    <col min="33" max="16384" width="5.7109375" style="5"/>
  </cols>
  <sheetData>
    <row r="1" spans="1:35" s="4" customFormat="1" ht="190.15" customHeight="1">
      <c r="A1" s="181" t="s">
        <v>645</v>
      </c>
      <c r="B1" s="182" t="s">
        <v>691</v>
      </c>
      <c r="C1" s="183" t="s">
        <v>637</v>
      </c>
      <c r="D1" s="184" t="s">
        <v>638</v>
      </c>
      <c r="E1" s="183" t="s">
        <v>692</v>
      </c>
      <c r="F1" s="179" t="s">
        <v>646</v>
      </c>
      <c r="G1" s="181" t="s">
        <v>710</v>
      </c>
      <c r="H1" s="180" t="s">
        <v>648</v>
      </c>
      <c r="I1" s="8" t="s">
        <v>709</v>
      </c>
      <c r="J1" s="19" t="s">
        <v>650</v>
      </c>
      <c r="K1" s="7" t="s">
        <v>693</v>
      </c>
      <c r="L1" s="7" t="s">
        <v>651</v>
      </c>
      <c r="M1" s="7" t="s">
        <v>652</v>
      </c>
      <c r="N1" s="7" t="s">
        <v>653</v>
      </c>
      <c r="O1" s="7" t="s">
        <v>654</v>
      </c>
      <c r="P1" s="7" t="s">
        <v>655</v>
      </c>
      <c r="Q1" s="7" t="s">
        <v>656</v>
      </c>
      <c r="R1" s="7" t="s">
        <v>657</v>
      </c>
      <c r="S1" s="7" t="s">
        <v>694</v>
      </c>
      <c r="T1" s="7" t="s">
        <v>658</v>
      </c>
      <c r="U1" s="7" t="s">
        <v>659</v>
      </c>
      <c r="V1" s="7" t="s">
        <v>660</v>
      </c>
      <c r="W1" s="7" t="s">
        <v>695</v>
      </c>
      <c r="X1" s="7" t="s">
        <v>696</v>
      </c>
      <c r="Y1" s="7" t="s">
        <v>708</v>
      </c>
      <c r="Z1" s="7" t="s">
        <v>697</v>
      </c>
      <c r="AA1" s="7" t="s">
        <v>662</v>
      </c>
      <c r="AB1" s="7" t="s">
        <v>663</v>
      </c>
      <c r="AC1" s="7" t="s">
        <v>664</v>
      </c>
      <c r="AD1" s="7" t="s">
        <v>665</v>
      </c>
      <c r="AE1" s="7" t="s">
        <v>698</v>
      </c>
      <c r="AF1" s="7" t="s">
        <v>699</v>
      </c>
      <c r="AG1" s="153" t="s">
        <v>668</v>
      </c>
      <c r="AH1" s="154" t="s">
        <v>700</v>
      </c>
      <c r="AI1" s="4" t="s">
        <v>701</v>
      </c>
    </row>
    <row r="2" spans="1:35">
      <c r="A2" s="24">
        <v>1</v>
      </c>
      <c r="B2">
        <v>45.457920000000001</v>
      </c>
      <c r="C2">
        <v>-92.528390000000002</v>
      </c>
      <c r="D2" s="5">
        <v>1</v>
      </c>
      <c r="E2" s="5" t="s">
        <v>631</v>
      </c>
      <c r="F2" s="158">
        <v>1</v>
      </c>
      <c r="G2" s="24">
        <v>1</v>
      </c>
      <c r="H2" s="5">
        <v>5</v>
      </c>
      <c r="I2" s="5">
        <v>3</v>
      </c>
      <c r="J2" s="9">
        <v>0</v>
      </c>
      <c r="K2" s="26">
        <v>0</v>
      </c>
      <c r="L2" s="26">
        <v>0</v>
      </c>
      <c r="M2" s="26">
        <v>0</v>
      </c>
      <c r="N2" s="5">
        <v>0</v>
      </c>
      <c r="O2" s="5">
        <v>0</v>
      </c>
      <c r="P2" s="5">
        <v>0</v>
      </c>
      <c r="Q2" s="5">
        <v>3</v>
      </c>
      <c r="R2" s="5">
        <v>0</v>
      </c>
      <c r="S2" s="5">
        <v>0</v>
      </c>
      <c r="T2" s="5">
        <v>0</v>
      </c>
      <c r="U2" s="5">
        <v>0</v>
      </c>
      <c r="V2" s="5">
        <v>1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3</v>
      </c>
      <c r="AC2" s="5">
        <v>1</v>
      </c>
      <c r="AD2" s="5">
        <v>4</v>
      </c>
      <c r="AE2" s="5">
        <v>0</v>
      </c>
      <c r="AF2" s="5">
        <v>1</v>
      </c>
      <c r="AG2" s="155">
        <v>0</v>
      </c>
      <c r="AH2" s="155">
        <v>4</v>
      </c>
      <c r="AI2" s="5">
        <v>0</v>
      </c>
    </row>
    <row r="3" spans="1:35">
      <c r="A3" s="24">
        <v>2</v>
      </c>
      <c r="B3">
        <v>45.458359999999999</v>
      </c>
      <c r="C3">
        <v>-92.528409999999994</v>
      </c>
      <c r="D3" s="5">
        <v>2</v>
      </c>
      <c r="E3" s="5" t="s">
        <v>631</v>
      </c>
      <c r="F3" s="158">
        <v>1</v>
      </c>
      <c r="G3" s="24">
        <v>1</v>
      </c>
      <c r="H3" s="5">
        <v>6</v>
      </c>
      <c r="I3" s="5">
        <v>3</v>
      </c>
      <c r="J3" s="9">
        <v>0</v>
      </c>
      <c r="K3" s="26">
        <v>0</v>
      </c>
      <c r="L3" s="26">
        <v>1</v>
      </c>
      <c r="M3" s="26">
        <v>0</v>
      </c>
      <c r="N3" s="5">
        <v>0</v>
      </c>
      <c r="O3" s="5">
        <v>1</v>
      </c>
      <c r="P3" s="5">
        <v>0</v>
      </c>
      <c r="Q3" s="5">
        <v>1</v>
      </c>
      <c r="R3" s="5">
        <v>0</v>
      </c>
      <c r="S3" s="5">
        <v>0</v>
      </c>
      <c r="T3" s="5">
        <v>0</v>
      </c>
      <c r="U3" s="5">
        <v>0</v>
      </c>
      <c r="V3" s="5">
        <v>3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1</v>
      </c>
      <c r="AD3" s="5">
        <v>0</v>
      </c>
      <c r="AE3" s="5">
        <v>0</v>
      </c>
      <c r="AF3" s="5">
        <v>1</v>
      </c>
      <c r="AG3" s="155">
        <v>0</v>
      </c>
      <c r="AH3" s="155">
        <v>1</v>
      </c>
      <c r="AI3" s="5">
        <v>0</v>
      </c>
    </row>
    <row r="4" spans="1:35">
      <c r="A4" s="24">
        <v>3</v>
      </c>
      <c r="B4">
        <v>45.45881</v>
      </c>
      <c r="C4">
        <v>-92.52843</v>
      </c>
      <c r="D4" s="5">
        <v>2</v>
      </c>
      <c r="E4" s="5" t="s">
        <v>631</v>
      </c>
      <c r="F4" s="158">
        <v>1</v>
      </c>
      <c r="G4" s="24">
        <v>1</v>
      </c>
      <c r="H4" s="5">
        <v>5</v>
      </c>
      <c r="I4" s="5">
        <v>3</v>
      </c>
      <c r="J4" s="9">
        <v>0</v>
      </c>
      <c r="K4" s="26">
        <v>0</v>
      </c>
      <c r="L4" s="26">
        <v>0</v>
      </c>
      <c r="M4" s="26">
        <v>0</v>
      </c>
      <c r="N4" s="5">
        <v>0</v>
      </c>
      <c r="O4" s="5">
        <v>2</v>
      </c>
      <c r="P4" s="5">
        <v>0</v>
      </c>
      <c r="Q4" s="5">
        <v>1</v>
      </c>
      <c r="R4" s="5">
        <v>0</v>
      </c>
      <c r="S4" s="5">
        <v>0</v>
      </c>
      <c r="T4" s="5">
        <v>0</v>
      </c>
      <c r="U4" s="5">
        <v>0</v>
      </c>
      <c r="V4" s="5">
        <v>3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</v>
      </c>
      <c r="AD4" s="5">
        <v>0</v>
      </c>
      <c r="AE4" s="5">
        <v>0</v>
      </c>
      <c r="AF4" s="5">
        <v>1</v>
      </c>
      <c r="AG4" s="155">
        <v>0</v>
      </c>
      <c r="AH4" s="155">
        <v>0</v>
      </c>
      <c r="AI4" s="5">
        <v>0</v>
      </c>
    </row>
    <row r="5" spans="1:35">
      <c r="A5" s="24">
        <v>4</v>
      </c>
      <c r="B5">
        <v>45.457929999999998</v>
      </c>
      <c r="C5">
        <v>-92.527760000000001</v>
      </c>
      <c r="D5" s="5">
        <v>1.5</v>
      </c>
      <c r="E5" s="5" t="s">
        <v>631</v>
      </c>
      <c r="F5" s="158">
        <v>1</v>
      </c>
      <c r="G5" s="24">
        <v>1</v>
      </c>
      <c r="H5" s="5">
        <v>5</v>
      </c>
      <c r="I5" s="5">
        <v>3</v>
      </c>
      <c r="J5" s="9">
        <v>0</v>
      </c>
      <c r="K5" s="26">
        <v>0</v>
      </c>
      <c r="L5" s="26">
        <v>0</v>
      </c>
      <c r="M5" s="26">
        <v>0</v>
      </c>
      <c r="N5" s="5">
        <v>0</v>
      </c>
      <c r="O5" s="5">
        <v>0</v>
      </c>
      <c r="P5" s="5">
        <v>0</v>
      </c>
      <c r="Q5" s="5">
        <v>3</v>
      </c>
      <c r="R5" s="5">
        <v>0</v>
      </c>
      <c r="S5" s="5">
        <v>0</v>
      </c>
      <c r="T5" s="5">
        <v>0</v>
      </c>
      <c r="U5" s="5">
        <v>0</v>
      </c>
      <c r="V5" s="5">
        <v>2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1</v>
      </c>
      <c r="AD5" s="5">
        <v>0</v>
      </c>
      <c r="AE5" s="5">
        <v>3</v>
      </c>
      <c r="AF5" s="5">
        <v>2</v>
      </c>
      <c r="AG5" s="155">
        <v>0</v>
      </c>
      <c r="AH5" s="155">
        <v>1</v>
      </c>
      <c r="AI5" s="5">
        <v>0</v>
      </c>
    </row>
    <row r="6" spans="1:35">
      <c r="A6" s="24">
        <v>5</v>
      </c>
      <c r="B6">
        <v>45.458379999999998</v>
      </c>
      <c r="C6">
        <v>-92.527780000000007</v>
      </c>
      <c r="D6" s="5">
        <v>3</v>
      </c>
      <c r="E6" s="5" t="s">
        <v>631</v>
      </c>
      <c r="F6" s="158">
        <v>1</v>
      </c>
      <c r="G6" s="24">
        <v>1</v>
      </c>
      <c r="H6" s="5">
        <v>4</v>
      </c>
      <c r="I6" s="5">
        <v>3</v>
      </c>
      <c r="J6" s="9">
        <v>0</v>
      </c>
      <c r="K6" s="26">
        <v>0</v>
      </c>
      <c r="L6" s="26">
        <v>0</v>
      </c>
      <c r="M6" s="26">
        <v>0</v>
      </c>
      <c r="N6" s="5">
        <v>0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5">
        <v>0</v>
      </c>
      <c r="V6" s="5">
        <v>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</v>
      </c>
      <c r="AD6" s="5">
        <v>0</v>
      </c>
      <c r="AE6" s="5">
        <v>0</v>
      </c>
      <c r="AF6" s="5">
        <v>1</v>
      </c>
      <c r="AG6" s="155">
        <v>0</v>
      </c>
      <c r="AH6" s="155">
        <v>0</v>
      </c>
      <c r="AI6" s="5">
        <v>0</v>
      </c>
    </row>
    <row r="7" spans="1:35">
      <c r="A7" s="24">
        <v>6</v>
      </c>
      <c r="B7">
        <v>45.458820000000003</v>
      </c>
      <c r="C7">
        <v>-92.527799999999999</v>
      </c>
      <c r="D7" s="5">
        <v>3</v>
      </c>
      <c r="E7" s="5" t="s">
        <v>631</v>
      </c>
      <c r="F7" s="158">
        <v>1</v>
      </c>
      <c r="G7" s="24">
        <v>1</v>
      </c>
      <c r="H7" s="5">
        <v>6</v>
      </c>
      <c r="I7" s="5">
        <v>3</v>
      </c>
      <c r="J7" s="9">
        <v>0</v>
      </c>
      <c r="K7" s="26">
        <v>0</v>
      </c>
      <c r="L7" s="26">
        <v>1</v>
      </c>
      <c r="M7" s="26">
        <v>0</v>
      </c>
      <c r="N7" s="5">
        <v>0</v>
      </c>
      <c r="O7" s="5">
        <v>1</v>
      </c>
      <c r="P7" s="5">
        <v>0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v>3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0</v>
      </c>
      <c r="AE7" s="5">
        <v>0</v>
      </c>
      <c r="AF7" s="5">
        <v>1</v>
      </c>
      <c r="AG7" s="155">
        <v>0</v>
      </c>
      <c r="AH7" s="155">
        <v>0</v>
      </c>
      <c r="AI7" s="5">
        <v>0</v>
      </c>
    </row>
    <row r="8" spans="1:35">
      <c r="A8" s="24">
        <v>7</v>
      </c>
      <c r="B8">
        <v>45.459269999999997</v>
      </c>
      <c r="C8">
        <v>-92.527820000000006</v>
      </c>
      <c r="D8" s="5">
        <v>2</v>
      </c>
      <c r="E8" s="5" t="s">
        <v>631</v>
      </c>
      <c r="F8" s="158">
        <v>1</v>
      </c>
      <c r="G8" s="24">
        <v>1</v>
      </c>
      <c r="H8" s="5">
        <v>5</v>
      </c>
      <c r="I8" s="5">
        <v>3</v>
      </c>
      <c r="J8" s="9">
        <v>0</v>
      </c>
      <c r="K8" s="26">
        <v>0</v>
      </c>
      <c r="L8" s="26">
        <v>0</v>
      </c>
      <c r="M8" s="26">
        <v>0</v>
      </c>
      <c r="N8" s="5">
        <v>0</v>
      </c>
      <c r="O8" s="5">
        <v>1</v>
      </c>
      <c r="P8" s="5">
        <v>0</v>
      </c>
      <c r="Q8" s="5">
        <v>1</v>
      </c>
      <c r="R8" s="5">
        <v>0</v>
      </c>
      <c r="S8" s="5">
        <v>0</v>
      </c>
      <c r="T8" s="5">
        <v>0</v>
      </c>
      <c r="U8" s="5">
        <v>0</v>
      </c>
      <c r="V8" s="5">
        <v>3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2</v>
      </c>
      <c r="AD8" s="5">
        <v>0</v>
      </c>
      <c r="AE8" s="5">
        <v>0</v>
      </c>
      <c r="AF8" s="5">
        <v>1</v>
      </c>
      <c r="AG8" s="155">
        <v>0</v>
      </c>
      <c r="AH8" s="155">
        <v>0</v>
      </c>
      <c r="AI8" s="5">
        <v>0</v>
      </c>
    </row>
    <row r="9" spans="1:35">
      <c r="A9" s="24">
        <v>8</v>
      </c>
      <c r="B9">
        <v>45.457949999999997</v>
      </c>
      <c r="C9">
        <v>-92.527119999999996</v>
      </c>
      <c r="D9" s="5">
        <v>0.5</v>
      </c>
      <c r="E9" s="5" t="s">
        <v>631</v>
      </c>
      <c r="F9" s="158">
        <v>1</v>
      </c>
      <c r="G9" s="24">
        <v>1</v>
      </c>
      <c r="H9" s="5">
        <v>6</v>
      </c>
      <c r="I9" s="5">
        <v>2</v>
      </c>
      <c r="J9" s="9">
        <v>0</v>
      </c>
      <c r="K9" s="26">
        <v>0</v>
      </c>
      <c r="L9" s="26">
        <v>0</v>
      </c>
      <c r="M9" s="26">
        <v>0</v>
      </c>
      <c r="N9" s="5">
        <v>0</v>
      </c>
      <c r="O9" s="5">
        <v>0</v>
      </c>
      <c r="P9" s="5">
        <v>0</v>
      </c>
      <c r="Q9" s="5">
        <v>3</v>
      </c>
      <c r="R9" s="5">
        <v>0</v>
      </c>
      <c r="S9" s="5">
        <v>0</v>
      </c>
      <c r="T9" s="5">
        <v>0</v>
      </c>
      <c r="U9" s="5">
        <v>0</v>
      </c>
      <c r="V9" s="5">
        <v>1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4</v>
      </c>
      <c r="AC9" s="5">
        <v>2</v>
      </c>
      <c r="AD9" s="5">
        <v>2</v>
      </c>
      <c r="AE9" s="5">
        <v>2</v>
      </c>
      <c r="AF9" s="5">
        <v>2</v>
      </c>
      <c r="AG9" s="155">
        <v>0</v>
      </c>
      <c r="AH9" s="155">
        <v>0</v>
      </c>
      <c r="AI9" s="5">
        <v>0</v>
      </c>
    </row>
    <row r="10" spans="1:35">
      <c r="A10" s="24">
        <v>9</v>
      </c>
      <c r="B10">
        <v>45.458390000000001</v>
      </c>
      <c r="C10">
        <v>-92.527140000000003</v>
      </c>
      <c r="D10" s="5">
        <v>4</v>
      </c>
      <c r="E10" s="5" t="s">
        <v>631</v>
      </c>
      <c r="F10" s="158">
        <v>1</v>
      </c>
      <c r="G10" s="24">
        <v>1</v>
      </c>
      <c r="H10" s="5">
        <v>6</v>
      </c>
      <c r="I10" s="5">
        <v>3</v>
      </c>
      <c r="J10" s="9">
        <v>0</v>
      </c>
      <c r="K10" s="26">
        <v>0</v>
      </c>
      <c r="L10" s="26">
        <v>1</v>
      </c>
      <c r="M10" s="26">
        <v>0</v>
      </c>
      <c r="N10" s="5">
        <v>0</v>
      </c>
      <c r="O10" s="5">
        <v>1</v>
      </c>
      <c r="P10" s="5">
        <v>0</v>
      </c>
      <c r="Q10" s="5">
        <v>1</v>
      </c>
      <c r="R10" s="5">
        <v>0</v>
      </c>
      <c r="S10" s="5">
        <v>0</v>
      </c>
      <c r="T10" s="5">
        <v>0</v>
      </c>
      <c r="U10" s="5">
        <v>0</v>
      </c>
      <c r="V10" s="5">
        <v>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</v>
      </c>
      <c r="AD10" s="5">
        <v>0</v>
      </c>
      <c r="AE10" s="5">
        <v>0</v>
      </c>
      <c r="AF10" s="5">
        <v>1</v>
      </c>
      <c r="AG10" s="155">
        <v>0</v>
      </c>
      <c r="AH10" s="155">
        <v>0</v>
      </c>
      <c r="AI10" s="5">
        <v>0</v>
      </c>
    </row>
    <row r="11" spans="1:35">
      <c r="A11" s="24">
        <v>10</v>
      </c>
      <c r="B11">
        <v>45.458840000000002</v>
      </c>
      <c r="C11">
        <v>-92.527159999999995</v>
      </c>
      <c r="D11" s="5">
        <v>3.5</v>
      </c>
      <c r="E11" s="5" t="s">
        <v>631</v>
      </c>
      <c r="F11" s="158">
        <v>1</v>
      </c>
      <c r="G11" s="24">
        <v>1</v>
      </c>
      <c r="H11" s="5">
        <v>6</v>
      </c>
      <c r="I11" s="5">
        <v>3</v>
      </c>
      <c r="J11" s="9">
        <v>0</v>
      </c>
      <c r="K11" s="26">
        <v>0</v>
      </c>
      <c r="L11" s="26">
        <v>2</v>
      </c>
      <c r="M11" s="26">
        <v>0</v>
      </c>
      <c r="N11" s="5">
        <v>0</v>
      </c>
      <c r="O11" s="5">
        <v>2</v>
      </c>
      <c r="P11" s="5">
        <v>0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3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2</v>
      </c>
      <c r="AD11" s="5">
        <v>0</v>
      </c>
      <c r="AE11" s="5">
        <v>0</v>
      </c>
      <c r="AF11" s="5">
        <v>1</v>
      </c>
      <c r="AG11" s="155">
        <v>0</v>
      </c>
      <c r="AH11" s="155">
        <v>0</v>
      </c>
      <c r="AI11" s="5">
        <v>0</v>
      </c>
    </row>
    <row r="12" spans="1:35">
      <c r="A12" s="24">
        <v>11</v>
      </c>
      <c r="B12">
        <v>45.45928</v>
      </c>
      <c r="C12">
        <v>-92.527180000000001</v>
      </c>
      <c r="D12" s="5">
        <v>4</v>
      </c>
      <c r="E12" s="5" t="s">
        <v>631</v>
      </c>
      <c r="F12" s="158">
        <v>1</v>
      </c>
      <c r="G12" s="24">
        <v>1</v>
      </c>
      <c r="H12" s="5">
        <v>5</v>
      </c>
      <c r="I12" s="5">
        <v>3</v>
      </c>
      <c r="J12" s="9">
        <v>0</v>
      </c>
      <c r="K12" s="26">
        <v>0</v>
      </c>
      <c r="L12" s="26">
        <v>0</v>
      </c>
      <c r="M12" s="26">
        <v>0</v>
      </c>
      <c r="N12" s="5">
        <v>0</v>
      </c>
      <c r="O12" s="5">
        <v>2</v>
      </c>
      <c r="P12" s="5">
        <v>0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3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0</v>
      </c>
      <c r="AF12" s="5">
        <v>1</v>
      </c>
      <c r="AG12" s="155">
        <v>0</v>
      </c>
      <c r="AH12" s="155">
        <v>0</v>
      </c>
      <c r="AI12" s="5">
        <v>0</v>
      </c>
    </row>
    <row r="13" spans="1:35">
      <c r="A13" s="24">
        <v>12</v>
      </c>
      <c r="B13">
        <v>45.45973</v>
      </c>
      <c r="C13">
        <v>-92.527199999999993</v>
      </c>
      <c r="D13" s="5">
        <v>2.5</v>
      </c>
      <c r="E13" s="5" t="s">
        <v>631</v>
      </c>
      <c r="F13" s="158">
        <v>1</v>
      </c>
      <c r="G13" s="24">
        <v>1</v>
      </c>
      <c r="H13" s="5">
        <v>4</v>
      </c>
      <c r="I13" s="5">
        <v>3</v>
      </c>
      <c r="J13" s="9">
        <v>0</v>
      </c>
      <c r="K13" s="26">
        <v>0</v>
      </c>
      <c r="L13" s="26">
        <v>0</v>
      </c>
      <c r="M13" s="26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3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2</v>
      </c>
      <c r="AD13" s="5">
        <v>0</v>
      </c>
      <c r="AE13" s="5">
        <v>0</v>
      </c>
      <c r="AF13" s="5">
        <v>1</v>
      </c>
      <c r="AG13" s="155">
        <v>0</v>
      </c>
      <c r="AH13" s="155">
        <v>0</v>
      </c>
      <c r="AI13" s="5">
        <v>0</v>
      </c>
    </row>
    <row r="14" spans="1:35">
      <c r="A14" s="24">
        <v>13</v>
      </c>
      <c r="B14">
        <v>45.45796</v>
      </c>
      <c r="C14">
        <v>-92.526489999999995</v>
      </c>
      <c r="D14" s="5">
        <v>0.5</v>
      </c>
      <c r="E14" s="5" t="s">
        <v>631</v>
      </c>
      <c r="F14" s="158">
        <v>1</v>
      </c>
      <c r="G14" s="24">
        <v>1</v>
      </c>
      <c r="H14" s="5">
        <v>4</v>
      </c>
      <c r="I14" s="5">
        <v>3</v>
      </c>
      <c r="J14" s="9">
        <v>0</v>
      </c>
      <c r="K14" s="26">
        <v>0</v>
      </c>
      <c r="L14" s="26">
        <v>0</v>
      </c>
      <c r="M14" s="26">
        <v>0</v>
      </c>
      <c r="N14" s="5">
        <v>0</v>
      </c>
      <c r="O14" s="5">
        <v>0</v>
      </c>
      <c r="P14" s="5">
        <v>0</v>
      </c>
      <c r="Q14" s="5">
        <v>3</v>
      </c>
      <c r="R14" s="5">
        <v>0</v>
      </c>
      <c r="S14" s="5">
        <v>0</v>
      </c>
      <c r="T14" s="5">
        <v>0</v>
      </c>
      <c r="U14" s="5">
        <v>0</v>
      </c>
      <c r="V14" s="5">
        <v>4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3</v>
      </c>
      <c r="AC14" s="5">
        <v>1</v>
      </c>
      <c r="AD14" s="5">
        <v>4</v>
      </c>
      <c r="AE14" s="5">
        <v>0</v>
      </c>
      <c r="AF14" s="5">
        <v>1</v>
      </c>
      <c r="AG14" s="155">
        <v>0</v>
      </c>
      <c r="AH14" s="155">
        <v>0</v>
      </c>
      <c r="AI14" s="5">
        <v>0</v>
      </c>
    </row>
    <row r="15" spans="1:35">
      <c r="A15" s="24">
        <v>14</v>
      </c>
      <c r="B15">
        <v>45.458399999999997</v>
      </c>
      <c r="C15">
        <v>-92.526510000000002</v>
      </c>
      <c r="D15" s="5">
        <v>3</v>
      </c>
      <c r="E15" s="5" t="s">
        <v>631</v>
      </c>
      <c r="F15" s="158">
        <v>1</v>
      </c>
      <c r="G15" s="24">
        <v>1</v>
      </c>
      <c r="H15" s="5">
        <v>7</v>
      </c>
      <c r="I15" s="5">
        <v>3</v>
      </c>
      <c r="J15" s="9">
        <v>0</v>
      </c>
      <c r="K15" s="26">
        <v>0</v>
      </c>
      <c r="L15" s="26">
        <v>2</v>
      </c>
      <c r="M15" s="26">
        <v>0</v>
      </c>
      <c r="N15" s="5">
        <v>0</v>
      </c>
      <c r="O15" s="5">
        <v>3</v>
      </c>
      <c r="P15" s="5">
        <v>0</v>
      </c>
      <c r="Q15" s="5">
        <v>1</v>
      </c>
      <c r="R15" s="5">
        <v>1</v>
      </c>
      <c r="S15" s="5">
        <v>0</v>
      </c>
      <c r="T15" s="5">
        <v>0</v>
      </c>
      <c r="U15" s="5">
        <v>0</v>
      </c>
      <c r="V15" s="5">
        <v>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1</v>
      </c>
      <c r="AD15" s="5">
        <v>0</v>
      </c>
      <c r="AE15" s="5">
        <v>0</v>
      </c>
      <c r="AF15" s="5">
        <v>1</v>
      </c>
      <c r="AG15" s="155">
        <v>0</v>
      </c>
      <c r="AH15" s="155">
        <v>0</v>
      </c>
      <c r="AI15" s="5">
        <v>0</v>
      </c>
    </row>
    <row r="16" spans="1:35">
      <c r="A16" s="24">
        <v>15</v>
      </c>
      <c r="B16">
        <v>45.458849999999998</v>
      </c>
      <c r="C16">
        <v>-92.526529999999994</v>
      </c>
      <c r="D16" s="5">
        <v>4</v>
      </c>
      <c r="E16" s="5" t="s">
        <v>631</v>
      </c>
      <c r="F16" s="158">
        <v>1</v>
      </c>
      <c r="G16" s="24">
        <v>1</v>
      </c>
      <c r="H16" s="5">
        <v>6</v>
      </c>
      <c r="I16" s="5">
        <v>3</v>
      </c>
      <c r="J16" s="9">
        <v>0</v>
      </c>
      <c r="K16" s="26">
        <v>0</v>
      </c>
      <c r="L16" s="26">
        <v>3</v>
      </c>
      <c r="M16" s="26">
        <v>0</v>
      </c>
      <c r="N16" s="5">
        <v>0</v>
      </c>
      <c r="O16" s="5">
        <v>0</v>
      </c>
      <c r="P16" s="5">
        <v>0</v>
      </c>
      <c r="Q16" s="5">
        <v>2</v>
      </c>
      <c r="R16" s="5">
        <v>1</v>
      </c>
      <c r="S16" s="5">
        <v>0</v>
      </c>
      <c r="T16" s="5">
        <v>0</v>
      </c>
      <c r="U16" s="5">
        <v>0</v>
      </c>
      <c r="V16" s="5">
        <v>3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1</v>
      </c>
      <c r="AG16" s="155">
        <v>2</v>
      </c>
      <c r="AH16" s="155">
        <v>0</v>
      </c>
      <c r="AI16" s="5">
        <v>0</v>
      </c>
    </row>
    <row r="17" spans="1:35">
      <c r="A17" s="24">
        <v>16</v>
      </c>
      <c r="B17">
        <v>45.459299999999999</v>
      </c>
      <c r="C17">
        <v>-92.52655</v>
      </c>
      <c r="D17" s="5">
        <v>4</v>
      </c>
      <c r="E17" s="5" t="s">
        <v>631</v>
      </c>
      <c r="F17" s="158">
        <v>1</v>
      </c>
      <c r="G17" s="24">
        <v>1</v>
      </c>
      <c r="H17" s="5">
        <v>6</v>
      </c>
      <c r="I17" s="5">
        <v>3</v>
      </c>
      <c r="J17" s="9">
        <v>0</v>
      </c>
      <c r="K17" s="26">
        <v>0</v>
      </c>
      <c r="L17" s="26">
        <v>3</v>
      </c>
      <c r="M17" s="26">
        <v>0</v>
      </c>
      <c r="N17" s="5">
        <v>0</v>
      </c>
      <c r="O17" s="5">
        <v>1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3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2</v>
      </c>
      <c r="AD17" s="5">
        <v>0</v>
      </c>
      <c r="AE17" s="5">
        <v>0</v>
      </c>
      <c r="AF17" s="5">
        <v>1</v>
      </c>
      <c r="AG17" s="155">
        <v>2</v>
      </c>
      <c r="AH17" s="155">
        <v>0</v>
      </c>
      <c r="AI17" s="5">
        <v>0</v>
      </c>
    </row>
    <row r="18" spans="1:35">
      <c r="A18" s="24">
        <v>17</v>
      </c>
      <c r="B18">
        <v>45.459739999999996</v>
      </c>
      <c r="C18">
        <v>-92.526570000000007</v>
      </c>
      <c r="D18" s="5">
        <v>3</v>
      </c>
      <c r="E18" s="5" t="s">
        <v>631</v>
      </c>
      <c r="F18" s="158">
        <v>1</v>
      </c>
      <c r="G18" s="24">
        <v>1</v>
      </c>
      <c r="H18" s="5">
        <v>4</v>
      </c>
      <c r="I18" s="5">
        <v>3</v>
      </c>
      <c r="J18" s="9">
        <v>0</v>
      </c>
      <c r="K18" s="26">
        <v>0</v>
      </c>
      <c r="L18" s="26">
        <v>0</v>
      </c>
      <c r="M18" s="26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3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</v>
      </c>
      <c r="AD18" s="5">
        <v>0</v>
      </c>
      <c r="AE18" s="5">
        <v>0</v>
      </c>
      <c r="AF18" s="5">
        <v>1</v>
      </c>
      <c r="AG18" s="155">
        <v>0</v>
      </c>
      <c r="AH18" s="155">
        <v>0</v>
      </c>
      <c r="AI18" s="5">
        <v>0</v>
      </c>
    </row>
    <row r="19" spans="1:35">
      <c r="A19" s="24">
        <v>18</v>
      </c>
      <c r="B19">
        <v>45.460189999999997</v>
      </c>
      <c r="C19">
        <v>-92.526589999999999</v>
      </c>
      <c r="D19" s="5">
        <v>1.5</v>
      </c>
      <c r="E19" s="5" t="s">
        <v>631</v>
      </c>
      <c r="F19" s="158">
        <v>1</v>
      </c>
      <c r="G19" s="24">
        <v>1</v>
      </c>
      <c r="H19" s="5">
        <v>3</v>
      </c>
      <c r="I19" s="5">
        <v>2</v>
      </c>
      <c r="J19" s="9">
        <v>0</v>
      </c>
      <c r="K19" s="26">
        <v>1</v>
      </c>
      <c r="L19" s="26">
        <v>0</v>
      </c>
      <c r="M19" s="26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</v>
      </c>
      <c r="X19" s="5">
        <v>0</v>
      </c>
      <c r="Y19" s="5">
        <v>0</v>
      </c>
      <c r="Z19" s="5">
        <v>0</v>
      </c>
      <c r="AA19" s="5">
        <v>0</v>
      </c>
      <c r="AB19" s="5">
        <v>2</v>
      </c>
      <c r="AC19" s="5">
        <v>0</v>
      </c>
      <c r="AD19" s="5">
        <v>0</v>
      </c>
      <c r="AE19" s="5">
        <v>0</v>
      </c>
      <c r="AF19" s="5">
        <v>0</v>
      </c>
      <c r="AG19" s="155">
        <v>0</v>
      </c>
      <c r="AH19" s="155">
        <v>4</v>
      </c>
      <c r="AI19" s="5">
        <v>1</v>
      </c>
    </row>
    <row r="20" spans="1:35">
      <c r="A20" s="24">
        <v>19</v>
      </c>
      <c r="B20">
        <v>45.458419999999997</v>
      </c>
      <c r="C20">
        <v>-92.525869999999998</v>
      </c>
      <c r="D20" s="5">
        <v>4</v>
      </c>
      <c r="E20" s="5" t="s">
        <v>631</v>
      </c>
      <c r="F20" s="158">
        <v>1</v>
      </c>
      <c r="G20" s="24">
        <v>1</v>
      </c>
      <c r="H20" s="5">
        <v>6</v>
      </c>
      <c r="I20" s="5">
        <v>3</v>
      </c>
      <c r="J20" s="9">
        <v>0</v>
      </c>
      <c r="K20" s="26">
        <v>0</v>
      </c>
      <c r="L20" s="26">
        <v>3</v>
      </c>
      <c r="M20" s="26">
        <v>0</v>
      </c>
      <c r="N20" s="5">
        <v>0</v>
      </c>
      <c r="O20" s="5">
        <v>0</v>
      </c>
      <c r="P20" s="5">
        <v>0</v>
      </c>
      <c r="Q20" s="5">
        <v>2</v>
      </c>
      <c r="R20" s="5">
        <v>1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</v>
      </c>
      <c r="AD20" s="5">
        <v>0</v>
      </c>
      <c r="AE20" s="5">
        <v>0</v>
      </c>
      <c r="AF20" s="5">
        <v>1</v>
      </c>
      <c r="AG20" s="155">
        <v>0</v>
      </c>
      <c r="AH20" s="155">
        <v>0</v>
      </c>
      <c r="AI20" s="5">
        <v>0</v>
      </c>
    </row>
    <row r="21" spans="1:35">
      <c r="A21" s="24">
        <v>20</v>
      </c>
      <c r="B21">
        <v>45.458860000000001</v>
      </c>
      <c r="C21">
        <v>-92.525890000000004</v>
      </c>
      <c r="D21" s="5">
        <v>4.5</v>
      </c>
      <c r="E21" s="5" t="s">
        <v>631</v>
      </c>
      <c r="F21" s="158">
        <v>1</v>
      </c>
      <c r="G21" s="24">
        <v>1</v>
      </c>
      <c r="H21" s="5">
        <v>6</v>
      </c>
      <c r="I21" s="5">
        <v>3</v>
      </c>
      <c r="J21" s="9">
        <v>0</v>
      </c>
      <c r="K21" s="26">
        <v>0</v>
      </c>
      <c r="L21" s="26">
        <v>3</v>
      </c>
      <c r="M21" s="26">
        <v>0</v>
      </c>
      <c r="N21" s="5">
        <v>0</v>
      </c>
      <c r="O21" s="5">
        <v>1</v>
      </c>
      <c r="P21" s="5">
        <v>0</v>
      </c>
      <c r="Q21" s="5">
        <v>1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</v>
      </c>
      <c r="AD21" s="5">
        <v>0</v>
      </c>
      <c r="AE21" s="5">
        <v>0</v>
      </c>
      <c r="AF21" s="5">
        <v>1</v>
      </c>
      <c r="AG21" s="155">
        <v>2</v>
      </c>
      <c r="AH21" s="155">
        <v>0</v>
      </c>
      <c r="AI21" s="5">
        <v>0</v>
      </c>
    </row>
    <row r="22" spans="1:35">
      <c r="A22" s="24">
        <v>21</v>
      </c>
      <c r="B22">
        <v>45.459310000000002</v>
      </c>
      <c r="C22">
        <v>-92.525909999999996</v>
      </c>
      <c r="D22" s="5">
        <v>3</v>
      </c>
      <c r="E22" s="5" t="s">
        <v>631</v>
      </c>
      <c r="F22" s="158">
        <v>1</v>
      </c>
      <c r="G22" s="24">
        <v>1</v>
      </c>
      <c r="H22" s="5">
        <v>6</v>
      </c>
      <c r="I22" s="5">
        <v>3</v>
      </c>
      <c r="J22" s="9">
        <v>0</v>
      </c>
      <c r="K22" s="26">
        <v>0</v>
      </c>
      <c r="L22" s="26">
        <v>3</v>
      </c>
      <c r="M22" s="26">
        <v>0</v>
      </c>
      <c r="N22" s="5">
        <v>0</v>
      </c>
      <c r="O22" s="5">
        <v>0</v>
      </c>
      <c r="P22" s="5">
        <v>0</v>
      </c>
      <c r="Q22" s="5">
        <v>1</v>
      </c>
      <c r="R22" s="5">
        <v>1</v>
      </c>
      <c r="S22" s="5">
        <v>0</v>
      </c>
      <c r="T22" s="5">
        <v>0</v>
      </c>
      <c r="U22" s="5">
        <v>0</v>
      </c>
      <c r="V22" s="5">
        <v>3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0</v>
      </c>
      <c r="AF22" s="5">
        <v>1</v>
      </c>
      <c r="AG22" s="155">
        <v>2</v>
      </c>
      <c r="AH22" s="155">
        <v>0</v>
      </c>
      <c r="AI22" s="5">
        <v>0</v>
      </c>
    </row>
    <row r="23" spans="1:35">
      <c r="A23" s="24">
        <v>22</v>
      </c>
      <c r="B23">
        <v>45.459760000000003</v>
      </c>
      <c r="C23">
        <v>-92.525930000000002</v>
      </c>
      <c r="D23" s="5">
        <v>4</v>
      </c>
      <c r="E23" s="5" t="s">
        <v>631</v>
      </c>
      <c r="F23" s="158">
        <v>1</v>
      </c>
      <c r="G23" s="24">
        <v>1</v>
      </c>
      <c r="H23" s="5">
        <v>5</v>
      </c>
      <c r="I23" s="5">
        <v>3</v>
      </c>
      <c r="J23" s="9">
        <v>0</v>
      </c>
      <c r="K23" s="26">
        <v>0</v>
      </c>
      <c r="L23" s="26">
        <v>0</v>
      </c>
      <c r="M23" s="26">
        <v>0</v>
      </c>
      <c r="N23" s="5">
        <v>0</v>
      </c>
      <c r="O23" s="5">
        <v>3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3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1</v>
      </c>
      <c r="AD23" s="5">
        <v>0</v>
      </c>
      <c r="AE23" s="5">
        <v>0</v>
      </c>
      <c r="AF23" s="5">
        <v>1</v>
      </c>
      <c r="AG23" s="155">
        <v>0</v>
      </c>
      <c r="AH23" s="155">
        <v>0</v>
      </c>
      <c r="AI23" s="5">
        <v>0</v>
      </c>
    </row>
    <row r="24" spans="1:35">
      <c r="A24" s="24">
        <v>23</v>
      </c>
      <c r="B24">
        <v>45.4602</v>
      </c>
      <c r="C24">
        <v>-92.525949999999995</v>
      </c>
      <c r="D24" s="5">
        <v>2.5</v>
      </c>
      <c r="E24" s="5" t="s">
        <v>631</v>
      </c>
      <c r="F24" s="158">
        <v>1</v>
      </c>
      <c r="G24" s="24">
        <v>1</v>
      </c>
      <c r="H24" s="5">
        <v>5</v>
      </c>
      <c r="I24" s="5">
        <v>3</v>
      </c>
      <c r="J24" s="9">
        <v>0</v>
      </c>
      <c r="K24" s="26">
        <v>0</v>
      </c>
      <c r="L24" s="26">
        <v>0</v>
      </c>
      <c r="M24" s="26">
        <v>0</v>
      </c>
      <c r="N24" s="5">
        <v>0</v>
      </c>
      <c r="O24" s="5">
        <v>2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3</v>
      </c>
      <c r="AD24" s="5">
        <v>0</v>
      </c>
      <c r="AE24" s="5">
        <v>0</v>
      </c>
      <c r="AF24" s="5">
        <v>1</v>
      </c>
      <c r="AG24" s="155">
        <v>0</v>
      </c>
      <c r="AH24" s="155">
        <v>0</v>
      </c>
      <c r="AI24" s="5">
        <v>0</v>
      </c>
    </row>
    <row r="25" spans="1:35">
      <c r="A25" s="24">
        <v>24</v>
      </c>
      <c r="B25">
        <v>45.456650000000003</v>
      </c>
      <c r="C25">
        <v>-92.52516</v>
      </c>
      <c r="D25" s="5">
        <v>4</v>
      </c>
      <c r="E25" s="5" t="s">
        <v>631</v>
      </c>
      <c r="F25" s="158">
        <v>1</v>
      </c>
      <c r="G25" s="24">
        <v>1</v>
      </c>
      <c r="H25" s="5">
        <v>5</v>
      </c>
      <c r="I25" s="5">
        <v>3</v>
      </c>
      <c r="J25" s="9">
        <v>0</v>
      </c>
      <c r="K25" s="26">
        <v>0</v>
      </c>
      <c r="L25" s="26">
        <v>1</v>
      </c>
      <c r="M25" s="26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3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</v>
      </c>
      <c r="AD25" s="5">
        <v>0</v>
      </c>
      <c r="AE25" s="5">
        <v>0</v>
      </c>
      <c r="AF25" s="5">
        <v>1</v>
      </c>
      <c r="AG25" s="155">
        <v>2</v>
      </c>
      <c r="AH25" s="155">
        <v>0</v>
      </c>
      <c r="AI25" s="5">
        <v>0</v>
      </c>
    </row>
    <row r="26" spans="1:35">
      <c r="A26" s="24">
        <v>25</v>
      </c>
      <c r="B26">
        <v>45.457099999999997</v>
      </c>
      <c r="C26">
        <v>-92.525180000000006</v>
      </c>
      <c r="D26" s="5">
        <v>5</v>
      </c>
      <c r="E26" s="5" t="s">
        <v>631</v>
      </c>
      <c r="F26" s="158">
        <v>1</v>
      </c>
      <c r="G26" s="24">
        <v>1</v>
      </c>
      <c r="H26" s="5">
        <v>1</v>
      </c>
      <c r="I26" s="5">
        <v>3</v>
      </c>
      <c r="J26" s="9">
        <v>0</v>
      </c>
      <c r="K26" s="26">
        <v>0</v>
      </c>
      <c r="L26" s="26">
        <v>3</v>
      </c>
      <c r="M26" s="26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155">
        <v>0</v>
      </c>
      <c r="AH26" s="155">
        <v>0</v>
      </c>
      <c r="AI26" s="5">
        <v>0</v>
      </c>
    </row>
    <row r="27" spans="1:35">
      <c r="A27" s="24">
        <v>26</v>
      </c>
      <c r="B27">
        <v>45.457540000000002</v>
      </c>
      <c r="C27">
        <v>-92.525199999999998</v>
      </c>
      <c r="D27" s="5">
        <v>4</v>
      </c>
      <c r="E27" s="5" t="s">
        <v>632</v>
      </c>
      <c r="F27" s="158">
        <v>1</v>
      </c>
      <c r="G27" s="24">
        <v>1</v>
      </c>
      <c r="H27" s="5">
        <v>1</v>
      </c>
      <c r="I27" s="5">
        <v>2</v>
      </c>
      <c r="J27" s="9">
        <v>0</v>
      </c>
      <c r="K27" s="26">
        <v>0</v>
      </c>
      <c r="L27" s="26">
        <v>2</v>
      </c>
      <c r="M27" s="26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155">
        <v>0</v>
      </c>
      <c r="AH27" s="155">
        <v>0</v>
      </c>
      <c r="AI27" s="5">
        <v>0</v>
      </c>
    </row>
    <row r="28" spans="1:35">
      <c r="A28" s="24">
        <v>27</v>
      </c>
      <c r="B28">
        <v>45.457990000000002</v>
      </c>
      <c r="C28">
        <v>-92.525220000000004</v>
      </c>
      <c r="D28" s="5">
        <v>5</v>
      </c>
      <c r="E28" s="5" t="s">
        <v>631</v>
      </c>
      <c r="F28" s="158">
        <v>1</v>
      </c>
      <c r="G28" s="24">
        <v>1</v>
      </c>
      <c r="H28" s="5">
        <v>1</v>
      </c>
      <c r="I28" s="5">
        <v>3</v>
      </c>
      <c r="J28" s="9">
        <v>0</v>
      </c>
      <c r="K28" s="26">
        <v>0</v>
      </c>
      <c r="L28" s="26">
        <v>3</v>
      </c>
      <c r="M28" s="26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155">
        <v>0</v>
      </c>
      <c r="AH28" s="155">
        <v>0</v>
      </c>
      <c r="AI28" s="5">
        <v>0</v>
      </c>
    </row>
    <row r="29" spans="1:35">
      <c r="A29" s="24">
        <v>28</v>
      </c>
      <c r="B29">
        <v>45.45843</v>
      </c>
      <c r="C29">
        <v>-92.525239999999997</v>
      </c>
      <c r="D29" s="5">
        <v>5.5</v>
      </c>
      <c r="E29" s="5" t="s">
        <v>631</v>
      </c>
      <c r="F29" s="158">
        <v>1</v>
      </c>
      <c r="G29" s="24">
        <v>1</v>
      </c>
      <c r="H29" s="5">
        <v>1</v>
      </c>
      <c r="I29" s="5">
        <v>3</v>
      </c>
      <c r="J29" s="9">
        <v>0</v>
      </c>
      <c r="K29" s="26">
        <v>0</v>
      </c>
      <c r="L29" s="26">
        <v>3</v>
      </c>
      <c r="M29" s="26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155">
        <v>0</v>
      </c>
      <c r="AH29" s="155">
        <v>0</v>
      </c>
      <c r="AI29" s="5">
        <v>0</v>
      </c>
    </row>
    <row r="30" spans="1:35">
      <c r="A30" s="24">
        <v>29</v>
      </c>
      <c r="B30">
        <v>45.458880000000001</v>
      </c>
      <c r="C30">
        <v>-92.525260000000003</v>
      </c>
      <c r="D30" s="5">
        <v>5</v>
      </c>
      <c r="E30" s="5" t="s">
        <v>631</v>
      </c>
      <c r="F30" s="158">
        <v>1</v>
      </c>
      <c r="G30" s="24">
        <v>1</v>
      </c>
      <c r="H30" s="5">
        <v>1</v>
      </c>
      <c r="I30" s="5">
        <v>3</v>
      </c>
      <c r="J30" s="9">
        <v>0</v>
      </c>
      <c r="K30" s="26">
        <v>0</v>
      </c>
      <c r="L30" s="26">
        <v>3</v>
      </c>
      <c r="M30" s="26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155">
        <v>0</v>
      </c>
      <c r="AH30" s="155">
        <v>0</v>
      </c>
      <c r="AI30" s="5">
        <v>0</v>
      </c>
    </row>
    <row r="31" spans="1:35">
      <c r="A31" s="24">
        <v>30</v>
      </c>
      <c r="B31">
        <v>45.459319999999998</v>
      </c>
      <c r="C31">
        <v>-92.525279999999995</v>
      </c>
      <c r="D31" s="5">
        <v>4.5</v>
      </c>
      <c r="E31" s="5" t="s">
        <v>631</v>
      </c>
      <c r="F31" s="158">
        <v>1</v>
      </c>
      <c r="G31" s="24">
        <v>1</v>
      </c>
      <c r="H31" s="5">
        <v>1</v>
      </c>
      <c r="I31" s="5">
        <v>1</v>
      </c>
      <c r="J31" s="9">
        <v>0</v>
      </c>
      <c r="K31" s="26">
        <v>0</v>
      </c>
      <c r="L31" s="26">
        <v>1</v>
      </c>
      <c r="M31" s="26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155">
        <v>0</v>
      </c>
      <c r="AH31" s="155">
        <v>0</v>
      </c>
      <c r="AI31" s="5">
        <v>0</v>
      </c>
    </row>
    <row r="32" spans="1:35">
      <c r="A32" s="24">
        <v>31</v>
      </c>
      <c r="B32">
        <v>45.459769999999999</v>
      </c>
      <c r="C32">
        <v>-92.525300000000001</v>
      </c>
      <c r="D32" s="5">
        <v>4</v>
      </c>
      <c r="E32" s="5" t="s">
        <v>631</v>
      </c>
      <c r="F32" s="158">
        <v>1</v>
      </c>
      <c r="G32" s="24">
        <v>1</v>
      </c>
      <c r="H32" s="5">
        <v>5</v>
      </c>
      <c r="I32" s="5">
        <v>3</v>
      </c>
      <c r="J32" s="9">
        <v>0</v>
      </c>
      <c r="K32" s="26">
        <v>0</v>
      </c>
      <c r="L32" s="26">
        <v>2</v>
      </c>
      <c r="M32" s="26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3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5">
        <v>0</v>
      </c>
      <c r="AF32" s="5">
        <v>2</v>
      </c>
      <c r="AG32" s="155">
        <v>2</v>
      </c>
      <c r="AH32" s="155">
        <v>0</v>
      </c>
      <c r="AI32" s="5">
        <v>0</v>
      </c>
    </row>
    <row r="33" spans="1:35">
      <c r="A33" s="24">
        <v>32</v>
      </c>
      <c r="B33">
        <v>45.46022</v>
      </c>
      <c r="C33">
        <v>-92.525319999999994</v>
      </c>
      <c r="D33" s="5">
        <v>3</v>
      </c>
      <c r="E33" s="5" t="s">
        <v>631</v>
      </c>
      <c r="F33" s="158">
        <v>1</v>
      </c>
      <c r="G33" s="24">
        <v>1</v>
      </c>
      <c r="H33" s="5">
        <v>5</v>
      </c>
      <c r="I33" s="5">
        <v>3</v>
      </c>
      <c r="J33" s="9">
        <v>0</v>
      </c>
      <c r="K33" s="26">
        <v>0</v>
      </c>
      <c r="L33" s="26">
        <v>4</v>
      </c>
      <c r="M33" s="26">
        <v>0</v>
      </c>
      <c r="N33" s="5">
        <v>0</v>
      </c>
      <c r="O33" s="5">
        <v>3</v>
      </c>
      <c r="P33" s="5">
        <v>0</v>
      </c>
      <c r="Q33" s="5">
        <v>2</v>
      </c>
      <c r="R33" s="5">
        <v>0</v>
      </c>
      <c r="S33" s="5">
        <v>0</v>
      </c>
      <c r="T33" s="5">
        <v>0</v>
      </c>
      <c r="U33" s="5">
        <v>0</v>
      </c>
      <c r="V33" s="5">
        <v>3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2</v>
      </c>
      <c r="AD33" s="5">
        <v>0</v>
      </c>
      <c r="AE33" s="5">
        <v>0</v>
      </c>
      <c r="AF33" s="5">
        <v>2</v>
      </c>
      <c r="AG33" s="155">
        <v>1</v>
      </c>
      <c r="AH33" s="155">
        <v>0</v>
      </c>
      <c r="AI33" s="5">
        <v>0</v>
      </c>
    </row>
    <row r="34" spans="1:35">
      <c r="A34" s="24">
        <v>33</v>
      </c>
      <c r="B34">
        <v>45.456220000000002</v>
      </c>
      <c r="C34">
        <v>-92.524510000000006</v>
      </c>
      <c r="D34" s="5">
        <v>5</v>
      </c>
      <c r="E34" s="5" t="s">
        <v>633</v>
      </c>
      <c r="F34" s="158">
        <v>1</v>
      </c>
      <c r="G34" s="24">
        <v>1</v>
      </c>
      <c r="H34" s="5">
        <v>2</v>
      </c>
      <c r="I34" s="5">
        <v>3</v>
      </c>
      <c r="J34" s="9">
        <v>0</v>
      </c>
      <c r="K34" s="26">
        <v>0</v>
      </c>
      <c r="L34" s="26">
        <v>2</v>
      </c>
      <c r="M34" s="26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3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155">
        <v>0</v>
      </c>
      <c r="AH34" s="155">
        <v>0</v>
      </c>
      <c r="AI34" s="5">
        <v>0</v>
      </c>
    </row>
    <row r="35" spans="1:35">
      <c r="A35" s="24">
        <v>34</v>
      </c>
      <c r="B35">
        <v>45.456659999999999</v>
      </c>
      <c r="C35">
        <v>-92.524529999999999</v>
      </c>
      <c r="D35" s="5">
        <v>7</v>
      </c>
      <c r="E35" s="5" t="s">
        <v>631</v>
      </c>
      <c r="F35" s="158">
        <v>1</v>
      </c>
      <c r="G35" s="24">
        <v>0</v>
      </c>
      <c r="H35" s="5">
        <v>0</v>
      </c>
      <c r="I35" s="5">
        <v>0</v>
      </c>
      <c r="J35" s="9">
        <v>0</v>
      </c>
      <c r="K35" s="26">
        <v>0</v>
      </c>
      <c r="L35" s="26">
        <v>0</v>
      </c>
      <c r="M35" s="26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155">
        <v>0</v>
      </c>
      <c r="AH35" s="155">
        <v>0</v>
      </c>
      <c r="AI35" s="5">
        <v>0</v>
      </c>
    </row>
    <row r="36" spans="1:35">
      <c r="A36" s="24">
        <v>35</v>
      </c>
      <c r="B36">
        <v>45.45711</v>
      </c>
      <c r="C36">
        <v>-92.524550000000005</v>
      </c>
      <c r="D36" s="5">
        <v>7</v>
      </c>
      <c r="E36" s="5" t="s">
        <v>631</v>
      </c>
      <c r="F36" s="158">
        <v>1</v>
      </c>
      <c r="G36" s="24">
        <v>1</v>
      </c>
      <c r="H36" s="5">
        <v>1</v>
      </c>
      <c r="I36" s="5">
        <v>1</v>
      </c>
      <c r="J36" s="9">
        <v>0</v>
      </c>
      <c r="K36" s="26">
        <v>0</v>
      </c>
      <c r="L36" s="26">
        <v>1</v>
      </c>
      <c r="M36" s="26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155">
        <v>0</v>
      </c>
      <c r="AH36" s="155">
        <v>0</v>
      </c>
      <c r="AI36" s="5">
        <v>0</v>
      </c>
    </row>
    <row r="37" spans="1:35">
      <c r="A37" s="24">
        <v>36</v>
      </c>
      <c r="B37">
        <v>45.457560000000001</v>
      </c>
      <c r="C37">
        <v>-92.524569999999997</v>
      </c>
      <c r="D37" s="5">
        <v>8</v>
      </c>
      <c r="E37" s="5" t="s">
        <v>631</v>
      </c>
      <c r="F37" s="158">
        <v>1</v>
      </c>
      <c r="G37" s="24">
        <v>1</v>
      </c>
      <c r="H37" s="5">
        <v>1</v>
      </c>
      <c r="I37" s="5">
        <v>3</v>
      </c>
      <c r="J37" s="9">
        <v>0</v>
      </c>
      <c r="K37" s="26">
        <v>0</v>
      </c>
      <c r="L37" s="26">
        <v>3</v>
      </c>
      <c r="M37" s="26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155">
        <v>0</v>
      </c>
      <c r="AH37" s="155">
        <v>0</v>
      </c>
      <c r="AI37" s="5">
        <v>0</v>
      </c>
    </row>
    <row r="38" spans="1:35">
      <c r="A38" s="24">
        <v>37</v>
      </c>
      <c r="B38">
        <v>45.457999999999998</v>
      </c>
      <c r="C38">
        <v>-92.524590000000003</v>
      </c>
      <c r="D38" s="5">
        <v>7.5</v>
      </c>
      <c r="E38" s="5" t="s">
        <v>631</v>
      </c>
      <c r="F38" s="158">
        <v>1</v>
      </c>
      <c r="G38" s="24">
        <v>1</v>
      </c>
      <c r="H38" s="5">
        <v>1</v>
      </c>
      <c r="I38" s="5">
        <v>3</v>
      </c>
      <c r="J38" s="9">
        <v>0</v>
      </c>
      <c r="K38" s="26">
        <v>0</v>
      </c>
      <c r="L38" s="26">
        <v>3</v>
      </c>
      <c r="M38" s="26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155">
        <v>0</v>
      </c>
      <c r="AH38" s="155">
        <v>0</v>
      </c>
      <c r="AI38" s="5">
        <v>0</v>
      </c>
    </row>
    <row r="39" spans="1:35">
      <c r="A39" s="24">
        <v>38</v>
      </c>
      <c r="B39">
        <v>45.458449999999999</v>
      </c>
      <c r="C39">
        <v>-92.524609999999996</v>
      </c>
      <c r="D39" s="5">
        <v>6.5</v>
      </c>
      <c r="E39" s="5" t="s">
        <v>631</v>
      </c>
      <c r="F39" s="158">
        <v>1</v>
      </c>
      <c r="G39" s="24">
        <v>0</v>
      </c>
      <c r="H39" s="5">
        <v>0</v>
      </c>
      <c r="I39" s="5">
        <v>0</v>
      </c>
      <c r="J39" s="9">
        <v>0</v>
      </c>
      <c r="K39" s="26">
        <v>0</v>
      </c>
      <c r="L39" s="26">
        <v>0</v>
      </c>
      <c r="M39" s="26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155">
        <v>0</v>
      </c>
      <c r="AH39" s="155">
        <v>0</v>
      </c>
      <c r="AI39" s="5">
        <v>0</v>
      </c>
    </row>
    <row r="40" spans="1:35">
      <c r="A40" s="24">
        <v>39</v>
      </c>
      <c r="B40">
        <v>45.458889999999997</v>
      </c>
      <c r="C40">
        <v>-92.524630000000002</v>
      </c>
      <c r="D40" s="5">
        <v>5</v>
      </c>
      <c r="E40" s="5" t="s">
        <v>631</v>
      </c>
      <c r="F40" s="158">
        <v>1</v>
      </c>
      <c r="G40" s="24">
        <v>1</v>
      </c>
      <c r="H40" s="5">
        <v>1</v>
      </c>
      <c r="I40" s="5">
        <v>2</v>
      </c>
      <c r="J40" s="9">
        <v>0</v>
      </c>
      <c r="K40" s="26">
        <v>0</v>
      </c>
      <c r="L40" s="26">
        <v>2</v>
      </c>
      <c r="M40" s="26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155">
        <v>0</v>
      </c>
      <c r="AH40" s="155">
        <v>0</v>
      </c>
      <c r="AI40" s="5">
        <v>0</v>
      </c>
    </row>
    <row r="41" spans="1:35">
      <c r="A41" s="24">
        <v>40</v>
      </c>
      <c r="B41">
        <v>45.459339999999997</v>
      </c>
      <c r="C41">
        <v>-92.524649999999994</v>
      </c>
      <c r="D41" s="5">
        <v>4.5</v>
      </c>
      <c r="E41" s="5" t="s">
        <v>631</v>
      </c>
      <c r="F41" s="158">
        <v>1</v>
      </c>
      <c r="G41" s="24">
        <v>1</v>
      </c>
      <c r="H41" s="5">
        <v>1</v>
      </c>
      <c r="I41" s="5">
        <v>2</v>
      </c>
      <c r="J41" s="9">
        <v>0</v>
      </c>
      <c r="K41" s="26">
        <v>0</v>
      </c>
      <c r="L41" s="26">
        <v>2</v>
      </c>
      <c r="M41" s="26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155">
        <v>1</v>
      </c>
      <c r="AH41" s="155">
        <v>0</v>
      </c>
      <c r="AI41" s="5">
        <v>0</v>
      </c>
    </row>
    <row r="42" spans="1:35">
      <c r="A42" s="24">
        <v>41</v>
      </c>
      <c r="B42">
        <v>45.459780000000002</v>
      </c>
      <c r="C42">
        <v>-92.52467</v>
      </c>
      <c r="D42" s="5">
        <v>4</v>
      </c>
      <c r="E42" s="5" t="s">
        <v>631</v>
      </c>
      <c r="F42" s="158">
        <v>1</v>
      </c>
      <c r="G42" s="24">
        <v>1</v>
      </c>
      <c r="H42" s="5">
        <v>1</v>
      </c>
      <c r="I42" s="5">
        <v>3</v>
      </c>
      <c r="J42" s="9">
        <v>4</v>
      </c>
      <c r="K42" s="26">
        <v>0</v>
      </c>
      <c r="L42" s="26">
        <v>3</v>
      </c>
      <c r="M42" s="26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4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155">
        <v>1</v>
      </c>
      <c r="AH42" s="155">
        <v>0</v>
      </c>
      <c r="AI42" s="5">
        <v>0</v>
      </c>
    </row>
    <row r="43" spans="1:35">
      <c r="A43" s="24">
        <v>42</v>
      </c>
      <c r="B43">
        <v>45.460230000000003</v>
      </c>
      <c r="C43">
        <v>-92.524690000000007</v>
      </c>
      <c r="D43" s="5">
        <v>3.5</v>
      </c>
      <c r="E43" s="5" t="s">
        <v>631</v>
      </c>
      <c r="F43" s="158">
        <v>1</v>
      </c>
      <c r="G43" s="24">
        <v>1</v>
      </c>
      <c r="H43" s="5">
        <v>5</v>
      </c>
      <c r="I43" s="5">
        <v>2</v>
      </c>
      <c r="J43" s="9">
        <v>0</v>
      </c>
      <c r="K43" s="26">
        <v>0</v>
      </c>
      <c r="L43" s="26">
        <v>1</v>
      </c>
      <c r="M43" s="26">
        <v>0</v>
      </c>
      <c r="N43" s="5">
        <v>0</v>
      </c>
      <c r="O43" s="5">
        <v>0</v>
      </c>
      <c r="P43" s="5">
        <v>0</v>
      </c>
      <c r="Q43" s="5">
        <v>3</v>
      </c>
      <c r="R43" s="5">
        <v>0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2</v>
      </c>
      <c r="AD43" s="5">
        <v>0</v>
      </c>
      <c r="AE43" s="5">
        <v>0</v>
      </c>
      <c r="AF43" s="5">
        <v>3</v>
      </c>
      <c r="AG43" s="155">
        <v>2</v>
      </c>
      <c r="AH43" s="155">
        <v>0</v>
      </c>
      <c r="AI43" s="5">
        <v>0</v>
      </c>
    </row>
    <row r="44" spans="1:35">
      <c r="A44" s="24">
        <v>43</v>
      </c>
      <c r="B44">
        <v>45.45579</v>
      </c>
      <c r="C44">
        <v>-92.523849999999996</v>
      </c>
      <c r="D44" s="5">
        <v>4.5</v>
      </c>
      <c r="E44" s="5" t="s">
        <v>632</v>
      </c>
      <c r="F44" s="158">
        <v>1</v>
      </c>
      <c r="G44" s="24">
        <v>1</v>
      </c>
      <c r="H44" s="5">
        <v>5</v>
      </c>
      <c r="I44" s="5">
        <v>1</v>
      </c>
      <c r="J44" s="9">
        <v>1</v>
      </c>
      <c r="K44" s="26">
        <v>0</v>
      </c>
      <c r="L44" s="26">
        <v>1</v>
      </c>
      <c r="M44" s="26">
        <v>0</v>
      </c>
      <c r="N44" s="5">
        <v>1</v>
      </c>
      <c r="O44" s="5">
        <v>0</v>
      </c>
      <c r="P44" s="5">
        <v>1</v>
      </c>
      <c r="Q44" s="5">
        <v>0</v>
      </c>
      <c r="R44" s="5">
        <v>1</v>
      </c>
      <c r="S44" s="5">
        <v>0</v>
      </c>
      <c r="T44" s="5">
        <v>1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155">
        <v>1</v>
      </c>
      <c r="AH44" s="155">
        <v>0</v>
      </c>
      <c r="AI44" s="5">
        <v>0</v>
      </c>
    </row>
    <row r="45" spans="1:35">
      <c r="A45" s="24">
        <v>44</v>
      </c>
      <c r="B45">
        <v>45.456229999999998</v>
      </c>
      <c r="C45">
        <v>-92.523870000000002</v>
      </c>
      <c r="D45" s="5">
        <v>9</v>
      </c>
      <c r="E45" s="5" t="s">
        <v>631</v>
      </c>
      <c r="F45" s="158">
        <v>1</v>
      </c>
      <c r="G45" s="24">
        <v>1</v>
      </c>
      <c r="H45" s="5">
        <v>1</v>
      </c>
      <c r="I45" s="5">
        <v>1</v>
      </c>
      <c r="J45" s="9">
        <v>0</v>
      </c>
      <c r="K45" s="26">
        <v>0</v>
      </c>
      <c r="L45" s="26">
        <v>1</v>
      </c>
      <c r="M45" s="26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155">
        <v>0</v>
      </c>
      <c r="AH45" s="155">
        <v>0</v>
      </c>
      <c r="AI45" s="5">
        <v>0</v>
      </c>
    </row>
    <row r="46" spans="1:35">
      <c r="A46" s="24">
        <v>45</v>
      </c>
      <c r="B46">
        <v>45.456679999999999</v>
      </c>
      <c r="C46">
        <v>-92.523889999999994</v>
      </c>
      <c r="D46" s="5">
        <v>9.5</v>
      </c>
      <c r="E46" s="5" t="s">
        <v>631</v>
      </c>
      <c r="F46" s="158">
        <v>1</v>
      </c>
      <c r="G46" s="24">
        <v>1</v>
      </c>
      <c r="H46" s="5">
        <v>1</v>
      </c>
      <c r="I46" s="5">
        <v>2</v>
      </c>
      <c r="J46" s="9">
        <v>0</v>
      </c>
      <c r="K46" s="26">
        <v>0</v>
      </c>
      <c r="L46" s="26">
        <v>2</v>
      </c>
      <c r="M46" s="26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155">
        <v>0</v>
      </c>
      <c r="AH46" s="155">
        <v>0</v>
      </c>
      <c r="AI46" s="5">
        <v>0</v>
      </c>
    </row>
    <row r="47" spans="1:35">
      <c r="A47" s="24">
        <v>46</v>
      </c>
      <c r="B47">
        <v>45.457120000000003</v>
      </c>
      <c r="C47">
        <v>-92.523910000000001</v>
      </c>
      <c r="D47" s="5">
        <v>10</v>
      </c>
      <c r="E47" s="5" t="s">
        <v>631</v>
      </c>
      <c r="F47" s="158">
        <v>1</v>
      </c>
      <c r="G47" s="24">
        <v>0</v>
      </c>
      <c r="H47" s="5">
        <v>0</v>
      </c>
      <c r="I47" s="5">
        <v>0</v>
      </c>
      <c r="J47" s="9">
        <v>0</v>
      </c>
      <c r="K47" s="26">
        <v>0</v>
      </c>
      <c r="L47" s="26">
        <v>0</v>
      </c>
      <c r="M47" s="26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155">
        <v>0</v>
      </c>
      <c r="AH47" s="155">
        <v>0</v>
      </c>
      <c r="AI47" s="5">
        <v>0</v>
      </c>
    </row>
    <row r="48" spans="1:35">
      <c r="A48" s="24">
        <v>47</v>
      </c>
      <c r="B48">
        <v>45.457569999999997</v>
      </c>
      <c r="C48">
        <v>-92.523929999999993</v>
      </c>
      <c r="D48" s="5">
        <v>10</v>
      </c>
      <c r="E48" s="5" t="s">
        <v>631</v>
      </c>
      <c r="F48" s="158">
        <v>1</v>
      </c>
      <c r="G48" s="24">
        <v>1</v>
      </c>
      <c r="H48" s="5">
        <v>2</v>
      </c>
      <c r="I48" s="5">
        <v>1</v>
      </c>
      <c r="J48" s="9">
        <v>0</v>
      </c>
      <c r="K48" s="26">
        <v>0</v>
      </c>
      <c r="L48" s="26">
        <v>1</v>
      </c>
      <c r="M48" s="26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1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155">
        <v>1</v>
      </c>
      <c r="AH48" s="155">
        <v>0</v>
      </c>
      <c r="AI48" s="5">
        <v>0</v>
      </c>
    </row>
    <row r="49" spans="1:35">
      <c r="A49" s="24">
        <v>48</v>
      </c>
      <c r="B49">
        <v>45.458019999999998</v>
      </c>
      <c r="C49">
        <v>-92.523949999999999</v>
      </c>
      <c r="D49" s="5">
        <v>8.5</v>
      </c>
      <c r="E49" s="5" t="s">
        <v>631</v>
      </c>
      <c r="F49" s="158">
        <v>1</v>
      </c>
      <c r="G49" s="24">
        <v>0</v>
      </c>
      <c r="H49" s="5">
        <v>0</v>
      </c>
      <c r="I49" s="5">
        <v>0</v>
      </c>
      <c r="J49" s="9">
        <v>0</v>
      </c>
      <c r="K49" s="26">
        <v>0</v>
      </c>
      <c r="L49" s="26">
        <v>0</v>
      </c>
      <c r="M49" s="26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155">
        <v>0</v>
      </c>
      <c r="AH49" s="155">
        <v>0</v>
      </c>
      <c r="AI49" s="5">
        <v>0</v>
      </c>
    </row>
    <row r="50" spans="1:35">
      <c r="A50" s="24">
        <v>49</v>
      </c>
      <c r="B50">
        <v>45.458460000000002</v>
      </c>
      <c r="C50">
        <v>-92.523970000000006</v>
      </c>
      <c r="D50" s="5">
        <v>6</v>
      </c>
      <c r="E50" s="5" t="s">
        <v>631</v>
      </c>
      <c r="F50" s="158">
        <v>1</v>
      </c>
      <c r="G50" s="24">
        <v>1</v>
      </c>
      <c r="H50" s="5">
        <v>1</v>
      </c>
      <c r="I50" s="5">
        <v>1</v>
      </c>
      <c r="J50" s="9">
        <v>0</v>
      </c>
      <c r="K50" s="26">
        <v>0</v>
      </c>
      <c r="L50" s="26">
        <v>1</v>
      </c>
      <c r="M50" s="26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155">
        <v>2</v>
      </c>
      <c r="AH50" s="155">
        <v>0</v>
      </c>
      <c r="AI50" s="5">
        <v>0</v>
      </c>
    </row>
    <row r="51" spans="1:35">
      <c r="A51" s="24">
        <v>50</v>
      </c>
      <c r="B51">
        <v>45.458910000000003</v>
      </c>
      <c r="C51">
        <v>-92.523989999999998</v>
      </c>
      <c r="D51" s="5">
        <v>5</v>
      </c>
      <c r="E51" s="5" t="s">
        <v>631</v>
      </c>
      <c r="F51" s="158">
        <v>1</v>
      </c>
      <c r="G51" s="24">
        <v>1</v>
      </c>
      <c r="H51" s="5">
        <v>2</v>
      </c>
      <c r="I51" s="5">
        <v>3</v>
      </c>
      <c r="J51" s="9">
        <v>0</v>
      </c>
      <c r="K51" s="26">
        <v>0</v>
      </c>
      <c r="L51" s="26">
        <v>3</v>
      </c>
      <c r="M51" s="26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155">
        <v>0</v>
      </c>
      <c r="AH51" s="155">
        <v>0</v>
      </c>
      <c r="AI51" s="5">
        <v>0</v>
      </c>
    </row>
    <row r="52" spans="1:35">
      <c r="A52" s="24">
        <v>51</v>
      </c>
      <c r="B52">
        <v>45.459350000000001</v>
      </c>
      <c r="C52">
        <v>-92.524010000000004</v>
      </c>
      <c r="D52" s="5">
        <v>5</v>
      </c>
      <c r="E52" s="5" t="s">
        <v>631</v>
      </c>
      <c r="F52" s="158">
        <v>1</v>
      </c>
      <c r="G52" s="24">
        <v>1</v>
      </c>
      <c r="H52" s="5">
        <v>1</v>
      </c>
      <c r="I52" s="5">
        <v>2</v>
      </c>
      <c r="J52" s="9">
        <v>0</v>
      </c>
      <c r="K52" s="26">
        <v>0</v>
      </c>
      <c r="L52" s="26">
        <v>2</v>
      </c>
      <c r="M52" s="26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155">
        <v>1</v>
      </c>
      <c r="AH52" s="155">
        <v>0</v>
      </c>
      <c r="AI52" s="5">
        <v>0</v>
      </c>
    </row>
    <row r="53" spans="1:35">
      <c r="A53" s="24">
        <v>52</v>
      </c>
      <c r="B53">
        <v>45.459800000000001</v>
      </c>
      <c r="C53">
        <v>-92.524029999999996</v>
      </c>
      <c r="D53" s="5">
        <v>4</v>
      </c>
      <c r="E53" s="5" t="s">
        <v>631</v>
      </c>
      <c r="F53" s="158">
        <v>1</v>
      </c>
      <c r="G53" s="24">
        <v>1</v>
      </c>
      <c r="H53" s="5">
        <v>1</v>
      </c>
      <c r="I53" s="5">
        <v>2</v>
      </c>
      <c r="J53" s="9">
        <v>0</v>
      </c>
      <c r="K53" s="26">
        <v>0</v>
      </c>
      <c r="L53" s="26">
        <v>2</v>
      </c>
      <c r="M53" s="26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155">
        <v>0</v>
      </c>
      <c r="AH53" s="155">
        <v>0</v>
      </c>
      <c r="AI53" s="5">
        <v>0</v>
      </c>
    </row>
    <row r="54" spans="1:35">
      <c r="A54" s="24">
        <v>53</v>
      </c>
      <c r="B54">
        <v>45.460239999999999</v>
      </c>
      <c r="C54">
        <v>-92.524050000000003</v>
      </c>
      <c r="D54" s="5">
        <v>2</v>
      </c>
      <c r="E54" s="5" t="s">
        <v>631</v>
      </c>
      <c r="F54" s="158">
        <v>1</v>
      </c>
      <c r="G54" s="24">
        <v>1</v>
      </c>
      <c r="H54" s="5">
        <v>5</v>
      </c>
      <c r="I54" s="5">
        <v>2</v>
      </c>
      <c r="J54" s="9">
        <v>0</v>
      </c>
      <c r="K54" s="26">
        <v>0</v>
      </c>
      <c r="L54" s="26">
        <v>0</v>
      </c>
      <c r="M54" s="26">
        <v>0</v>
      </c>
      <c r="N54" s="5">
        <v>0</v>
      </c>
      <c r="O54" s="5">
        <v>0</v>
      </c>
      <c r="P54" s="5">
        <v>0</v>
      </c>
      <c r="Q54" s="5">
        <v>3</v>
      </c>
      <c r="R54" s="5">
        <v>0</v>
      </c>
      <c r="S54" s="5">
        <v>0</v>
      </c>
      <c r="T54" s="5">
        <v>0</v>
      </c>
      <c r="U54" s="5">
        <v>0</v>
      </c>
      <c r="V54" s="5">
        <v>1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3</v>
      </c>
      <c r="AD54" s="5">
        <v>0</v>
      </c>
      <c r="AE54" s="5">
        <v>2</v>
      </c>
      <c r="AF54" s="5">
        <v>3</v>
      </c>
      <c r="AG54" s="155">
        <v>0</v>
      </c>
      <c r="AH54" s="155">
        <v>0</v>
      </c>
      <c r="AI54" s="5">
        <v>0</v>
      </c>
    </row>
    <row r="55" spans="1:35">
      <c r="A55" s="24">
        <v>54</v>
      </c>
      <c r="B55">
        <v>45.455350000000003</v>
      </c>
      <c r="C55">
        <v>-92.523200000000003</v>
      </c>
      <c r="D55" s="5">
        <v>9</v>
      </c>
      <c r="E55" s="5" t="s">
        <v>631</v>
      </c>
      <c r="F55" s="158">
        <v>1</v>
      </c>
      <c r="G55" s="24">
        <v>1</v>
      </c>
      <c r="H55" s="5">
        <v>1</v>
      </c>
      <c r="I55" s="5">
        <v>1</v>
      </c>
      <c r="J55" s="9">
        <v>0</v>
      </c>
      <c r="K55" s="26">
        <v>0</v>
      </c>
      <c r="L55" s="26">
        <v>1</v>
      </c>
      <c r="M55" s="26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155">
        <v>0</v>
      </c>
      <c r="AH55" s="155">
        <v>0</v>
      </c>
      <c r="AI55" s="5">
        <v>0</v>
      </c>
    </row>
    <row r="56" spans="1:35">
      <c r="A56" s="24">
        <v>55</v>
      </c>
      <c r="B56">
        <v>45.455800000000004</v>
      </c>
      <c r="C56">
        <v>-92.523219999999995</v>
      </c>
      <c r="D56" s="5">
        <v>10</v>
      </c>
      <c r="E56" s="5" t="s">
        <v>631</v>
      </c>
      <c r="F56" s="158">
        <v>1</v>
      </c>
      <c r="G56" s="24">
        <v>1</v>
      </c>
      <c r="H56" s="5">
        <v>1</v>
      </c>
      <c r="I56" s="5">
        <v>1</v>
      </c>
      <c r="J56" s="9">
        <v>0</v>
      </c>
      <c r="K56" s="26">
        <v>0</v>
      </c>
      <c r="L56" s="26">
        <v>1</v>
      </c>
      <c r="M56" s="26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155">
        <v>0</v>
      </c>
      <c r="AH56" s="155">
        <v>0</v>
      </c>
      <c r="AI56" s="5">
        <v>0</v>
      </c>
    </row>
    <row r="57" spans="1:35">
      <c r="A57" s="24">
        <v>56</v>
      </c>
      <c r="B57">
        <v>45.456249999999997</v>
      </c>
      <c r="C57">
        <v>-92.523240000000001</v>
      </c>
      <c r="D57" s="5">
        <v>11.5</v>
      </c>
      <c r="E57" s="5" t="s">
        <v>631</v>
      </c>
      <c r="F57" s="158">
        <v>1</v>
      </c>
      <c r="G57" s="24">
        <v>0</v>
      </c>
      <c r="H57" s="5">
        <v>0</v>
      </c>
      <c r="I57" s="5">
        <v>0</v>
      </c>
      <c r="J57" s="9">
        <v>0</v>
      </c>
      <c r="K57" s="26">
        <v>0</v>
      </c>
      <c r="L57" s="26">
        <v>0</v>
      </c>
      <c r="M57" s="26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155">
        <v>0</v>
      </c>
      <c r="AH57" s="155">
        <v>0</v>
      </c>
      <c r="AI57" s="5">
        <v>0</v>
      </c>
    </row>
    <row r="58" spans="1:35">
      <c r="A58" s="24">
        <v>57</v>
      </c>
      <c r="B58">
        <v>45.456690000000002</v>
      </c>
      <c r="C58">
        <v>-92.523259999999993</v>
      </c>
      <c r="D58" s="5">
        <v>13</v>
      </c>
      <c r="E58" s="5" t="s">
        <v>631</v>
      </c>
      <c r="F58" s="158">
        <v>1</v>
      </c>
      <c r="G58" s="24">
        <v>0</v>
      </c>
      <c r="H58" s="5">
        <v>0</v>
      </c>
      <c r="I58" s="5">
        <v>0</v>
      </c>
      <c r="J58" s="9">
        <v>0</v>
      </c>
      <c r="K58" s="26">
        <v>0</v>
      </c>
      <c r="L58" s="26">
        <v>0</v>
      </c>
      <c r="M58" s="26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155">
        <v>0</v>
      </c>
      <c r="AH58" s="155">
        <v>0</v>
      </c>
      <c r="AI58" s="5">
        <v>0</v>
      </c>
    </row>
    <row r="59" spans="1:35">
      <c r="A59" s="24">
        <v>58</v>
      </c>
      <c r="B59">
        <v>45.457140000000003</v>
      </c>
      <c r="C59">
        <v>-92.52328</v>
      </c>
      <c r="D59" s="5">
        <v>12.5</v>
      </c>
      <c r="E59" s="5" t="s">
        <v>631</v>
      </c>
      <c r="F59" s="158">
        <v>1</v>
      </c>
      <c r="G59" s="24">
        <v>0</v>
      </c>
      <c r="H59" s="5">
        <v>0</v>
      </c>
      <c r="I59" s="5">
        <v>0</v>
      </c>
      <c r="J59" s="9">
        <v>0</v>
      </c>
      <c r="K59" s="26">
        <v>0</v>
      </c>
      <c r="L59" s="26">
        <v>0</v>
      </c>
      <c r="M59" s="26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155">
        <v>0</v>
      </c>
      <c r="AH59" s="155">
        <v>0</v>
      </c>
      <c r="AI59" s="5">
        <v>0</v>
      </c>
    </row>
    <row r="60" spans="1:35">
      <c r="A60" s="24">
        <v>59</v>
      </c>
      <c r="B60">
        <v>45.45758</v>
      </c>
      <c r="C60">
        <v>-92.523300000000006</v>
      </c>
      <c r="D60" s="5">
        <v>10</v>
      </c>
      <c r="E60" s="5" t="s">
        <v>631</v>
      </c>
      <c r="F60" s="158">
        <v>1</v>
      </c>
      <c r="G60" s="24">
        <v>1</v>
      </c>
      <c r="H60" s="5">
        <v>1</v>
      </c>
      <c r="I60" s="5">
        <v>1</v>
      </c>
      <c r="J60" s="9">
        <v>0</v>
      </c>
      <c r="K60" s="26">
        <v>0</v>
      </c>
      <c r="L60" s="26">
        <v>1</v>
      </c>
      <c r="M60" s="26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155">
        <v>1</v>
      </c>
      <c r="AH60" s="155">
        <v>0</v>
      </c>
      <c r="AI60" s="5">
        <v>0</v>
      </c>
    </row>
    <row r="61" spans="1:35">
      <c r="A61" s="24">
        <v>60</v>
      </c>
      <c r="B61">
        <v>45.458030000000001</v>
      </c>
      <c r="C61">
        <v>-92.523319999999998</v>
      </c>
      <c r="D61" s="5">
        <v>6.5</v>
      </c>
      <c r="E61" s="5" t="s">
        <v>633</v>
      </c>
      <c r="F61" s="158">
        <v>1</v>
      </c>
      <c r="G61" s="24">
        <v>1</v>
      </c>
      <c r="H61" s="5">
        <v>1</v>
      </c>
      <c r="I61" s="5">
        <v>1</v>
      </c>
      <c r="J61" s="9">
        <v>1</v>
      </c>
      <c r="K61" s="26">
        <v>0</v>
      </c>
      <c r="L61" s="26">
        <v>1</v>
      </c>
      <c r="M61" s="26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155">
        <v>0</v>
      </c>
      <c r="AH61" s="155">
        <v>0</v>
      </c>
      <c r="AI61" s="5">
        <v>0</v>
      </c>
    </row>
    <row r="62" spans="1:35">
      <c r="A62" s="24">
        <v>61</v>
      </c>
      <c r="B62">
        <v>45.458480000000002</v>
      </c>
      <c r="C62">
        <v>-92.523340000000005</v>
      </c>
      <c r="D62" s="5">
        <v>4.5</v>
      </c>
      <c r="E62" s="5" t="s">
        <v>631</v>
      </c>
      <c r="F62" s="158">
        <v>1</v>
      </c>
      <c r="G62" s="24">
        <v>1</v>
      </c>
      <c r="H62" s="5">
        <v>1</v>
      </c>
      <c r="I62" s="5">
        <v>1</v>
      </c>
      <c r="J62" s="9">
        <v>0</v>
      </c>
      <c r="K62" s="26">
        <v>0</v>
      </c>
      <c r="L62" s="26">
        <v>1</v>
      </c>
      <c r="M62" s="26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155">
        <v>1</v>
      </c>
      <c r="AH62" s="155">
        <v>0</v>
      </c>
      <c r="AI62" s="5">
        <v>0</v>
      </c>
    </row>
    <row r="63" spans="1:35">
      <c r="A63" s="24">
        <v>62</v>
      </c>
      <c r="B63">
        <v>45.458919999999999</v>
      </c>
      <c r="C63">
        <v>-92.523359999999997</v>
      </c>
      <c r="D63" s="5">
        <v>5</v>
      </c>
      <c r="E63" s="5" t="s">
        <v>631</v>
      </c>
      <c r="F63" s="158">
        <v>1</v>
      </c>
      <c r="G63" s="24">
        <v>1</v>
      </c>
      <c r="H63" s="5">
        <v>1</v>
      </c>
      <c r="I63" s="5">
        <v>1</v>
      </c>
      <c r="J63" s="9">
        <v>0</v>
      </c>
      <c r="K63" s="26">
        <v>0</v>
      </c>
      <c r="L63" s="26">
        <v>1</v>
      </c>
      <c r="M63" s="26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155">
        <v>1</v>
      </c>
      <c r="AH63" s="155">
        <v>0</v>
      </c>
      <c r="AI63" s="5">
        <v>0</v>
      </c>
    </row>
    <row r="64" spans="1:35">
      <c r="A64" s="24">
        <v>63</v>
      </c>
      <c r="B64">
        <v>45.45937</v>
      </c>
      <c r="C64">
        <v>-92.523380000000003</v>
      </c>
      <c r="D64" s="5">
        <v>4.5</v>
      </c>
      <c r="E64" s="5" t="s">
        <v>631</v>
      </c>
      <c r="F64" s="158">
        <v>1</v>
      </c>
      <c r="G64" s="24">
        <v>1</v>
      </c>
      <c r="H64" s="5">
        <v>1</v>
      </c>
      <c r="I64" s="5">
        <v>2</v>
      </c>
      <c r="J64" s="9">
        <v>0</v>
      </c>
      <c r="K64" s="26">
        <v>0</v>
      </c>
      <c r="L64" s="26">
        <v>2</v>
      </c>
      <c r="M64" s="26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155">
        <v>1</v>
      </c>
      <c r="AH64" s="155">
        <v>0</v>
      </c>
      <c r="AI64" s="5">
        <v>0</v>
      </c>
    </row>
    <row r="65" spans="1:35">
      <c r="A65" s="24">
        <v>64</v>
      </c>
      <c r="B65">
        <v>45.459809999999997</v>
      </c>
      <c r="C65">
        <v>-92.523399999999995</v>
      </c>
      <c r="D65" s="5">
        <v>4</v>
      </c>
      <c r="E65" s="5" t="s">
        <v>631</v>
      </c>
      <c r="F65" s="158">
        <v>1</v>
      </c>
      <c r="G65" s="24">
        <v>1</v>
      </c>
      <c r="H65" s="5">
        <v>5</v>
      </c>
      <c r="I65" s="5">
        <v>3</v>
      </c>
      <c r="J65" s="9">
        <v>0</v>
      </c>
      <c r="K65" s="26">
        <v>0</v>
      </c>
      <c r="L65" s="26">
        <v>3</v>
      </c>
      <c r="M65" s="26">
        <v>0</v>
      </c>
      <c r="N65" s="5">
        <v>0</v>
      </c>
      <c r="O65" s="5">
        <v>0</v>
      </c>
      <c r="P65" s="5">
        <v>0</v>
      </c>
      <c r="Q65" s="5">
        <v>2</v>
      </c>
      <c r="R65" s="5">
        <v>0</v>
      </c>
      <c r="S65" s="5">
        <v>0</v>
      </c>
      <c r="T65" s="5">
        <v>0</v>
      </c>
      <c r="U65" s="5">
        <v>0</v>
      </c>
      <c r="V65" s="5">
        <v>3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2</v>
      </c>
      <c r="AD65" s="5">
        <v>0</v>
      </c>
      <c r="AE65" s="5">
        <v>0</v>
      </c>
      <c r="AF65" s="5">
        <v>1</v>
      </c>
      <c r="AG65" s="155">
        <v>3</v>
      </c>
      <c r="AH65" s="155">
        <v>0</v>
      </c>
      <c r="AI65" s="5">
        <v>0</v>
      </c>
    </row>
    <row r="66" spans="1:35">
      <c r="A66" s="24">
        <v>65</v>
      </c>
      <c r="B66">
        <v>45.454479999999997</v>
      </c>
      <c r="C66">
        <v>-92.522530000000003</v>
      </c>
      <c r="D66" s="5">
        <v>1</v>
      </c>
      <c r="E66" s="5" t="s">
        <v>632</v>
      </c>
      <c r="F66" s="158">
        <v>1</v>
      </c>
      <c r="G66" s="24">
        <v>1</v>
      </c>
      <c r="H66" s="5">
        <v>1</v>
      </c>
      <c r="I66" s="5">
        <v>1</v>
      </c>
      <c r="J66" s="9">
        <v>0</v>
      </c>
      <c r="K66" s="26">
        <v>0</v>
      </c>
      <c r="L66" s="26">
        <v>1</v>
      </c>
      <c r="M66" s="26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4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155">
        <v>1</v>
      </c>
      <c r="AH66" s="155">
        <v>0</v>
      </c>
      <c r="AI66" s="5">
        <v>0</v>
      </c>
    </row>
    <row r="67" spans="1:35">
      <c r="A67" s="24">
        <v>66</v>
      </c>
      <c r="B67">
        <v>45.454920000000001</v>
      </c>
      <c r="C67">
        <v>-92.522549999999995</v>
      </c>
      <c r="D67" s="5">
        <v>9.5</v>
      </c>
      <c r="E67" s="5" t="s">
        <v>631</v>
      </c>
      <c r="F67" s="158">
        <v>1</v>
      </c>
      <c r="G67" s="24">
        <v>0</v>
      </c>
      <c r="H67" s="5">
        <v>0</v>
      </c>
      <c r="I67" s="5">
        <v>0</v>
      </c>
      <c r="J67" s="9">
        <v>0</v>
      </c>
      <c r="K67" s="26">
        <v>0</v>
      </c>
      <c r="L67" s="26">
        <v>0</v>
      </c>
      <c r="M67" s="26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155">
        <v>0</v>
      </c>
      <c r="AH67" s="155">
        <v>0</v>
      </c>
      <c r="AI67" s="5">
        <v>0</v>
      </c>
    </row>
    <row r="68" spans="1:35">
      <c r="A68" s="24">
        <v>67</v>
      </c>
      <c r="B68">
        <v>45.455370000000002</v>
      </c>
      <c r="C68">
        <v>-92.522570000000002</v>
      </c>
      <c r="D68" s="5">
        <v>11</v>
      </c>
      <c r="E68" s="5" t="s">
        <v>631</v>
      </c>
      <c r="F68" s="158">
        <v>1</v>
      </c>
      <c r="G68" s="24">
        <v>0</v>
      </c>
      <c r="H68" s="5">
        <v>0</v>
      </c>
      <c r="I68" s="5">
        <v>0</v>
      </c>
      <c r="J68" s="9">
        <v>0</v>
      </c>
      <c r="K68" s="26">
        <v>0</v>
      </c>
      <c r="L68" s="26">
        <v>0</v>
      </c>
      <c r="M68" s="26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155">
        <v>0</v>
      </c>
      <c r="AH68" s="155">
        <v>0</v>
      </c>
      <c r="AI68" s="5">
        <v>0</v>
      </c>
    </row>
    <row r="69" spans="1:35">
      <c r="A69" s="24">
        <v>68</v>
      </c>
      <c r="B69">
        <v>45.45581</v>
      </c>
      <c r="C69">
        <v>-92.522589999999994</v>
      </c>
      <c r="D69" s="5">
        <v>13</v>
      </c>
      <c r="E69" s="5" t="s">
        <v>631</v>
      </c>
      <c r="F69" s="158">
        <v>1</v>
      </c>
      <c r="G69" s="24">
        <v>1</v>
      </c>
      <c r="H69" s="5">
        <v>1</v>
      </c>
      <c r="I69" s="5">
        <v>1</v>
      </c>
      <c r="J69" s="9">
        <v>0</v>
      </c>
      <c r="K69" s="26">
        <v>0</v>
      </c>
      <c r="L69" s="26">
        <v>1</v>
      </c>
      <c r="M69" s="26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155">
        <v>1</v>
      </c>
      <c r="AH69" s="155">
        <v>0</v>
      </c>
      <c r="AI69" s="5">
        <v>0</v>
      </c>
    </row>
    <row r="70" spans="1:35">
      <c r="A70" s="24">
        <v>69</v>
      </c>
      <c r="B70">
        <v>45.45626</v>
      </c>
      <c r="C70">
        <v>-92.52261</v>
      </c>
      <c r="D70" s="5">
        <v>13.5</v>
      </c>
      <c r="E70" s="5" t="s">
        <v>631</v>
      </c>
      <c r="F70" s="158">
        <v>1</v>
      </c>
      <c r="G70" s="24">
        <v>0</v>
      </c>
      <c r="H70" s="5">
        <v>0</v>
      </c>
      <c r="I70" s="5">
        <v>0</v>
      </c>
      <c r="J70" s="9">
        <v>0</v>
      </c>
      <c r="K70" s="26">
        <v>0</v>
      </c>
      <c r="L70" s="26">
        <v>0</v>
      </c>
      <c r="M70" s="26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155">
        <v>0</v>
      </c>
      <c r="AH70" s="155">
        <v>0</v>
      </c>
      <c r="AI70" s="5">
        <v>0</v>
      </c>
    </row>
    <row r="71" spans="1:35">
      <c r="A71" s="24">
        <v>70</v>
      </c>
      <c r="B71">
        <v>45.456710000000001</v>
      </c>
      <c r="C71">
        <v>-92.522630000000007</v>
      </c>
      <c r="D71" s="5">
        <v>14</v>
      </c>
      <c r="E71" s="5" t="s">
        <v>631</v>
      </c>
      <c r="F71" s="158">
        <v>1</v>
      </c>
      <c r="G71" s="24">
        <v>0</v>
      </c>
      <c r="H71" s="5">
        <v>0</v>
      </c>
      <c r="I71" s="5">
        <v>0</v>
      </c>
      <c r="J71" s="9">
        <v>0</v>
      </c>
      <c r="K71" s="26">
        <v>0</v>
      </c>
      <c r="L71" s="26">
        <v>0</v>
      </c>
      <c r="M71" s="26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155">
        <v>0</v>
      </c>
      <c r="AH71" s="155">
        <v>0</v>
      </c>
      <c r="AI71" s="5">
        <v>0</v>
      </c>
    </row>
    <row r="72" spans="1:35">
      <c r="A72" s="24">
        <v>71</v>
      </c>
      <c r="B72">
        <v>45.457149999999999</v>
      </c>
      <c r="C72">
        <v>-92.522649999999999</v>
      </c>
      <c r="D72" s="5">
        <v>13</v>
      </c>
      <c r="E72" s="5" t="s">
        <v>631</v>
      </c>
      <c r="F72" s="158">
        <v>1</v>
      </c>
      <c r="G72" s="24">
        <v>0</v>
      </c>
      <c r="H72" s="5">
        <v>0</v>
      </c>
      <c r="I72" s="5">
        <v>0</v>
      </c>
      <c r="J72" s="9">
        <v>0</v>
      </c>
      <c r="K72" s="26">
        <v>0</v>
      </c>
      <c r="L72" s="26">
        <v>0</v>
      </c>
      <c r="M72" s="26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155">
        <v>0</v>
      </c>
      <c r="AH72" s="155">
        <v>0</v>
      </c>
      <c r="AI72" s="5">
        <v>0</v>
      </c>
    </row>
    <row r="73" spans="1:35">
      <c r="A73" s="24">
        <v>72</v>
      </c>
      <c r="B73">
        <v>45.457599999999999</v>
      </c>
      <c r="C73">
        <v>-92.522670000000005</v>
      </c>
      <c r="D73" s="5">
        <v>11.5</v>
      </c>
      <c r="E73" s="5" t="s">
        <v>631</v>
      </c>
      <c r="F73" s="158">
        <v>1</v>
      </c>
      <c r="G73" s="24">
        <v>1</v>
      </c>
      <c r="H73" s="5">
        <v>1</v>
      </c>
      <c r="I73" s="5">
        <v>1</v>
      </c>
      <c r="J73" s="9">
        <v>0</v>
      </c>
      <c r="K73" s="26">
        <v>0</v>
      </c>
      <c r="L73" s="26">
        <v>1</v>
      </c>
      <c r="M73" s="26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155">
        <v>0</v>
      </c>
      <c r="AH73" s="155">
        <v>0</v>
      </c>
      <c r="AI73" s="5">
        <v>0</v>
      </c>
    </row>
    <row r="74" spans="1:35">
      <c r="A74" s="24">
        <v>73</v>
      </c>
      <c r="B74">
        <v>45.458039999999997</v>
      </c>
      <c r="C74">
        <v>-92.522689999999997</v>
      </c>
      <c r="D74" s="5">
        <v>5.5</v>
      </c>
      <c r="E74" s="5" t="s">
        <v>631</v>
      </c>
      <c r="F74" s="158">
        <v>1</v>
      </c>
      <c r="G74" s="24">
        <v>1</v>
      </c>
      <c r="H74" s="5">
        <v>1</v>
      </c>
      <c r="I74" s="5">
        <v>3</v>
      </c>
      <c r="J74" s="9">
        <v>0</v>
      </c>
      <c r="K74" s="26">
        <v>0</v>
      </c>
      <c r="L74" s="26">
        <v>3</v>
      </c>
      <c r="M74" s="26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155">
        <v>1</v>
      </c>
      <c r="AH74" s="155">
        <v>0</v>
      </c>
      <c r="AI74" s="5">
        <v>0</v>
      </c>
    </row>
    <row r="75" spans="1:35">
      <c r="A75" s="24">
        <v>74</v>
      </c>
      <c r="B75">
        <v>45.458489999999998</v>
      </c>
      <c r="C75">
        <v>-92.522710000000004</v>
      </c>
      <c r="D75" s="5">
        <v>2.5</v>
      </c>
      <c r="E75" s="5" t="s">
        <v>633</v>
      </c>
      <c r="F75" s="158">
        <v>1</v>
      </c>
      <c r="G75" s="24">
        <v>1</v>
      </c>
      <c r="H75" s="5">
        <v>3</v>
      </c>
      <c r="I75" s="5">
        <v>2</v>
      </c>
      <c r="J75" s="9">
        <v>1</v>
      </c>
      <c r="K75" s="26">
        <v>0</v>
      </c>
      <c r="L75" s="26">
        <v>1</v>
      </c>
      <c r="M75" s="26">
        <v>0</v>
      </c>
      <c r="N75" s="5">
        <v>0</v>
      </c>
      <c r="O75" s="5">
        <v>1</v>
      </c>
      <c r="P75" s="5">
        <v>0</v>
      </c>
      <c r="Q75" s="5">
        <v>0</v>
      </c>
      <c r="R75" s="5">
        <v>0</v>
      </c>
      <c r="S75" s="5">
        <v>0</v>
      </c>
      <c r="T75" s="5">
        <v>2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4</v>
      </c>
      <c r="AF75" s="5">
        <v>0</v>
      </c>
      <c r="AG75" s="155">
        <v>1</v>
      </c>
      <c r="AH75" s="155">
        <v>0</v>
      </c>
      <c r="AI75" s="5">
        <v>0</v>
      </c>
    </row>
    <row r="76" spans="1:35">
      <c r="A76" s="24">
        <v>75</v>
      </c>
      <c r="B76">
        <v>45.458930000000002</v>
      </c>
      <c r="C76">
        <v>-92.522729999999996</v>
      </c>
      <c r="D76" s="5">
        <v>4</v>
      </c>
      <c r="E76" s="5" t="s">
        <v>631</v>
      </c>
      <c r="F76" s="158">
        <v>1</v>
      </c>
      <c r="G76" s="24">
        <v>1</v>
      </c>
      <c r="H76" s="5">
        <v>1</v>
      </c>
      <c r="I76" s="5">
        <v>2</v>
      </c>
      <c r="J76" s="9">
        <v>0</v>
      </c>
      <c r="K76" s="26">
        <v>0</v>
      </c>
      <c r="L76" s="26">
        <v>2</v>
      </c>
      <c r="M76" s="26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155">
        <v>1</v>
      </c>
      <c r="AH76" s="155">
        <v>0</v>
      </c>
      <c r="AI76" s="5">
        <v>0</v>
      </c>
    </row>
    <row r="77" spans="1:35">
      <c r="A77" s="24">
        <v>76</v>
      </c>
      <c r="B77">
        <v>45.459380000000003</v>
      </c>
      <c r="C77">
        <v>-92.522750000000002</v>
      </c>
      <c r="D77" s="5">
        <v>4</v>
      </c>
      <c r="E77" s="5" t="s">
        <v>631</v>
      </c>
      <c r="F77" s="158">
        <v>1</v>
      </c>
      <c r="G77" s="24">
        <v>1</v>
      </c>
      <c r="H77" s="5">
        <v>1</v>
      </c>
      <c r="I77" s="5">
        <v>1</v>
      </c>
      <c r="J77" s="9">
        <v>0</v>
      </c>
      <c r="K77" s="26">
        <v>0</v>
      </c>
      <c r="L77" s="26">
        <v>1</v>
      </c>
      <c r="M77" s="26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155">
        <v>1</v>
      </c>
      <c r="AH77" s="155">
        <v>0</v>
      </c>
      <c r="AI77" s="5">
        <v>0</v>
      </c>
    </row>
    <row r="78" spans="1:35">
      <c r="A78" s="24">
        <v>77</v>
      </c>
      <c r="B78">
        <v>45.459829999999997</v>
      </c>
      <c r="C78">
        <v>-92.522769999999994</v>
      </c>
      <c r="D78" s="5">
        <v>2.5</v>
      </c>
      <c r="E78" s="5" t="s">
        <v>631</v>
      </c>
      <c r="F78" s="158">
        <v>1</v>
      </c>
      <c r="G78" s="24">
        <v>1</v>
      </c>
      <c r="H78" s="5">
        <v>5</v>
      </c>
      <c r="I78" s="5">
        <v>2</v>
      </c>
      <c r="J78" s="9">
        <v>0</v>
      </c>
      <c r="K78" s="26">
        <v>0</v>
      </c>
      <c r="L78" s="26">
        <v>1</v>
      </c>
      <c r="M78" s="26">
        <v>0</v>
      </c>
      <c r="N78" s="5">
        <v>0</v>
      </c>
      <c r="O78" s="5">
        <v>0</v>
      </c>
      <c r="P78" s="5">
        <v>0</v>
      </c>
      <c r="Q78" s="5">
        <v>2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3</v>
      </c>
      <c r="AD78" s="5">
        <v>0</v>
      </c>
      <c r="AE78" s="5">
        <v>4</v>
      </c>
      <c r="AF78" s="5">
        <v>3</v>
      </c>
      <c r="AG78" s="155">
        <v>1</v>
      </c>
      <c r="AH78" s="155">
        <v>0</v>
      </c>
      <c r="AI78" s="5">
        <v>0</v>
      </c>
    </row>
    <row r="79" spans="1:35">
      <c r="A79" s="24">
        <v>78</v>
      </c>
      <c r="B79">
        <v>45.454039999999999</v>
      </c>
      <c r="C79">
        <v>-92.521870000000007</v>
      </c>
      <c r="D79" s="5">
        <v>4</v>
      </c>
      <c r="E79" s="5" t="s">
        <v>632</v>
      </c>
      <c r="F79" s="158">
        <v>1</v>
      </c>
      <c r="G79" s="24">
        <v>1</v>
      </c>
      <c r="H79" s="5">
        <v>3</v>
      </c>
      <c r="I79" s="5">
        <v>1</v>
      </c>
      <c r="J79" s="9">
        <v>1</v>
      </c>
      <c r="K79" s="26">
        <v>0</v>
      </c>
      <c r="L79" s="26">
        <v>1</v>
      </c>
      <c r="M79" s="26">
        <v>0</v>
      </c>
      <c r="N79" s="5">
        <v>0</v>
      </c>
      <c r="O79" s="5">
        <v>0</v>
      </c>
      <c r="P79" s="5">
        <v>0</v>
      </c>
      <c r="Q79" s="5">
        <v>0</v>
      </c>
      <c r="R79" s="5">
        <v>1</v>
      </c>
      <c r="S79" s="5">
        <v>0</v>
      </c>
      <c r="T79" s="5">
        <v>1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155">
        <v>2</v>
      </c>
      <c r="AH79" s="155">
        <v>0</v>
      </c>
      <c r="AI79" s="5">
        <v>0</v>
      </c>
    </row>
    <row r="80" spans="1:35">
      <c r="A80" s="24">
        <v>79</v>
      </c>
      <c r="B80">
        <v>45.45449</v>
      </c>
      <c r="C80">
        <v>-92.521889999999999</v>
      </c>
      <c r="D80" s="5">
        <v>9</v>
      </c>
      <c r="E80" s="5" t="s">
        <v>631</v>
      </c>
      <c r="F80" s="158">
        <v>1</v>
      </c>
      <c r="G80" s="24">
        <v>1</v>
      </c>
      <c r="H80" s="5">
        <v>1</v>
      </c>
      <c r="I80" s="5">
        <v>1</v>
      </c>
      <c r="J80" s="9">
        <v>0</v>
      </c>
      <c r="K80" s="26">
        <v>0</v>
      </c>
      <c r="L80" s="26">
        <v>1</v>
      </c>
      <c r="M80" s="26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155">
        <v>1</v>
      </c>
      <c r="AH80" s="155">
        <v>0</v>
      </c>
      <c r="AI80" s="5">
        <v>0</v>
      </c>
    </row>
    <row r="81" spans="1:35">
      <c r="A81" s="24">
        <v>80</v>
      </c>
      <c r="B81">
        <v>45.454940000000001</v>
      </c>
      <c r="C81">
        <v>-92.521910000000005</v>
      </c>
      <c r="D81" s="5">
        <v>11</v>
      </c>
      <c r="E81" s="5" t="s">
        <v>631</v>
      </c>
      <c r="F81" s="158">
        <v>1</v>
      </c>
      <c r="G81" s="24">
        <v>0</v>
      </c>
      <c r="H81" s="5">
        <v>0</v>
      </c>
      <c r="I81" s="5">
        <v>0</v>
      </c>
      <c r="J81" s="9">
        <v>0</v>
      </c>
      <c r="K81" s="26">
        <v>0</v>
      </c>
      <c r="L81" s="26">
        <v>0</v>
      </c>
      <c r="M81" s="26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155">
        <v>0</v>
      </c>
      <c r="AH81" s="155">
        <v>0</v>
      </c>
      <c r="AI81" s="5">
        <v>0</v>
      </c>
    </row>
    <row r="82" spans="1:35">
      <c r="A82" s="24">
        <v>81</v>
      </c>
      <c r="B82">
        <v>45.455379999999998</v>
      </c>
      <c r="C82">
        <v>-92.521929999999998</v>
      </c>
      <c r="D82" s="5">
        <v>12.5</v>
      </c>
      <c r="E82" s="5" t="s">
        <v>631</v>
      </c>
      <c r="F82" s="158">
        <v>1</v>
      </c>
      <c r="G82" s="24">
        <v>0</v>
      </c>
      <c r="H82" s="5">
        <v>0</v>
      </c>
      <c r="I82" s="5">
        <v>0</v>
      </c>
      <c r="J82" s="9">
        <v>0</v>
      </c>
      <c r="K82" s="26">
        <v>0</v>
      </c>
      <c r="L82" s="26">
        <v>0</v>
      </c>
      <c r="M82" s="26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155">
        <v>0</v>
      </c>
      <c r="AH82" s="155">
        <v>0</v>
      </c>
      <c r="AI82" s="5">
        <v>0</v>
      </c>
    </row>
    <row r="83" spans="1:35">
      <c r="A83" s="24">
        <v>82</v>
      </c>
      <c r="B83">
        <v>45.455829999999999</v>
      </c>
      <c r="C83">
        <v>-92.521950000000004</v>
      </c>
      <c r="D83" s="5">
        <v>13.5</v>
      </c>
      <c r="E83" s="5" t="s">
        <v>631</v>
      </c>
      <c r="F83" s="158">
        <v>1</v>
      </c>
      <c r="G83" s="24">
        <v>0</v>
      </c>
      <c r="H83" s="5">
        <v>0</v>
      </c>
      <c r="I83" s="5">
        <v>0</v>
      </c>
      <c r="J83" s="9">
        <v>0</v>
      </c>
      <c r="K83" s="26">
        <v>0</v>
      </c>
      <c r="L83" s="26">
        <v>0</v>
      </c>
      <c r="M83" s="26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155">
        <v>0</v>
      </c>
      <c r="AH83" s="155">
        <v>0</v>
      </c>
      <c r="AI83" s="5">
        <v>0</v>
      </c>
    </row>
    <row r="84" spans="1:35">
      <c r="A84" s="24">
        <v>83</v>
      </c>
      <c r="B84">
        <v>45.456270000000004</v>
      </c>
      <c r="C84">
        <v>-92.521969999999996</v>
      </c>
      <c r="D84" s="5">
        <v>14.5</v>
      </c>
      <c r="E84" s="5" t="s">
        <v>631</v>
      </c>
      <c r="F84" s="158">
        <v>1</v>
      </c>
      <c r="G84" s="24">
        <v>0</v>
      </c>
      <c r="H84" s="5">
        <v>0</v>
      </c>
      <c r="I84" s="5">
        <v>0</v>
      </c>
      <c r="J84" s="9">
        <v>0</v>
      </c>
      <c r="K84" s="26">
        <v>0</v>
      </c>
      <c r="L84" s="26">
        <v>0</v>
      </c>
      <c r="M84" s="26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155">
        <v>0</v>
      </c>
      <c r="AH84" s="155">
        <v>0</v>
      </c>
      <c r="AI84" s="5">
        <v>0</v>
      </c>
    </row>
    <row r="85" spans="1:35">
      <c r="A85" s="24">
        <v>84</v>
      </c>
      <c r="B85">
        <v>45.456719999999997</v>
      </c>
      <c r="C85">
        <v>-92.521990000000002</v>
      </c>
      <c r="D85" s="5">
        <v>14.5</v>
      </c>
      <c r="E85" s="5" t="s">
        <v>631</v>
      </c>
      <c r="F85" s="158">
        <v>1</v>
      </c>
      <c r="G85" s="24">
        <v>0</v>
      </c>
      <c r="H85" s="5">
        <v>0</v>
      </c>
      <c r="I85" s="5">
        <v>0</v>
      </c>
      <c r="J85" s="9">
        <v>0</v>
      </c>
      <c r="K85" s="26">
        <v>0</v>
      </c>
      <c r="L85" s="26">
        <v>0</v>
      </c>
      <c r="M85" s="26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155">
        <v>0</v>
      </c>
      <c r="AH85" s="155">
        <v>0</v>
      </c>
      <c r="AI85" s="5">
        <v>0</v>
      </c>
    </row>
    <row r="86" spans="1:35">
      <c r="A86" s="24">
        <v>85</v>
      </c>
      <c r="B86">
        <v>45.457169999999998</v>
      </c>
      <c r="C86">
        <v>-92.522009999999995</v>
      </c>
      <c r="D86" s="5">
        <v>13.5</v>
      </c>
      <c r="E86" s="5" t="s">
        <v>631</v>
      </c>
      <c r="F86" s="158">
        <v>1</v>
      </c>
      <c r="G86" s="24">
        <v>1</v>
      </c>
      <c r="H86" s="5">
        <v>1</v>
      </c>
      <c r="I86" s="5">
        <v>1</v>
      </c>
      <c r="J86" s="9">
        <v>0</v>
      </c>
      <c r="K86" s="26">
        <v>0</v>
      </c>
      <c r="L86" s="26">
        <v>1</v>
      </c>
      <c r="M86" s="26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155">
        <v>0</v>
      </c>
      <c r="AH86" s="155">
        <v>0</v>
      </c>
      <c r="AI86" s="5">
        <v>0</v>
      </c>
    </row>
    <row r="87" spans="1:35">
      <c r="A87" s="24">
        <v>86</v>
      </c>
      <c r="B87">
        <v>45.457610000000003</v>
      </c>
      <c r="C87">
        <v>-92.522030000000001</v>
      </c>
      <c r="D87" s="5">
        <v>11.5</v>
      </c>
      <c r="E87" s="5" t="s">
        <v>631</v>
      </c>
      <c r="F87" s="158">
        <v>1</v>
      </c>
      <c r="G87" s="24">
        <v>1</v>
      </c>
      <c r="H87" s="5">
        <v>1</v>
      </c>
      <c r="I87" s="5">
        <v>1</v>
      </c>
      <c r="J87" s="9">
        <v>0</v>
      </c>
      <c r="K87" s="26">
        <v>0</v>
      </c>
      <c r="L87" s="26">
        <v>1</v>
      </c>
      <c r="M87" s="26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155">
        <v>1</v>
      </c>
      <c r="AH87" s="155">
        <v>0</v>
      </c>
      <c r="AI87" s="5">
        <v>0</v>
      </c>
    </row>
    <row r="88" spans="1:35">
      <c r="A88" s="24">
        <v>87</v>
      </c>
      <c r="B88">
        <v>45.458060000000003</v>
      </c>
      <c r="C88">
        <v>-92.522049999999993</v>
      </c>
      <c r="D88" s="5">
        <v>6</v>
      </c>
      <c r="E88" s="5" t="s">
        <v>631</v>
      </c>
      <c r="F88" s="158">
        <v>1</v>
      </c>
      <c r="G88" s="24">
        <v>1</v>
      </c>
      <c r="H88" s="5">
        <v>2</v>
      </c>
      <c r="I88" s="5">
        <v>1</v>
      </c>
      <c r="J88" s="9">
        <v>0</v>
      </c>
      <c r="K88" s="26">
        <v>0</v>
      </c>
      <c r="L88" s="26">
        <v>1</v>
      </c>
      <c r="M88" s="26">
        <v>0</v>
      </c>
      <c r="N88" s="5">
        <v>1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155">
        <v>1</v>
      </c>
      <c r="AH88" s="155">
        <v>0</v>
      </c>
      <c r="AI88" s="5">
        <v>0</v>
      </c>
    </row>
    <row r="89" spans="1:35">
      <c r="A89" s="24">
        <v>88</v>
      </c>
      <c r="B89">
        <v>45.458500000000001</v>
      </c>
      <c r="C89">
        <v>-92.522069999999999</v>
      </c>
      <c r="D89" s="5">
        <v>1.5</v>
      </c>
      <c r="E89" s="5" t="s">
        <v>631</v>
      </c>
      <c r="F89" s="158">
        <v>1</v>
      </c>
      <c r="G89" s="24">
        <v>1</v>
      </c>
      <c r="H89" s="5">
        <v>6</v>
      </c>
      <c r="I89" s="5">
        <v>3</v>
      </c>
      <c r="J89" s="9">
        <v>0</v>
      </c>
      <c r="K89" s="26">
        <v>0</v>
      </c>
      <c r="L89" s="26">
        <v>0</v>
      </c>
      <c r="M89" s="26">
        <v>0</v>
      </c>
      <c r="N89" s="5">
        <v>0</v>
      </c>
      <c r="O89" s="5">
        <v>0</v>
      </c>
      <c r="P89" s="5">
        <v>0</v>
      </c>
      <c r="Q89" s="5">
        <v>1</v>
      </c>
      <c r="R89" s="5">
        <v>0</v>
      </c>
      <c r="S89" s="5">
        <v>0</v>
      </c>
      <c r="T89" s="5">
        <v>0</v>
      </c>
      <c r="U89" s="5">
        <v>0</v>
      </c>
      <c r="V89" s="5">
        <v>2</v>
      </c>
      <c r="W89" s="5">
        <v>0</v>
      </c>
      <c r="X89" s="5">
        <v>0</v>
      </c>
      <c r="Y89" s="5">
        <v>0</v>
      </c>
      <c r="Z89" s="5">
        <v>0</v>
      </c>
      <c r="AA89" s="5">
        <v>4</v>
      </c>
      <c r="AB89" s="5">
        <v>1</v>
      </c>
      <c r="AC89" s="5">
        <v>3</v>
      </c>
      <c r="AD89" s="5">
        <v>0</v>
      </c>
      <c r="AE89" s="5">
        <v>3</v>
      </c>
      <c r="AF89" s="5">
        <v>1</v>
      </c>
      <c r="AG89" s="155">
        <v>0</v>
      </c>
      <c r="AH89" s="155">
        <v>0</v>
      </c>
      <c r="AI89" s="5">
        <v>0</v>
      </c>
    </row>
    <row r="90" spans="1:35">
      <c r="A90" s="24">
        <v>89</v>
      </c>
      <c r="B90">
        <v>45.458950000000002</v>
      </c>
      <c r="C90">
        <v>-92.522090000000006</v>
      </c>
      <c r="D90" s="5">
        <v>3</v>
      </c>
      <c r="E90" s="5" t="s">
        <v>631</v>
      </c>
      <c r="F90" s="158">
        <v>1</v>
      </c>
      <c r="G90" s="24">
        <v>1</v>
      </c>
      <c r="H90" s="5">
        <v>5</v>
      </c>
      <c r="I90" s="5">
        <v>2</v>
      </c>
      <c r="J90" s="9">
        <v>0</v>
      </c>
      <c r="K90" s="26">
        <v>0</v>
      </c>
      <c r="L90" s="26">
        <v>2</v>
      </c>
      <c r="M90" s="26">
        <v>0</v>
      </c>
      <c r="N90" s="5">
        <v>0</v>
      </c>
      <c r="O90" s="5">
        <v>0</v>
      </c>
      <c r="P90" s="5">
        <v>0</v>
      </c>
      <c r="Q90" s="5">
        <v>2</v>
      </c>
      <c r="R90" s="5">
        <v>0</v>
      </c>
      <c r="S90" s="5">
        <v>0</v>
      </c>
      <c r="T90" s="5">
        <v>0</v>
      </c>
      <c r="U90" s="5">
        <v>0</v>
      </c>
      <c r="V90" s="5">
        <v>2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1</v>
      </c>
      <c r="AD90" s="5">
        <v>0</v>
      </c>
      <c r="AE90" s="5">
        <v>0</v>
      </c>
      <c r="AF90" s="5">
        <v>1</v>
      </c>
      <c r="AG90" s="155">
        <v>3</v>
      </c>
      <c r="AH90" s="155">
        <v>0</v>
      </c>
      <c r="AI90" s="5">
        <v>0</v>
      </c>
    </row>
    <row r="91" spans="1:35">
      <c r="A91" s="24">
        <v>90</v>
      </c>
      <c r="B91">
        <v>45.459389999999999</v>
      </c>
      <c r="C91">
        <v>-92.522109999999998</v>
      </c>
      <c r="D91" s="5">
        <v>2</v>
      </c>
      <c r="E91" s="5" t="s">
        <v>631</v>
      </c>
      <c r="F91" s="158">
        <v>1</v>
      </c>
      <c r="G91" s="24">
        <v>1</v>
      </c>
      <c r="H91" s="5">
        <v>4</v>
      </c>
      <c r="I91" s="5">
        <v>3</v>
      </c>
      <c r="J91" s="9">
        <v>0</v>
      </c>
      <c r="K91" s="26">
        <v>0</v>
      </c>
      <c r="L91" s="26">
        <v>0</v>
      </c>
      <c r="M91" s="26">
        <v>0</v>
      </c>
      <c r="N91" s="5">
        <v>0</v>
      </c>
      <c r="O91" s="5">
        <v>0</v>
      </c>
      <c r="P91" s="5">
        <v>0</v>
      </c>
      <c r="Q91" s="5">
        <v>2</v>
      </c>
      <c r="R91" s="5">
        <v>0</v>
      </c>
      <c r="S91" s="5">
        <v>0</v>
      </c>
      <c r="T91" s="5">
        <v>0</v>
      </c>
      <c r="U91" s="5">
        <v>0</v>
      </c>
      <c r="V91" s="5">
        <v>3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4</v>
      </c>
      <c r="AC91" s="5">
        <v>3</v>
      </c>
      <c r="AD91" s="5">
        <v>0</v>
      </c>
      <c r="AE91" s="5">
        <v>4</v>
      </c>
      <c r="AF91" s="5">
        <v>2</v>
      </c>
      <c r="AG91" s="155">
        <v>0</v>
      </c>
      <c r="AH91" s="155">
        <v>0</v>
      </c>
      <c r="AI91" s="5">
        <v>0</v>
      </c>
    </row>
    <row r="92" spans="1:35">
      <c r="A92" s="24">
        <v>91</v>
      </c>
      <c r="B92">
        <v>45.454059999999998</v>
      </c>
      <c r="C92">
        <v>-92.521240000000006</v>
      </c>
      <c r="D92" s="5">
        <v>7.5</v>
      </c>
      <c r="E92" s="5" t="s">
        <v>631</v>
      </c>
      <c r="F92" s="158">
        <v>1</v>
      </c>
      <c r="G92" s="24">
        <v>0</v>
      </c>
      <c r="H92" s="5">
        <v>0</v>
      </c>
      <c r="I92" s="5">
        <v>0</v>
      </c>
      <c r="J92" s="9">
        <v>0</v>
      </c>
      <c r="K92" s="26">
        <v>0</v>
      </c>
      <c r="L92" s="26">
        <v>0</v>
      </c>
      <c r="M92" s="26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155">
        <v>0</v>
      </c>
      <c r="AH92" s="155">
        <v>0</v>
      </c>
      <c r="AI92" s="5">
        <v>0</v>
      </c>
    </row>
    <row r="93" spans="1:35">
      <c r="A93" s="24">
        <v>92</v>
      </c>
      <c r="B93">
        <v>45.454500000000003</v>
      </c>
      <c r="C93">
        <v>-92.521259999999998</v>
      </c>
      <c r="D93" s="5">
        <v>11</v>
      </c>
      <c r="E93" s="5" t="s">
        <v>631</v>
      </c>
      <c r="F93" s="158">
        <v>1</v>
      </c>
      <c r="G93" s="24">
        <v>1</v>
      </c>
      <c r="H93" s="5">
        <v>1</v>
      </c>
      <c r="I93" s="5">
        <v>1</v>
      </c>
      <c r="J93" s="9">
        <v>0</v>
      </c>
      <c r="K93" s="26">
        <v>0</v>
      </c>
      <c r="L93" s="26">
        <v>1</v>
      </c>
      <c r="M93" s="26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155">
        <v>0</v>
      </c>
      <c r="AH93" s="155">
        <v>0</v>
      </c>
      <c r="AI93" s="5">
        <v>0</v>
      </c>
    </row>
    <row r="94" spans="1:35">
      <c r="A94" s="24">
        <v>93</v>
      </c>
      <c r="B94">
        <v>45.454949999999997</v>
      </c>
      <c r="C94">
        <v>-92.521280000000004</v>
      </c>
      <c r="D94" s="5">
        <v>13</v>
      </c>
      <c r="E94" s="5" t="s">
        <v>631</v>
      </c>
      <c r="F94" s="158">
        <v>1</v>
      </c>
      <c r="G94" s="24">
        <v>0</v>
      </c>
      <c r="H94" s="5">
        <v>0</v>
      </c>
      <c r="I94" s="5">
        <v>0</v>
      </c>
      <c r="J94" s="9">
        <v>0</v>
      </c>
      <c r="K94" s="26">
        <v>0</v>
      </c>
      <c r="L94" s="26">
        <v>0</v>
      </c>
      <c r="M94" s="26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155">
        <v>0</v>
      </c>
      <c r="AH94" s="155">
        <v>0</v>
      </c>
      <c r="AI94" s="5">
        <v>0</v>
      </c>
    </row>
    <row r="95" spans="1:35">
      <c r="A95" s="24">
        <v>94</v>
      </c>
      <c r="B95">
        <v>45.455399999999997</v>
      </c>
      <c r="C95">
        <v>-92.521299999999997</v>
      </c>
      <c r="D95" s="5">
        <v>14.5</v>
      </c>
      <c r="E95" s="5" t="s">
        <v>631</v>
      </c>
      <c r="F95" s="158">
        <v>1</v>
      </c>
      <c r="G95" s="24">
        <v>0</v>
      </c>
      <c r="H95" s="5">
        <v>0</v>
      </c>
      <c r="I95" s="5">
        <v>0</v>
      </c>
      <c r="J95" s="9">
        <v>0</v>
      </c>
      <c r="K95" s="26">
        <v>0</v>
      </c>
      <c r="L95" s="26">
        <v>0</v>
      </c>
      <c r="M95" s="26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155">
        <v>0</v>
      </c>
      <c r="AH95" s="155">
        <v>0</v>
      </c>
      <c r="AI95" s="5">
        <v>0</v>
      </c>
    </row>
    <row r="96" spans="1:35">
      <c r="A96" s="24">
        <v>95</v>
      </c>
      <c r="B96">
        <v>45.455840000000002</v>
      </c>
      <c r="C96">
        <v>-92.521320000000003</v>
      </c>
      <c r="D96" s="5">
        <v>15</v>
      </c>
      <c r="E96" s="5" t="s">
        <v>631</v>
      </c>
      <c r="F96" s="158">
        <v>1</v>
      </c>
      <c r="G96" s="24">
        <v>1</v>
      </c>
      <c r="H96" s="5">
        <v>1</v>
      </c>
      <c r="I96" s="5">
        <v>1</v>
      </c>
      <c r="J96" s="9">
        <v>0</v>
      </c>
      <c r="K96" s="26">
        <v>0</v>
      </c>
      <c r="L96" s="26">
        <v>1</v>
      </c>
      <c r="M96" s="26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155">
        <v>0</v>
      </c>
      <c r="AH96" s="155">
        <v>0</v>
      </c>
      <c r="AI96" s="5">
        <v>0</v>
      </c>
    </row>
    <row r="97" spans="1:35">
      <c r="A97" s="24">
        <v>96</v>
      </c>
      <c r="B97">
        <v>45.456290000000003</v>
      </c>
      <c r="C97">
        <v>-92.521339999999995</v>
      </c>
      <c r="D97" s="5">
        <v>15</v>
      </c>
      <c r="E97" s="5" t="s">
        <v>631</v>
      </c>
      <c r="F97" s="158">
        <v>1</v>
      </c>
      <c r="G97" s="24">
        <v>0</v>
      </c>
      <c r="H97" s="5">
        <v>0</v>
      </c>
      <c r="I97" s="5">
        <v>0</v>
      </c>
      <c r="J97" s="9">
        <v>0</v>
      </c>
      <c r="K97" s="26">
        <v>0</v>
      </c>
      <c r="L97" s="26">
        <v>0</v>
      </c>
      <c r="M97" s="26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155">
        <v>0</v>
      </c>
      <c r="AH97" s="155">
        <v>0</v>
      </c>
      <c r="AI97" s="5">
        <v>0</v>
      </c>
    </row>
    <row r="98" spans="1:35">
      <c r="A98" s="24">
        <v>97</v>
      </c>
      <c r="B98">
        <v>45.45673</v>
      </c>
      <c r="C98">
        <v>-92.521360000000001</v>
      </c>
      <c r="D98" s="5">
        <v>14.5</v>
      </c>
      <c r="E98" s="5" t="s">
        <v>631</v>
      </c>
      <c r="F98" s="158">
        <v>1</v>
      </c>
      <c r="G98" s="24">
        <v>0</v>
      </c>
      <c r="H98" s="5">
        <v>0</v>
      </c>
      <c r="I98" s="5">
        <v>0</v>
      </c>
      <c r="J98" s="9">
        <v>0</v>
      </c>
      <c r="K98" s="26">
        <v>0</v>
      </c>
      <c r="L98" s="26">
        <v>0</v>
      </c>
      <c r="M98" s="26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155">
        <v>0</v>
      </c>
      <c r="AH98" s="155">
        <v>0</v>
      </c>
      <c r="AI98" s="5">
        <v>0</v>
      </c>
    </row>
    <row r="99" spans="1:35">
      <c r="A99" s="24">
        <v>98</v>
      </c>
      <c r="B99">
        <v>45.457180000000001</v>
      </c>
      <c r="C99">
        <v>-92.521379999999994</v>
      </c>
      <c r="D99" s="5">
        <v>14</v>
      </c>
      <c r="E99" s="5" t="s">
        <v>631</v>
      </c>
      <c r="F99" s="158">
        <v>1</v>
      </c>
      <c r="G99" s="24">
        <v>0</v>
      </c>
      <c r="H99" s="5">
        <v>0</v>
      </c>
      <c r="I99" s="5">
        <v>0</v>
      </c>
      <c r="J99" s="9">
        <v>0</v>
      </c>
      <c r="K99" s="26">
        <v>0</v>
      </c>
      <c r="L99" s="26">
        <v>0</v>
      </c>
      <c r="M99" s="26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155">
        <v>0</v>
      </c>
      <c r="AH99" s="155">
        <v>0</v>
      </c>
      <c r="AI99" s="5">
        <v>0</v>
      </c>
    </row>
    <row r="100" spans="1:35">
      <c r="A100" s="24">
        <v>99</v>
      </c>
      <c r="B100">
        <v>45.457630000000002</v>
      </c>
      <c r="C100">
        <v>-92.5214</v>
      </c>
      <c r="D100" s="5">
        <v>10.5</v>
      </c>
      <c r="E100" s="5" t="s">
        <v>631</v>
      </c>
      <c r="F100" s="158">
        <v>1</v>
      </c>
      <c r="G100" s="24">
        <v>0</v>
      </c>
      <c r="H100" s="5">
        <v>0</v>
      </c>
      <c r="I100" s="5">
        <v>0</v>
      </c>
      <c r="J100" s="9">
        <v>0</v>
      </c>
      <c r="K100" s="26">
        <v>0</v>
      </c>
      <c r="L100" s="26">
        <v>0</v>
      </c>
      <c r="M100" s="26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155">
        <v>0</v>
      </c>
      <c r="AH100" s="155">
        <v>0</v>
      </c>
      <c r="AI100" s="5">
        <v>0</v>
      </c>
    </row>
    <row r="101" spans="1:35">
      <c r="A101" s="24">
        <v>100</v>
      </c>
      <c r="B101">
        <v>45.458069999999999</v>
      </c>
      <c r="C101">
        <v>-92.521420000000006</v>
      </c>
      <c r="D101" s="5">
        <v>2</v>
      </c>
      <c r="E101" s="5" t="s">
        <v>632</v>
      </c>
      <c r="F101" s="158">
        <v>1</v>
      </c>
      <c r="G101" s="24">
        <v>1</v>
      </c>
      <c r="H101" s="5">
        <v>2</v>
      </c>
      <c r="I101" s="5">
        <v>2</v>
      </c>
      <c r="J101" s="9">
        <v>0</v>
      </c>
      <c r="K101" s="26">
        <v>0</v>
      </c>
      <c r="L101" s="26">
        <v>2</v>
      </c>
      <c r="M101" s="26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4</v>
      </c>
      <c r="X101" s="5">
        <v>0</v>
      </c>
      <c r="Y101" s="5">
        <v>0</v>
      </c>
      <c r="Z101" s="5">
        <v>0</v>
      </c>
      <c r="AA101" s="5">
        <v>2</v>
      </c>
      <c r="AB101" s="5">
        <v>4</v>
      </c>
      <c r="AC101" s="5">
        <v>0</v>
      </c>
      <c r="AD101" s="5">
        <v>0</v>
      </c>
      <c r="AE101" s="5">
        <v>0</v>
      </c>
      <c r="AF101" s="5">
        <v>0</v>
      </c>
      <c r="AG101" s="155">
        <v>2</v>
      </c>
      <c r="AH101" s="155">
        <v>0</v>
      </c>
      <c r="AI101" s="5">
        <v>0</v>
      </c>
    </row>
    <row r="102" spans="1:35">
      <c r="A102" s="24">
        <v>101</v>
      </c>
      <c r="B102">
        <v>45.45852</v>
      </c>
      <c r="C102">
        <v>-92.521439999999998</v>
      </c>
      <c r="D102" s="5">
        <v>1.5</v>
      </c>
      <c r="E102" s="5" t="s">
        <v>631</v>
      </c>
      <c r="F102" s="158">
        <v>1</v>
      </c>
      <c r="G102" s="24">
        <v>1</v>
      </c>
      <c r="H102" s="5">
        <v>5</v>
      </c>
      <c r="I102" s="5">
        <v>2</v>
      </c>
      <c r="J102" s="9">
        <v>0</v>
      </c>
      <c r="K102" s="26">
        <v>0</v>
      </c>
      <c r="L102" s="26">
        <v>0</v>
      </c>
      <c r="M102" s="26">
        <v>0</v>
      </c>
      <c r="N102" s="5">
        <v>0</v>
      </c>
      <c r="O102" s="5">
        <v>0</v>
      </c>
      <c r="P102" s="5">
        <v>0</v>
      </c>
      <c r="Q102" s="5">
        <v>3</v>
      </c>
      <c r="R102" s="5">
        <v>0</v>
      </c>
      <c r="S102" s="5">
        <v>0</v>
      </c>
      <c r="T102" s="5">
        <v>0</v>
      </c>
      <c r="U102" s="5">
        <v>0</v>
      </c>
      <c r="V102" s="5">
        <v>1</v>
      </c>
      <c r="W102" s="5">
        <v>0</v>
      </c>
      <c r="X102" s="5">
        <v>0</v>
      </c>
      <c r="Y102" s="5">
        <v>0</v>
      </c>
      <c r="Z102" s="5">
        <v>0</v>
      </c>
      <c r="AA102" s="5">
        <v>4</v>
      </c>
      <c r="AB102" s="5">
        <v>2</v>
      </c>
      <c r="AC102" s="5">
        <v>3</v>
      </c>
      <c r="AD102" s="5">
        <v>0</v>
      </c>
      <c r="AE102" s="5">
        <v>4</v>
      </c>
      <c r="AF102" s="5">
        <v>3</v>
      </c>
      <c r="AG102" s="155">
        <v>0</v>
      </c>
      <c r="AH102" s="155">
        <v>0</v>
      </c>
      <c r="AI102" s="5">
        <v>0</v>
      </c>
    </row>
    <row r="103" spans="1:35">
      <c r="A103" s="24">
        <v>102</v>
      </c>
      <c r="B103">
        <v>45.458959999999998</v>
      </c>
      <c r="C103">
        <v>-92.521460000000005</v>
      </c>
      <c r="D103" s="5">
        <v>0.5</v>
      </c>
      <c r="E103" s="5" t="s">
        <v>631</v>
      </c>
      <c r="F103" s="158">
        <v>1</v>
      </c>
      <c r="G103" s="24">
        <v>1</v>
      </c>
      <c r="H103" s="5">
        <v>5</v>
      </c>
      <c r="I103" s="5">
        <v>3</v>
      </c>
      <c r="J103" s="9">
        <v>0</v>
      </c>
      <c r="K103" s="26">
        <v>0</v>
      </c>
      <c r="L103" s="26">
        <v>0</v>
      </c>
      <c r="M103" s="26">
        <v>0</v>
      </c>
      <c r="N103" s="5">
        <v>0</v>
      </c>
      <c r="O103" s="5">
        <v>0</v>
      </c>
      <c r="P103" s="5">
        <v>0</v>
      </c>
      <c r="Q103" s="5">
        <v>2</v>
      </c>
      <c r="R103" s="5">
        <v>0</v>
      </c>
      <c r="S103" s="5">
        <v>0</v>
      </c>
      <c r="T103" s="5">
        <v>0</v>
      </c>
      <c r="U103" s="5">
        <v>0</v>
      </c>
      <c r="V103" s="5">
        <v>1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3</v>
      </c>
      <c r="AD103" s="5">
        <v>0</v>
      </c>
      <c r="AE103" s="5">
        <v>3</v>
      </c>
      <c r="AF103" s="5">
        <v>3</v>
      </c>
      <c r="AG103" s="155">
        <v>0</v>
      </c>
      <c r="AH103" s="155">
        <v>0</v>
      </c>
      <c r="AI103" s="5">
        <v>0</v>
      </c>
    </row>
    <row r="104" spans="1:35">
      <c r="A104" s="24">
        <v>103</v>
      </c>
      <c r="B104">
        <v>45.453629999999997</v>
      </c>
      <c r="C104">
        <v>-92.520589999999999</v>
      </c>
      <c r="D104" s="5">
        <v>3</v>
      </c>
      <c r="E104" s="5" t="s">
        <v>632</v>
      </c>
      <c r="F104" s="158">
        <v>1</v>
      </c>
      <c r="G104" s="24">
        <v>1</v>
      </c>
      <c r="H104" s="5">
        <v>4</v>
      </c>
      <c r="I104" s="5">
        <v>1</v>
      </c>
      <c r="J104" s="9">
        <v>0</v>
      </c>
      <c r="K104" s="26">
        <v>0</v>
      </c>
      <c r="L104" s="26">
        <v>0</v>
      </c>
      <c r="M104" s="26">
        <v>1</v>
      </c>
      <c r="N104" s="5">
        <v>1</v>
      </c>
      <c r="O104" s="5">
        <v>0</v>
      </c>
      <c r="P104" s="5">
        <v>0</v>
      </c>
      <c r="Q104" s="5">
        <v>0</v>
      </c>
      <c r="R104" s="5">
        <v>1</v>
      </c>
      <c r="S104" s="5">
        <v>0</v>
      </c>
      <c r="T104" s="5">
        <v>1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155">
        <v>1</v>
      </c>
      <c r="AH104" s="155">
        <v>0</v>
      </c>
      <c r="AI104" s="5">
        <v>0</v>
      </c>
    </row>
    <row r="105" spans="1:35">
      <c r="A105" s="24">
        <v>104</v>
      </c>
      <c r="B105">
        <v>45.454070000000002</v>
      </c>
      <c r="C105">
        <v>-92.520610000000005</v>
      </c>
      <c r="D105" s="5">
        <v>9.5</v>
      </c>
      <c r="E105" s="5" t="s">
        <v>631</v>
      </c>
      <c r="F105" s="158">
        <v>1</v>
      </c>
      <c r="G105" s="24">
        <v>0</v>
      </c>
      <c r="H105" s="5">
        <v>0</v>
      </c>
      <c r="I105" s="5">
        <v>0</v>
      </c>
      <c r="J105" s="9">
        <v>0</v>
      </c>
      <c r="K105" s="26">
        <v>0</v>
      </c>
      <c r="L105" s="26">
        <v>0</v>
      </c>
      <c r="M105" s="26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155">
        <v>0</v>
      </c>
      <c r="AH105" s="155">
        <v>0</v>
      </c>
      <c r="AI105" s="5">
        <v>0</v>
      </c>
    </row>
    <row r="106" spans="1:35">
      <c r="A106" s="24">
        <v>105</v>
      </c>
      <c r="B106">
        <v>45.454520000000002</v>
      </c>
      <c r="C106">
        <v>-92.520629999999997</v>
      </c>
      <c r="D106" s="5">
        <v>12</v>
      </c>
      <c r="E106" s="5" t="s">
        <v>631</v>
      </c>
      <c r="F106" s="158">
        <v>1</v>
      </c>
      <c r="G106" s="24">
        <v>0</v>
      </c>
      <c r="H106" s="5">
        <v>0</v>
      </c>
      <c r="I106" s="5">
        <v>0</v>
      </c>
      <c r="J106" s="9">
        <v>0</v>
      </c>
      <c r="K106" s="26">
        <v>0</v>
      </c>
      <c r="L106" s="26">
        <v>0</v>
      </c>
      <c r="M106" s="26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155">
        <v>1</v>
      </c>
      <c r="AH106" s="155">
        <v>0</v>
      </c>
      <c r="AI106" s="5">
        <v>0</v>
      </c>
    </row>
    <row r="107" spans="1:35">
      <c r="A107" s="24">
        <v>106</v>
      </c>
      <c r="B107">
        <v>45.45496</v>
      </c>
      <c r="C107">
        <v>-92.520650000000003</v>
      </c>
      <c r="D107" s="5">
        <v>13.5</v>
      </c>
      <c r="E107" s="5" t="s">
        <v>631</v>
      </c>
      <c r="F107" s="158">
        <v>1</v>
      </c>
      <c r="G107" s="24">
        <v>0</v>
      </c>
      <c r="H107" s="5">
        <v>0</v>
      </c>
      <c r="I107" s="5">
        <v>0</v>
      </c>
      <c r="J107" s="9">
        <v>0</v>
      </c>
      <c r="K107" s="26">
        <v>0</v>
      </c>
      <c r="L107" s="26">
        <v>0</v>
      </c>
      <c r="M107" s="26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155">
        <v>0</v>
      </c>
      <c r="AH107" s="155">
        <v>0</v>
      </c>
      <c r="AI107" s="5">
        <v>0</v>
      </c>
    </row>
    <row r="108" spans="1:35">
      <c r="A108" s="24">
        <v>107</v>
      </c>
      <c r="B108">
        <v>45.455410000000001</v>
      </c>
      <c r="C108">
        <v>-92.520669999999996</v>
      </c>
      <c r="D108" s="5">
        <v>15</v>
      </c>
      <c r="E108" s="5" t="s">
        <v>631</v>
      </c>
      <c r="F108" s="158">
        <v>1</v>
      </c>
      <c r="G108" s="24">
        <v>0</v>
      </c>
      <c r="H108" s="5">
        <v>0</v>
      </c>
      <c r="I108" s="5">
        <v>0</v>
      </c>
      <c r="J108" s="9">
        <v>0</v>
      </c>
      <c r="K108" s="26">
        <v>0</v>
      </c>
      <c r="L108" s="26">
        <v>0</v>
      </c>
      <c r="M108" s="26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155">
        <v>0</v>
      </c>
      <c r="AH108" s="155">
        <v>0</v>
      </c>
      <c r="AI108" s="5">
        <v>0</v>
      </c>
    </row>
    <row r="109" spans="1:35">
      <c r="A109" s="24">
        <v>108</v>
      </c>
      <c r="B109">
        <v>45.455860000000001</v>
      </c>
      <c r="C109">
        <v>-92.520690000000002</v>
      </c>
      <c r="D109" s="5">
        <v>15.5</v>
      </c>
      <c r="E109" s="5" t="s">
        <v>631</v>
      </c>
      <c r="F109" s="158">
        <v>1</v>
      </c>
      <c r="G109" s="24">
        <v>0</v>
      </c>
      <c r="H109" s="5">
        <v>0</v>
      </c>
      <c r="I109" s="5">
        <v>0</v>
      </c>
      <c r="J109" s="9">
        <v>0</v>
      </c>
      <c r="K109" s="26">
        <v>0</v>
      </c>
      <c r="L109" s="26">
        <v>0</v>
      </c>
      <c r="M109" s="26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155">
        <v>0</v>
      </c>
      <c r="AH109" s="155">
        <v>0</v>
      </c>
      <c r="AI109" s="5">
        <v>0</v>
      </c>
    </row>
    <row r="110" spans="1:35">
      <c r="A110" s="24">
        <v>109</v>
      </c>
      <c r="B110">
        <v>45.456299999999999</v>
      </c>
      <c r="C110">
        <v>-92.520709999999994</v>
      </c>
      <c r="D110" s="5">
        <v>15.5</v>
      </c>
      <c r="E110" s="5" t="s">
        <v>631</v>
      </c>
      <c r="F110" s="158">
        <v>1</v>
      </c>
      <c r="G110" s="24">
        <v>0</v>
      </c>
      <c r="H110" s="5">
        <v>0</v>
      </c>
      <c r="I110" s="5">
        <v>0</v>
      </c>
      <c r="J110" s="9">
        <v>0</v>
      </c>
      <c r="K110" s="26">
        <v>0</v>
      </c>
      <c r="L110" s="26">
        <v>0</v>
      </c>
      <c r="M110" s="26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155">
        <v>0</v>
      </c>
      <c r="AH110" s="155">
        <v>0</v>
      </c>
      <c r="AI110" s="5">
        <v>0</v>
      </c>
    </row>
    <row r="111" spans="1:35">
      <c r="A111" s="24">
        <v>110</v>
      </c>
      <c r="B111">
        <v>45.45675</v>
      </c>
      <c r="C111">
        <v>-92.52073</v>
      </c>
      <c r="D111" s="5">
        <v>14.5</v>
      </c>
      <c r="E111" s="5" t="s">
        <v>631</v>
      </c>
      <c r="F111" s="158">
        <v>1</v>
      </c>
      <c r="G111" s="24">
        <v>0</v>
      </c>
      <c r="H111" s="5">
        <v>0</v>
      </c>
      <c r="I111" s="5">
        <v>0</v>
      </c>
      <c r="J111" s="9">
        <v>0</v>
      </c>
      <c r="K111" s="26">
        <v>0</v>
      </c>
      <c r="L111" s="26">
        <v>0</v>
      </c>
      <c r="M111" s="26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155">
        <v>0</v>
      </c>
      <c r="AH111" s="155">
        <v>0</v>
      </c>
      <c r="AI111" s="5">
        <v>0</v>
      </c>
    </row>
    <row r="112" spans="1:35">
      <c r="A112" s="24">
        <v>111</v>
      </c>
      <c r="B112">
        <v>45.457189999999997</v>
      </c>
      <c r="C112">
        <v>-92.520750000000007</v>
      </c>
      <c r="D112" s="5">
        <v>13</v>
      </c>
      <c r="E112" s="5" t="s">
        <v>631</v>
      </c>
      <c r="F112" s="158">
        <v>1</v>
      </c>
      <c r="G112" s="24">
        <v>0</v>
      </c>
      <c r="H112" s="5">
        <v>0</v>
      </c>
      <c r="I112" s="5">
        <v>0</v>
      </c>
      <c r="J112" s="9">
        <v>0</v>
      </c>
      <c r="K112" s="26">
        <v>0</v>
      </c>
      <c r="L112" s="26">
        <v>0</v>
      </c>
      <c r="M112" s="26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155">
        <v>0</v>
      </c>
      <c r="AH112" s="155">
        <v>0</v>
      </c>
      <c r="AI112" s="5">
        <v>0</v>
      </c>
    </row>
    <row r="113" spans="1:35">
      <c r="A113" s="24">
        <v>112</v>
      </c>
      <c r="B113">
        <v>45.457639999999998</v>
      </c>
      <c r="C113">
        <v>-92.520769999999999</v>
      </c>
      <c r="D113" s="5">
        <v>9</v>
      </c>
      <c r="E113" s="5" t="s">
        <v>631</v>
      </c>
      <c r="F113" s="158">
        <v>1</v>
      </c>
      <c r="G113" s="24">
        <v>1</v>
      </c>
      <c r="H113" s="5">
        <v>1</v>
      </c>
      <c r="I113" s="5">
        <v>2</v>
      </c>
      <c r="J113" s="9">
        <v>0</v>
      </c>
      <c r="K113" s="26">
        <v>0</v>
      </c>
      <c r="L113" s="26">
        <v>2</v>
      </c>
      <c r="M113" s="26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155">
        <v>0</v>
      </c>
      <c r="AH113" s="155">
        <v>0</v>
      </c>
      <c r="AI113" s="5">
        <v>0</v>
      </c>
    </row>
    <row r="114" spans="1:35">
      <c r="A114" s="24">
        <v>113</v>
      </c>
      <c r="B114">
        <v>45.45364</v>
      </c>
      <c r="C114">
        <v>-92.519949999999994</v>
      </c>
      <c r="D114" s="5">
        <v>9</v>
      </c>
      <c r="E114" s="5" t="s">
        <v>631</v>
      </c>
      <c r="F114" s="158">
        <v>1</v>
      </c>
      <c r="G114" s="24">
        <v>0</v>
      </c>
      <c r="H114" s="5">
        <v>0</v>
      </c>
      <c r="I114" s="5">
        <v>0</v>
      </c>
      <c r="J114" s="9">
        <v>0</v>
      </c>
      <c r="K114" s="26">
        <v>0</v>
      </c>
      <c r="L114" s="26">
        <v>0</v>
      </c>
      <c r="M114" s="26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155">
        <v>0</v>
      </c>
      <c r="AH114" s="155">
        <v>0</v>
      </c>
      <c r="AI114" s="5">
        <v>0</v>
      </c>
    </row>
    <row r="115" spans="1:35">
      <c r="A115" s="24">
        <v>114</v>
      </c>
      <c r="B115">
        <v>45.454090000000001</v>
      </c>
      <c r="C115">
        <v>-92.519970000000001</v>
      </c>
      <c r="D115" s="5">
        <v>11.5</v>
      </c>
      <c r="E115" s="5" t="s">
        <v>631</v>
      </c>
      <c r="F115" s="158">
        <v>1</v>
      </c>
      <c r="G115" s="24">
        <v>0</v>
      </c>
      <c r="H115" s="5">
        <v>0</v>
      </c>
      <c r="I115" s="5">
        <v>0</v>
      </c>
      <c r="J115" s="9">
        <v>0</v>
      </c>
      <c r="K115" s="26">
        <v>0</v>
      </c>
      <c r="L115" s="26">
        <v>0</v>
      </c>
      <c r="M115" s="26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155">
        <v>0</v>
      </c>
      <c r="AH115" s="155">
        <v>0</v>
      </c>
      <c r="AI115" s="5">
        <v>0</v>
      </c>
    </row>
    <row r="116" spans="1:35">
      <c r="A116" s="24">
        <v>115</v>
      </c>
      <c r="B116">
        <v>45.454529999999998</v>
      </c>
      <c r="C116">
        <v>-92.519990000000007</v>
      </c>
      <c r="D116" s="5">
        <v>14.5</v>
      </c>
      <c r="E116" s="5" t="s">
        <v>631</v>
      </c>
      <c r="F116" s="158">
        <v>1</v>
      </c>
      <c r="G116" s="24">
        <v>0</v>
      </c>
      <c r="H116" s="5">
        <v>0</v>
      </c>
      <c r="I116" s="5">
        <v>0</v>
      </c>
      <c r="J116" s="9">
        <v>0</v>
      </c>
      <c r="K116" s="26">
        <v>0</v>
      </c>
      <c r="L116" s="26">
        <v>0</v>
      </c>
      <c r="M116" s="26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155">
        <v>0</v>
      </c>
      <c r="AH116" s="155">
        <v>0</v>
      </c>
      <c r="AI116" s="5">
        <v>0</v>
      </c>
    </row>
    <row r="117" spans="1:35">
      <c r="A117" s="24">
        <v>116</v>
      </c>
      <c r="B117">
        <v>45.454979999999999</v>
      </c>
      <c r="C117">
        <v>-92.520009999999999</v>
      </c>
      <c r="D117" s="5">
        <v>15</v>
      </c>
      <c r="E117" s="5" t="s">
        <v>631</v>
      </c>
      <c r="F117" s="158">
        <v>1</v>
      </c>
      <c r="G117" s="24">
        <v>0</v>
      </c>
      <c r="H117" s="5">
        <v>0</v>
      </c>
      <c r="I117" s="5">
        <v>0</v>
      </c>
      <c r="J117" s="9">
        <v>0</v>
      </c>
      <c r="K117" s="26">
        <v>0</v>
      </c>
      <c r="L117" s="26">
        <v>0</v>
      </c>
      <c r="M117" s="26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155">
        <v>0</v>
      </c>
      <c r="AH117" s="155">
        <v>0</v>
      </c>
      <c r="AI117" s="5">
        <v>0</v>
      </c>
    </row>
    <row r="118" spans="1:35">
      <c r="A118" s="24">
        <v>117</v>
      </c>
      <c r="B118">
        <v>45.455419999999997</v>
      </c>
      <c r="C118">
        <v>-92.520030000000006</v>
      </c>
      <c r="D118" s="5">
        <v>15.5</v>
      </c>
      <c r="E118" s="5" t="s">
        <v>631</v>
      </c>
      <c r="F118" s="158">
        <v>1</v>
      </c>
      <c r="G118" s="24">
        <v>0</v>
      </c>
      <c r="H118" s="5">
        <v>0</v>
      </c>
      <c r="I118" s="5">
        <v>0</v>
      </c>
      <c r="J118" s="9">
        <v>0</v>
      </c>
      <c r="K118" s="26">
        <v>0</v>
      </c>
      <c r="L118" s="26">
        <v>0</v>
      </c>
      <c r="M118" s="26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155">
        <v>0</v>
      </c>
      <c r="AH118" s="155">
        <v>0</v>
      </c>
      <c r="AI118" s="5">
        <v>0</v>
      </c>
    </row>
    <row r="119" spans="1:35">
      <c r="A119" s="24">
        <v>118</v>
      </c>
      <c r="B119">
        <v>45.455869999999997</v>
      </c>
      <c r="C119">
        <v>-92.520049999999998</v>
      </c>
      <c r="D119" s="5">
        <v>16</v>
      </c>
      <c r="E119" s="5" t="s">
        <v>631</v>
      </c>
      <c r="F119" s="158">
        <v>1</v>
      </c>
      <c r="G119" s="24">
        <v>0</v>
      </c>
      <c r="H119" s="5">
        <v>0</v>
      </c>
      <c r="I119" s="5">
        <v>0</v>
      </c>
      <c r="J119" s="9">
        <v>0</v>
      </c>
      <c r="K119" s="26">
        <v>0</v>
      </c>
      <c r="L119" s="26">
        <v>0</v>
      </c>
      <c r="M119" s="26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155">
        <v>0</v>
      </c>
      <c r="AH119" s="155">
        <v>0</v>
      </c>
      <c r="AI119" s="5">
        <v>0</v>
      </c>
    </row>
    <row r="120" spans="1:35">
      <c r="A120" s="24">
        <v>119</v>
      </c>
      <c r="B120">
        <v>45.456319999999998</v>
      </c>
      <c r="C120">
        <v>-92.520070000000004</v>
      </c>
      <c r="D120" s="5">
        <v>15.5</v>
      </c>
      <c r="E120" s="5" t="s">
        <v>631</v>
      </c>
      <c r="F120" s="158">
        <v>1</v>
      </c>
      <c r="G120" s="24">
        <v>0</v>
      </c>
      <c r="H120" s="5">
        <v>0</v>
      </c>
      <c r="I120" s="5">
        <v>0</v>
      </c>
      <c r="J120" s="9">
        <v>0</v>
      </c>
      <c r="K120" s="26">
        <v>0</v>
      </c>
      <c r="L120" s="26">
        <v>0</v>
      </c>
      <c r="M120" s="26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155">
        <v>0</v>
      </c>
      <c r="AH120" s="155">
        <v>0</v>
      </c>
      <c r="AI120" s="5">
        <v>0</v>
      </c>
    </row>
    <row r="121" spans="1:35">
      <c r="A121" s="24">
        <v>120</v>
      </c>
      <c r="B121">
        <v>45.456760000000003</v>
      </c>
      <c r="C121">
        <v>-92.520089999999996</v>
      </c>
      <c r="D121" s="5">
        <v>14.5</v>
      </c>
      <c r="E121" s="5" t="s">
        <v>631</v>
      </c>
      <c r="F121" s="158">
        <v>1</v>
      </c>
      <c r="G121" s="24">
        <v>1</v>
      </c>
      <c r="H121" s="5">
        <v>1</v>
      </c>
      <c r="I121" s="5">
        <v>1</v>
      </c>
      <c r="J121" s="9">
        <v>0</v>
      </c>
      <c r="K121" s="26">
        <v>0</v>
      </c>
      <c r="L121" s="26">
        <v>1</v>
      </c>
      <c r="M121" s="26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155">
        <v>1</v>
      </c>
      <c r="AH121" s="155">
        <v>0</v>
      </c>
      <c r="AI121" s="5">
        <v>0</v>
      </c>
    </row>
    <row r="122" spans="1:35">
      <c r="A122" s="24">
        <v>121</v>
      </c>
      <c r="B122">
        <v>45.457210000000003</v>
      </c>
      <c r="C122">
        <v>-92.520110000000003</v>
      </c>
      <c r="D122" s="5">
        <v>12</v>
      </c>
      <c r="E122" s="5" t="s">
        <v>633</v>
      </c>
      <c r="F122" s="158">
        <v>1</v>
      </c>
      <c r="G122" s="24">
        <v>1</v>
      </c>
      <c r="H122" s="5">
        <v>1</v>
      </c>
      <c r="I122" s="5">
        <v>1</v>
      </c>
      <c r="J122" s="9">
        <v>0</v>
      </c>
      <c r="K122" s="26">
        <v>0</v>
      </c>
      <c r="L122" s="26">
        <v>1</v>
      </c>
      <c r="M122" s="26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155">
        <v>0</v>
      </c>
      <c r="AH122" s="155">
        <v>0</v>
      </c>
      <c r="AI122" s="5">
        <v>0</v>
      </c>
    </row>
    <row r="123" spans="1:35">
      <c r="A123" s="24">
        <v>122</v>
      </c>
      <c r="B123">
        <v>45.457650000000001</v>
      </c>
      <c r="C123">
        <v>-92.520129999999995</v>
      </c>
      <c r="D123" s="5">
        <v>5.5</v>
      </c>
      <c r="E123" s="5" t="s">
        <v>631</v>
      </c>
      <c r="F123" s="158">
        <v>1</v>
      </c>
      <c r="G123" s="24">
        <v>1</v>
      </c>
      <c r="H123" s="5">
        <v>1</v>
      </c>
      <c r="I123" s="5">
        <v>2</v>
      </c>
      <c r="J123" s="9">
        <v>0</v>
      </c>
      <c r="K123" s="26">
        <v>0</v>
      </c>
      <c r="L123" s="26">
        <v>2</v>
      </c>
      <c r="M123" s="26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155">
        <v>0</v>
      </c>
      <c r="AH123" s="155">
        <v>0</v>
      </c>
      <c r="AI123" s="5">
        <v>0</v>
      </c>
    </row>
    <row r="124" spans="1:35">
      <c r="A124" s="24">
        <v>123</v>
      </c>
      <c r="B124">
        <v>45.453209999999999</v>
      </c>
      <c r="C124">
        <v>-92.519300000000001</v>
      </c>
      <c r="D124" s="5">
        <v>8</v>
      </c>
      <c r="E124" s="5" t="s">
        <v>632</v>
      </c>
      <c r="F124" s="158">
        <v>1</v>
      </c>
      <c r="G124" s="24">
        <v>1</v>
      </c>
      <c r="H124" s="5">
        <v>1</v>
      </c>
      <c r="I124" s="5">
        <v>1</v>
      </c>
      <c r="J124" s="9">
        <v>0</v>
      </c>
      <c r="K124" s="26">
        <v>0</v>
      </c>
      <c r="L124" s="26">
        <v>1</v>
      </c>
      <c r="M124" s="26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155">
        <v>0</v>
      </c>
      <c r="AH124" s="155">
        <v>0</v>
      </c>
      <c r="AI124" s="5">
        <v>0</v>
      </c>
    </row>
    <row r="125" spans="1:35">
      <c r="A125" s="24">
        <v>124</v>
      </c>
      <c r="B125">
        <v>45.453650000000003</v>
      </c>
      <c r="C125">
        <v>-92.519319999999993</v>
      </c>
      <c r="D125" s="5">
        <v>11.5</v>
      </c>
      <c r="E125" s="5" t="s">
        <v>631</v>
      </c>
      <c r="F125" s="158">
        <v>1</v>
      </c>
      <c r="G125" s="24">
        <v>0</v>
      </c>
      <c r="H125" s="5">
        <v>0</v>
      </c>
      <c r="I125" s="5">
        <v>0</v>
      </c>
      <c r="J125" s="9">
        <v>0</v>
      </c>
      <c r="K125" s="26">
        <v>0</v>
      </c>
      <c r="L125" s="26">
        <v>0</v>
      </c>
      <c r="M125" s="26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155">
        <v>0</v>
      </c>
      <c r="AH125" s="155">
        <v>0</v>
      </c>
      <c r="AI125" s="5">
        <v>0</v>
      </c>
    </row>
    <row r="126" spans="1:35">
      <c r="A126" s="24">
        <v>125</v>
      </c>
      <c r="B126">
        <v>45.454099999999997</v>
      </c>
      <c r="C126">
        <v>-92.51934</v>
      </c>
      <c r="D126" s="5">
        <v>14</v>
      </c>
      <c r="E126" s="5" t="s">
        <v>631</v>
      </c>
      <c r="F126" s="158">
        <v>1</v>
      </c>
      <c r="G126" s="24">
        <v>0</v>
      </c>
      <c r="H126" s="5">
        <v>0</v>
      </c>
      <c r="I126" s="5">
        <v>0</v>
      </c>
      <c r="J126" s="9">
        <v>0</v>
      </c>
      <c r="K126" s="26">
        <v>0</v>
      </c>
      <c r="L126" s="26">
        <v>0</v>
      </c>
      <c r="M126" s="26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155">
        <v>0</v>
      </c>
      <c r="AH126" s="155">
        <v>0</v>
      </c>
      <c r="AI126" s="5">
        <v>0</v>
      </c>
    </row>
    <row r="127" spans="1:35">
      <c r="A127" s="24">
        <v>126</v>
      </c>
      <c r="B127">
        <v>45.454549999999998</v>
      </c>
      <c r="C127">
        <v>-92.519360000000006</v>
      </c>
      <c r="D127" s="5">
        <v>15</v>
      </c>
      <c r="E127" s="5" t="s">
        <v>631</v>
      </c>
      <c r="F127" s="158">
        <v>1</v>
      </c>
      <c r="G127" s="24">
        <v>0</v>
      </c>
      <c r="H127" s="5">
        <v>0</v>
      </c>
      <c r="I127" s="5">
        <v>0</v>
      </c>
      <c r="J127" s="9">
        <v>0</v>
      </c>
      <c r="K127" s="26">
        <v>0</v>
      </c>
      <c r="L127" s="26">
        <v>0</v>
      </c>
      <c r="M127" s="26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155">
        <v>0</v>
      </c>
      <c r="AH127" s="155">
        <v>0</v>
      </c>
      <c r="AI127" s="5">
        <v>0</v>
      </c>
    </row>
    <row r="128" spans="1:35">
      <c r="A128" s="24">
        <v>127</v>
      </c>
      <c r="B128">
        <v>45.454990000000002</v>
      </c>
      <c r="C128">
        <v>-92.519379999999998</v>
      </c>
      <c r="D128" s="5">
        <v>16</v>
      </c>
      <c r="E128" s="5" t="s">
        <v>631</v>
      </c>
      <c r="F128" s="158">
        <v>1</v>
      </c>
      <c r="G128" s="24">
        <v>0</v>
      </c>
      <c r="H128" s="5">
        <v>0</v>
      </c>
      <c r="I128" s="5">
        <v>0</v>
      </c>
      <c r="J128" s="9">
        <v>0</v>
      </c>
      <c r="K128" s="26">
        <v>0</v>
      </c>
      <c r="L128" s="26">
        <v>0</v>
      </c>
      <c r="M128" s="26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155">
        <v>0</v>
      </c>
      <c r="AH128" s="155">
        <v>0</v>
      </c>
      <c r="AI128" s="5">
        <v>0</v>
      </c>
    </row>
    <row r="129" spans="1:35">
      <c r="A129" s="24">
        <v>128</v>
      </c>
      <c r="B129">
        <v>45.455440000000003</v>
      </c>
      <c r="C129">
        <v>-92.519400000000005</v>
      </c>
      <c r="D129" s="5">
        <v>16.5</v>
      </c>
      <c r="E129" s="5" t="s">
        <v>631</v>
      </c>
      <c r="F129" s="158">
        <v>1</v>
      </c>
      <c r="G129" s="24">
        <v>0</v>
      </c>
      <c r="H129" s="5">
        <v>0</v>
      </c>
      <c r="I129" s="5">
        <v>0</v>
      </c>
      <c r="J129" s="9">
        <v>0</v>
      </c>
      <c r="K129" s="26">
        <v>0</v>
      </c>
      <c r="L129" s="26">
        <v>0</v>
      </c>
      <c r="M129" s="26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155">
        <v>0</v>
      </c>
      <c r="AH129" s="155">
        <v>0</v>
      </c>
      <c r="AI129" s="5">
        <v>0</v>
      </c>
    </row>
    <row r="130" spans="1:35">
      <c r="A130" s="24">
        <v>129</v>
      </c>
      <c r="B130">
        <v>45.455880000000001</v>
      </c>
      <c r="C130">
        <v>-92.519419999999997</v>
      </c>
      <c r="D130" s="5">
        <v>16</v>
      </c>
      <c r="E130" s="5" t="s">
        <v>631</v>
      </c>
      <c r="F130" s="158">
        <v>1</v>
      </c>
      <c r="G130" s="24">
        <v>0</v>
      </c>
      <c r="H130" s="5">
        <v>0</v>
      </c>
      <c r="I130" s="5">
        <v>0</v>
      </c>
      <c r="J130" s="9">
        <v>0</v>
      </c>
      <c r="K130" s="26">
        <v>0</v>
      </c>
      <c r="L130" s="26">
        <v>0</v>
      </c>
      <c r="M130" s="26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155">
        <v>0</v>
      </c>
      <c r="AH130" s="155">
        <v>0</v>
      </c>
      <c r="AI130" s="5">
        <v>0</v>
      </c>
    </row>
    <row r="131" spans="1:35">
      <c r="A131" s="24">
        <v>130</v>
      </c>
      <c r="B131">
        <v>45.456330000000001</v>
      </c>
      <c r="C131">
        <v>-92.519440000000003</v>
      </c>
      <c r="D131" s="5">
        <v>15</v>
      </c>
      <c r="E131" s="5" t="s">
        <v>631</v>
      </c>
      <c r="F131" s="158">
        <v>1</v>
      </c>
      <c r="G131" s="24">
        <v>0</v>
      </c>
      <c r="H131" s="5">
        <v>0</v>
      </c>
      <c r="I131" s="5">
        <v>0</v>
      </c>
      <c r="J131" s="9">
        <v>0</v>
      </c>
      <c r="K131" s="26">
        <v>0</v>
      </c>
      <c r="L131" s="26">
        <v>0</v>
      </c>
      <c r="M131" s="26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155">
        <v>0</v>
      </c>
      <c r="AH131" s="155">
        <v>0</v>
      </c>
      <c r="AI131" s="5">
        <v>0</v>
      </c>
    </row>
    <row r="132" spans="1:35">
      <c r="A132" s="24">
        <v>131</v>
      </c>
      <c r="B132">
        <v>45.456780000000002</v>
      </c>
      <c r="C132">
        <v>-92.519459999999995</v>
      </c>
      <c r="D132" s="5">
        <v>14</v>
      </c>
      <c r="E132" s="5" t="s">
        <v>631</v>
      </c>
      <c r="F132" s="158">
        <v>1</v>
      </c>
      <c r="G132" s="24">
        <v>0</v>
      </c>
      <c r="H132" s="5">
        <v>0</v>
      </c>
      <c r="I132" s="5">
        <v>0</v>
      </c>
      <c r="J132" s="9">
        <v>0</v>
      </c>
      <c r="K132" s="26">
        <v>0</v>
      </c>
      <c r="L132" s="26">
        <v>0</v>
      </c>
      <c r="M132" s="26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155">
        <v>1</v>
      </c>
      <c r="AH132" s="155">
        <v>0</v>
      </c>
      <c r="AI132" s="5">
        <v>0</v>
      </c>
    </row>
    <row r="133" spans="1:35">
      <c r="A133" s="24">
        <v>132</v>
      </c>
      <c r="B133">
        <v>45.45722</v>
      </c>
      <c r="C133">
        <v>-92.519480000000001</v>
      </c>
      <c r="D133" s="5">
        <v>10.5</v>
      </c>
      <c r="E133" s="5" t="s">
        <v>631</v>
      </c>
      <c r="F133" s="158">
        <v>1</v>
      </c>
      <c r="G133" s="24">
        <v>0</v>
      </c>
      <c r="H133" s="5">
        <v>0</v>
      </c>
      <c r="I133" s="5">
        <v>0</v>
      </c>
      <c r="J133" s="9">
        <v>0</v>
      </c>
      <c r="K133" s="26">
        <v>0</v>
      </c>
      <c r="L133" s="26">
        <v>0</v>
      </c>
      <c r="M133" s="26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155">
        <v>0</v>
      </c>
      <c r="AH133" s="155">
        <v>0</v>
      </c>
      <c r="AI133" s="5">
        <v>0</v>
      </c>
    </row>
    <row r="134" spans="1:35">
      <c r="A134" s="24">
        <v>133</v>
      </c>
      <c r="B134">
        <v>45.45767</v>
      </c>
      <c r="C134">
        <v>-92.519499999999994</v>
      </c>
      <c r="D134" s="5">
        <v>2</v>
      </c>
      <c r="E134" s="5" t="s">
        <v>632</v>
      </c>
      <c r="F134" s="158">
        <v>1</v>
      </c>
      <c r="G134" s="24">
        <v>1</v>
      </c>
      <c r="H134" s="5">
        <v>3</v>
      </c>
      <c r="I134" s="5">
        <v>2</v>
      </c>
      <c r="J134" s="9">
        <v>0</v>
      </c>
      <c r="K134" s="26">
        <v>0</v>
      </c>
      <c r="L134" s="26">
        <v>2</v>
      </c>
      <c r="M134" s="26">
        <v>0</v>
      </c>
      <c r="N134" s="5">
        <v>0</v>
      </c>
      <c r="O134" s="5">
        <v>0</v>
      </c>
      <c r="P134" s="5">
        <v>1</v>
      </c>
      <c r="Q134" s="5">
        <v>0</v>
      </c>
      <c r="R134" s="5">
        <v>0</v>
      </c>
      <c r="S134" s="5">
        <v>0</v>
      </c>
      <c r="T134" s="5">
        <v>4</v>
      </c>
      <c r="U134" s="5">
        <v>4</v>
      </c>
      <c r="V134" s="5">
        <v>0</v>
      </c>
      <c r="W134" s="5">
        <v>4</v>
      </c>
      <c r="X134" s="5">
        <v>0</v>
      </c>
      <c r="Y134" s="5">
        <v>0</v>
      </c>
      <c r="Z134" s="5">
        <v>4</v>
      </c>
      <c r="AA134" s="5">
        <v>2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155">
        <v>2</v>
      </c>
      <c r="AH134" s="155">
        <v>0</v>
      </c>
      <c r="AI134" s="5">
        <v>0</v>
      </c>
    </row>
    <row r="135" spans="1:35">
      <c r="A135" s="24">
        <v>134</v>
      </c>
      <c r="B135">
        <v>45.452779999999997</v>
      </c>
      <c r="C135">
        <v>-92.518649999999994</v>
      </c>
      <c r="D135" s="5">
        <v>0.5</v>
      </c>
      <c r="E135" s="5" t="s">
        <v>632</v>
      </c>
      <c r="F135" s="158">
        <v>1</v>
      </c>
      <c r="G135" s="24">
        <v>1</v>
      </c>
      <c r="H135" s="5">
        <v>3</v>
      </c>
      <c r="I135" s="5">
        <v>1</v>
      </c>
      <c r="J135" s="9">
        <v>0</v>
      </c>
      <c r="K135" s="26">
        <v>0</v>
      </c>
      <c r="L135" s="26">
        <v>4</v>
      </c>
      <c r="M135" s="26">
        <v>1</v>
      </c>
      <c r="N135" s="5">
        <v>0</v>
      </c>
      <c r="O135" s="5">
        <v>0</v>
      </c>
      <c r="P135" s="5">
        <v>1</v>
      </c>
      <c r="Q135" s="5">
        <v>0</v>
      </c>
      <c r="R135" s="5">
        <v>0</v>
      </c>
      <c r="S135" s="5">
        <v>0</v>
      </c>
      <c r="T135" s="5">
        <v>1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155">
        <v>4</v>
      </c>
      <c r="AH135" s="155">
        <v>0</v>
      </c>
      <c r="AI135" s="5">
        <v>0</v>
      </c>
    </row>
    <row r="136" spans="1:35">
      <c r="A136" s="24">
        <v>135</v>
      </c>
      <c r="B136">
        <v>45.453220000000002</v>
      </c>
      <c r="C136">
        <v>-92.51867</v>
      </c>
      <c r="D136" s="5">
        <v>11</v>
      </c>
      <c r="E136" s="5" t="s">
        <v>631</v>
      </c>
      <c r="F136" s="158">
        <v>1</v>
      </c>
      <c r="G136" s="24">
        <v>0</v>
      </c>
      <c r="H136" s="5">
        <v>0</v>
      </c>
      <c r="I136" s="5">
        <v>0</v>
      </c>
      <c r="J136" s="9">
        <v>0</v>
      </c>
      <c r="K136" s="26">
        <v>0</v>
      </c>
      <c r="L136" s="26">
        <v>0</v>
      </c>
      <c r="M136" s="26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155">
        <v>0</v>
      </c>
      <c r="AH136" s="155">
        <v>0</v>
      </c>
      <c r="AI136" s="5">
        <v>0</v>
      </c>
    </row>
    <row r="137" spans="1:35">
      <c r="A137" s="24">
        <v>136</v>
      </c>
      <c r="B137">
        <v>45.453670000000002</v>
      </c>
      <c r="C137">
        <v>-92.518690000000007</v>
      </c>
      <c r="D137" s="5">
        <v>13</v>
      </c>
      <c r="E137" s="5" t="s">
        <v>631</v>
      </c>
      <c r="F137" s="158">
        <v>1</v>
      </c>
      <c r="G137" s="24">
        <v>0</v>
      </c>
      <c r="H137" s="5">
        <v>0</v>
      </c>
      <c r="I137" s="5">
        <v>0</v>
      </c>
      <c r="J137" s="9">
        <v>0</v>
      </c>
      <c r="K137" s="26">
        <v>0</v>
      </c>
      <c r="L137" s="26">
        <v>0</v>
      </c>
      <c r="M137" s="26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155">
        <v>0</v>
      </c>
      <c r="AH137" s="155">
        <v>0</v>
      </c>
      <c r="AI137" s="5">
        <v>0</v>
      </c>
    </row>
    <row r="138" spans="1:35">
      <c r="A138" s="24">
        <v>137</v>
      </c>
      <c r="B138">
        <v>45.45411</v>
      </c>
      <c r="C138">
        <v>-92.518709999999999</v>
      </c>
      <c r="D138" s="5">
        <v>15.5</v>
      </c>
      <c r="E138" s="5" t="s">
        <v>631</v>
      </c>
      <c r="F138" s="158">
        <v>1</v>
      </c>
      <c r="G138" s="24">
        <v>0</v>
      </c>
      <c r="H138" s="5">
        <v>0</v>
      </c>
      <c r="I138" s="5">
        <v>0</v>
      </c>
      <c r="J138" s="9">
        <v>0</v>
      </c>
      <c r="K138" s="26">
        <v>0</v>
      </c>
      <c r="L138" s="26">
        <v>0</v>
      </c>
      <c r="M138" s="26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155">
        <v>0</v>
      </c>
      <c r="AH138" s="155">
        <v>0</v>
      </c>
      <c r="AI138" s="5">
        <v>0</v>
      </c>
    </row>
    <row r="139" spans="1:35">
      <c r="A139" s="24">
        <v>138</v>
      </c>
      <c r="B139">
        <v>45.454560000000001</v>
      </c>
      <c r="C139">
        <v>-92.518730000000005</v>
      </c>
      <c r="D139" s="5">
        <v>16</v>
      </c>
      <c r="E139" s="5" t="s">
        <v>631</v>
      </c>
      <c r="F139" s="158">
        <v>1</v>
      </c>
      <c r="G139" s="24">
        <v>0</v>
      </c>
      <c r="H139" s="5">
        <v>0</v>
      </c>
      <c r="I139" s="5">
        <v>0</v>
      </c>
      <c r="J139" s="9">
        <v>0</v>
      </c>
      <c r="K139" s="26">
        <v>0</v>
      </c>
      <c r="L139" s="26">
        <v>0</v>
      </c>
      <c r="M139" s="26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155">
        <v>0</v>
      </c>
      <c r="AH139" s="155">
        <v>0</v>
      </c>
      <c r="AI139" s="5">
        <v>0</v>
      </c>
    </row>
    <row r="140" spans="1:35">
      <c r="A140" s="24">
        <v>139</v>
      </c>
      <c r="B140">
        <v>45.455010000000001</v>
      </c>
      <c r="C140">
        <v>-92.518749999999997</v>
      </c>
      <c r="D140" s="5">
        <v>16.5</v>
      </c>
      <c r="E140" s="5" t="s">
        <v>631</v>
      </c>
      <c r="F140" s="158">
        <v>1</v>
      </c>
      <c r="G140" s="24">
        <v>0</v>
      </c>
      <c r="H140" s="5">
        <v>0</v>
      </c>
      <c r="I140" s="5">
        <v>0</v>
      </c>
      <c r="J140" s="9">
        <v>0</v>
      </c>
      <c r="K140" s="26">
        <v>0</v>
      </c>
      <c r="L140" s="26">
        <v>0</v>
      </c>
      <c r="M140" s="26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155">
        <v>0</v>
      </c>
      <c r="AH140" s="155">
        <v>0</v>
      </c>
      <c r="AI140" s="5">
        <v>0</v>
      </c>
    </row>
    <row r="141" spans="1:35">
      <c r="A141" s="24">
        <v>140</v>
      </c>
      <c r="B141">
        <v>45.455449999999999</v>
      </c>
      <c r="C141">
        <v>-92.518770000000004</v>
      </c>
      <c r="D141" s="5">
        <v>16.5</v>
      </c>
      <c r="E141" s="5" t="s">
        <v>631</v>
      </c>
      <c r="F141" s="158">
        <v>1</v>
      </c>
      <c r="G141" s="24">
        <v>0</v>
      </c>
      <c r="H141" s="5">
        <v>0</v>
      </c>
      <c r="I141" s="5">
        <v>0</v>
      </c>
      <c r="J141" s="9">
        <v>0</v>
      </c>
      <c r="K141" s="26">
        <v>0</v>
      </c>
      <c r="L141" s="26">
        <v>0</v>
      </c>
      <c r="M141" s="26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155">
        <v>0</v>
      </c>
      <c r="AH141" s="155">
        <v>0</v>
      </c>
      <c r="AI141" s="5">
        <v>0</v>
      </c>
    </row>
    <row r="142" spans="1:35">
      <c r="A142" s="24">
        <v>141</v>
      </c>
      <c r="B142">
        <v>45.4559</v>
      </c>
      <c r="C142">
        <v>-92.518789999999996</v>
      </c>
      <c r="D142" s="5">
        <v>16</v>
      </c>
      <c r="E142" s="5" t="s">
        <v>631</v>
      </c>
      <c r="F142" s="158">
        <v>1</v>
      </c>
      <c r="G142" s="24">
        <v>0</v>
      </c>
      <c r="H142" s="5">
        <v>0</v>
      </c>
      <c r="I142" s="5">
        <v>0</v>
      </c>
      <c r="J142" s="9">
        <v>0</v>
      </c>
      <c r="K142" s="26">
        <v>0</v>
      </c>
      <c r="L142" s="26">
        <v>0</v>
      </c>
      <c r="M142" s="26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155">
        <v>0</v>
      </c>
      <c r="AH142" s="155">
        <v>0</v>
      </c>
      <c r="AI142" s="5">
        <v>0</v>
      </c>
    </row>
    <row r="143" spans="1:35">
      <c r="A143" s="24">
        <v>142</v>
      </c>
      <c r="B143">
        <v>45.456339999999997</v>
      </c>
      <c r="C143">
        <v>-92.518810000000002</v>
      </c>
      <c r="D143" s="5">
        <v>15</v>
      </c>
      <c r="E143" s="5" t="s">
        <v>631</v>
      </c>
      <c r="F143" s="158">
        <v>1</v>
      </c>
      <c r="G143" s="24">
        <v>0</v>
      </c>
      <c r="H143" s="5">
        <v>0</v>
      </c>
      <c r="I143" s="5">
        <v>0</v>
      </c>
      <c r="J143" s="9">
        <v>0</v>
      </c>
      <c r="K143" s="26">
        <v>0</v>
      </c>
      <c r="L143" s="26">
        <v>0</v>
      </c>
      <c r="M143" s="26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155">
        <v>0</v>
      </c>
      <c r="AH143" s="155">
        <v>0</v>
      </c>
      <c r="AI143" s="5">
        <v>0</v>
      </c>
    </row>
    <row r="144" spans="1:35">
      <c r="A144" s="24">
        <v>143</v>
      </c>
      <c r="B144">
        <v>45.456789999999998</v>
      </c>
      <c r="C144">
        <v>-92.518829999999994</v>
      </c>
      <c r="D144" s="5">
        <v>13</v>
      </c>
      <c r="E144" s="5" t="s">
        <v>631</v>
      </c>
      <c r="F144" s="158">
        <v>1</v>
      </c>
      <c r="G144" s="24">
        <v>0</v>
      </c>
      <c r="H144" s="5">
        <v>0</v>
      </c>
      <c r="I144" s="5">
        <v>0</v>
      </c>
      <c r="J144" s="9">
        <v>0</v>
      </c>
      <c r="K144" s="26">
        <v>0</v>
      </c>
      <c r="L144" s="26">
        <v>0</v>
      </c>
      <c r="M144" s="26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155">
        <v>1</v>
      </c>
      <c r="AH144" s="155">
        <v>0</v>
      </c>
      <c r="AI144" s="5">
        <v>0</v>
      </c>
    </row>
    <row r="145" spans="1:35">
      <c r="A145" s="24">
        <v>144</v>
      </c>
      <c r="B145">
        <v>45.457239999999999</v>
      </c>
      <c r="C145">
        <v>-92.51885</v>
      </c>
      <c r="D145" s="5">
        <v>6</v>
      </c>
      <c r="E145" s="5" t="s">
        <v>633</v>
      </c>
      <c r="F145" s="158">
        <v>1</v>
      </c>
      <c r="G145" s="24">
        <v>1</v>
      </c>
      <c r="H145" s="5">
        <v>1</v>
      </c>
      <c r="I145" s="5">
        <v>1</v>
      </c>
      <c r="J145" s="9">
        <v>0</v>
      </c>
      <c r="K145" s="26">
        <v>0</v>
      </c>
      <c r="L145" s="26">
        <v>1</v>
      </c>
      <c r="M145" s="26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155">
        <v>0</v>
      </c>
      <c r="AH145" s="155">
        <v>0</v>
      </c>
      <c r="AI145" s="5">
        <v>0</v>
      </c>
    </row>
    <row r="146" spans="1:35">
      <c r="A146" s="24">
        <v>145</v>
      </c>
      <c r="B146">
        <v>45.45279</v>
      </c>
      <c r="C146">
        <v>-92.518010000000004</v>
      </c>
      <c r="D146" s="5">
        <v>7.5</v>
      </c>
      <c r="E146" s="5" t="s">
        <v>633</v>
      </c>
      <c r="F146" s="158">
        <v>1</v>
      </c>
      <c r="G146" s="24">
        <v>0</v>
      </c>
      <c r="H146" s="5">
        <v>0</v>
      </c>
      <c r="I146" s="5">
        <v>0</v>
      </c>
      <c r="J146" s="9">
        <v>0</v>
      </c>
      <c r="K146" s="26">
        <v>0</v>
      </c>
      <c r="L146" s="26">
        <v>0</v>
      </c>
      <c r="M146" s="26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155">
        <v>0</v>
      </c>
      <c r="AH146" s="155">
        <v>0</v>
      </c>
      <c r="AI146" s="5">
        <v>0</v>
      </c>
    </row>
    <row r="147" spans="1:35">
      <c r="A147" s="24">
        <v>146</v>
      </c>
      <c r="B147">
        <v>45.453240000000001</v>
      </c>
      <c r="C147">
        <v>-92.518029999999996</v>
      </c>
      <c r="D147" s="5">
        <v>11</v>
      </c>
      <c r="E147" s="5" t="s">
        <v>631</v>
      </c>
      <c r="F147" s="158">
        <v>1</v>
      </c>
      <c r="G147" s="24">
        <v>0</v>
      </c>
      <c r="H147" s="5">
        <v>0</v>
      </c>
      <c r="I147" s="5">
        <v>0</v>
      </c>
      <c r="J147" s="9">
        <v>0</v>
      </c>
      <c r="K147" s="26">
        <v>0</v>
      </c>
      <c r="L147" s="26">
        <v>0</v>
      </c>
      <c r="M147" s="26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155">
        <v>1</v>
      </c>
      <c r="AH147" s="155">
        <v>0</v>
      </c>
      <c r="AI147" s="5">
        <v>0</v>
      </c>
    </row>
    <row r="148" spans="1:35">
      <c r="A148" s="24">
        <v>147</v>
      </c>
      <c r="B148">
        <v>45.453679999999999</v>
      </c>
      <c r="C148">
        <v>-92.518050000000002</v>
      </c>
      <c r="D148" s="5">
        <v>13.5</v>
      </c>
      <c r="E148" s="5" t="s">
        <v>633</v>
      </c>
      <c r="F148" s="158">
        <v>1</v>
      </c>
      <c r="G148" s="24">
        <v>0</v>
      </c>
      <c r="H148" s="5">
        <v>0</v>
      </c>
      <c r="I148" s="5">
        <v>0</v>
      </c>
      <c r="J148" s="9">
        <v>0</v>
      </c>
      <c r="K148" s="26">
        <v>0</v>
      </c>
      <c r="L148" s="26">
        <v>0</v>
      </c>
      <c r="M148" s="26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155">
        <v>0</v>
      </c>
      <c r="AH148" s="155">
        <v>0</v>
      </c>
      <c r="AI148" s="5">
        <v>0</v>
      </c>
    </row>
    <row r="149" spans="1:35">
      <c r="A149" s="24">
        <v>148</v>
      </c>
      <c r="B149">
        <v>45.454129999999999</v>
      </c>
      <c r="C149">
        <v>-92.518069999999994</v>
      </c>
      <c r="D149" s="5">
        <v>15.5</v>
      </c>
      <c r="E149" s="5" t="s">
        <v>633</v>
      </c>
      <c r="F149" s="158">
        <v>1</v>
      </c>
      <c r="G149" s="24">
        <v>0</v>
      </c>
      <c r="H149" s="5">
        <v>0</v>
      </c>
      <c r="I149" s="5">
        <v>0</v>
      </c>
      <c r="J149" s="9">
        <v>0</v>
      </c>
      <c r="K149" s="26">
        <v>0</v>
      </c>
      <c r="L149" s="26">
        <v>0</v>
      </c>
      <c r="M149" s="26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155">
        <v>0</v>
      </c>
      <c r="AH149" s="155">
        <v>0</v>
      </c>
      <c r="AI149" s="5">
        <v>0</v>
      </c>
    </row>
    <row r="150" spans="1:35">
      <c r="A150" s="24">
        <v>149</v>
      </c>
      <c r="B150">
        <v>45.454569999999997</v>
      </c>
      <c r="C150">
        <v>-92.518090000000001</v>
      </c>
      <c r="D150" s="5">
        <v>16</v>
      </c>
      <c r="E150" s="5" t="s">
        <v>633</v>
      </c>
      <c r="F150" s="158">
        <v>1</v>
      </c>
      <c r="G150" s="24">
        <v>0</v>
      </c>
      <c r="H150" s="5">
        <v>0</v>
      </c>
      <c r="I150" s="5">
        <v>0</v>
      </c>
      <c r="J150" s="9">
        <v>0</v>
      </c>
      <c r="K150" s="26">
        <v>0</v>
      </c>
      <c r="L150" s="26">
        <v>0</v>
      </c>
      <c r="M150" s="26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155">
        <v>0</v>
      </c>
      <c r="AH150" s="155">
        <v>0</v>
      </c>
      <c r="AI150" s="5">
        <v>0</v>
      </c>
    </row>
    <row r="151" spans="1:35">
      <c r="A151" s="24">
        <v>150</v>
      </c>
      <c r="B151">
        <v>45.455019999999998</v>
      </c>
      <c r="C151">
        <v>-92.518109999999993</v>
      </c>
      <c r="D151" s="5">
        <v>16.5</v>
      </c>
      <c r="E151" s="5" t="s">
        <v>633</v>
      </c>
      <c r="F151" s="158">
        <v>1</v>
      </c>
      <c r="G151" s="24">
        <v>0</v>
      </c>
      <c r="H151" s="5">
        <v>0</v>
      </c>
      <c r="I151" s="5">
        <v>0</v>
      </c>
      <c r="J151" s="9">
        <v>0</v>
      </c>
      <c r="K151" s="26">
        <v>0</v>
      </c>
      <c r="L151" s="26">
        <v>0</v>
      </c>
      <c r="M151" s="26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155">
        <v>0</v>
      </c>
      <c r="AH151" s="155">
        <v>0</v>
      </c>
      <c r="AI151" s="5">
        <v>0</v>
      </c>
    </row>
    <row r="152" spans="1:35">
      <c r="A152" s="24">
        <v>151</v>
      </c>
      <c r="B152">
        <v>45.455469999999998</v>
      </c>
      <c r="C152">
        <v>-92.518129999999999</v>
      </c>
      <c r="D152" s="5">
        <v>16.5</v>
      </c>
      <c r="E152" s="5" t="s">
        <v>631</v>
      </c>
      <c r="F152" s="158">
        <v>1</v>
      </c>
      <c r="G152" s="24">
        <v>0</v>
      </c>
      <c r="H152" s="5">
        <v>0</v>
      </c>
      <c r="I152" s="5">
        <v>0</v>
      </c>
      <c r="J152" s="9">
        <v>0</v>
      </c>
      <c r="K152" s="26">
        <v>0</v>
      </c>
      <c r="L152" s="26">
        <v>0</v>
      </c>
      <c r="M152" s="26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155">
        <v>0</v>
      </c>
      <c r="AH152" s="155">
        <v>0</v>
      </c>
      <c r="AI152" s="5">
        <v>0</v>
      </c>
    </row>
    <row r="153" spans="1:35">
      <c r="A153" s="24">
        <v>152</v>
      </c>
      <c r="B153">
        <v>45.455910000000003</v>
      </c>
      <c r="C153">
        <v>-92.518150000000006</v>
      </c>
      <c r="D153" s="5">
        <v>16</v>
      </c>
      <c r="E153" s="5" t="s">
        <v>631</v>
      </c>
      <c r="F153" s="158">
        <v>1</v>
      </c>
      <c r="G153" s="24">
        <v>0</v>
      </c>
      <c r="H153" s="5">
        <v>0</v>
      </c>
      <c r="I153" s="5">
        <v>0</v>
      </c>
      <c r="J153" s="9">
        <v>0</v>
      </c>
      <c r="K153" s="26">
        <v>0</v>
      </c>
      <c r="L153" s="26">
        <v>0</v>
      </c>
      <c r="M153" s="26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155">
        <v>0</v>
      </c>
      <c r="AH153" s="155">
        <v>0</v>
      </c>
      <c r="AI153" s="5">
        <v>0</v>
      </c>
    </row>
    <row r="154" spans="1:35">
      <c r="A154" s="24">
        <v>153</v>
      </c>
      <c r="B154">
        <v>45.456359999999997</v>
      </c>
      <c r="C154">
        <v>-92.518169999999998</v>
      </c>
      <c r="D154" s="5">
        <v>15</v>
      </c>
      <c r="E154" s="5" t="s">
        <v>631</v>
      </c>
      <c r="F154" s="158">
        <v>1</v>
      </c>
      <c r="G154" s="24">
        <v>0</v>
      </c>
      <c r="H154" s="5">
        <v>0</v>
      </c>
      <c r="I154" s="5">
        <v>0</v>
      </c>
      <c r="J154" s="9">
        <v>0</v>
      </c>
      <c r="K154" s="26">
        <v>0</v>
      </c>
      <c r="L154" s="26">
        <v>0</v>
      </c>
      <c r="M154" s="26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155">
        <v>0</v>
      </c>
      <c r="AH154" s="155">
        <v>0</v>
      </c>
      <c r="AI154" s="5">
        <v>0</v>
      </c>
    </row>
    <row r="155" spans="1:35">
      <c r="A155" s="24">
        <v>154</v>
      </c>
      <c r="B155">
        <v>45.456800000000001</v>
      </c>
      <c r="C155">
        <v>-92.518190000000004</v>
      </c>
      <c r="D155" s="5">
        <v>11.5</v>
      </c>
      <c r="E155" s="5" t="s">
        <v>631</v>
      </c>
      <c r="F155" s="158">
        <v>1</v>
      </c>
      <c r="G155" s="24">
        <v>1</v>
      </c>
      <c r="H155" s="5">
        <v>1</v>
      </c>
      <c r="I155" s="5">
        <v>1</v>
      </c>
      <c r="J155" s="9">
        <v>0</v>
      </c>
      <c r="K155" s="26">
        <v>0</v>
      </c>
      <c r="L155" s="26">
        <v>1</v>
      </c>
      <c r="M155" s="26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155">
        <v>0</v>
      </c>
      <c r="AH155" s="155">
        <v>0</v>
      </c>
      <c r="AI155" s="5">
        <v>0</v>
      </c>
    </row>
    <row r="156" spans="1:35">
      <c r="A156" s="24">
        <v>155</v>
      </c>
      <c r="B156">
        <v>45.452800000000003</v>
      </c>
      <c r="C156">
        <v>-92.517380000000003</v>
      </c>
      <c r="D156" s="5">
        <v>8</v>
      </c>
      <c r="E156" s="5" t="s">
        <v>631</v>
      </c>
      <c r="F156" s="158">
        <v>1</v>
      </c>
      <c r="G156" s="24">
        <v>1</v>
      </c>
      <c r="H156" s="5">
        <v>1</v>
      </c>
      <c r="I156" s="5">
        <v>1</v>
      </c>
      <c r="J156" s="9">
        <v>0</v>
      </c>
      <c r="K156" s="26">
        <v>0</v>
      </c>
      <c r="L156" s="26">
        <v>1</v>
      </c>
      <c r="M156" s="26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155">
        <v>1</v>
      </c>
      <c r="AH156" s="155">
        <v>0</v>
      </c>
      <c r="AI156" s="5">
        <v>0</v>
      </c>
    </row>
    <row r="157" spans="1:35">
      <c r="A157" s="24">
        <v>156</v>
      </c>
      <c r="B157">
        <v>45.453249999999997</v>
      </c>
      <c r="C157">
        <v>-92.517399999999995</v>
      </c>
      <c r="D157" s="5">
        <v>11.5</v>
      </c>
      <c r="E157" s="5" t="s">
        <v>631</v>
      </c>
      <c r="F157" s="158">
        <v>1</v>
      </c>
      <c r="G157" s="24">
        <v>0</v>
      </c>
      <c r="H157" s="5">
        <v>0</v>
      </c>
      <c r="I157" s="5">
        <v>0</v>
      </c>
      <c r="J157" s="9">
        <v>0</v>
      </c>
      <c r="K157" s="26">
        <v>0</v>
      </c>
      <c r="L157" s="26">
        <v>0</v>
      </c>
      <c r="M157" s="26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155">
        <v>0</v>
      </c>
      <c r="AH157" s="155">
        <v>0</v>
      </c>
      <c r="AI157" s="5">
        <v>0</v>
      </c>
    </row>
    <row r="158" spans="1:35">
      <c r="A158" s="24">
        <v>157</v>
      </c>
      <c r="B158">
        <v>45.453699999999998</v>
      </c>
      <c r="C158">
        <v>-92.517420000000001</v>
      </c>
      <c r="D158" s="5">
        <v>14</v>
      </c>
      <c r="E158" s="5" t="s">
        <v>631</v>
      </c>
      <c r="F158" s="158">
        <v>1</v>
      </c>
      <c r="G158" s="24">
        <v>0</v>
      </c>
      <c r="H158" s="5">
        <v>0</v>
      </c>
      <c r="I158" s="5">
        <v>0</v>
      </c>
      <c r="J158" s="9">
        <v>0</v>
      </c>
      <c r="K158" s="26">
        <v>0</v>
      </c>
      <c r="L158" s="26">
        <v>0</v>
      </c>
      <c r="M158" s="26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155">
        <v>0</v>
      </c>
      <c r="AH158" s="155">
        <v>0</v>
      </c>
      <c r="AI158" s="5">
        <v>0</v>
      </c>
    </row>
    <row r="159" spans="1:35">
      <c r="A159" s="24">
        <v>158</v>
      </c>
      <c r="B159">
        <v>45.454140000000002</v>
      </c>
      <c r="C159">
        <v>-92.517439999999993</v>
      </c>
      <c r="D159" s="5">
        <v>15.5</v>
      </c>
      <c r="E159" s="5" t="s">
        <v>631</v>
      </c>
      <c r="F159" s="158">
        <v>1</v>
      </c>
      <c r="G159" s="24">
        <v>0</v>
      </c>
      <c r="H159" s="5">
        <v>0</v>
      </c>
      <c r="I159" s="5">
        <v>0</v>
      </c>
      <c r="J159" s="9">
        <v>0</v>
      </c>
      <c r="K159" s="26">
        <v>0</v>
      </c>
      <c r="L159" s="26">
        <v>0</v>
      </c>
      <c r="M159" s="26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155">
        <v>0</v>
      </c>
      <c r="AH159" s="155">
        <v>0</v>
      </c>
      <c r="AI159" s="5">
        <v>0</v>
      </c>
    </row>
    <row r="160" spans="1:35">
      <c r="A160" s="24">
        <v>159</v>
      </c>
      <c r="B160">
        <v>45.454590000000003</v>
      </c>
      <c r="C160">
        <v>-92.51746</v>
      </c>
      <c r="D160" s="5">
        <v>16</v>
      </c>
      <c r="E160" s="5" t="s">
        <v>631</v>
      </c>
      <c r="F160" s="158">
        <v>1</v>
      </c>
      <c r="G160" s="24">
        <v>0</v>
      </c>
      <c r="H160" s="5">
        <v>0</v>
      </c>
      <c r="I160" s="5">
        <v>0</v>
      </c>
      <c r="J160" s="9">
        <v>0</v>
      </c>
      <c r="K160" s="26">
        <v>0</v>
      </c>
      <c r="L160" s="26">
        <v>0</v>
      </c>
      <c r="M160" s="26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155">
        <v>0</v>
      </c>
      <c r="AH160" s="155">
        <v>0</v>
      </c>
      <c r="AI160" s="5">
        <v>0</v>
      </c>
    </row>
    <row r="161" spans="1:35">
      <c r="A161" s="24">
        <v>160</v>
      </c>
      <c r="B161">
        <v>45.455030000000001</v>
      </c>
      <c r="C161">
        <v>-92.517480000000006</v>
      </c>
      <c r="D161" s="5">
        <v>17</v>
      </c>
      <c r="E161" s="5" t="s">
        <v>631</v>
      </c>
      <c r="F161" s="158">
        <v>1</v>
      </c>
      <c r="G161" s="24">
        <v>0</v>
      </c>
      <c r="H161" s="5">
        <v>0</v>
      </c>
      <c r="I161" s="5">
        <v>0</v>
      </c>
      <c r="J161" s="9">
        <v>0</v>
      </c>
      <c r="K161" s="26">
        <v>0</v>
      </c>
      <c r="L161" s="26">
        <v>0</v>
      </c>
      <c r="M161" s="26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155">
        <v>0</v>
      </c>
      <c r="AH161" s="155">
        <v>0</v>
      </c>
      <c r="AI161" s="5">
        <v>0</v>
      </c>
    </row>
    <row r="162" spans="1:35">
      <c r="A162" s="24">
        <v>161</v>
      </c>
      <c r="B162">
        <v>45.455480000000001</v>
      </c>
      <c r="C162">
        <v>-92.517499999999998</v>
      </c>
      <c r="D162" s="5">
        <v>16.5</v>
      </c>
      <c r="E162" s="5" t="s">
        <v>631</v>
      </c>
      <c r="F162" s="158">
        <v>1</v>
      </c>
      <c r="G162" s="24">
        <v>0</v>
      </c>
      <c r="H162" s="5">
        <v>0</v>
      </c>
      <c r="I162" s="5">
        <v>0</v>
      </c>
      <c r="J162" s="9">
        <v>0</v>
      </c>
      <c r="K162" s="26">
        <v>0</v>
      </c>
      <c r="L162" s="26">
        <v>0</v>
      </c>
      <c r="M162" s="26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155">
        <v>0</v>
      </c>
      <c r="AH162" s="155">
        <v>0</v>
      </c>
      <c r="AI162" s="5">
        <v>0</v>
      </c>
    </row>
    <row r="163" spans="1:35">
      <c r="A163" s="24">
        <v>162</v>
      </c>
      <c r="B163">
        <v>45.455930000000002</v>
      </c>
      <c r="C163">
        <v>-92.517520000000005</v>
      </c>
      <c r="D163" s="5">
        <v>15.5</v>
      </c>
      <c r="E163" s="5" t="s">
        <v>633</v>
      </c>
      <c r="F163" s="158">
        <v>1</v>
      </c>
      <c r="G163" s="24">
        <v>0</v>
      </c>
      <c r="H163" s="5">
        <v>0</v>
      </c>
      <c r="I163" s="5">
        <v>0</v>
      </c>
      <c r="J163" s="9">
        <v>0</v>
      </c>
      <c r="K163" s="26">
        <v>0</v>
      </c>
      <c r="L163" s="26">
        <v>0</v>
      </c>
      <c r="M163" s="26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155">
        <v>0</v>
      </c>
      <c r="AH163" s="155">
        <v>0</v>
      </c>
      <c r="AI163" s="5">
        <v>0</v>
      </c>
    </row>
    <row r="164" spans="1:35">
      <c r="A164" s="24">
        <v>163</v>
      </c>
      <c r="B164">
        <v>45.45637</v>
      </c>
      <c r="C164">
        <v>-92.517539999999997</v>
      </c>
      <c r="D164" s="5">
        <v>14</v>
      </c>
      <c r="E164" s="5" t="s">
        <v>633</v>
      </c>
      <c r="F164" s="158">
        <v>1</v>
      </c>
      <c r="G164" s="24">
        <v>0</v>
      </c>
      <c r="H164" s="5">
        <v>0</v>
      </c>
      <c r="I164" s="5">
        <v>0</v>
      </c>
      <c r="J164" s="9">
        <v>0</v>
      </c>
      <c r="K164" s="26">
        <v>0</v>
      </c>
      <c r="L164" s="26">
        <v>0</v>
      </c>
      <c r="M164" s="26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155">
        <v>0</v>
      </c>
      <c r="AH164" s="155">
        <v>0</v>
      </c>
      <c r="AI164" s="5">
        <v>0</v>
      </c>
    </row>
    <row r="165" spans="1:35">
      <c r="A165" s="24">
        <v>164</v>
      </c>
      <c r="B165">
        <v>45.45682</v>
      </c>
      <c r="C165">
        <v>-92.517560000000003</v>
      </c>
      <c r="D165" s="5">
        <v>9</v>
      </c>
      <c r="E165" s="5" t="s">
        <v>633</v>
      </c>
      <c r="F165" s="158">
        <v>1</v>
      </c>
      <c r="G165" s="24">
        <v>0</v>
      </c>
      <c r="H165" s="5">
        <v>0</v>
      </c>
      <c r="I165" s="5">
        <v>0</v>
      </c>
      <c r="J165" s="9">
        <v>0</v>
      </c>
      <c r="K165" s="26">
        <v>0</v>
      </c>
      <c r="L165" s="26">
        <v>0</v>
      </c>
      <c r="M165" s="26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155">
        <v>0</v>
      </c>
      <c r="AH165" s="155">
        <v>0</v>
      </c>
      <c r="AI165" s="5">
        <v>0</v>
      </c>
    </row>
    <row r="166" spans="1:35">
      <c r="A166" s="24">
        <v>165</v>
      </c>
      <c r="B166">
        <v>45.452820000000003</v>
      </c>
      <c r="C166">
        <v>-92.516750000000002</v>
      </c>
      <c r="D166" s="5">
        <v>8.5</v>
      </c>
      <c r="E166" s="5" t="s">
        <v>632</v>
      </c>
      <c r="F166" s="158">
        <v>1</v>
      </c>
      <c r="G166" s="24">
        <v>1</v>
      </c>
      <c r="H166" s="5">
        <v>1</v>
      </c>
      <c r="I166" s="5">
        <v>1</v>
      </c>
      <c r="J166" s="9">
        <v>0</v>
      </c>
      <c r="K166" s="26">
        <v>0</v>
      </c>
      <c r="L166" s="26">
        <v>1</v>
      </c>
      <c r="M166" s="26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155">
        <v>0</v>
      </c>
      <c r="AH166" s="155">
        <v>0</v>
      </c>
      <c r="AI166" s="5">
        <v>0</v>
      </c>
    </row>
    <row r="167" spans="1:35">
      <c r="A167" s="24">
        <v>166</v>
      </c>
      <c r="B167">
        <v>45.45326</v>
      </c>
      <c r="C167">
        <v>-92.516769999999994</v>
      </c>
      <c r="D167" s="5">
        <v>12</v>
      </c>
      <c r="E167" s="5" t="s">
        <v>631</v>
      </c>
      <c r="F167" s="158">
        <v>1</v>
      </c>
      <c r="G167" s="24">
        <v>0</v>
      </c>
      <c r="H167" s="5">
        <v>0</v>
      </c>
      <c r="I167" s="5">
        <v>0</v>
      </c>
      <c r="J167" s="9">
        <v>0</v>
      </c>
      <c r="K167" s="26">
        <v>0</v>
      </c>
      <c r="L167" s="26">
        <v>0</v>
      </c>
      <c r="M167" s="26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155">
        <v>0</v>
      </c>
      <c r="AH167" s="155">
        <v>0</v>
      </c>
      <c r="AI167" s="5">
        <v>0</v>
      </c>
    </row>
    <row r="168" spans="1:35">
      <c r="A168" s="24">
        <v>167</v>
      </c>
      <c r="B168">
        <v>45.453710000000001</v>
      </c>
      <c r="C168">
        <v>-92.51679</v>
      </c>
      <c r="D168" s="5">
        <v>14.5</v>
      </c>
      <c r="E168" s="5" t="s">
        <v>631</v>
      </c>
      <c r="F168" s="158">
        <v>1</v>
      </c>
      <c r="G168" s="24">
        <v>0</v>
      </c>
      <c r="H168" s="5">
        <v>0</v>
      </c>
      <c r="I168" s="5">
        <v>0</v>
      </c>
      <c r="J168" s="9">
        <v>0</v>
      </c>
      <c r="K168" s="26">
        <v>0</v>
      </c>
      <c r="L168" s="26">
        <v>0</v>
      </c>
      <c r="M168" s="26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155">
        <v>0</v>
      </c>
      <c r="AH168" s="155">
        <v>0</v>
      </c>
      <c r="AI168" s="5">
        <v>0</v>
      </c>
    </row>
    <row r="169" spans="1:35">
      <c r="A169" s="24">
        <v>168</v>
      </c>
      <c r="B169">
        <v>45.454160000000002</v>
      </c>
      <c r="C169">
        <v>-92.516810000000007</v>
      </c>
      <c r="D169" s="5">
        <v>16</v>
      </c>
      <c r="E169" s="5" t="s">
        <v>633</v>
      </c>
      <c r="F169" s="158">
        <v>1</v>
      </c>
      <c r="G169" s="24">
        <v>0</v>
      </c>
      <c r="H169" s="5">
        <v>0</v>
      </c>
      <c r="I169" s="5">
        <v>0</v>
      </c>
      <c r="J169" s="9">
        <v>0</v>
      </c>
      <c r="K169" s="26">
        <v>0</v>
      </c>
      <c r="L169" s="26">
        <v>0</v>
      </c>
      <c r="M169" s="26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155">
        <v>0</v>
      </c>
      <c r="AH169" s="155">
        <v>0</v>
      </c>
      <c r="AI169" s="5">
        <v>0</v>
      </c>
    </row>
    <row r="170" spans="1:35">
      <c r="A170" s="24">
        <v>169</v>
      </c>
      <c r="B170">
        <v>45.454599999999999</v>
      </c>
      <c r="C170">
        <v>-92.516829999999999</v>
      </c>
      <c r="D170" s="5">
        <v>16.5</v>
      </c>
      <c r="E170" s="5" t="s">
        <v>631</v>
      </c>
      <c r="F170" s="158">
        <v>1</v>
      </c>
      <c r="G170" s="24">
        <v>0</v>
      </c>
      <c r="H170" s="5">
        <v>0</v>
      </c>
      <c r="I170" s="5">
        <v>0</v>
      </c>
      <c r="J170" s="9">
        <v>0</v>
      </c>
      <c r="K170" s="26">
        <v>0</v>
      </c>
      <c r="L170" s="26">
        <v>0</v>
      </c>
      <c r="M170" s="26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155">
        <v>0</v>
      </c>
      <c r="AH170" s="155">
        <v>0</v>
      </c>
      <c r="AI170" s="5">
        <v>0</v>
      </c>
    </row>
    <row r="171" spans="1:35">
      <c r="A171" s="24">
        <v>170</v>
      </c>
      <c r="B171">
        <v>45.45505</v>
      </c>
      <c r="C171">
        <v>-92.516850000000005</v>
      </c>
      <c r="D171" s="5">
        <v>17</v>
      </c>
      <c r="E171" s="5" t="s">
        <v>633</v>
      </c>
      <c r="F171" s="158">
        <v>1</v>
      </c>
      <c r="G171" s="24">
        <v>0</v>
      </c>
      <c r="H171" s="5">
        <v>0</v>
      </c>
      <c r="I171" s="5">
        <v>0</v>
      </c>
      <c r="J171" s="9">
        <v>0</v>
      </c>
      <c r="K171" s="26">
        <v>0</v>
      </c>
      <c r="L171" s="26">
        <v>0</v>
      </c>
      <c r="M171" s="26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155">
        <v>0</v>
      </c>
      <c r="AH171" s="155">
        <v>0</v>
      </c>
      <c r="AI171" s="5">
        <v>0</v>
      </c>
    </row>
    <row r="172" spans="1:35">
      <c r="A172" s="24">
        <v>171</v>
      </c>
      <c r="B172">
        <v>45.455489999999998</v>
      </c>
      <c r="C172">
        <v>-92.516869999999997</v>
      </c>
      <c r="D172" s="5">
        <v>16.5</v>
      </c>
      <c r="E172" s="5" t="s">
        <v>633</v>
      </c>
      <c r="F172" s="158">
        <v>1</v>
      </c>
      <c r="G172" s="24">
        <v>0</v>
      </c>
      <c r="H172" s="5">
        <v>0</v>
      </c>
      <c r="I172" s="5">
        <v>0</v>
      </c>
      <c r="J172" s="9">
        <v>0</v>
      </c>
      <c r="K172" s="26">
        <v>0</v>
      </c>
      <c r="L172" s="26">
        <v>0</v>
      </c>
      <c r="M172" s="26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155">
        <v>0</v>
      </c>
      <c r="AH172" s="155">
        <v>0</v>
      </c>
      <c r="AI172" s="5">
        <v>0</v>
      </c>
    </row>
    <row r="173" spans="1:35">
      <c r="A173" s="24">
        <v>172</v>
      </c>
      <c r="B173">
        <v>45.455939999999998</v>
      </c>
      <c r="C173">
        <v>-92.516890000000004</v>
      </c>
      <c r="D173" s="5">
        <v>15</v>
      </c>
      <c r="E173" s="5" t="s">
        <v>633</v>
      </c>
      <c r="F173" s="158">
        <v>1</v>
      </c>
      <c r="G173" s="24">
        <v>0</v>
      </c>
      <c r="H173" s="5">
        <v>0</v>
      </c>
      <c r="I173" s="5">
        <v>0</v>
      </c>
      <c r="J173" s="9">
        <v>0</v>
      </c>
      <c r="K173" s="26">
        <v>0</v>
      </c>
      <c r="L173" s="26">
        <v>0</v>
      </c>
      <c r="M173" s="26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155">
        <v>0</v>
      </c>
      <c r="AH173" s="155">
        <v>0</v>
      </c>
      <c r="AI173" s="5">
        <v>0</v>
      </c>
    </row>
    <row r="174" spans="1:35">
      <c r="A174" s="24">
        <v>173</v>
      </c>
      <c r="B174">
        <v>45.456389999999999</v>
      </c>
      <c r="C174">
        <v>-92.516909999999996</v>
      </c>
      <c r="D174" s="5">
        <v>10.5</v>
      </c>
      <c r="E174" s="5" t="s">
        <v>632</v>
      </c>
      <c r="F174" s="158">
        <v>1</v>
      </c>
      <c r="G174" s="24">
        <v>0</v>
      </c>
      <c r="H174" s="5">
        <v>0</v>
      </c>
      <c r="I174" s="5">
        <v>0</v>
      </c>
      <c r="J174" s="9">
        <v>0</v>
      </c>
      <c r="K174" s="26">
        <v>0</v>
      </c>
      <c r="L174" s="26">
        <v>0</v>
      </c>
      <c r="M174" s="26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155">
        <v>1</v>
      </c>
      <c r="AH174" s="155">
        <v>0</v>
      </c>
      <c r="AI174" s="5">
        <v>0</v>
      </c>
    </row>
    <row r="175" spans="1:35">
      <c r="A175" s="24">
        <v>174</v>
      </c>
      <c r="B175">
        <v>45.456829999999997</v>
      </c>
      <c r="C175">
        <v>-92.516930000000002</v>
      </c>
      <c r="D175" s="5">
        <v>3</v>
      </c>
      <c r="E175" s="5" t="s">
        <v>632</v>
      </c>
      <c r="F175" s="158">
        <v>1</v>
      </c>
      <c r="G175" s="24">
        <v>1</v>
      </c>
      <c r="H175" s="5">
        <v>4</v>
      </c>
      <c r="I175" s="5">
        <v>1</v>
      </c>
      <c r="J175" s="9">
        <v>0</v>
      </c>
      <c r="K175" s="26">
        <v>0</v>
      </c>
      <c r="L175" s="26">
        <v>1</v>
      </c>
      <c r="M175" s="26">
        <v>0</v>
      </c>
      <c r="N175" s="5">
        <v>0</v>
      </c>
      <c r="O175" s="5">
        <v>0</v>
      </c>
      <c r="P175" s="5">
        <v>1</v>
      </c>
      <c r="Q175" s="5">
        <v>0</v>
      </c>
      <c r="R175" s="5">
        <v>1</v>
      </c>
      <c r="S175" s="5">
        <v>0</v>
      </c>
      <c r="T175" s="5">
        <v>1</v>
      </c>
      <c r="U175" s="5">
        <v>0</v>
      </c>
      <c r="V175" s="5">
        <v>4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155">
        <v>2</v>
      </c>
      <c r="AH175" s="155">
        <v>0</v>
      </c>
      <c r="AI175" s="5">
        <v>0</v>
      </c>
    </row>
    <row r="176" spans="1:35">
      <c r="A176" s="24">
        <v>175</v>
      </c>
      <c r="B176">
        <v>45.452829999999999</v>
      </c>
      <c r="C176">
        <v>-92.516109999999998</v>
      </c>
      <c r="D176" s="5">
        <v>9.5</v>
      </c>
      <c r="E176" s="5" t="s">
        <v>633</v>
      </c>
      <c r="F176" s="158">
        <v>1</v>
      </c>
      <c r="G176" s="24">
        <v>1</v>
      </c>
      <c r="H176" s="5">
        <v>1</v>
      </c>
      <c r="I176" s="5">
        <v>1</v>
      </c>
      <c r="J176" s="9">
        <v>0</v>
      </c>
      <c r="K176" s="26">
        <v>0</v>
      </c>
      <c r="L176" s="26">
        <v>1</v>
      </c>
      <c r="M176" s="26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155">
        <v>1</v>
      </c>
      <c r="AH176" s="155">
        <v>0</v>
      </c>
      <c r="AI176" s="5">
        <v>0</v>
      </c>
    </row>
    <row r="177" spans="1:35">
      <c r="A177" s="24">
        <v>176</v>
      </c>
      <c r="B177">
        <v>45.453279999999999</v>
      </c>
      <c r="C177">
        <v>-92.516130000000004</v>
      </c>
      <c r="D177" s="5">
        <v>14</v>
      </c>
      <c r="E177" s="5" t="s">
        <v>631</v>
      </c>
      <c r="F177" s="158">
        <v>1</v>
      </c>
      <c r="G177" s="24">
        <v>0</v>
      </c>
      <c r="H177" s="5">
        <v>0</v>
      </c>
      <c r="I177" s="5">
        <v>0</v>
      </c>
      <c r="J177" s="9">
        <v>0</v>
      </c>
      <c r="K177" s="26">
        <v>0</v>
      </c>
      <c r="L177" s="26">
        <v>0</v>
      </c>
      <c r="M177" s="26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155">
        <v>0</v>
      </c>
      <c r="AH177" s="155">
        <v>0</v>
      </c>
      <c r="AI177" s="5">
        <v>0</v>
      </c>
    </row>
    <row r="178" spans="1:35">
      <c r="A178" s="24">
        <v>177</v>
      </c>
      <c r="B178">
        <v>45.453719999999997</v>
      </c>
      <c r="C178">
        <v>-92.516149999999996</v>
      </c>
      <c r="D178" s="5">
        <v>16</v>
      </c>
      <c r="E178" s="5" t="s">
        <v>631</v>
      </c>
      <c r="F178" s="158">
        <v>1</v>
      </c>
      <c r="G178" s="24">
        <v>0</v>
      </c>
      <c r="H178" s="5">
        <v>0</v>
      </c>
      <c r="I178" s="5">
        <v>0</v>
      </c>
      <c r="J178" s="9">
        <v>0</v>
      </c>
      <c r="K178" s="26">
        <v>0</v>
      </c>
      <c r="L178" s="26">
        <v>0</v>
      </c>
      <c r="M178" s="26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155">
        <v>0</v>
      </c>
      <c r="AH178" s="155">
        <v>0</v>
      </c>
      <c r="AI178" s="5">
        <v>0</v>
      </c>
    </row>
    <row r="179" spans="1:35">
      <c r="A179" s="24">
        <v>178</v>
      </c>
      <c r="B179">
        <v>45.454169999999998</v>
      </c>
      <c r="C179">
        <v>-92.516170000000002</v>
      </c>
      <c r="D179" s="5">
        <v>16</v>
      </c>
      <c r="E179" s="5" t="s">
        <v>631</v>
      </c>
      <c r="F179" s="158">
        <v>1</v>
      </c>
      <c r="G179" s="24">
        <v>0</v>
      </c>
      <c r="H179" s="5">
        <v>0</v>
      </c>
      <c r="I179" s="5">
        <v>0</v>
      </c>
      <c r="J179" s="9">
        <v>0</v>
      </c>
      <c r="K179" s="26">
        <v>0</v>
      </c>
      <c r="L179" s="26">
        <v>0</v>
      </c>
      <c r="M179" s="26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155">
        <v>0</v>
      </c>
      <c r="AH179" s="155">
        <v>0</v>
      </c>
      <c r="AI179" s="5">
        <v>0</v>
      </c>
    </row>
    <row r="180" spans="1:35">
      <c r="A180" s="24">
        <v>179</v>
      </c>
      <c r="B180">
        <v>45.454619999999998</v>
      </c>
      <c r="C180">
        <v>-92.516189999999995</v>
      </c>
      <c r="D180" s="5">
        <v>17</v>
      </c>
      <c r="E180" s="5" t="s">
        <v>631</v>
      </c>
      <c r="F180" s="158">
        <v>1</v>
      </c>
      <c r="G180" s="24">
        <v>0</v>
      </c>
      <c r="H180" s="5">
        <v>0</v>
      </c>
      <c r="I180" s="5">
        <v>0</v>
      </c>
      <c r="J180" s="9">
        <v>0</v>
      </c>
      <c r="K180" s="26">
        <v>0</v>
      </c>
      <c r="L180" s="26">
        <v>0</v>
      </c>
      <c r="M180" s="26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155">
        <v>0</v>
      </c>
      <c r="AH180" s="155">
        <v>0</v>
      </c>
      <c r="AI180" s="5">
        <v>0</v>
      </c>
    </row>
    <row r="181" spans="1:35">
      <c r="A181" s="24">
        <v>180</v>
      </c>
      <c r="B181">
        <v>45.455060000000003</v>
      </c>
      <c r="C181">
        <v>-92.516210000000001</v>
      </c>
      <c r="D181" s="5">
        <v>17</v>
      </c>
      <c r="E181" s="5" t="s">
        <v>631</v>
      </c>
      <c r="F181" s="158">
        <v>1</v>
      </c>
      <c r="G181" s="24">
        <v>0</v>
      </c>
      <c r="H181" s="5">
        <v>0</v>
      </c>
      <c r="I181" s="5">
        <v>0</v>
      </c>
      <c r="J181" s="9">
        <v>0</v>
      </c>
      <c r="K181" s="26">
        <v>0</v>
      </c>
      <c r="L181" s="26">
        <v>0</v>
      </c>
      <c r="M181" s="26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155">
        <v>0</v>
      </c>
      <c r="AH181" s="155">
        <v>0</v>
      </c>
      <c r="AI181" s="5">
        <v>0</v>
      </c>
    </row>
    <row r="182" spans="1:35">
      <c r="A182" s="24">
        <v>181</v>
      </c>
      <c r="B182">
        <v>45.455509999999997</v>
      </c>
      <c r="C182">
        <v>-92.516229999999993</v>
      </c>
      <c r="D182" s="5">
        <v>16</v>
      </c>
      <c r="E182" s="5" t="s">
        <v>633</v>
      </c>
      <c r="F182" s="158">
        <v>1</v>
      </c>
      <c r="G182" s="24">
        <v>0</v>
      </c>
      <c r="H182" s="5">
        <v>0</v>
      </c>
      <c r="I182" s="5">
        <v>0</v>
      </c>
      <c r="J182" s="9">
        <v>0</v>
      </c>
      <c r="K182" s="26">
        <v>0</v>
      </c>
      <c r="L182" s="26">
        <v>0</v>
      </c>
      <c r="M182" s="26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155">
        <v>0</v>
      </c>
      <c r="AH182" s="155">
        <v>0</v>
      </c>
      <c r="AI182" s="5">
        <v>0</v>
      </c>
    </row>
    <row r="183" spans="1:35">
      <c r="A183" s="24">
        <v>182</v>
      </c>
      <c r="B183">
        <v>45.455950000000001</v>
      </c>
      <c r="C183">
        <v>-92.516249999999999</v>
      </c>
      <c r="D183" s="5">
        <v>11</v>
      </c>
      <c r="E183" s="5" t="s">
        <v>632</v>
      </c>
      <c r="F183" s="158">
        <v>1</v>
      </c>
      <c r="G183" s="24">
        <v>0</v>
      </c>
      <c r="H183" s="5">
        <v>0</v>
      </c>
      <c r="I183" s="5">
        <v>0</v>
      </c>
      <c r="J183" s="9">
        <v>0</v>
      </c>
      <c r="K183" s="26">
        <v>0</v>
      </c>
      <c r="L183" s="26">
        <v>0</v>
      </c>
      <c r="M183" s="26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155">
        <v>0</v>
      </c>
      <c r="AH183" s="155">
        <v>0</v>
      </c>
      <c r="AI183" s="5">
        <v>0</v>
      </c>
    </row>
    <row r="184" spans="1:35">
      <c r="A184" s="24">
        <v>183</v>
      </c>
      <c r="B184">
        <v>45.456400000000002</v>
      </c>
      <c r="C184">
        <v>-92.516270000000006</v>
      </c>
      <c r="D184" s="5">
        <v>4</v>
      </c>
      <c r="E184" s="5" t="s">
        <v>632</v>
      </c>
      <c r="F184" s="158">
        <v>1</v>
      </c>
      <c r="G184" s="24">
        <v>1</v>
      </c>
      <c r="H184" s="5">
        <v>1</v>
      </c>
      <c r="I184" s="5">
        <v>1</v>
      </c>
      <c r="J184" s="9">
        <v>0</v>
      </c>
      <c r="K184" s="26">
        <v>0</v>
      </c>
      <c r="L184" s="26">
        <v>0</v>
      </c>
      <c r="M184" s="26">
        <v>0</v>
      </c>
      <c r="N184" s="5">
        <v>1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155">
        <v>1</v>
      </c>
      <c r="AH184" s="155">
        <v>0</v>
      </c>
      <c r="AI184" s="5">
        <v>0</v>
      </c>
    </row>
    <row r="185" spans="1:35">
      <c r="A185" s="24">
        <v>184</v>
      </c>
      <c r="B185">
        <v>45.452849999999998</v>
      </c>
      <c r="C185">
        <v>-92.515479999999997</v>
      </c>
      <c r="D185" s="5">
        <v>10</v>
      </c>
      <c r="E185" s="5" t="s">
        <v>633</v>
      </c>
      <c r="F185" s="158">
        <v>1</v>
      </c>
      <c r="G185" s="24">
        <v>1</v>
      </c>
      <c r="H185" s="5">
        <v>1</v>
      </c>
      <c r="I185" s="5">
        <v>1</v>
      </c>
      <c r="J185" s="9">
        <v>0</v>
      </c>
      <c r="K185" s="26">
        <v>0</v>
      </c>
      <c r="L185" s="26">
        <v>1</v>
      </c>
      <c r="M185" s="26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155">
        <v>2</v>
      </c>
      <c r="AH185" s="155">
        <v>0</v>
      </c>
      <c r="AI185" s="5">
        <v>0</v>
      </c>
    </row>
    <row r="186" spans="1:35">
      <c r="A186" s="24">
        <v>185</v>
      </c>
      <c r="B186">
        <v>45.453290000000003</v>
      </c>
      <c r="C186">
        <v>-92.515500000000003</v>
      </c>
      <c r="D186" s="5">
        <v>14.5</v>
      </c>
      <c r="E186" s="5" t="s">
        <v>633</v>
      </c>
      <c r="F186" s="158">
        <v>1</v>
      </c>
      <c r="G186" s="24">
        <v>0</v>
      </c>
      <c r="H186" s="5">
        <v>0</v>
      </c>
      <c r="I186" s="5">
        <v>0</v>
      </c>
      <c r="J186" s="9">
        <v>0</v>
      </c>
      <c r="K186" s="26">
        <v>0</v>
      </c>
      <c r="L186" s="26">
        <v>0</v>
      </c>
      <c r="M186" s="26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155">
        <v>0</v>
      </c>
      <c r="AH186" s="155">
        <v>0</v>
      </c>
      <c r="AI186" s="5">
        <v>0</v>
      </c>
    </row>
    <row r="187" spans="1:35">
      <c r="A187" s="24">
        <v>186</v>
      </c>
      <c r="B187">
        <v>45.453740000000003</v>
      </c>
      <c r="C187">
        <v>-92.515519999999995</v>
      </c>
      <c r="D187" s="5">
        <v>16</v>
      </c>
      <c r="E187" s="5" t="s">
        <v>633</v>
      </c>
      <c r="F187" s="158">
        <v>1</v>
      </c>
      <c r="G187" s="24">
        <v>0</v>
      </c>
      <c r="H187" s="5">
        <v>0</v>
      </c>
      <c r="I187" s="5">
        <v>0</v>
      </c>
      <c r="J187" s="9">
        <v>0</v>
      </c>
      <c r="K187" s="26">
        <v>0</v>
      </c>
      <c r="L187" s="26">
        <v>0</v>
      </c>
      <c r="M187" s="26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155">
        <v>0</v>
      </c>
      <c r="AH187" s="155">
        <v>0</v>
      </c>
      <c r="AI187" s="5">
        <v>0</v>
      </c>
    </row>
    <row r="188" spans="1:35">
      <c r="A188" s="24">
        <v>187</v>
      </c>
      <c r="B188">
        <v>45.454180000000001</v>
      </c>
      <c r="C188">
        <v>-92.515540000000001</v>
      </c>
      <c r="D188" s="5">
        <v>16.5</v>
      </c>
      <c r="E188" s="5" t="s">
        <v>631</v>
      </c>
      <c r="F188" s="158">
        <v>1</v>
      </c>
      <c r="G188" s="24">
        <v>0</v>
      </c>
      <c r="H188" s="5">
        <v>0</v>
      </c>
      <c r="I188" s="5">
        <v>0</v>
      </c>
      <c r="J188" s="9">
        <v>0</v>
      </c>
      <c r="K188" s="26">
        <v>0</v>
      </c>
      <c r="L188" s="26">
        <v>0</v>
      </c>
      <c r="M188" s="26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155">
        <v>0</v>
      </c>
      <c r="AH188" s="155">
        <v>0</v>
      </c>
      <c r="AI188" s="5">
        <v>0</v>
      </c>
    </row>
    <row r="189" spans="1:35">
      <c r="A189" s="24">
        <v>188</v>
      </c>
      <c r="B189">
        <v>45.454630000000002</v>
      </c>
      <c r="C189">
        <v>-92.515559999999994</v>
      </c>
      <c r="D189" s="5">
        <v>17</v>
      </c>
      <c r="E189" s="5" t="s">
        <v>631</v>
      </c>
      <c r="F189" s="158">
        <v>1</v>
      </c>
      <c r="G189" s="24">
        <v>0</v>
      </c>
      <c r="H189" s="5">
        <v>0</v>
      </c>
      <c r="I189" s="5">
        <v>0</v>
      </c>
      <c r="J189" s="9">
        <v>0</v>
      </c>
      <c r="K189" s="26">
        <v>0</v>
      </c>
      <c r="L189" s="26">
        <v>0</v>
      </c>
      <c r="M189" s="26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155">
        <v>0</v>
      </c>
      <c r="AH189" s="155">
        <v>0</v>
      </c>
      <c r="AI189" s="5">
        <v>0</v>
      </c>
    </row>
    <row r="190" spans="1:35">
      <c r="A190" s="24">
        <v>189</v>
      </c>
      <c r="B190">
        <v>45.455080000000002</v>
      </c>
      <c r="C190">
        <v>-92.51558</v>
      </c>
      <c r="D190" s="5">
        <v>17.5</v>
      </c>
      <c r="E190" s="5" t="s">
        <v>631</v>
      </c>
      <c r="F190" s="158">
        <v>1</v>
      </c>
      <c r="G190" s="24">
        <v>0</v>
      </c>
      <c r="H190" s="5">
        <v>0</v>
      </c>
      <c r="I190" s="5">
        <v>0</v>
      </c>
      <c r="J190" s="9">
        <v>0</v>
      </c>
      <c r="K190" s="26">
        <v>0</v>
      </c>
      <c r="L190" s="26">
        <v>0</v>
      </c>
      <c r="M190" s="26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155">
        <v>0</v>
      </c>
      <c r="AH190" s="155">
        <v>0</v>
      </c>
      <c r="AI190" s="5">
        <v>0</v>
      </c>
    </row>
    <row r="191" spans="1:35">
      <c r="A191" s="24">
        <v>190</v>
      </c>
      <c r="B191">
        <v>45.45552</v>
      </c>
      <c r="C191">
        <v>-92.515600000000006</v>
      </c>
      <c r="D191" s="5">
        <v>16.5</v>
      </c>
      <c r="E191" s="5" t="s">
        <v>631</v>
      </c>
      <c r="F191" s="158">
        <v>1</v>
      </c>
      <c r="G191" s="24">
        <v>0</v>
      </c>
      <c r="H191" s="5">
        <v>0</v>
      </c>
      <c r="I191" s="5">
        <v>0</v>
      </c>
      <c r="J191" s="9">
        <v>0</v>
      </c>
      <c r="K191" s="26">
        <v>0</v>
      </c>
      <c r="L191" s="26">
        <v>0</v>
      </c>
      <c r="M191" s="26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155">
        <v>0</v>
      </c>
      <c r="AH191" s="155">
        <v>0</v>
      </c>
      <c r="AI191" s="5">
        <v>0</v>
      </c>
    </row>
    <row r="192" spans="1:35">
      <c r="A192" s="24">
        <v>191</v>
      </c>
      <c r="B192">
        <v>45.455970000000001</v>
      </c>
      <c r="C192">
        <v>-92.515619999999998</v>
      </c>
      <c r="D192" s="5">
        <v>13</v>
      </c>
      <c r="E192" s="5" t="s">
        <v>632</v>
      </c>
      <c r="F192" s="158">
        <v>1</v>
      </c>
      <c r="G192" s="24">
        <v>0</v>
      </c>
      <c r="H192" s="5">
        <v>0</v>
      </c>
      <c r="I192" s="5">
        <v>0</v>
      </c>
      <c r="J192" s="9">
        <v>0</v>
      </c>
      <c r="K192" s="26">
        <v>0</v>
      </c>
      <c r="L192" s="26">
        <v>0</v>
      </c>
      <c r="M192" s="26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155">
        <v>0</v>
      </c>
      <c r="AH192" s="155">
        <v>0</v>
      </c>
      <c r="AI192" s="5">
        <v>0</v>
      </c>
    </row>
    <row r="193" spans="1:35">
      <c r="A193" s="24">
        <v>192</v>
      </c>
      <c r="B193">
        <v>45.456409999999998</v>
      </c>
      <c r="C193">
        <v>-92.515640000000005</v>
      </c>
      <c r="D193" s="5">
        <v>7</v>
      </c>
      <c r="E193" s="5" t="s">
        <v>633</v>
      </c>
      <c r="F193" s="158">
        <v>1</v>
      </c>
      <c r="G193" s="24">
        <v>1</v>
      </c>
      <c r="H193" s="5">
        <v>2</v>
      </c>
      <c r="I193" s="5">
        <v>1</v>
      </c>
      <c r="J193" s="9">
        <v>0</v>
      </c>
      <c r="K193" s="26">
        <v>0</v>
      </c>
      <c r="L193" s="26">
        <v>1</v>
      </c>
      <c r="M193" s="26">
        <v>0</v>
      </c>
      <c r="N193" s="5">
        <v>0</v>
      </c>
      <c r="O193" s="5">
        <v>1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155">
        <v>1</v>
      </c>
      <c r="AH193" s="155">
        <v>0</v>
      </c>
      <c r="AI193" s="5">
        <v>0</v>
      </c>
    </row>
    <row r="194" spans="1:35">
      <c r="A194" s="24">
        <v>193</v>
      </c>
      <c r="B194">
        <v>45.452860000000001</v>
      </c>
      <c r="C194">
        <v>-92.514849999999996</v>
      </c>
      <c r="D194" s="5">
        <v>4</v>
      </c>
      <c r="E194" s="5" t="s">
        <v>633</v>
      </c>
      <c r="F194" s="158">
        <v>1</v>
      </c>
      <c r="G194" s="24">
        <v>1</v>
      </c>
      <c r="H194" s="5">
        <v>2</v>
      </c>
      <c r="I194" s="5">
        <v>3</v>
      </c>
      <c r="J194" s="9">
        <v>0</v>
      </c>
      <c r="K194" s="26">
        <v>0</v>
      </c>
      <c r="L194" s="26">
        <v>0</v>
      </c>
      <c r="M194" s="26">
        <v>3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1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155">
        <v>2</v>
      </c>
      <c r="AH194" s="155">
        <v>0</v>
      </c>
      <c r="AI194" s="5">
        <v>0</v>
      </c>
    </row>
    <row r="195" spans="1:35">
      <c r="A195" s="24">
        <v>194</v>
      </c>
      <c r="B195">
        <v>45.453310000000002</v>
      </c>
      <c r="C195">
        <v>-92.514870000000002</v>
      </c>
      <c r="D195" s="5">
        <v>15</v>
      </c>
      <c r="E195" s="5" t="s">
        <v>633</v>
      </c>
      <c r="F195" s="158">
        <v>1</v>
      </c>
      <c r="G195" s="24">
        <v>0</v>
      </c>
      <c r="H195" s="5">
        <v>1</v>
      </c>
      <c r="I195" s="5">
        <v>0</v>
      </c>
      <c r="J195" s="9">
        <v>0</v>
      </c>
      <c r="K195" s="26">
        <v>0</v>
      </c>
      <c r="L195" s="26">
        <v>1</v>
      </c>
      <c r="M195" s="26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155">
        <v>1</v>
      </c>
      <c r="AH195" s="155">
        <v>0</v>
      </c>
      <c r="AI195" s="5">
        <v>0</v>
      </c>
    </row>
    <row r="196" spans="1:35">
      <c r="A196" s="24">
        <v>195</v>
      </c>
      <c r="B196">
        <v>45.453749999999999</v>
      </c>
      <c r="C196">
        <v>-92.514889999999994</v>
      </c>
      <c r="D196" s="5">
        <v>16</v>
      </c>
      <c r="E196" s="5" t="s">
        <v>633</v>
      </c>
      <c r="F196" s="158">
        <v>1</v>
      </c>
      <c r="G196" s="24">
        <v>0</v>
      </c>
      <c r="H196" s="5">
        <v>0</v>
      </c>
      <c r="I196" s="5">
        <v>0</v>
      </c>
      <c r="J196" s="9">
        <v>0</v>
      </c>
      <c r="K196" s="26">
        <v>0</v>
      </c>
      <c r="L196" s="26">
        <v>0</v>
      </c>
      <c r="M196" s="26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155">
        <v>0</v>
      </c>
      <c r="AH196" s="155">
        <v>0</v>
      </c>
      <c r="AI196" s="5">
        <v>0</v>
      </c>
    </row>
    <row r="197" spans="1:35">
      <c r="A197" s="24">
        <v>196</v>
      </c>
      <c r="B197">
        <v>45.4542</v>
      </c>
      <c r="C197">
        <v>-92.51491</v>
      </c>
      <c r="D197" s="5">
        <v>17</v>
      </c>
      <c r="E197" s="5" t="s">
        <v>633</v>
      </c>
      <c r="F197" s="158">
        <v>1</v>
      </c>
      <c r="G197" s="24">
        <v>0</v>
      </c>
      <c r="H197" s="5">
        <v>0</v>
      </c>
      <c r="I197" s="5">
        <v>0</v>
      </c>
      <c r="J197" s="9">
        <v>0</v>
      </c>
      <c r="K197" s="26">
        <v>0</v>
      </c>
      <c r="L197" s="26">
        <v>0</v>
      </c>
      <c r="M197" s="26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155">
        <v>0</v>
      </c>
      <c r="AH197" s="155">
        <v>0</v>
      </c>
      <c r="AI197" s="5">
        <v>0</v>
      </c>
    </row>
    <row r="198" spans="1:35">
      <c r="A198" s="24">
        <v>197</v>
      </c>
      <c r="B198">
        <v>45.454639999999998</v>
      </c>
      <c r="C198">
        <v>-92.514930000000007</v>
      </c>
      <c r="D198" s="5">
        <v>17.5</v>
      </c>
      <c r="E198" s="5" t="s">
        <v>633</v>
      </c>
      <c r="F198" s="158">
        <v>1</v>
      </c>
      <c r="G198" s="24">
        <v>0</v>
      </c>
      <c r="H198" s="5">
        <v>0</v>
      </c>
      <c r="I198" s="5">
        <v>0</v>
      </c>
      <c r="J198" s="9">
        <v>0</v>
      </c>
      <c r="K198" s="26">
        <v>0</v>
      </c>
      <c r="L198" s="26">
        <v>0</v>
      </c>
      <c r="M198" s="26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155">
        <v>0</v>
      </c>
      <c r="AH198" s="155">
        <v>0</v>
      </c>
      <c r="AI198" s="5">
        <v>0</v>
      </c>
    </row>
    <row r="199" spans="1:35">
      <c r="A199" s="24">
        <v>198</v>
      </c>
      <c r="B199">
        <v>45.455089999999998</v>
      </c>
      <c r="C199">
        <v>-92.514949999999999</v>
      </c>
      <c r="D199" s="5">
        <v>17.5</v>
      </c>
      <c r="E199" s="5" t="s">
        <v>631</v>
      </c>
      <c r="F199" s="158">
        <v>1</v>
      </c>
      <c r="G199" s="24">
        <v>0</v>
      </c>
      <c r="H199" s="5">
        <v>0</v>
      </c>
      <c r="I199" s="5">
        <v>0</v>
      </c>
      <c r="J199" s="9">
        <v>0</v>
      </c>
      <c r="K199" s="26">
        <v>0</v>
      </c>
      <c r="L199" s="26">
        <v>0</v>
      </c>
      <c r="M199" s="26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155">
        <v>0</v>
      </c>
      <c r="AH199" s="155">
        <v>0</v>
      </c>
      <c r="AI199" s="5">
        <v>0</v>
      </c>
    </row>
    <row r="200" spans="1:35">
      <c r="A200" s="24">
        <v>199</v>
      </c>
      <c r="B200">
        <v>45.455539999999999</v>
      </c>
      <c r="C200">
        <v>-92.514970000000005</v>
      </c>
      <c r="D200" s="5">
        <v>16.5</v>
      </c>
      <c r="E200" s="5" t="s">
        <v>631</v>
      </c>
      <c r="F200" s="158">
        <v>1</v>
      </c>
      <c r="G200" s="24">
        <v>0</v>
      </c>
      <c r="H200" s="5">
        <v>0</v>
      </c>
      <c r="I200" s="5">
        <v>0</v>
      </c>
      <c r="J200" s="9">
        <v>0</v>
      </c>
      <c r="K200" s="26">
        <v>0</v>
      </c>
      <c r="L200" s="26">
        <v>0</v>
      </c>
      <c r="M200" s="26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155">
        <v>0</v>
      </c>
      <c r="AH200" s="155">
        <v>0</v>
      </c>
      <c r="AI200" s="5">
        <v>0</v>
      </c>
    </row>
    <row r="201" spans="1:35">
      <c r="A201" s="24">
        <v>200</v>
      </c>
      <c r="B201">
        <v>45.455979999999997</v>
      </c>
      <c r="C201">
        <v>-92.514989999999997</v>
      </c>
      <c r="D201" s="5">
        <v>15.5</v>
      </c>
      <c r="E201" s="5" t="s">
        <v>633</v>
      </c>
      <c r="F201" s="158">
        <v>1</v>
      </c>
      <c r="G201" s="24">
        <v>0</v>
      </c>
      <c r="H201" s="5">
        <v>0</v>
      </c>
      <c r="I201" s="5">
        <v>0</v>
      </c>
      <c r="J201" s="9">
        <v>0</v>
      </c>
      <c r="K201" s="26">
        <v>0</v>
      </c>
      <c r="L201" s="26">
        <v>0</v>
      </c>
      <c r="M201" s="26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155">
        <v>0</v>
      </c>
      <c r="AH201" s="155">
        <v>0</v>
      </c>
      <c r="AI201" s="5">
        <v>0</v>
      </c>
    </row>
    <row r="202" spans="1:35">
      <c r="A202" s="24">
        <v>201</v>
      </c>
      <c r="B202">
        <v>45.456429999999997</v>
      </c>
      <c r="C202">
        <v>-92.515010000000004</v>
      </c>
      <c r="D202" s="5">
        <v>9</v>
      </c>
      <c r="E202" s="5" t="s">
        <v>633</v>
      </c>
      <c r="F202" s="158">
        <v>1</v>
      </c>
      <c r="G202" s="24">
        <v>1</v>
      </c>
      <c r="H202" s="5">
        <v>1</v>
      </c>
      <c r="I202" s="5">
        <v>1</v>
      </c>
      <c r="J202" s="9">
        <v>0</v>
      </c>
      <c r="K202" s="26">
        <v>0</v>
      </c>
      <c r="L202" s="26">
        <v>1</v>
      </c>
      <c r="M202" s="26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155">
        <v>1</v>
      </c>
      <c r="AH202" s="155">
        <v>0</v>
      </c>
      <c r="AI202" s="5">
        <v>0</v>
      </c>
    </row>
    <row r="203" spans="1:35">
      <c r="A203" s="24">
        <v>202</v>
      </c>
      <c r="B203">
        <v>45.453319999999998</v>
      </c>
      <c r="C203">
        <v>-92.514229999999998</v>
      </c>
      <c r="D203" s="5">
        <v>11.5</v>
      </c>
      <c r="E203" s="5" t="s">
        <v>632</v>
      </c>
      <c r="F203" s="158">
        <v>1</v>
      </c>
      <c r="G203" s="24">
        <v>0</v>
      </c>
      <c r="H203" s="5">
        <v>0</v>
      </c>
      <c r="I203" s="5">
        <v>0</v>
      </c>
      <c r="J203" s="9">
        <v>0</v>
      </c>
      <c r="K203" s="26">
        <v>0</v>
      </c>
      <c r="L203" s="26">
        <v>0</v>
      </c>
      <c r="M203" s="26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155">
        <v>1</v>
      </c>
      <c r="AH203" s="155">
        <v>0</v>
      </c>
      <c r="AI203" s="5">
        <v>0</v>
      </c>
    </row>
    <row r="204" spans="1:35">
      <c r="A204" s="24">
        <v>203</v>
      </c>
      <c r="B204">
        <v>45.453769999999999</v>
      </c>
      <c r="C204">
        <v>-92.514250000000004</v>
      </c>
      <c r="D204" s="5">
        <v>15</v>
      </c>
      <c r="E204" s="5" t="s">
        <v>632</v>
      </c>
      <c r="F204" s="158">
        <v>1</v>
      </c>
      <c r="G204" s="24">
        <v>0</v>
      </c>
      <c r="H204" s="5">
        <v>0</v>
      </c>
      <c r="I204" s="5">
        <v>0</v>
      </c>
      <c r="J204" s="9">
        <v>0</v>
      </c>
      <c r="K204" s="26">
        <v>0</v>
      </c>
      <c r="L204" s="26">
        <v>0</v>
      </c>
      <c r="M204" s="26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155">
        <v>0</v>
      </c>
      <c r="AH204" s="155">
        <v>0</v>
      </c>
      <c r="AI204" s="5">
        <v>0</v>
      </c>
    </row>
    <row r="205" spans="1:35">
      <c r="A205" s="24">
        <v>204</v>
      </c>
      <c r="B205">
        <v>45.454210000000003</v>
      </c>
      <c r="C205">
        <v>-92.514269999999996</v>
      </c>
      <c r="D205" s="5">
        <v>17</v>
      </c>
      <c r="E205" s="5" t="s">
        <v>633</v>
      </c>
      <c r="F205" s="158">
        <v>1</v>
      </c>
      <c r="G205" s="24">
        <v>0</v>
      </c>
      <c r="H205" s="169">
        <v>0</v>
      </c>
      <c r="I205" s="5">
        <v>0</v>
      </c>
      <c r="J205" s="9">
        <v>0</v>
      </c>
      <c r="K205" s="26">
        <v>0</v>
      </c>
      <c r="L205" s="26">
        <v>0</v>
      </c>
      <c r="M205" s="26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155">
        <v>0</v>
      </c>
      <c r="AH205" s="155">
        <v>0</v>
      </c>
      <c r="AI205" s="5">
        <v>0</v>
      </c>
    </row>
    <row r="206" spans="1:35">
      <c r="A206" s="24">
        <v>205</v>
      </c>
      <c r="B206">
        <v>45.454659999999997</v>
      </c>
      <c r="C206">
        <v>-92.514290000000003</v>
      </c>
      <c r="D206" s="5">
        <v>18</v>
      </c>
      <c r="E206" s="5" t="s">
        <v>633</v>
      </c>
      <c r="F206" s="158">
        <v>1</v>
      </c>
      <c r="G206" s="24">
        <v>0</v>
      </c>
      <c r="H206" s="5">
        <v>0</v>
      </c>
      <c r="I206" s="5">
        <v>0</v>
      </c>
      <c r="J206" s="9">
        <v>0</v>
      </c>
      <c r="K206" s="26">
        <v>0</v>
      </c>
      <c r="L206" s="26">
        <v>0</v>
      </c>
      <c r="M206" s="26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155">
        <v>0</v>
      </c>
      <c r="AH206" s="155">
        <v>0</v>
      </c>
      <c r="AI206" s="5">
        <v>0</v>
      </c>
    </row>
    <row r="207" spans="1:35">
      <c r="A207" s="24">
        <v>206</v>
      </c>
      <c r="B207">
        <v>45.455100000000002</v>
      </c>
      <c r="C207">
        <v>-92.514309999999995</v>
      </c>
      <c r="D207" s="5">
        <v>18</v>
      </c>
      <c r="E207" s="5" t="s">
        <v>633</v>
      </c>
      <c r="F207" s="158">
        <v>1</v>
      </c>
      <c r="G207" s="24">
        <v>0</v>
      </c>
      <c r="H207" s="5">
        <v>0</v>
      </c>
      <c r="I207" s="5">
        <v>0</v>
      </c>
      <c r="J207" s="9">
        <v>0</v>
      </c>
      <c r="K207" s="26">
        <v>0</v>
      </c>
      <c r="L207" s="26">
        <v>0</v>
      </c>
      <c r="M207" s="26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155">
        <v>0</v>
      </c>
      <c r="AH207" s="155">
        <v>0</v>
      </c>
      <c r="AI207" s="5">
        <v>0</v>
      </c>
    </row>
    <row r="208" spans="1:35">
      <c r="A208" s="24">
        <v>207</v>
      </c>
      <c r="B208">
        <v>45.455550000000002</v>
      </c>
      <c r="C208">
        <v>-92.514330000000001</v>
      </c>
      <c r="D208" s="5">
        <v>17</v>
      </c>
      <c r="E208" s="5" t="s">
        <v>633</v>
      </c>
      <c r="F208" s="158">
        <v>1</v>
      </c>
      <c r="G208" s="24">
        <v>0</v>
      </c>
      <c r="H208" s="170">
        <v>0</v>
      </c>
      <c r="I208" s="5">
        <v>0</v>
      </c>
      <c r="J208" s="9">
        <v>0</v>
      </c>
      <c r="K208" s="26">
        <v>0</v>
      </c>
      <c r="L208" s="26">
        <v>0</v>
      </c>
      <c r="M208" s="26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155">
        <v>0</v>
      </c>
      <c r="AH208" s="155">
        <v>0</v>
      </c>
      <c r="AI208" s="5">
        <v>0</v>
      </c>
    </row>
    <row r="209" spans="1:35">
      <c r="A209" s="24">
        <v>208</v>
      </c>
      <c r="B209">
        <v>45.456000000000003</v>
      </c>
      <c r="C209">
        <v>-92.514349999999993</v>
      </c>
      <c r="D209" s="5">
        <v>16.5</v>
      </c>
      <c r="E209" s="5" t="s">
        <v>633</v>
      </c>
      <c r="F209" s="158">
        <v>1</v>
      </c>
      <c r="G209" s="24">
        <v>0</v>
      </c>
      <c r="H209" s="5">
        <v>0</v>
      </c>
      <c r="I209" s="5">
        <v>0</v>
      </c>
      <c r="J209" s="9">
        <v>0</v>
      </c>
      <c r="K209" s="26">
        <v>0</v>
      </c>
      <c r="L209" s="26">
        <v>0</v>
      </c>
      <c r="M209" s="26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155">
        <v>0</v>
      </c>
      <c r="AH209" s="155">
        <v>0</v>
      </c>
      <c r="AI209" s="5">
        <v>0</v>
      </c>
    </row>
    <row r="210" spans="1:35">
      <c r="A210" s="24">
        <v>209</v>
      </c>
      <c r="B210">
        <v>45.456440000000001</v>
      </c>
      <c r="C210">
        <v>-92.51437</v>
      </c>
      <c r="D210" s="5">
        <v>11</v>
      </c>
      <c r="E210" s="5" t="s">
        <v>633</v>
      </c>
      <c r="F210" s="158">
        <v>1</v>
      </c>
      <c r="G210" s="24">
        <v>0</v>
      </c>
      <c r="H210" s="5">
        <v>0</v>
      </c>
      <c r="I210" s="5">
        <v>0</v>
      </c>
      <c r="J210" s="9">
        <v>0</v>
      </c>
      <c r="K210" s="26">
        <v>0</v>
      </c>
      <c r="L210" s="26">
        <v>0</v>
      </c>
      <c r="M210" s="26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155">
        <v>0</v>
      </c>
      <c r="AH210" s="155">
        <v>0</v>
      </c>
      <c r="AI210" s="5">
        <v>0</v>
      </c>
    </row>
    <row r="211" spans="1:35">
      <c r="A211" s="24">
        <v>210</v>
      </c>
      <c r="B211">
        <v>45.451999999999998</v>
      </c>
      <c r="C211">
        <v>-92.513540000000006</v>
      </c>
      <c r="D211" s="5">
        <v>3.5</v>
      </c>
      <c r="E211" s="5" t="s">
        <v>632</v>
      </c>
      <c r="F211" s="158">
        <v>1</v>
      </c>
      <c r="G211" s="24">
        <v>1</v>
      </c>
      <c r="H211" s="5">
        <v>2</v>
      </c>
      <c r="I211" s="5">
        <v>1</v>
      </c>
      <c r="J211" s="9">
        <v>0</v>
      </c>
      <c r="K211" s="26">
        <v>0</v>
      </c>
      <c r="L211" s="26">
        <v>0</v>
      </c>
      <c r="M211" s="26">
        <v>1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1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155">
        <v>2</v>
      </c>
      <c r="AH211" s="155">
        <v>0</v>
      </c>
      <c r="AI211" s="5">
        <v>0</v>
      </c>
    </row>
    <row r="212" spans="1:35">
      <c r="A212" s="24">
        <v>211</v>
      </c>
      <c r="B212">
        <v>45.452440000000003</v>
      </c>
      <c r="C212">
        <v>-92.513559999999998</v>
      </c>
      <c r="D212" s="5">
        <v>10</v>
      </c>
      <c r="E212" s="5" t="s">
        <v>633</v>
      </c>
      <c r="F212" s="158">
        <v>1</v>
      </c>
      <c r="G212" s="24">
        <v>0</v>
      </c>
      <c r="H212" s="5">
        <v>0</v>
      </c>
      <c r="I212" s="5">
        <v>0</v>
      </c>
      <c r="J212" s="9">
        <v>0</v>
      </c>
      <c r="K212" s="26">
        <v>0</v>
      </c>
      <c r="L212" s="26">
        <v>0</v>
      </c>
      <c r="M212" s="26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155">
        <v>0</v>
      </c>
      <c r="AH212" s="155">
        <v>0</v>
      </c>
      <c r="AI212" s="5">
        <v>0</v>
      </c>
    </row>
    <row r="213" spans="1:35">
      <c r="A213" s="24">
        <v>212</v>
      </c>
      <c r="B213">
        <v>45.452889999999996</v>
      </c>
      <c r="C213">
        <v>-92.513580000000005</v>
      </c>
      <c r="D213" s="5">
        <v>3</v>
      </c>
      <c r="E213" s="5" t="s">
        <v>632</v>
      </c>
      <c r="F213" s="158">
        <v>1</v>
      </c>
      <c r="G213" s="24">
        <v>1</v>
      </c>
      <c r="H213" s="5">
        <v>2</v>
      </c>
      <c r="I213" s="5">
        <v>2</v>
      </c>
      <c r="J213" s="9">
        <v>0</v>
      </c>
      <c r="K213" s="26">
        <v>0</v>
      </c>
      <c r="L213" s="26">
        <v>0</v>
      </c>
      <c r="M213" s="26">
        <v>2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2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155">
        <v>1</v>
      </c>
      <c r="AH213" s="155">
        <v>0</v>
      </c>
      <c r="AI213" s="5">
        <v>0</v>
      </c>
    </row>
    <row r="214" spans="1:35">
      <c r="A214" s="24">
        <v>213</v>
      </c>
      <c r="B214">
        <v>45.453330000000001</v>
      </c>
      <c r="C214">
        <v>-92.513599999999997</v>
      </c>
      <c r="D214" s="5">
        <v>13</v>
      </c>
      <c r="E214" s="5" t="s">
        <v>632</v>
      </c>
      <c r="F214" s="158">
        <v>1</v>
      </c>
      <c r="G214" s="24">
        <v>1</v>
      </c>
      <c r="H214" s="5">
        <v>1</v>
      </c>
      <c r="I214" s="5">
        <v>1</v>
      </c>
      <c r="J214" s="9">
        <v>0</v>
      </c>
      <c r="K214" s="26">
        <v>0</v>
      </c>
      <c r="L214" s="26">
        <v>0</v>
      </c>
      <c r="M214" s="26">
        <v>1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155">
        <v>1</v>
      </c>
      <c r="AH214" s="155">
        <v>0</v>
      </c>
      <c r="AI214" s="5">
        <v>0</v>
      </c>
    </row>
    <row r="215" spans="1:35">
      <c r="A215" s="24">
        <v>214</v>
      </c>
      <c r="B215">
        <v>45.453780000000002</v>
      </c>
      <c r="C215">
        <v>-92.513620000000003</v>
      </c>
      <c r="D215" s="5">
        <v>18.5</v>
      </c>
      <c r="E215" s="5" t="s">
        <v>633</v>
      </c>
      <c r="F215" s="158">
        <v>1</v>
      </c>
      <c r="G215" s="24">
        <v>0</v>
      </c>
      <c r="H215" s="5">
        <v>0</v>
      </c>
      <c r="I215" s="5">
        <v>0</v>
      </c>
      <c r="J215" s="9">
        <v>0</v>
      </c>
      <c r="K215" s="26">
        <v>0</v>
      </c>
      <c r="L215" s="26">
        <v>0</v>
      </c>
      <c r="M215" s="26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155">
        <v>0</v>
      </c>
      <c r="AH215" s="155">
        <v>0</v>
      </c>
      <c r="AI215" s="5">
        <v>0</v>
      </c>
    </row>
    <row r="216" spans="1:35">
      <c r="A216" s="24">
        <v>215</v>
      </c>
      <c r="B216">
        <v>45.454230000000003</v>
      </c>
      <c r="C216">
        <v>-92.513639999999995</v>
      </c>
      <c r="D216" s="5">
        <v>18</v>
      </c>
      <c r="E216" s="5" t="s">
        <v>631</v>
      </c>
      <c r="F216" s="158">
        <v>1</v>
      </c>
      <c r="G216" s="24">
        <v>0</v>
      </c>
      <c r="H216" s="5">
        <v>0</v>
      </c>
      <c r="I216" s="5">
        <v>0</v>
      </c>
      <c r="J216" s="9">
        <v>0</v>
      </c>
      <c r="K216" s="26">
        <v>0</v>
      </c>
      <c r="L216" s="26">
        <v>0</v>
      </c>
      <c r="M216" s="26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155">
        <v>0</v>
      </c>
      <c r="AH216" s="155">
        <v>0</v>
      </c>
      <c r="AI216" s="5">
        <v>0</v>
      </c>
    </row>
    <row r="217" spans="1:35">
      <c r="A217" s="24">
        <v>216</v>
      </c>
      <c r="B217">
        <v>45.45467</v>
      </c>
      <c r="C217">
        <v>-92.513660000000002</v>
      </c>
      <c r="D217" s="5">
        <v>18</v>
      </c>
      <c r="E217" s="5" t="s">
        <v>633</v>
      </c>
      <c r="F217" s="158">
        <v>1</v>
      </c>
      <c r="G217" s="24">
        <v>0</v>
      </c>
      <c r="H217" s="5">
        <v>0</v>
      </c>
      <c r="I217" s="5">
        <v>0</v>
      </c>
      <c r="J217" s="9">
        <v>0</v>
      </c>
      <c r="K217" s="26">
        <v>0</v>
      </c>
      <c r="L217" s="26">
        <v>0</v>
      </c>
      <c r="M217" s="26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155">
        <v>0</v>
      </c>
      <c r="AH217" s="155">
        <v>0</v>
      </c>
      <c r="AI217" s="5">
        <v>0</v>
      </c>
    </row>
    <row r="218" spans="1:35">
      <c r="A218" s="24">
        <v>217</v>
      </c>
      <c r="B218">
        <v>45.455120000000001</v>
      </c>
      <c r="C218">
        <v>-92.513679999999994</v>
      </c>
      <c r="D218" s="5">
        <v>17.5</v>
      </c>
      <c r="E218" s="5" t="s">
        <v>633</v>
      </c>
      <c r="F218" s="158">
        <v>1</v>
      </c>
      <c r="G218" s="24">
        <v>0</v>
      </c>
      <c r="H218" s="5">
        <v>0</v>
      </c>
      <c r="I218" s="5">
        <v>0</v>
      </c>
      <c r="J218" s="9">
        <v>0</v>
      </c>
      <c r="K218" s="26">
        <v>0</v>
      </c>
      <c r="L218" s="26">
        <v>0</v>
      </c>
      <c r="M218" s="26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155">
        <v>0</v>
      </c>
      <c r="AH218" s="155">
        <v>0</v>
      </c>
      <c r="AI218" s="5">
        <v>0</v>
      </c>
    </row>
    <row r="219" spans="1:35">
      <c r="A219" s="24">
        <v>218</v>
      </c>
      <c r="B219">
        <v>45.455559999999998</v>
      </c>
      <c r="C219">
        <v>-92.5137</v>
      </c>
      <c r="D219" s="5">
        <v>17</v>
      </c>
      <c r="E219" s="5" t="s">
        <v>633</v>
      </c>
      <c r="F219" s="158">
        <v>1</v>
      </c>
      <c r="G219" s="24">
        <v>0</v>
      </c>
      <c r="H219" s="5">
        <v>0</v>
      </c>
      <c r="I219" s="5">
        <v>0</v>
      </c>
      <c r="J219" s="9">
        <v>0</v>
      </c>
      <c r="K219" s="26">
        <v>0</v>
      </c>
      <c r="L219" s="26">
        <v>0</v>
      </c>
      <c r="M219" s="26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155">
        <v>0</v>
      </c>
      <c r="AH219" s="155">
        <v>0</v>
      </c>
      <c r="AI219" s="5">
        <v>0</v>
      </c>
    </row>
    <row r="220" spans="1:35">
      <c r="A220" s="24">
        <v>219</v>
      </c>
      <c r="B220">
        <v>45.456009999999999</v>
      </c>
      <c r="C220">
        <v>-92.513720000000006</v>
      </c>
      <c r="D220" s="5">
        <v>16</v>
      </c>
      <c r="E220" s="5" t="s">
        <v>633</v>
      </c>
      <c r="F220" s="158">
        <v>1</v>
      </c>
      <c r="G220" s="24">
        <v>0</v>
      </c>
      <c r="H220" s="5">
        <v>0</v>
      </c>
      <c r="I220" s="5">
        <v>0</v>
      </c>
      <c r="J220" s="9">
        <v>0</v>
      </c>
      <c r="K220" s="26">
        <v>0</v>
      </c>
      <c r="L220" s="26">
        <v>0</v>
      </c>
      <c r="M220" s="26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155">
        <v>0</v>
      </c>
      <c r="AH220" s="155">
        <v>0</v>
      </c>
      <c r="AI220" s="5">
        <v>0</v>
      </c>
    </row>
    <row r="221" spans="1:35">
      <c r="A221" s="24">
        <v>220</v>
      </c>
      <c r="B221">
        <v>45.45646</v>
      </c>
      <c r="C221">
        <v>-92.513739999999999</v>
      </c>
      <c r="D221" s="5">
        <v>10.5</v>
      </c>
      <c r="E221" s="5" t="s">
        <v>633</v>
      </c>
      <c r="F221" s="158">
        <v>1</v>
      </c>
      <c r="G221" s="24">
        <v>0</v>
      </c>
      <c r="H221" s="5">
        <v>0</v>
      </c>
      <c r="I221" s="5">
        <v>0</v>
      </c>
      <c r="J221" s="9">
        <v>0</v>
      </c>
      <c r="K221" s="26">
        <v>0</v>
      </c>
      <c r="L221" s="26">
        <v>0</v>
      </c>
      <c r="M221" s="26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155">
        <v>0</v>
      </c>
      <c r="AH221" s="155">
        <v>0</v>
      </c>
      <c r="AI221" s="5">
        <v>0</v>
      </c>
    </row>
    <row r="222" spans="1:35">
      <c r="A222" s="24">
        <v>221</v>
      </c>
      <c r="B222">
        <v>45.451120000000003</v>
      </c>
      <c r="C222">
        <v>-92.512870000000007</v>
      </c>
      <c r="D222" s="5">
        <v>6</v>
      </c>
      <c r="E222" s="5" t="s">
        <v>632</v>
      </c>
      <c r="F222" s="158">
        <v>1</v>
      </c>
      <c r="G222" s="24">
        <v>0</v>
      </c>
      <c r="H222" s="5">
        <v>0</v>
      </c>
      <c r="I222" s="5">
        <v>0</v>
      </c>
      <c r="J222" s="9">
        <v>0</v>
      </c>
      <c r="K222" s="26">
        <v>0</v>
      </c>
      <c r="L222" s="26">
        <v>0</v>
      </c>
      <c r="M222" s="26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155">
        <v>2</v>
      </c>
      <c r="AH222" s="155">
        <v>0</v>
      </c>
      <c r="AI222" s="5">
        <v>0</v>
      </c>
    </row>
    <row r="223" spans="1:35">
      <c r="A223" s="24">
        <v>222</v>
      </c>
      <c r="B223">
        <v>45.451560000000001</v>
      </c>
      <c r="C223">
        <v>-92.512889999999999</v>
      </c>
      <c r="D223" s="5">
        <v>12.5</v>
      </c>
      <c r="E223" s="5" t="s">
        <v>632</v>
      </c>
      <c r="F223" s="158">
        <v>1</v>
      </c>
      <c r="G223" s="24">
        <v>0</v>
      </c>
      <c r="H223" s="5">
        <v>0</v>
      </c>
      <c r="I223" s="5">
        <v>0</v>
      </c>
      <c r="J223" s="9">
        <v>0</v>
      </c>
      <c r="K223" s="26">
        <v>0</v>
      </c>
      <c r="L223" s="26">
        <v>0</v>
      </c>
      <c r="M223" s="26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155">
        <v>0</v>
      </c>
      <c r="AH223" s="155">
        <v>0</v>
      </c>
      <c r="AI223" s="5">
        <v>0</v>
      </c>
    </row>
    <row r="224" spans="1:35">
      <c r="A224" s="24">
        <v>223</v>
      </c>
      <c r="B224">
        <v>45.452010000000001</v>
      </c>
      <c r="C224">
        <v>-92.512910000000005</v>
      </c>
      <c r="D224" s="5">
        <v>16</v>
      </c>
      <c r="E224" s="5" t="s">
        <v>633</v>
      </c>
      <c r="F224" s="158">
        <v>1</v>
      </c>
      <c r="G224" s="24">
        <v>0</v>
      </c>
      <c r="H224" s="5">
        <v>0</v>
      </c>
      <c r="I224" s="5">
        <v>0</v>
      </c>
      <c r="J224" s="9">
        <v>0</v>
      </c>
      <c r="K224" s="26">
        <v>0</v>
      </c>
      <c r="L224" s="26">
        <v>0</v>
      </c>
      <c r="M224" s="26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155">
        <v>0</v>
      </c>
      <c r="AH224" s="155">
        <v>0</v>
      </c>
      <c r="AI224" s="5">
        <v>0</v>
      </c>
    </row>
    <row r="225" spans="1:35">
      <c r="A225" s="24">
        <v>224</v>
      </c>
      <c r="B225">
        <v>45.452460000000002</v>
      </c>
      <c r="C225">
        <v>-92.512929999999997</v>
      </c>
      <c r="D225" s="5">
        <v>17.5</v>
      </c>
      <c r="E225" s="5" t="s">
        <v>633</v>
      </c>
      <c r="F225" s="158">
        <v>1</v>
      </c>
      <c r="G225" s="24">
        <v>0</v>
      </c>
      <c r="H225" s="5">
        <v>0</v>
      </c>
      <c r="I225" s="5">
        <v>0</v>
      </c>
      <c r="J225" s="9">
        <v>0</v>
      </c>
      <c r="K225" s="26">
        <v>0</v>
      </c>
      <c r="L225" s="26">
        <v>0</v>
      </c>
      <c r="M225" s="26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155">
        <v>0</v>
      </c>
      <c r="AH225" s="155">
        <v>0</v>
      </c>
      <c r="AI225" s="5">
        <v>0</v>
      </c>
    </row>
    <row r="226" spans="1:35">
      <c r="A226" s="24">
        <v>225</v>
      </c>
      <c r="B226">
        <v>45.4529</v>
      </c>
      <c r="C226">
        <v>-92.512950000000004</v>
      </c>
      <c r="D226" s="5">
        <v>19</v>
      </c>
      <c r="E226" s="5" t="s">
        <v>633</v>
      </c>
      <c r="F226" s="158">
        <v>1</v>
      </c>
      <c r="G226" s="24">
        <v>0</v>
      </c>
      <c r="H226" s="5">
        <v>0</v>
      </c>
      <c r="I226" s="5">
        <v>0</v>
      </c>
      <c r="J226" s="9">
        <v>0</v>
      </c>
      <c r="K226" s="26">
        <v>0</v>
      </c>
      <c r="L226" s="26">
        <v>0</v>
      </c>
      <c r="M226" s="26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155">
        <v>0</v>
      </c>
      <c r="AH226" s="155">
        <v>0</v>
      </c>
      <c r="AI226" s="5">
        <v>0</v>
      </c>
    </row>
    <row r="227" spans="1:35">
      <c r="A227" s="24">
        <v>226</v>
      </c>
      <c r="B227">
        <v>45.45335</v>
      </c>
      <c r="C227">
        <v>-92.512969999999996</v>
      </c>
      <c r="D227" s="5">
        <v>19</v>
      </c>
      <c r="E227" s="5" t="s">
        <v>633</v>
      </c>
      <c r="F227" s="158">
        <v>1</v>
      </c>
      <c r="G227" s="24">
        <v>0</v>
      </c>
      <c r="H227" s="5">
        <v>0</v>
      </c>
      <c r="I227" s="5">
        <v>0</v>
      </c>
      <c r="J227" s="9">
        <v>0</v>
      </c>
      <c r="K227" s="26">
        <v>0</v>
      </c>
      <c r="L227" s="26">
        <v>0</v>
      </c>
      <c r="M227" s="26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155">
        <v>0</v>
      </c>
      <c r="AH227" s="155">
        <v>0</v>
      </c>
      <c r="AI227" s="5">
        <v>0</v>
      </c>
    </row>
    <row r="228" spans="1:35">
      <c r="A228" s="24">
        <v>227</v>
      </c>
      <c r="B228">
        <v>45.453789999999998</v>
      </c>
      <c r="C228">
        <v>-92.512990000000002</v>
      </c>
      <c r="D228" s="5">
        <v>18.5</v>
      </c>
      <c r="E228" s="5" t="s">
        <v>633</v>
      </c>
      <c r="F228" s="158">
        <v>1</v>
      </c>
      <c r="G228" s="24">
        <v>0</v>
      </c>
      <c r="H228" s="5">
        <v>0</v>
      </c>
      <c r="I228" s="5">
        <v>0</v>
      </c>
      <c r="J228" s="9">
        <v>0</v>
      </c>
      <c r="K228" s="26">
        <v>0</v>
      </c>
      <c r="L228" s="26">
        <v>0</v>
      </c>
      <c r="M228" s="26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155">
        <v>0</v>
      </c>
      <c r="AH228" s="155">
        <v>0</v>
      </c>
      <c r="AI228" s="5">
        <v>0</v>
      </c>
    </row>
    <row r="229" spans="1:35">
      <c r="A229" s="24">
        <v>228</v>
      </c>
      <c r="B229">
        <v>45.454239999999999</v>
      </c>
      <c r="C229">
        <v>-92.513009999999994</v>
      </c>
      <c r="D229" s="5">
        <v>18.5</v>
      </c>
      <c r="E229" s="5" t="s">
        <v>633</v>
      </c>
      <c r="F229" s="158">
        <v>1</v>
      </c>
      <c r="G229" s="24">
        <v>0</v>
      </c>
      <c r="H229" s="5">
        <v>0</v>
      </c>
      <c r="I229" s="5">
        <v>0</v>
      </c>
      <c r="J229" s="9">
        <v>0</v>
      </c>
      <c r="K229" s="26">
        <v>0</v>
      </c>
      <c r="L229" s="26">
        <v>0</v>
      </c>
      <c r="M229" s="26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155">
        <v>0</v>
      </c>
      <c r="AH229" s="155">
        <v>0</v>
      </c>
      <c r="AI229" s="5">
        <v>0</v>
      </c>
    </row>
    <row r="230" spans="1:35">
      <c r="A230" s="24">
        <v>229</v>
      </c>
      <c r="B230">
        <v>45.454689999999999</v>
      </c>
      <c r="C230">
        <v>-92.513030000000001</v>
      </c>
      <c r="D230" s="5">
        <v>18.5</v>
      </c>
      <c r="E230" s="5" t="s">
        <v>633</v>
      </c>
      <c r="F230" s="158">
        <v>1</v>
      </c>
      <c r="G230" s="24">
        <v>0</v>
      </c>
      <c r="H230" s="5">
        <v>0</v>
      </c>
      <c r="I230" s="5">
        <v>0</v>
      </c>
      <c r="J230" s="9">
        <v>0</v>
      </c>
      <c r="K230" s="26">
        <v>0</v>
      </c>
      <c r="L230" s="26">
        <v>0</v>
      </c>
      <c r="M230" s="26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155">
        <v>0</v>
      </c>
      <c r="AH230" s="155">
        <v>0</v>
      </c>
      <c r="AI230" s="5">
        <v>0</v>
      </c>
    </row>
    <row r="231" spans="1:35">
      <c r="A231" s="24">
        <v>230</v>
      </c>
      <c r="B231">
        <v>45.455129999999997</v>
      </c>
      <c r="C231">
        <v>-92.513050000000007</v>
      </c>
      <c r="D231" s="5">
        <v>17.5</v>
      </c>
      <c r="E231" s="5" t="s">
        <v>631</v>
      </c>
      <c r="F231" s="158">
        <v>1</v>
      </c>
      <c r="G231" s="24">
        <v>0</v>
      </c>
      <c r="H231" s="5">
        <v>0</v>
      </c>
      <c r="I231" s="5">
        <v>0</v>
      </c>
      <c r="J231" s="9">
        <v>0</v>
      </c>
      <c r="K231" s="26">
        <v>0</v>
      </c>
      <c r="L231" s="26">
        <v>0</v>
      </c>
      <c r="M231" s="26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155">
        <v>0</v>
      </c>
      <c r="AH231" s="155">
        <v>0</v>
      </c>
      <c r="AI231" s="5">
        <v>0</v>
      </c>
    </row>
    <row r="232" spans="1:35">
      <c r="A232" s="24">
        <v>231</v>
      </c>
      <c r="B232">
        <v>45.455579999999998</v>
      </c>
      <c r="C232">
        <v>-92.513069999999999</v>
      </c>
      <c r="D232" s="5">
        <v>17</v>
      </c>
      <c r="E232" s="5" t="s">
        <v>631</v>
      </c>
      <c r="F232" s="158">
        <v>1</v>
      </c>
      <c r="G232" s="24">
        <v>0</v>
      </c>
      <c r="H232" s="5">
        <v>0</v>
      </c>
      <c r="I232" s="5">
        <v>0</v>
      </c>
      <c r="J232" s="9">
        <v>0</v>
      </c>
      <c r="K232" s="26">
        <v>0</v>
      </c>
      <c r="L232" s="26">
        <v>0</v>
      </c>
      <c r="M232" s="26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155">
        <v>0</v>
      </c>
      <c r="AH232" s="155">
        <v>0</v>
      </c>
      <c r="AI232" s="5">
        <v>0</v>
      </c>
    </row>
    <row r="233" spans="1:35">
      <c r="A233" s="24">
        <v>232</v>
      </c>
      <c r="B233">
        <v>45.456020000000002</v>
      </c>
      <c r="C233">
        <v>-92.513090000000005</v>
      </c>
      <c r="D233" s="5">
        <v>16</v>
      </c>
      <c r="E233" s="5" t="s">
        <v>633</v>
      </c>
      <c r="F233" s="158">
        <v>1</v>
      </c>
      <c r="G233" s="24">
        <v>0</v>
      </c>
      <c r="H233" s="5">
        <v>0</v>
      </c>
      <c r="I233" s="5">
        <v>0</v>
      </c>
      <c r="J233" s="9">
        <v>0</v>
      </c>
      <c r="K233" s="26">
        <v>0</v>
      </c>
      <c r="L233" s="26">
        <v>0</v>
      </c>
      <c r="M233" s="26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155">
        <v>0</v>
      </c>
      <c r="AH233" s="155">
        <v>0</v>
      </c>
      <c r="AI233" s="5">
        <v>0</v>
      </c>
    </row>
    <row r="234" spans="1:35">
      <c r="A234" s="24">
        <v>233</v>
      </c>
      <c r="B234">
        <v>45.456470000000003</v>
      </c>
      <c r="C234">
        <v>-92.513109999999998</v>
      </c>
      <c r="D234" s="5">
        <v>11.5</v>
      </c>
      <c r="E234" s="5" t="s">
        <v>633</v>
      </c>
      <c r="F234" s="158">
        <v>1</v>
      </c>
      <c r="G234" s="24">
        <v>1</v>
      </c>
      <c r="H234" s="5">
        <v>1</v>
      </c>
      <c r="I234" s="5">
        <v>2</v>
      </c>
      <c r="J234" s="9">
        <v>0</v>
      </c>
      <c r="K234" s="26">
        <v>0</v>
      </c>
      <c r="L234" s="26">
        <v>2</v>
      </c>
      <c r="M234" s="26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155">
        <v>0</v>
      </c>
      <c r="AH234" s="155">
        <v>0</v>
      </c>
      <c r="AI234" s="5">
        <v>0</v>
      </c>
    </row>
    <row r="235" spans="1:35">
      <c r="A235" s="24">
        <v>234</v>
      </c>
      <c r="B235">
        <v>45.449350000000003</v>
      </c>
      <c r="C235">
        <v>-92.512150000000005</v>
      </c>
      <c r="D235" s="5">
        <v>3</v>
      </c>
      <c r="E235" s="5" t="s">
        <v>632</v>
      </c>
      <c r="F235" s="158">
        <v>1</v>
      </c>
      <c r="G235" s="24">
        <v>1</v>
      </c>
      <c r="H235" s="5">
        <v>2</v>
      </c>
      <c r="I235" s="5">
        <v>2</v>
      </c>
      <c r="J235" s="9">
        <v>0</v>
      </c>
      <c r="K235" s="26">
        <v>0</v>
      </c>
      <c r="L235" s="26">
        <v>2</v>
      </c>
      <c r="M235" s="26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2</v>
      </c>
      <c r="W235" s="5">
        <v>4</v>
      </c>
      <c r="X235" s="5">
        <v>0</v>
      </c>
      <c r="Y235" s="5">
        <v>0</v>
      </c>
      <c r="Z235" s="5">
        <v>0</v>
      </c>
      <c r="AA235" s="5">
        <v>4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155">
        <v>1</v>
      </c>
      <c r="AH235" s="155">
        <v>0</v>
      </c>
      <c r="AI235" s="5">
        <v>0</v>
      </c>
    </row>
    <row r="236" spans="1:35">
      <c r="A236" s="24">
        <v>235</v>
      </c>
      <c r="B236">
        <v>45.449800000000003</v>
      </c>
      <c r="C236">
        <v>-92.512169999999998</v>
      </c>
      <c r="D236" s="5">
        <v>7</v>
      </c>
      <c r="E236" s="5" t="s">
        <v>633</v>
      </c>
      <c r="F236" s="158">
        <v>1</v>
      </c>
      <c r="G236" s="24">
        <v>1</v>
      </c>
      <c r="H236" s="5">
        <v>1</v>
      </c>
      <c r="I236" s="5">
        <v>1</v>
      </c>
      <c r="J236" s="9">
        <v>0</v>
      </c>
      <c r="K236" s="26">
        <v>0</v>
      </c>
      <c r="L236" s="26">
        <v>1</v>
      </c>
      <c r="M236" s="26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155">
        <v>0</v>
      </c>
      <c r="AH236" s="155">
        <v>0</v>
      </c>
      <c r="AI236" s="5">
        <v>0</v>
      </c>
    </row>
    <row r="237" spans="1:35">
      <c r="A237" s="24">
        <v>236</v>
      </c>
      <c r="B237">
        <v>45.450240000000001</v>
      </c>
      <c r="C237">
        <v>-92.512190000000004</v>
      </c>
      <c r="D237" s="5">
        <v>11</v>
      </c>
      <c r="E237" s="5" t="s">
        <v>633</v>
      </c>
      <c r="F237" s="158">
        <v>1</v>
      </c>
      <c r="G237" s="24">
        <v>1</v>
      </c>
      <c r="H237" s="5">
        <v>1</v>
      </c>
      <c r="I237" s="5">
        <v>1</v>
      </c>
      <c r="J237" s="9">
        <v>0</v>
      </c>
      <c r="K237" s="26">
        <v>0</v>
      </c>
      <c r="L237" s="26">
        <v>1</v>
      </c>
      <c r="M237" s="26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155">
        <v>1</v>
      </c>
      <c r="AH237" s="155">
        <v>0</v>
      </c>
      <c r="AI237" s="5">
        <v>0</v>
      </c>
    </row>
    <row r="238" spans="1:35">
      <c r="A238" s="24">
        <v>237</v>
      </c>
      <c r="B238">
        <v>45.450690000000002</v>
      </c>
      <c r="C238">
        <v>-92.512209999999996</v>
      </c>
      <c r="D238" s="5">
        <v>15</v>
      </c>
      <c r="E238" s="5" t="s">
        <v>631</v>
      </c>
      <c r="F238" s="158">
        <v>1</v>
      </c>
      <c r="G238" s="24">
        <v>0</v>
      </c>
      <c r="H238" s="5">
        <v>0</v>
      </c>
      <c r="I238" s="5">
        <v>0</v>
      </c>
      <c r="J238" s="9">
        <v>0</v>
      </c>
      <c r="K238" s="26">
        <v>0</v>
      </c>
      <c r="L238" s="26">
        <v>0</v>
      </c>
      <c r="M238" s="26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155">
        <v>0</v>
      </c>
      <c r="AH238" s="155">
        <v>0</v>
      </c>
      <c r="AI238" s="5">
        <v>0</v>
      </c>
    </row>
    <row r="239" spans="1:35">
      <c r="A239" s="24">
        <v>238</v>
      </c>
      <c r="B239">
        <v>45.451129999999999</v>
      </c>
      <c r="C239">
        <v>-92.512230000000002</v>
      </c>
      <c r="D239" s="5">
        <v>17</v>
      </c>
      <c r="E239" s="5" t="s">
        <v>631</v>
      </c>
      <c r="F239" s="158">
        <v>1</v>
      </c>
      <c r="G239" s="24">
        <v>0</v>
      </c>
      <c r="H239" s="5">
        <v>0</v>
      </c>
      <c r="I239" s="5">
        <v>0</v>
      </c>
      <c r="J239" s="9">
        <v>0</v>
      </c>
      <c r="K239" s="26">
        <v>0</v>
      </c>
      <c r="L239" s="26">
        <v>0</v>
      </c>
      <c r="M239" s="26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155">
        <v>0</v>
      </c>
      <c r="AH239" s="155">
        <v>0</v>
      </c>
      <c r="AI239" s="5">
        <v>0</v>
      </c>
    </row>
    <row r="240" spans="1:35">
      <c r="A240" s="24">
        <v>239</v>
      </c>
      <c r="B240">
        <v>45.45158</v>
      </c>
      <c r="C240">
        <v>-92.512249999999995</v>
      </c>
      <c r="D240" s="5">
        <v>18</v>
      </c>
      <c r="E240" s="5" t="s">
        <v>631</v>
      </c>
      <c r="F240" s="158">
        <v>1</v>
      </c>
      <c r="G240" s="24">
        <v>0</v>
      </c>
      <c r="H240" s="5">
        <v>0</v>
      </c>
      <c r="I240" s="5">
        <v>0</v>
      </c>
      <c r="J240" s="9">
        <v>0</v>
      </c>
      <c r="K240" s="26">
        <v>0</v>
      </c>
      <c r="L240" s="26">
        <v>0</v>
      </c>
      <c r="M240" s="26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155">
        <v>0</v>
      </c>
      <c r="AH240" s="155">
        <v>0</v>
      </c>
      <c r="AI240" s="5">
        <v>0</v>
      </c>
    </row>
    <row r="241" spans="1:35">
      <c r="A241" s="24">
        <v>240</v>
      </c>
      <c r="B241">
        <v>45.452019999999997</v>
      </c>
      <c r="C241">
        <v>-92.512270000000001</v>
      </c>
      <c r="D241" s="5">
        <v>18.5</v>
      </c>
      <c r="E241" s="5" t="s">
        <v>631</v>
      </c>
      <c r="F241" s="158">
        <v>1</v>
      </c>
      <c r="G241" s="24">
        <v>0</v>
      </c>
      <c r="H241" s="5">
        <v>0</v>
      </c>
      <c r="I241" s="5">
        <v>0</v>
      </c>
      <c r="J241" s="9">
        <v>0</v>
      </c>
      <c r="K241" s="26">
        <v>0</v>
      </c>
      <c r="L241" s="26">
        <v>0</v>
      </c>
      <c r="M241" s="26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155">
        <v>0</v>
      </c>
      <c r="AH241" s="155">
        <v>0</v>
      </c>
      <c r="AI241" s="5">
        <v>0</v>
      </c>
    </row>
    <row r="242" spans="1:35">
      <c r="A242" s="24">
        <v>241</v>
      </c>
      <c r="B242">
        <v>45.452469999999998</v>
      </c>
      <c r="C242">
        <v>-92.512289999999993</v>
      </c>
      <c r="D242" s="5">
        <v>19</v>
      </c>
      <c r="E242" s="5" t="s">
        <v>631</v>
      </c>
      <c r="F242" s="158">
        <v>1</v>
      </c>
      <c r="G242" s="24">
        <v>0</v>
      </c>
      <c r="H242" s="5">
        <v>0</v>
      </c>
      <c r="I242" s="5">
        <v>0</v>
      </c>
      <c r="J242" s="9">
        <v>0</v>
      </c>
      <c r="K242" s="26">
        <v>0</v>
      </c>
      <c r="L242" s="26">
        <v>0</v>
      </c>
      <c r="M242" s="26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155">
        <v>0</v>
      </c>
      <c r="AH242" s="155">
        <v>0</v>
      </c>
      <c r="AI242" s="5">
        <v>0</v>
      </c>
    </row>
    <row r="243" spans="1:35">
      <c r="A243" s="24">
        <v>242</v>
      </c>
      <c r="B243">
        <v>45.452919999999999</v>
      </c>
      <c r="C243">
        <v>-92.512309999999999</v>
      </c>
      <c r="D243" s="5">
        <v>18.5</v>
      </c>
      <c r="E243" s="5" t="s">
        <v>631</v>
      </c>
      <c r="F243" s="158">
        <v>1</v>
      </c>
      <c r="G243" s="24">
        <v>0</v>
      </c>
      <c r="H243" s="5">
        <v>0</v>
      </c>
      <c r="I243" s="5">
        <v>0</v>
      </c>
      <c r="J243" s="9">
        <v>0</v>
      </c>
      <c r="K243" s="26">
        <v>0</v>
      </c>
      <c r="L243" s="26">
        <v>0</v>
      </c>
      <c r="M243" s="26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155">
        <v>0</v>
      </c>
      <c r="AH243" s="155">
        <v>0</v>
      </c>
      <c r="AI243" s="5">
        <v>0</v>
      </c>
    </row>
    <row r="244" spans="1:35">
      <c r="A244" s="24">
        <v>243</v>
      </c>
      <c r="B244">
        <v>45.453360000000004</v>
      </c>
      <c r="C244">
        <v>-92.512330000000006</v>
      </c>
      <c r="D244" s="5">
        <v>19.5</v>
      </c>
      <c r="E244" s="5" t="s">
        <v>633</v>
      </c>
      <c r="F244" s="158">
        <v>0</v>
      </c>
      <c r="G244" s="24">
        <v>0</v>
      </c>
      <c r="H244" s="5">
        <v>0</v>
      </c>
      <c r="I244" s="5">
        <v>0</v>
      </c>
      <c r="J244" s="9">
        <v>0</v>
      </c>
      <c r="K244" s="26">
        <v>0</v>
      </c>
      <c r="L244" s="26">
        <v>0</v>
      </c>
      <c r="M244" s="26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155">
        <v>0</v>
      </c>
      <c r="AH244" s="155">
        <v>0</v>
      </c>
      <c r="AI244" s="5">
        <v>0</v>
      </c>
    </row>
    <row r="245" spans="1:35">
      <c r="A245" s="24">
        <v>244</v>
      </c>
      <c r="B245">
        <v>45.453809999999997</v>
      </c>
      <c r="C245">
        <v>-92.512349999999998</v>
      </c>
      <c r="D245" s="5">
        <v>19</v>
      </c>
      <c r="E245" s="5" t="s">
        <v>633</v>
      </c>
      <c r="F245" s="158">
        <v>1</v>
      </c>
      <c r="G245" s="24">
        <v>0</v>
      </c>
      <c r="H245" s="5">
        <v>0</v>
      </c>
      <c r="I245" s="5">
        <v>0</v>
      </c>
      <c r="J245" s="9">
        <v>0</v>
      </c>
      <c r="K245" s="26">
        <v>0</v>
      </c>
      <c r="L245" s="26">
        <v>0</v>
      </c>
      <c r="M245" s="26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155">
        <v>0</v>
      </c>
      <c r="AH245" s="155">
        <v>0</v>
      </c>
      <c r="AI245" s="5">
        <v>0</v>
      </c>
    </row>
    <row r="246" spans="1:35">
      <c r="A246" s="24">
        <v>245</v>
      </c>
      <c r="B246">
        <v>45.454250000000002</v>
      </c>
      <c r="C246">
        <v>-92.512370000000004</v>
      </c>
      <c r="D246" s="5">
        <v>18.5</v>
      </c>
      <c r="E246" s="5" t="s">
        <v>631</v>
      </c>
      <c r="F246" s="158">
        <v>1</v>
      </c>
      <c r="G246" s="24">
        <v>0</v>
      </c>
      <c r="H246" s="5">
        <v>0</v>
      </c>
      <c r="I246" s="5">
        <v>0</v>
      </c>
      <c r="J246" s="9">
        <v>0</v>
      </c>
      <c r="K246" s="26">
        <v>0</v>
      </c>
      <c r="L246" s="26">
        <v>0</v>
      </c>
      <c r="M246" s="26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155">
        <v>0</v>
      </c>
      <c r="AH246" s="155">
        <v>0</v>
      </c>
      <c r="AI246" s="5">
        <v>0</v>
      </c>
    </row>
    <row r="247" spans="1:35">
      <c r="A247" s="24">
        <v>246</v>
      </c>
      <c r="B247">
        <v>45.454700000000003</v>
      </c>
      <c r="C247">
        <v>-92.512389999999996</v>
      </c>
      <c r="D247" s="5">
        <v>18</v>
      </c>
      <c r="E247" s="5" t="s">
        <v>631</v>
      </c>
      <c r="F247" s="158">
        <v>1</v>
      </c>
      <c r="G247" s="24">
        <v>0</v>
      </c>
      <c r="H247" s="5">
        <v>0</v>
      </c>
      <c r="I247" s="5">
        <v>0</v>
      </c>
      <c r="J247" s="9">
        <v>0</v>
      </c>
      <c r="K247" s="26">
        <v>0</v>
      </c>
      <c r="L247" s="26">
        <v>0</v>
      </c>
      <c r="M247" s="26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155">
        <v>0</v>
      </c>
      <c r="AH247" s="155">
        <v>0</v>
      </c>
      <c r="AI247" s="5">
        <v>0</v>
      </c>
    </row>
    <row r="248" spans="1:35">
      <c r="A248" s="24">
        <v>247</v>
      </c>
      <c r="B248">
        <v>45.455150000000003</v>
      </c>
      <c r="C248">
        <v>-92.512410000000003</v>
      </c>
      <c r="D248" s="5">
        <v>18</v>
      </c>
      <c r="E248" s="5" t="s">
        <v>631</v>
      </c>
      <c r="F248" s="158">
        <v>1</v>
      </c>
      <c r="G248" s="24">
        <v>0</v>
      </c>
      <c r="H248" s="5">
        <v>0</v>
      </c>
      <c r="I248" s="5">
        <v>0</v>
      </c>
      <c r="J248" s="9">
        <v>0</v>
      </c>
      <c r="K248" s="26">
        <v>0</v>
      </c>
      <c r="L248" s="26">
        <v>0</v>
      </c>
      <c r="M248" s="26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155">
        <v>0</v>
      </c>
      <c r="AH248" s="155">
        <v>0</v>
      </c>
      <c r="AI248" s="5">
        <v>0</v>
      </c>
    </row>
    <row r="249" spans="1:35">
      <c r="A249" s="24">
        <v>248</v>
      </c>
      <c r="B249">
        <v>45.455590000000001</v>
      </c>
      <c r="C249">
        <v>-92.512429999999995</v>
      </c>
      <c r="D249" s="5">
        <v>17.5</v>
      </c>
      <c r="E249" s="5" t="s">
        <v>633</v>
      </c>
      <c r="F249" s="158">
        <v>1</v>
      </c>
      <c r="G249" s="24">
        <v>0</v>
      </c>
      <c r="H249" s="5">
        <v>0</v>
      </c>
      <c r="I249" s="5">
        <v>0</v>
      </c>
      <c r="J249" s="9">
        <v>0</v>
      </c>
      <c r="K249" s="26">
        <v>0</v>
      </c>
      <c r="L249" s="26">
        <v>0</v>
      </c>
      <c r="M249" s="26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155">
        <v>0</v>
      </c>
      <c r="AH249" s="155">
        <v>0</v>
      </c>
      <c r="AI249" s="5">
        <v>0</v>
      </c>
    </row>
    <row r="250" spans="1:35">
      <c r="A250" s="24">
        <v>249</v>
      </c>
      <c r="B250">
        <v>45.456040000000002</v>
      </c>
      <c r="C250">
        <v>-92.512450000000001</v>
      </c>
      <c r="D250" s="5">
        <v>14</v>
      </c>
      <c r="E250" s="5" t="s">
        <v>633</v>
      </c>
      <c r="F250" s="158">
        <v>1</v>
      </c>
      <c r="G250" s="24">
        <v>0</v>
      </c>
      <c r="H250" s="5">
        <v>0</v>
      </c>
      <c r="I250" s="5">
        <v>0</v>
      </c>
      <c r="J250" s="9">
        <v>0</v>
      </c>
      <c r="K250" s="26">
        <v>0</v>
      </c>
      <c r="L250" s="26">
        <v>0</v>
      </c>
      <c r="M250" s="26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155">
        <v>0</v>
      </c>
      <c r="AH250" s="155">
        <v>0</v>
      </c>
      <c r="AI250" s="5">
        <v>0</v>
      </c>
    </row>
    <row r="251" spans="1:35">
      <c r="A251" s="24">
        <v>250</v>
      </c>
      <c r="B251">
        <v>45.448920000000001</v>
      </c>
      <c r="C251">
        <v>-92.511499999999998</v>
      </c>
      <c r="D251" s="5">
        <v>4</v>
      </c>
      <c r="E251" s="5" t="s">
        <v>633</v>
      </c>
      <c r="F251" s="158">
        <v>1</v>
      </c>
      <c r="G251" s="24">
        <v>1</v>
      </c>
      <c r="H251" s="5">
        <v>3</v>
      </c>
      <c r="I251" s="5">
        <v>2</v>
      </c>
      <c r="J251" s="9">
        <v>0</v>
      </c>
      <c r="K251" s="26">
        <v>0</v>
      </c>
      <c r="L251" s="26">
        <v>2</v>
      </c>
      <c r="M251" s="26">
        <v>0</v>
      </c>
      <c r="N251" s="5">
        <v>0</v>
      </c>
      <c r="O251" s="5">
        <v>1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2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155">
        <v>1</v>
      </c>
      <c r="AH251" s="155">
        <v>0</v>
      </c>
      <c r="AI251" s="5">
        <v>0</v>
      </c>
    </row>
    <row r="252" spans="1:35">
      <c r="A252" s="24">
        <v>251</v>
      </c>
      <c r="B252">
        <v>45.449359999999999</v>
      </c>
      <c r="C252">
        <v>-92.511520000000004</v>
      </c>
      <c r="D252" s="5">
        <v>10</v>
      </c>
      <c r="E252" s="5" t="s">
        <v>631</v>
      </c>
      <c r="F252" s="158">
        <v>1</v>
      </c>
      <c r="G252" s="24">
        <v>0</v>
      </c>
      <c r="H252" s="5">
        <v>0</v>
      </c>
      <c r="I252" s="5">
        <v>0</v>
      </c>
      <c r="J252" s="9">
        <v>0</v>
      </c>
      <c r="K252" s="26">
        <v>0</v>
      </c>
      <c r="L252" s="26">
        <v>0</v>
      </c>
      <c r="M252" s="26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155">
        <v>0</v>
      </c>
      <c r="AH252" s="155">
        <v>0</v>
      </c>
      <c r="AI252" s="5">
        <v>0</v>
      </c>
    </row>
    <row r="253" spans="1:35">
      <c r="A253" s="24">
        <v>252</v>
      </c>
      <c r="B253">
        <v>45.449809999999999</v>
      </c>
      <c r="C253">
        <v>-92.511539999999997</v>
      </c>
      <c r="D253" s="5">
        <v>13</v>
      </c>
      <c r="E253" s="5" t="s">
        <v>631</v>
      </c>
      <c r="F253" s="158">
        <v>1</v>
      </c>
      <c r="G253" s="24">
        <v>0</v>
      </c>
      <c r="H253" s="5">
        <v>0</v>
      </c>
      <c r="I253" s="5">
        <v>0</v>
      </c>
      <c r="J253" s="9">
        <v>0</v>
      </c>
      <c r="K253" s="26">
        <v>0</v>
      </c>
      <c r="L253" s="26">
        <v>0</v>
      </c>
      <c r="M253" s="26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155">
        <v>1</v>
      </c>
      <c r="AH253" s="155">
        <v>0</v>
      </c>
      <c r="AI253" s="5">
        <v>0</v>
      </c>
    </row>
    <row r="254" spans="1:35">
      <c r="A254" s="24">
        <v>253</v>
      </c>
      <c r="B254">
        <v>45.45026</v>
      </c>
      <c r="C254">
        <v>-92.511560000000003</v>
      </c>
      <c r="D254" s="5">
        <v>16</v>
      </c>
      <c r="E254" s="5" t="s">
        <v>633</v>
      </c>
      <c r="F254" s="158">
        <v>1</v>
      </c>
      <c r="G254" s="24">
        <v>0</v>
      </c>
      <c r="H254" s="5">
        <v>0</v>
      </c>
      <c r="I254" s="5">
        <v>0</v>
      </c>
      <c r="J254" s="9">
        <v>0</v>
      </c>
      <c r="K254" s="26">
        <v>0</v>
      </c>
      <c r="L254" s="26">
        <v>0</v>
      </c>
      <c r="M254" s="26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155">
        <v>0</v>
      </c>
      <c r="AH254" s="155">
        <v>0</v>
      </c>
      <c r="AI254" s="5">
        <v>0</v>
      </c>
    </row>
    <row r="255" spans="1:35">
      <c r="A255" s="24">
        <v>254</v>
      </c>
      <c r="B255">
        <v>45.450699999999998</v>
      </c>
      <c r="C255">
        <v>-92.511579999999995</v>
      </c>
      <c r="D255" s="5">
        <v>17.5</v>
      </c>
      <c r="E255" s="5" t="s">
        <v>631</v>
      </c>
      <c r="F255" s="158">
        <v>1</v>
      </c>
      <c r="G255" s="24">
        <v>0</v>
      </c>
      <c r="H255" s="5">
        <v>0</v>
      </c>
      <c r="I255" s="5">
        <v>0</v>
      </c>
      <c r="J255" s="9">
        <v>0</v>
      </c>
      <c r="K255" s="26">
        <v>0</v>
      </c>
      <c r="L255" s="26">
        <v>0</v>
      </c>
      <c r="M255" s="26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155">
        <v>0</v>
      </c>
      <c r="AH255" s="155">
        <v>0</v>
      </c>
      <c r="AI255" s="5">
        <v>0</v>
      </c>
    </row>
    <row r="256" spans="1:35">
      <c r="A256" s="24">
        <v>255</v>
      </c>
      <c r="B256">
        <v>45.451149999999998</v>
      </c>
      <c r="C256">
        <v>-92.511600000000001</v>
      </c>
      <c r="D256" s="5">
        <v>18.5</v>
      </c>
      <c r="E256" s="5" t="s">
        <v>631</v>
      </c>
      <c r="F256" s="158">
        <v>1</v>
      </c>
      <c r="G256" s="24">
        <v>0</v>
      </c>
      <c r="H256" s="5">
        <v>0</v>
      </c>
      <c r="I256" s="5">
        <v>0</v>
      </c>
      <c r="J256" s="9">
        <v>0</v>
      </c>
      <c r="K256" s="26">
        <v>0</v>
      </c>
      <c r="L256" s="26">
        <v>0</v>
      </c>
      <c r="M256" s="26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155">
        <v>0</v>
      </c>
      <c r="AH256" s="155">
        <v>0</v>
      </c>
      <c r="AI256" s="5">
        <v>0</v>
      </c>
    </row>
    <row r="257" spans="1:35">
      <c r="A257" s="24">
        <v>256</v>
      </c>
      <c r="B257">
        <v>45.451590000000003</v>
      </c>
      <c r="C257">
        <v>-92.511619999999994</v>
      </c>
      <c r="D257" s="5">
        <v>18.5</v>
      </c>
      <c r="E257" s="5" t="s">
        <v>633</v>
      </c>
      <c r="F257" s="158">
        <v>1</v>
      </c>
      <c r="G257" s="24">
        <v>0</v>
      </c>
      <c r="H257" s="5">
        <v>0</v>
      </c>
      <c r="I257" s="5">
        <v>0</v>
      </c>
      <c r="J257" s="9">
        <v>0</v>
      </c>
      <c r="K257" s="26">
        <v>0</v>
      </c>
      <c r="L257" s="26">
        <v>0</v>
      </c>
      <c r="M257" s="26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155">
        <v>0</v>
      </c>
      <c r="AH257" s="155">
        <v>0</v>
      </c>
      <c r="AI257" s="5">
        <v>0</v>
      </c>
    </row>
    <row r="258" spans="1:35">
      <c r="A258" s="24">
        <v>257</v>
      </c>
      <c r="B258">
        <v>45.452039999999997</v>
      </c>
      <c r="C258">
        <v>-92.51164</v>
      </c>
      <c r="D258" s="5">
        <v>19</v>
      </c>
      <c r="E258" s="5" t="s">
        <v>633</v>
      </c>
      <c r="F258" s="158">
        <v>1</v>
      </c>
      <c r="G258" s="24">
        <v>0</v>
      </c>
      <c r="H258" s="5">
        <v>0</v>
      </c>
      <c r="I258" s="5">
        <v>0</v>
      </c>
      <c r="J258" s="9">
        <v>0</v>
      </c>
      <c r="K258" s="26">
        <v>0</v>
      </c>
      <c r="L258" s="26">
        <v>0</v>
      </c>
      <c r="M258" s="26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155">
        <v>0</v>
      </c>
      <c r="AH258" s="155">
        <v>0</v>
      </c>
      <c r="AI258" s="5">
        <v>0</v>
      </c>
    </row>
    <row r="259" spans="1:35">
      <c r="A259" s="24">
        <v>258</v>
      </c>
      <c r="B259">
        <v>45.452480000000001</v>
      </c>
      <c r="C259">
        <v>-92.511660000000006</v>
      </c>
      <c r="D259" s="5">
        <v>19</v>
      </c>
      <c r="E259" s="5" t="s">
        <v>633</v>
      </c>
      <c r="F259" s="158">
        <v>1</v>
      </c>
      <c r="G259" s="24">
        <v>0</v>
      </c>
      <c r="H259" s="5">
        <v>0</v>
      </c>
      <c r="I259" s="5">
        <v>0</v>
      </c>
      <c r="J259" s="9">
        <v>0</v>
      </c>
      <c r="K259" s="26">
        <v>0</v>
      </c>
      <c r="L259" s="26">
        <v>0</v>
      </c>
      <c r="M259" s="26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155">
        <v>0</v>
      </c>
      <c r="AH259" s="155">
        <v>0</v>
      </c>
      <c r="AI259" s="5">
        <v>0</v>
      </c>
    </row>
    <row r="260" spans="1:35">
      <c r="A260" s="24">
        <v>259</v>
      </c>
      <c r="B260">
        <v>45.452930000000002</v>
      </c>
      <c r="C260">
        <v>-92.511679999999998</v>
      </c>
      <c r="D260" s="5">
        <v>19.5</v>
      </c>
      <c r="E260" s="5" t="s">
        <v>633</v>
      </c>
      <c r="F260" s="158">
        <v>0</v>
      </c>
      <c r="G260" s="24">
        <v>0</v>
      </c>
      <c r="H260" s="5">
        <v>0</v>
      </c>
      <c r="I260" s="5">
        <v>0</v>
      </c>
      <c r="J260" s="9">
        <v>0</v>
      </c>
      <c r="K260" s="26">
        <v>0</v>
      </c>
      <c r="L260" s="26">
        <v>0</v>
      </c>
      <c r="M260" s="26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155">
        <v>0</v>
      </c>
      <c r="AH260" s="155">
        <v>0</v>
      </c>
      <c r="AI260" s="5">
        <v>0</v>
      </c>
    </row>
    <row r="261" spans="1:35">
      <c r="A261" s="24">
        <v>260</v>
      </c>
      <c r="B261">
        <v>45.453380000000003</v>
      </c>
      <c r="C261">
        <v>-92.511700000000005</v>
      </c>
      <c r="D261" s="5">
        <v>19.5</v>
      </c>
      <c r="E261" s="5" t="s">
        <v>633</v>
      </c>
      <c r="F261" s="158">
        <v>0</v>
      </c>
      <c r="G261" s="24">
        <v>0</v>
      </c>
      <c r="H261" s="5">
        <v>0</v>
      </c>
      <c r="I261" s="5">
        <v>0</v>
      </c>
      <c r="J261" s="9">
        <v>0</v>
      </c>
      <c r="K261" s="26">
        <v>0</v>
      </c>
      <c r="L261" s="26">
        <v>0</v>
      </c>
      <c r="M261" s="26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155">
        <v>0</v>
      </c>
      <c r="AH261" s="155">
        <v>0</v>
      </c>
      <c r="AI261" s="5">
        <v>0</v>
      </c>
    </row>
    <row r="262" spans="1:35">
      <c r="A262" s="24">
        <v>261</v>
      </c>
      <c r="B262">
        <v>45.45382</v>
      </c>
      <c r="C262">
        <v>-92.511719999999997</v>
      </c>
      <c r="D262" s="5">
        <v>19</v>
      </c>
      <c r="E262" s="5" t="s">
        <v>633</v>
      </c>
      <c r="F262" s="158">
        <v>1</v>
      </c>
      <c r="G262" s="24">
        <v>0</v>
      </c>
      <c r="H262" s="5">
        <v>0</v>
      </c>
      <c r="I262" s="5">
        <v>0</v>
      </c>
      <c r="J262" s="9">
        <v>0</v>
      </c>
      <c r="K262" s="26">
        <v>0</v>
      </c>
      <c r="L262" s="26">
        <v>0</v>
      </c>
      <c r="M262" s="26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155">
        <v>0</v>
      </c>
      <c r="AH262" s="155">
        <v>0</v>
      </c>
      <c r="AI262" s="5">
        <v>0</v>
      </c>
    </row>
    <row r="263" spans="1:35">
      <c r="A263" s="24">
        <v>262</v>
      </c>
      <c r="B263">
        <v>45.454270000000001</v>
      </c>
      <c r="C263">
        <v>-92.511740000000003</v>
      </c>
      <c r="D263" s="5">
        <v>18.5</v>
      </c>
      <c r="E263" s="5" t="s">
        <v>633</v>
      </c>
      <c r="F263" s="158">
        <v>1</v>
      </c>
      <c r="G263" s="24">
        <v>0</v>
      </c>
      <c r="H263" s="5">
        <v>0</v>
      </c>
      <c r="I263" s="5">
        <v>0</v>
      </c>
      <c r="J263" s="9">
        <v>0</v>
      </c>
      <c r="K263" s="26">
        <v>0</v>
      </c>
      <c r="L263" s="26">
        <v>0</v>
      </c>
      <c r="M263" s="26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155">
        <v>0</v>
      </c>
      <c r="AH263" s="155">
        <v>0</v>
      </c>
      <c r="AI263" s="5">
        <v>0</v>
      </c>
    </row>
    <row r="264" spans="1:35">
      <c r="A264" s="24">
        <v>263</v>
      </c>
      <c r="B264">
        <v>45.454709999999999</v>
      </c>
      <c r="C264">
        <v>-92.511759999999995</v>
      </c>
      <c r="D264" s="5">
        <v>18.5</v>
      </c>
      <c r="E264" s="5" t="s">
        <v>633</v>
      </c>
      <c r="F264" s="158">
        <v>1</v>
      </c>
      <c r="G264" s="24">
        <v>0</v>
      </c>
      <c r="H264" s="5">
        <v>0</v>
      </c>
      <c r="I264" s="5">
        <v>0</v>
      </c>
      <c r="J264" s="9">
        <v>0</v>
      </c>
      <c r="K264" s="26">
        <v>0</v>
      </c>
      <c r="L264" s="26">
        <v>0</v>
      </c>
      <c r="M264" s="26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155">
        <v>0</v>
      </c>
      <c r="AH264" s="155">
        <v>0</v>
      </c>
      <c r="AI264" s="5">
        <v>0</v>
      </c>
    </row>
    <row r="265" spans="1:35">
      <c r="A265" s="24">
        <v>264</v>
      </c>
      <c r="B265">
        <v>45.455159999999999</v>
      </c>
      <c r="C265">
        <v>-92.511780000000002</v>
      </c>
      <c r="D265" s="5">
        <v>17.5</v>
      </c>
      <c r="E265" s="5" t="s">
        <v>631</v>
      </c>
      <c r="F265" s="158">
        <v>1</v>
      </c>
      <c r="G265" s="24">
        <v>0</v>
      </c>
      <c r="H265" s="5">
        <v>0</v>
      </c>
      <c r="I265" s="5">
        <v>0</v>
      </c>
      <c r="J265" s="9">
        <v>0</v>
      </c>
      <c r="K265" s="26">
        <v>0</v>
      </c>
      <c r="L265" s="26">
        <v>0</v>
      </c>
      <c r="M265" s="26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155">
        <v>0</v>
      </c>
      <c r="AH265" s="155">
        <v>0</v>
      </c>
      <c r="AI265" s="5">
        <v>0</v>
      </c>
    </row>
    <row r="266" spans="1:35">
      <c r="A266" s="24">
        <v>265</v>
      </c>
      <c r="B266">
        <v>45.45561</v>
      </c>
      <c r="C266">
        <v>-92.511799999999994</v>
      </c>
      <c r="D266" s="5">
        <v>15</v>
      </c>
      <c r="E266" s="5" t="s">
        <v>633</v>
      </c>
      <c r="F266" s="158">
        <v>1</v>
      </c>
      <c r="G266" s="24">
        <v>1</v>
      </c>
      <c r="H266" s="5">
        <v>1</v>
      </c>
      <c r="I266" s="5">
        <v>1</v>
      </c>
      <c r="J266" s="9">
        <v>0</v>
      </c>
      <c r="K266" s="26">
        <v>0</v>
      </c>
      <c r="L266" s="26">
        <v>1</v>
      </c>
      <c r="M266" s="26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155">
        <v>0</v>
      </c>
      <c r="AH266" s="155">
        <v>0</v>
      </c>
      <c r="AI266" s="5">
        <v>0</v>
      </c>
    </row>
    <row r="267" spans="1:35">
      <c r="A267" s="24">
        <v>266</v>
      </c>
      <c r="B267">
        <v>45.456049999999998</v>
      </c>
      <c r="C267">
        <v>-92.51182</v>
      </c>
      <c r="D267" s="5">
        <v>4</v>
      </c>
      <c r="E267" s="5" t="s">
        <v>632</v>
      </c>
      <c r="F267" s="158">
        <v>1</v>
      </c>
      <c r="G267" s="24">
        <v>1</v>
      </c>
      <c r="H267" s="5">
        <v>2</v>
      </c>
      <c r="I267" s="5">
        <v>2</v>
      </c>
      <c r="J267" s="9">
        <v>0</v>
      </c>
      <c r="K267" s="26">
        <v>0</v>
      </c>
      <c r="L267" s="26">
        <v>0</v>
      </c>
      <c r="M267" s="26">
        <v>0</v>
      </c>
      <c r="N267" s="5">
        <v>0</v>
      </c>
      <c r="O267" s="5">
        <v>0</v>
      </c>
      <c r="P267" s="5">
        <v>1</v>
      </c>
      <c r="Q267" s="5">
        <v>0</v>
      </c>
      <c r="R267" s="5">
        <v>0</v>
      </c>
      <c r="S267" s="5">
        <v>0</v>
      </c>
      <c r="T267" s="5">
        <v>2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155">
        <v>1</v>
      </c>
      <c r="AH267" s="155">
        <v>0</v>
      </c>
      <c r="AI267" s="5">
        <v>0</v>
      </c>
    </row>
    <row r="268" spans="1:35">
      <c r="A268" s="24">
        <v>267</v>
      </c>
      <c r="B268">
        <v>45.44849</v>
      </c>
      <c r="C268">
        <v>-92.510850000000005</v>
      </c>
      <c r="D268" s="5">
        <v>3</v>
      </c>
      <c r="E268" s="5" t="s">
        <v>633</v>
      </c>
      <c r="F268" s="158">
        <v>1</v>
      </c>
      <c r="G268" s="24">
        <v>1</v>
      </c>
      <c r="H268" s="5">
        <v>3</v>
      </c>
      <c r="I268" s="5">
        <v>2</v>
      </c>
      <c r="J268" s="9">
        <v>0</v>
      </c>
      <c r="K268" s="26">
        <v>0</v>
      </c>
      <c r="L268" s="26">
        <v>2</v>
      </c>
      <c r="M268" s="26">
        <v>0</v>
      </c>
      <c r="N268" s="5">
        <v>0</v>
      </c>
      <c r="O268" s="5">
        <v>0</v>
      </c>
      <c r="P268" s="5">
        <v>0</v>
      </c>
      <c r="Q268" s="5">
        <v>0</v>
      </c>
      <c r="R268" s="5">
        <v>2</v>
      </c>
      <c r="S268" s="5">
        <v>0</v>
      </c>
      <c r="T268" s="5">
        <v>0</v>
      </c>
      <c r="U268" s="5">
        <v>0</v>
      </c>
      <c r="V268" s="5">
        <v>2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155">
        <v>0</v>
      </c>
      <c r="AH268" s="155">
        <v>0</v>
      </c>
      <c r="AI268" s="5">
        <v>0</v>
      </c>
    </row>
    <row r="269" spans="1:35">
      <c r="A269" s="24">
        <v>268</v>
      </c>
      <c r="B269">
        <v>45.448929999999997</v>
      </c>
      <c r="C269">
        <v>-92.510869999999997</v>
      </c>
      <c r="D269" s="5">
        <v>9</v>
      </c>
      <c r="E269" s="5" t="s">
        <v>631</v>
      </c>
      <c r="F269" s="158">
        <v>1</v>
      </c>
      <c r="G269" s="24">
        <v>0</v>
      </c>
      <c r="H269" s="5">
        <v>0</v>
      </c>
      <c r="I269" s="5">
        <v>0</v>
      </c>
      <c r="J269" s="9">
        <v>0</v>
      </c>
      <c r="K269" s="26">
        <v>0</v>
      </c>
      <c r="L269" s="26">
        <v>4</v>
      </c>
      <c r="M269" s="26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155">
        <v>0</v>
      </c>
      <c r="AH269" s="155">
        <v>0</v>
      </c>
      <c r="AI269" s="5">
        <v>0</v>
      </c>
    </row>
    <row r="270" spans="1:35">
      <c r="A270" s="24">
        <v>269</v>
      </c>
      <c r="B270">
        <v>45.449379999999998</v>
      </c>
      <c r="C270">
        <v>-92.510890000000003</v>
      </c>
      <c r="D270" s="5">
        <v>13.5</v>
      </c>
      <c r="E270" s="5" t="s">
        <v>631</v>
      </c>
      <c r="F270" s="158">
        <v>1</v>
      </c>
      <c r="G270" s="24">
        <v>0</v>
      </c>
      <c r="H270" s="5">
        <v>0</v>
      </c>
      <c r="I270" s="5">
        <v>0</v>
      </c>
      <c r="J270" s="9">
        <v>0</v>
      </c>
      <c r="K270" s="26">
        <v>0</v>
      </c>
      <c r="L270" s="26">
        <v>0</v>
      </c>
      <c r="M270" s="26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155">
        <v>0</v>
      </c>
      <c r="AH270" s="155">
        <v>0</v>
      </c>
      <c r="AI270" s="5">
        <v>0</v>
      </c>
    </row>
    <row r="271" spans="1:35">
      <c r="A271" s="24">
        <v>270</v>
      </c>
      <c r="B271">
        <v>45.449820000000003</v>
      </c>
      <c r="C271">
        <v>-92.510909999999996</v>
      </c>
      <c r="D271" s="5">
        <v>16</v>
      </c>
      <c r="E271" s="5" t="s">
        <v>631</v>
      </c>
      <c r="F271" s="158">
        <v>1</v>
      </c>
      <c r="G271" s="24">
        <v>0</v>
      </c>
      <c r="H271" s="5">
        <v>0</v>
      </c>
      <c r="I271" s="5">
        <v>0</v>
      </c>
      <c r="J271" s="9">
        <v>0</v>
      </c>
      <c r="K271" s="26">
        <v>0</v>
      </c>
      <c r="L271" s="26">
        <v>0</v>
      </c>
      <c r="M271" s="26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155">
        <v>0</v>
      </c>
      <c r="AH271" s="155">
        <v>0</v>
      </c>
      <c r="AI271" s="5">
        <v>0</v>
      </c>
    </row>
    <row r="272" spans="1:35">
      <c r="A272" s="24">
        <v>271</v>
      </c>
      <c r="B272">
        <v>45.450270000000003</v>
      </c>
      <c r="C272">
        <v>-92.510930000000002</v>
      </c>
      <c r="D272" s="5">
        <v>17.5</v>
      </c>
      <c r="E272" s="5" t="s">
        <v>631</v>
      </c>
      <c r="F272" s="158">
        <v>1</v>
      </c>
      <c r="G272" s="24">
        <v>0</v>
      </c>
      <c r="H272" s="5">
        <v>0</v>
      </c>
      <c r="I272" s="5">
        <v>0</v>
      </c>
      <c r="J272" s="9">
        <v>0</v>
      </c>
      <c r="K272" s="26">
        <v>0</v>
      </c>
      <c r="L272" s="26">
        <v>0</v>
      </c>
      <c r="M272" s="26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155">
        <v>0</v>
      </c>
      <c r="AH272" s="155">
        <v>0</v>
      </c>
      <c r="AI272" s="5">
        <v>0</v>
      </c>
    </row>
    <row r="273" spans="1:35">
      <c r="A273" s="24">
        <v>272</v>
      </c>
      <c r="B273">
        <v>45.450719999999997</v>
      </c>
      <c r="C273">
        <v>-92.510949999999994</v>
      </c>
      <c r="D273" s="5">
        <v>18.5</v>
      </c>
      <c r="E273" s="5" t="s">
        <v>631</v>
      </c>
      <c r="F273" s="158">
        <v>1</v>
      </c>
      <c r="G273" s="24">
        <v>0</v>
      </c>
      <c r="H273" s="5">
        <v>0</v>
      </c>
      <c r="I273" s="5">
        <v>0</v>
      </c>
      <c r="J273" s="9">
        <v>0</v>
      </c>
      <c r="K273" s="26">
        <v>0</v>
      </c>
      <c r="L273" s="26">
        <v>0</v>
      </c>
      <c r="M273" s="26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155">
        <v>0</v>
      </c>
      <c r="AH273" s="155">
        <v>0</v>
      </c>
      <c r="AI273" s="5">
        <v>0</v>
      </c>
    </row>
    <row r="274" spans="1:35">
      <c r="A274" s="24">
        <v>273</v>
      </c>
      <c r="B274">
        <v>45.451160000000002</v>
      </c>
      <c r="C274">
        <v>-92.51097</v>
      </c>
      <c r="D274" s="5">
        <v>19.5</v>
      </c>
      <c r="E274" s="5" t="s">
        <v>631</v>
      </c>
      <c r="F274" s="158">
        <v>0</v>
      </c>
      <c r="G274" s="24">
        <v>0</v>
      </c>
      <c r="H274" s="5">
        <v>0</v>
      </c>
      <c r="I274" s="5">
        <v>0</v>
      </c>
      <c r="J274" s="9">
        <v>0</v>
      </c>
      <c r="K274" s="26">
        <v>0</v>
      </c>
      <c r="L274" s="26">
        <v>0</v>
      </c>
      <c r="M274" s="26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155">
        <v>0</v>
      </c>
      <c r="AH274" s="155">
        <v>0</v>
      </c>
      <c r="AI274" s="5">
        <v>0</v>
      </c>
    </row>
    <row r="275" spans="1:35">
      <c r="A275" s="24">
        <v>274</v>
      </c>
      <c r="B275">
        <v>45.451610000000002</v>
      </c>
      <c r="C275">
        <v>-92.510990000000007</v>
      </c>
      <c r="D275" s="5">
        <v>19.5</v>
      </c>
      <c r="E275" s="5" t="s">
        <v>633</v>
      </c>
      <c r="F275" s="158">
        <v>0</v>
      </c>
      <c r="G275" s="24">
        <v>0</v>
      </c>
      <c r="H275" s="5">
        <v>0</v>
      </c>
      <c r="I275" s="5">
        <v>0</v>
      </c>
      <c r="J275" s="9">
        <v>0</v>
      </c>
      <c r="K275" s="26">
        <v>0</v>
      </c>
      <c r="L275" s="26">
        <v>0</v>
      </c>
      <c r="M275" s="26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155">
        <v>0</v>
      </c>
      <c r="AH275" s="155">
        <v>0</v>
      </c>
      <c r="AI275" s="5">
        <v>0</v>
      </c>
    </row>
    <row r="276" spans="1:35">
      <c r="A276" s="24">
        <v>275</v>
      </c>
      <c r="B276">
        <v>45.45205</v>
      </c>
      <c r="C276">
        <v>-92.511009999999999</v>
      </c>
      <c r="D276" s="5">
        <v>19.5</v>
      </c>
      <c r="E276" s="5" t="s">
        <v>633</v>
      </c>
      <c r="F276" s="158">
        <v>0</v>
      </c>
      <c r="G276" s="24">
        <v>0</v>
      </c>
      <c r="H276" s="5">
        <v>0</v>
      </c>
      <c r="I276" s="5">
        <v>0</v>
      </c>
      <c r="J276" s="9">
        <v>0</v>
      </c>
      <c r="K276" s="26">
        <v>0</v>
      </c>
      <c r="L276" s="26">
        <v>0</v>
      </c>
      <c r="M276" s="26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155">
        <v>0</v>
      </c>
      <c r="AH276" s="155">
        <v>0</v>
      </c>
      <c r="AI276" s="5">
        <v>0</v>
      </c>
    </row>
    <row r="277" spans="1:35">
      <c r="A277" s="24">
        <v>276</v>
      </c>
      <c r="B277">
        <v>45.452500000000001</v>
      </c>
      <c r="C277">
        <v>-92.511030000000005</v>
      </c>
      <c r="D277" s="5">
        <v>19.5</v>
      </c>
      <c r="E277" s="5" t="s">
        <v>631</v>
      </c>
      <c r="F277" s="158">
        <v>0</v>
      </c>
      <c r="G277" s="24">
        <v>0</v>
      </c>
      <c r="H277" s="5">
        <v>0</v>
      </c>
      <c r="I277" s="5">
        <v>0</v>
      </c>
      <c r="J277" s="9">
        <v>0</v>
      </c>
      <c r="K277" s="26">
        <v>0</v>
      </c>
      <c r="L277" s="26">
        <v>0</v>
      </c>
      <c r="M277" s="26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155">
        <v>0</v>
      </c>
      <c r="AH277" s="155">
        <v>0</v>
      </c>
      <c r="AI277" s="5">
        <v>0</v>
      </c>
    </row>
    <row r="278" spans="1:35">
      <c r="A278" s="24">
        <v>277</v>
      </c>
      <c r="B278">
        <v>45.452939999999998</v>
      </c>
      <c r="C278">
        <v>-92.511049999999997</v>
      </c>
      <c r="D278" s="5">
        <v>19.5</v>
      </c>
      <c r="E278" s="5" t="s">
        <v>631</v>
      </c>
      <c r="F278" s="158">
        <v>0</v>
      </c>
      <c r="G278" s="24">
        <v>0</v>
      </c>
      <c r="H278" s="5">
        <v>0</v>
      </c>
      <c r="I278" s="5">
        <v>0</v>
      </c>
      <c r="J278" s="9">
        <v>0</v>
      </c>
      <c r="K278" s="26">
        <v>0</v>
      </c>
      <c r="L278" s="26">
        <v>0</v>
      </c>
      <c r="M278" s="26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155">
        <v>0</v>
      </c>
      <c r="AH278" s="155">
        <v>0</v>
      </c>
      <c r="AI278" s="5">
        <v>0</v>
      </c>
    </row>
    <row r="279" spans="1:35">
      <c r="A279" s="24">
        <v>278</v>
      </c>
      <c r="B279">
        <v>45.453389999999999</v>
      </c>
      <c r="C279">
        <v>-92.511070000000004</v>
      </c>
      <c r="D279" s="5">
        <v>19.5</v>
      </c>
      <c r="E279" s="5" t="s">
        <v>633</v>
      </c>
      <c r="F279" s="158">
        <v>0</v>
      </c>
      <c r="G279" s="24">
        <v>0</v>
      </c>
      <c r="H279" s="5">
        <v>0</v>
      </c>
      <c r="I279" s="5">
        <v>0</v>
      </c>
      <c r="J279" s="9">
        <v>0</v>
      </c>
      <c r="K279" s="26">
        <v>0</v>
      </c>
      <c r="L279" s="26">
        <v>0</v>
      </c>
      <c r="M279" s="26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155">
        <v>0</v>
      </c>
      <c r="AH279" s="155">
        <v>0</v>
      </c>
      <c r="AI279" s="5">
        <v>0</v>
      </c>
    </row>
    <row r="280" spans="1:35">
      <c r="A280" s="24">
        <v>279</v>
      </c>
      <c r="B280">
        <v>45.45384</v>
      </c>
      <c r="C280">
        <v>-92.511089999999996</v>
      </c>
      <c r="D280" s="5">
        <v>19</v>
      </c>
      <c r="E280" s="5" t="s">
        <v>633</v>
      </c>
      <c r="F280" s="158">
        <v>1</v>
      </c>
      <c r="G280" s="24">
        <v>0</v>
      </c>
      <c r="H280" s="5">
        <v>0</v>
      </c>
      <c r="I280" s="5">
        <v>0</v>
      </c>
      <c r="J280" s="9">
        <v>0</v>
      </c>
      <c r="K280" s="26">
        <v>0</v>
      </c>
      <c r="L280" s="26">
        <v>0</v>
      </c>
      <c r="M280" s="26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155">
        <v>0</v>
      </c>
      <c r="AH280" s="155">
        <v>0</v>
      </c>
      <c r="AI280" s="5">
        <v>0</v>
      </c>
    </row>
    <row r="281" spans="1:35">
      <c r="A281" s="24">
        <v>280</v>
      </c>
      <c r="B281">
        <v>45.454279999999997</v>
      </c>
      <c r="C281">
        <v>-92.511110000000002</v>
      </c>
      <c r="D281" s="5">
        <v>18.5</v>
      </c>
      <c r="E281" s="5" t="s">
        <v>633</v>
      </c>
      <c r="F281" s="158">
        <v>1</v>
      </c>
      <c r="G281" s="24">
        <v>0</v>
      </c>
      <c r="H281" s="5">
        <v>0</v>
      </c>
      <c r="I281" s="5">
        <v>0</v>
      </c>
      <c r="J281" s="9">
        <v>0</v>
      </c>
      <c r="K281" s="26">
        <v>0</v>
      </c>
      <c r="L281" s="26">
        <v>0</v>
      </c>
      <c r="M281" s="26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155">
        <v>0</v>
      </c>
      <c r="AH281" s="155">
        <v>0</v>
      </c>
      <c r="AI281" s="5">
        <v>0</v>
      </c>
    </row>
    <row r="282" spans="1:35">
      <c r="A282" s="24">
        <v>281</v>
      </c>
      <c r="B282">
        <v>45.454729999999998</v>
      </c>
      <c r="C282">
        <v>-92.511129999999994</v>
      </c>
      <c r="D282" s="5">
        <v>18.5</v>
      </c>
      <c r="E282" s="5" t="s">
        <v>631</v>
      </c>
      <c r="F282" s="158">
        <v>1</v>
      </c>
      <c r="G282" s="24">
        <v>0</v>
      </c>
      <c r="H282" s="5">
        <v>0</v>
      </c>
      <c r="I282" s="5">
        <v>0</v>
      </c>
      <c r="J282" s="9">
        <v>0</v>
      </c>
      <c r="K282" s="26">
        <v>0</v>
      </c>
      <c r="L282" s="26">
        <v>0</v>
      </c>
      <c r="M282" s="26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155">
        <v>0</v>
      </c>
      <c r="AH282" s="155">
        <v>0</v>
      </c>
      <c r="AI282" s="5">
        <v>0</v>
      </c>
    </row>
    <row r="283" spans="1:35">
      <c r="A283" s="24">
        <v>282</v>
      </c>
      <c r="B283">
        <v>45.455170000000003</v>
      </c>
      <c r="C283">
        <v>-92.511150000000001</v>
      </c>
      <c r="D283" s="5">
        <v>15</v>
      </c>
      <c r="E283" s="5" t="s">
        <v>632</v>
      </c>
      <c r="F283" s="158">
        <v>1</v>
      </c>
      <c r="G283" s="24">
        <v>0</v>
      </c>
      <c r="H283" s="5">
        <v>0</v>
      </c>
      <c r="I283" s="5">
        <v>0</v>
      </c>
      <c r="J283" s="9">
        <v>0</v>
      </c>
      <c r="K283" s="26">
        <v>0</v>
      </c>
      <c r="L283" s="26">
        <v>0</v>
      </c>
      <c r="M283" s="26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155">
        <v>0</v>
      </c>
      <c r="AH283" s="155">
        <v>0</v>
      </c>
      <c r="AI283" s="5">
        <v>0</v>
      </c>
    </row>
    <row r="284" spans="1:35">
      <c r="A284" s="24">
        <v>283</v>
      </c>
      <c r="B284">
        <v>45.448950000000004</v>
      </c>
      <c r="C284">
        <v>-92.510230000000007</v>
      </c>
      <c r="D284" s="5">
        <v>9</v>
      </c>
      <c r="E284" s="5" t="s">
        <v>631</v>
      </c>
      <c r="F284" s="158">
        <v>1</v>
      </c>
      <c r="G284" s="24">
        <v>1</v>
      </c>
      <c r="H284" s="5">
        <v>1</v>
      </c>
      <c r="I284" s="5">
        <v>3</v>
      </c>
      <c r="J284" s="9">
        <v>0</v>
      </c>
      <c r="K284" s="26">
        <v>0</v>
      </c>
      <c r="L284" s="26">
        <v>3</v>
      </c>
      <c r="M284" s="26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155">
        <v>0</v>
      </c>
      <c r="AH284" s="155">
        <v>0</v>
      </c>
      <c r="AI284" s="5">
        <v>0</v>
      </c>
    </row>
    <row r="285" spans="1:35">
      <c r="A285" s="24">
        <v>284</v>
      </c>
      <c r="B285">
        <v>45.449390000000001</v>
      </c>
      <c r="C285">
        <v>-92.510249999999999</v>
      </c>
      <c r="D285" s="5">
        <v>14</v>
      </c>
      <c r="E285" s="5" t="s">
        <v>631</v>
      </c>
      <c r="F285" s="158">
        <v>1</v>
      </c>
      <c r="G285" s="24">
        <v>0</v>
      </c>
      <c r="H285" s="5">
        <v>0</v>
      </c>
      <c r="I285" s="5">
        <v>0</v>
      </c>
      <c r="J285" s="9">
        <v>0</v>
      </c>
      <c r="K285" s="26">
        <v>0</v>
      </c>
      <c r="L285" s="26">
        <v>0</v>
      </c>
      <c r="M285" s="26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155">
        <v>0</v>
      </c>
      <c r="AH285" s="155">
        <v>0</v>
      </c>
      <c r="AI285" s="5">
        <v>0</v>
      </c>
    </row>
    <row r="286" spans="1:35">
      <c r="A286" s="24">
        <v>285</v>
      </c>
      <c r="B286">
        <v>45.449840000000002</v>
      </c>
      <c r="C286">
        <v>-92.510270000000006</v>
      </c>
      <c r="D286" s="5">
        <v>16</v>
      </c>
      <c r="E286" s="5" t="s">
        <v>631</v>
      </c>
      <c r="F286" s="158">
        <v>1</v>
      </c>
      <c r="G286" s="24">
        <v>0</v>
      </c>
      <c r="H286" s="5">
        <v>0</v>
      </c>
      <c r="I286" s="5">
        <v>0</v>
      </c>
      <c r="J286" s="9">
        <v>0</v>
      </c>
      <c r="K286" s="26">
        <v>0</v>
      </c>
      <c r="L286" s="26">
        <v>0</v>
      </c>
      <c r="M286" s="26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155">
        <v>0</v>
      </c>
      <c r="AH286" s="155">
        <v>0</v>
      </c>
      <c r="AI286" s="5">
        <v>0</v>
      </c>
    </row>
    <row r="287" spans="1:35">
      <c r="A287" s="24">
        <v>286</v>
      </c>
      <c r="B287">
        <v>45.450279999999999</v>
      </c>
      <c r="C287">
        <v>-92.510289999999998</v>
      </c>
      <c r="D287" s="5">
        <v>18</v>
      </c>
      <c r="E287" s="5" t="s">
        <v>631</v>
      </c>
      <c r="F287" s="158">
        <v>1</v>
      </c>
      <c r="G287" s="24">
        <v>0</v>
      </c>
      <c r="H287" s="5">
        <v>0</v>
      </c>
      <c r="I287" s="5">
        <v>0</v>
      </c>
      <c r="J287" s="9">
        <v>0</v>
      </c>
      <c r="K287" s="26">
        <v>0</v>
      </c>
      <c r="L287" s="26">
        <v>0</v>
      </c>
      <c r="M287" s="26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155">
        <v>0</v>
      </c>
      <c r="AH287" s="155">
        <v>0</v>
      </c>
      <c r="AI287" s="5">
        <v>0</v>
      </c>
    </row>
    <row r="288" spans="1:35">
      <c r="A288" s="24">
        <v>287</v>
      </c>
      <c r="B288">
        <v>45.45073</v>
      </c>
      <c r="C288">
        <v>-92.510310000000004</v>
      </c>
      <c r="D288" s="5">
        <v>19</v>
      </c>
      <c r="E288" s="5" t="s">
        <v>633</v>
      </c>
      <c r="F288" s="158">
        <v>1</v>
      </c>
      <c r="G288" s="24">
        <v>0</v>
      </c>
      <c r="H288" s="5">
        <v>0</v>
      </c>
      <c r="I288" s="5">
        <v>0</v>
      </c>
      <c r="J288" s="9">
        <v>0</v>
      </c>
      <c r="K288" s="26">
        <v>0</v>
      </c>
      <c r="L288" s="26">
        <v>0</v>
      </c>
      <c r="M288" s="26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155">
        <v>0</v>
      </c>
      <c r="AH288" s="155">
        <v>0</v>
      </c>
      <c r="AI288" s="5">
        <v>0</v>
      </c>
    </row>
    <row r="289" spans="1:35">
      <c r="A289" s="24">
        <v>288</v>
      </c>
      <c r="B289">
        <v>45.451169999999998</v>
      </c>
      <c r="C289">
        <v>-92.510329999999996</v>
      </c>
      <c r="D289" s="5">
        <v>19.5</v>
      </c>
      <c r="E289" s="5" t="s">
        <v>633</v>
      </c>
      <c r="F289" s="158">
        <v>0</v>
      </c>
      <c r="G289" s="24">
        <v>0</v>
      </c>
      <c r="H289" s="5">
        <v>0</v>
      </c>
      <c r="I289" s="5">
        <v>0</v>
      </c>
      <c r="J289" s="9">
        <v>0</v>
      </c>
      <c r="K289" s="26">
        <v>0</v>
      </c>
      <c r="L289" s="26">
        <v>0</v>
      </c>
      <c r="M289" s="26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155">
        <v>0</v>
      </c>
      <c r="AH289" s="155">
        <v>0</v>
      </c>
      <c r="AI289" s="5">
        <v>0</v>
      </c>
    </row>
    <row r="290" spans="1:35">
      <c r="A290" s="24">
        <v>289</v>
      </c>
      <c r="B290">
        <v>45.451619999999998</v>
      </c>
      <c r="C290">
        <v>-92.510350000000003</v>
      </c>
      <c r="D290" s="5">
        <v>20</v>
      </c>
      <c r="E290" s="5" t="s">
        <v>633</v>
      </c>
      <c r="F290" s="158">
        <v>0</v>
      </c>
      <c r="G290" s="24">
        <v>0</v>
      </c>
      <c r="H290" s="5">
        <v>0</v>
      </c>
      <c r="I290" s="5">
        <v>0</v>
      </c>
      <c r="J290" s="9">
        <v>0</v>
      </c>
      <c r="K290" s="26">
        <v>0</v>
      </c>
      <c r="L290" s="26">
        <v>0</v>
      </c>
      <c r="M290" s="26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155">
        <v>0</v>
      </c>
      <c r="AH290" s="155">
        <v>0</v>
      </c>
      <c r="AI290" s="5">
        <v>0</v>
      </c>
    </row>
    <row r="291" spans="1:35">
      <c r="A291" s="24">
        <v>290</v>
      </c>
      <c r="B291">
        <v>45.452069999999999</v>
      </c>
      <c r="C291">
        <v>-92.510369999999995</v>
      </c>
      <c r="D291" s="5">
        <v>20</v>
      </c>
      <c r="E291" s="5" t="s">
        <v>633</v>
      </c>
      <c r="F291" s="158">
        <v>0</v>
      </c>
      <c r="G291" s="24">
        <v>0</v>
      </c>
      <c r="H291" s="5">
        <v>0</v>
      </c>
      <c r="I291" s="5">
        <v>0</v>
      </c>
      <c r="J291" s="9">
        <v>0</v>
      </c>
      <c r="K291" s="26">
        <v>0</v>
      </c>
      <c r="L291" s="26">
        <v>0</v>
      </c>
      <c r="M291" s="26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155">
        <v>0</v>
      </c>
      <c r="AH291" s="155">
        <v>0</v>
      </c>
      <c r="AI291" s="5">
        <v>0</v>
      </c>
    </row>
    <row r="292" spans="1:35">
      <c r="A292" s="24">
        <v>291</v>
      </c>
      <c r="B292">
        <v>45.452509999999997</v>
      </c>
      <c r="C292">
        <v>-92.510390000000001</v>
      </c>
      <c r="D292" s="5">
        <v>19.5</v>
      </c>
      <c r="E292" s="5" t="s">
        <v>633</v>
      </c>
      <c r="F292" s="158">
        <v>0</v>
      </c>
      <c r="G292" s="24">
        <v>0</v>
      </c>
      <c r="H292" s="5">
        <v>0</v>
      </c>
      <c r="I292" s="5">
        <v>0</v>
      </c>
      <c r="J292" s="9">
        <v>0</v>
      </c>
      <c r="K292" s="26">
        <v>0</v>
      </c>
      <c r="L292" s="26">
        <v>0</v>
      </c>
      <c r="M292" s="26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155">
        <v>0</v>
      </c>
      <c r="AH292" s="155">
        <v>0</v>
      </c>
      <c r="AI292" s="5">
        <v>0</v>
      </c>
    </row>
    <row r="293" spans="1:35">
      <c r="A293" s="24">
        <v>292</v>
      </c>
      <c r="B293">
        <v>45.452959999999997</v>
      </c>
      <c r="C293">
        <v>-92.510409999999993</v>
      </c>
      <c r="D293" s="5">
        <v>19.5</v>
      </c>
      <c r="E293" s="5" t="s">
        <v>633</v>
      </c>
      <c r="F293" s="158">
        <v>0</v>
      </c>
      <c r="G293" s="24">
        <v>0</v>
      </c>
      <c r="H293" s="5">
        <v>0</v>
      </c>
      <c r="I293" s="5">
        <v>0</v>
      </c>
      <c r="J293" s="9">
        <v>0</v>
      </c>
      <c r="K293" s="26">
        <v>0</v>
      </c>
      <c r="L293" s="26">
        <v>0</v>
      </c>
      <c r="M293" s="26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155">
        <v>0</v>
      </c>
      <c r="AH293" s="155">
        <v>0</v>
      </c>
      <c r="AI293" s="5">
        <v>0</v>
      </c>
    </row>
    <row r="294" spans="1:35">
      <c r="A294" s="24">
        <v>293</v>
      </c>
      <c r="B294">
        <v>45.453400000000002</v>
      </c>
      <c r="C294">
        <v>-92.510429999999999</v>
      </c>
      <c r="D294" s="5">
        <v>19.5</v>
      </c>
      <c r="E294" s="5" t="s">
        <v>633</v>
      </c>
      <c r="F294" s="158">
        <v>0</v>
      </c>
      <c r="G294" s="24">
        <v>0</v>
      </c>
      <c r="H294" s="5">
        <v>0</v>
      </c>
      <c r="I294" s="5">
        <v>0</v>
      </c>
      <c r="J294" s="9">
        <v>0</v>
      </c>
      <c r="K294" s="26">
        <v>0</v>
      </c>
      <c r="L294" s="26">
        <v>0</v>
      </c>
      <c r="M294" s="26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155">
        <v>0</v>
      </c>
      <c r="AH294" s="155">
        <v>0</v>
      </c>
      <c r="AI294" s="5">
        <v>0</v>
      </c>
    </row>
    <row r="295" spans="1:35">
      <c r="A295" s="24">
        <v>294</v>
      </c>
      <c r="B295">
        <v>45.453850000000003</v>
      </c>
      <c r="C295">
        <v>-92.510450000000006</v>
      </c>
      <c r="D295" s="5">
        <v>19</v>
      </c>
      <c r="E295" s="5" t="s">
        <v>633</v>
      </c>
      <c r="F295" s="158">
        <v>1</v>
      </c>
      <c r="G295" s="24">
        <v>0</v>
      </c>
      <c r="H295" s="5">
        <v>0</v>
      </c>
      <c r="I295" s="5">
        <v>0</v>
      </c>
      <c r="J295" s="9">
        <v>0</v>
      </c>
      <c r="K295" s="26">
        <v>0</v>
      </c>
      <c r="L295" s="26">
        <v>0</v>
      </c>
      <c r="M295" s="26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155">
        <v>0</v>
      </c>
      <c r="AH295" s="155">
        <v>0</v>
      </c>
      <c r="AI295" s="5">
        <v>0</v>
      </c>
    </row>
    <row r="296" spans="1:35">
      <c r="A296" s="24">
        <v>295</v>
      </c>
      <c r="B296">
        <v>45.454300000000003</v>
      </c>
      <c r="C296">
        <v>-92.510469999999998</v>
      </c>
      <c r="D296" s="5">
        <v>18.5</v>
      </c>
      <c r="E296" s="5" t="s">
        <v>631</v>
      </c>
      <c r="F296" s="158">
        <v>1</v>
      </c>
      <c r="G296" s="24">
        <v>0</v>
      </c>
      <c r="H296" s="5">
        <v>0</v>
      </c>
      <c r="I296" s="5">
        <v>0</v>
      </c>
      <c r="J296" s="9">
        <v>0</v>
      </c>
      <c r="K296" s="26">
        <v>0</v>
      </c>
      <c r="L296" s="26">
        <v>0</v>
      </c>
      <c r="M296" s="26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155">
        <v>0</v>
      </c>
      <c r="AH296" s="155">
        <v>0</v>
      </c>
      <c r="AI296" s="5">
        <v>0</v>
      </c>
    </row>
    <row r="297" spans="1:35">
      <c r="A297" s="24">
        <v>296</v>
      </c>
      <c r="B297">
        <v>45.454740000000001</v>
      </c>
      <c r="C297">
        <v>-92.510490000000004</v>
      </c>
      <c r="D297" s="5">
        <v>16</v>
      </c>
      <c r="E297" s="5" t="s">
        <v>632</v>
      </c>
      <c r="F297" s="158">
        <v>1</v>
      </c>
      <c r="G297" s="24">
        <v>0</v>
      </c>
      <c r="H297" s="5">
        <v>0</v>
      </c>
      <c r="I297" s="5">
        <v>0</v>
      </c>
      <c r="J297" s="9">
        <v>0</v>
      </c>
      <c r="K297" s="26">
        <v>0</v>
      </c>
      <c r="L297" s="26">
        <v>0</v>
      </c>
      <c r="M297" s="26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155">
        <v>0</v>
      </c>
      <c r="AH297" s="155">
        <v>0</v>
      </c>
      <c r="AI297" s="5">
        <v>0</v>
      </c>
    </row>
    <row r="298" spans="1:35">
      <c r="A298" s="24">
        <v>297</v>
      </c>
      <c r="B298">
        <v>45.455190000000002</v>
      </c>
      <c r="C298">
        <v>-92.510509999999996</v>
      </c>
      <c r="D298" s="5">
        <v>6</v>
      </c>
      <c r="E298" s="5" t="s">
        <v>632</v>
      </c>
      <c r="F298" s="158">
        <v>1</v>
      </c>
      <c r="G298" s="24">
        <v>1</v>
      </c>
      <c r="H298" s="5">
        <v>1</v>
      </c>
      <c r="I298" s="5">
        <v>1</v>
      </c>
      <c r="J298" s="9">
        <v>0</v>
      </c>
      <c r="K298" s="26">
        <v>0</v>
      </c>
      <c r="L298" s="26">
        <v>0</v>
      </c>
      <c r="M298" s="26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1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155">
        <v>1</v>
      </c>
      <c r="AH298" s="155">
        <v>0</v>
      </c>
      <c r="AI298" s="5">
        <v>0</v>
      </c>
    </row>
    <row r="299" spans="1:35">
      <c r="A299" s="24">
        <v>298</v>
      </c>
      <c r="B299">
        <v>45.44941</v>
      </c>
      <c r="C299">
        <v>-92.509619999999998</v>
      </c>
      <c r="D299" s="5">
        <v>13.5</v>
      </c>
      <c r="E299" s="5" t="s">
        <v>631</v>
      </c>
      <c r="F299" s="158">
        <v>1</v>
      </c>
      <c r="G299" s="24">
        <v>0</v>
      </c>
      <c r="H299" s="5">
        <v>0</v>
      </c>
      <c r="I299" s="5">
        <v>0</v>
      </c>
      <c r="J299" s="9">
        <v>0</v>
      </c>
      <c r="K299" s="26">
        <v>0</v>
      </c>
      <c r="L299" s="26">
        <v>0</v>
      </c>
      <c r="M299" s="26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155">
        <v>1</v>
      </c>
      <c r="AH299" s="155">
        <v>0</v>
      </c>
      <c r="AI299" s="5">
        <v>0</v>
      </c>
    </row>
    <row r="300" spans="1:35">
      <c r="A300" s="24">
        <v>299</v>
      </c>
      <c r="B300">
        <v>45.449849999999998</v>
      </c>
      <c r="C300">
        <v>-92.509640000000005</v>
      </c>
      <c r="D300" s="5">
        <v>17.5</v>
      </c>
      <c r="E300" s="5" t="s">
        <v>633</v>
      </c>
      <c r="F300" s="158">
        <v>1</v>
      </c>
      <c r="G300" s="24">
        <v>0</v>
      </c>
      <c r="H300" s="5">
        <v>0</v>
      </c>
      <c r="I300" s="5">
        <v>0</v>
      </c>
      <c r="J300" s="9">
        <v>0</v>
      </c>
      <c r="K300" s="26">
        <v>0</v>
      </c>
      <c r="L300" s="26">
        <v>0</v>
      </c>
      <c r="M300" s="26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155">
        <v>0</v>
      </c>
      <c r="AH300" s="155">
        <v>0</v>
      </c>
      <c r="AI300" s="5">
        <v>0</v>
      </c>
    </row>
    <row r="301" spans="1:35">
      <c r="A301" s="24">
        <v>300</v>
      </c>
      <c r="B301">
        <v>45.450299999999999</v>
      </c>
      <c r="C301">
        <v>-92.509659999999997</v>
      </c>
      <c r="D301" s="5">
        <v>19.5</v>
      </c>
      <c r="E301" s="5" t="s">
        <v>633</v>
      </c>
      <c r="F301" s="158">
        <v>0</v>
      </c>
      <c r="G301" s="24">
        <v>0</v>
      </c>
      <c r="H301" s="5">
        <v>0</v>
      </c>
      <c r="I301" s="5">
        <v>0</v>
      </c>
      <c r="J301" s="9">
        <v>0</v>
      </c>
      <c r="K301" s="26">
        <v>0</v>
      </c>
      <c r="L301" s="26">
        <v>0</v>
      </c>
      <c r="M301" s="26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155">
        <v>0</v>
      </c>
      <c r="AH301" s="155">
        <v>0</v>
      </c>
      <c r="AI301" s="5">
        <v>0</v>
      </c>
    </row>
    <row r="302" spans="1:35">
      <c r="A302" s="24">
        <v>301</v>
      </c>
      <c r="B302">
        <v>45.450740000000003</v>
      </c>
      <c r="C302">
        <v>-92.509680000000003</v>
      </c>
      <c r="D302" s="5">
        <v>19.5</v>
      </c>
      <c r="E302" s="5" t="s">
        <v>633</v>
      </c>
      <c r="F302" s="158">
        <v>0</v>
      </c>
      <c r="G302" s="24">
        <v>0</v>
      </c>
      <c r="H302" s="5">
        <v>0</v>
      </c>
      <c r="I302" s="5">
        <v>0</v>
      </c>
      <c r="J302" s="9">
        <v>0</v>
      </c>
      <c r="K302" s="26">
        <v>0</v>
      </c>
      <c r="L302" s="26">
        <v>0</v>
      </c>
      <c r="M302" s="26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155">
        <v>0</v>
      </c>
      <c r="AH302" s="155">
        <v>0</v>
      </c>
      <c r="AI302" s="5">
        <v>0</v>
      </c>
    </row>
    <row r="303" spans="1:35">
      <c r="A303" s="24">
        <v>302</v>
      </c>
      <c r="B303">
        <v>45.451189999999997</v>
      </c>
      <c r="C303">
        <v>-92.509699999999995</v>
      </c>
      <c r="D303" s="5">
        <v>2.5</v>
      </c>
      <c r="E303" s="5" t="s">
        <v>633</v>
      </c>
      <c r="F303" s="158">
        <v>1</v>
      </c>
      <c r="G303" s="24">
        <v>0</v>
      </c>
      <c r="H303" s="5">
        <v>0</v>
      </c>
      <c r="I303" s="5">
        <v>0</v>
      </c>
      <c r="J303" s="9">
        <v>0</v>
      </c>
      <c r="K303" s="26">
        <v>0</v>
      </c>
      <c r="L303" s="26">
        <v>0</v>
      </c>
      <c r="M303" s="26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155">
        <v>0</v>
      </c>
      <c r="AH303" s="155">
        <v>0</v>
      </c>
      <c r="AI303" s="5">
        <v>0</v>
      </c>
    </row>
    <row r="304" spans="1:35">
      <c r="A304" s="24">
        <v>303</v>
      </c>
      <c r="B304">
        <v>45.451630000000002</v>
      </c>
      <c r="C304">
        <v>-92.509720000000002</v>
      </c>
      <c r="D304" s="5">
        <v>19.5</v>
      </c>
      <c r="E304" s="5" t="s">
        <v>633</v>
      </c>
      <c r="F304" s="158">
        <v>0</v>
      </c>
      <c r="G304" s="24">
        <v>0</v>
      </c>
      <c r="H304" s="5">
        <v>0</v>
      </c>
      <c r="I304" s="5">
        <v>0</v>
      </c>
      <c r="J304" s="9">
        <v>0</v>
      </c>
      <c r="K304" s="26">
        <v>0</v>
      </c>
      <c r="L304" s="26">
        <v>0</v>
      </c>
      <c r="M304" s="26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155">
        <v>0</v>
      </c>
      <c r="AH304" s="155">
        <v>0</v>
      </c>
      <c r="AI304" s="5">
        <v>0</v>
      </c>
    </row>
    <row r="305" spans="1:35">
      <c r="A305" s="24">
        <v>304</v>
      </c>
      <c r="B305">
        <v>45.452080000000002</v>
      </c>
      <c r="C305">
        <v>-92.509739999999994</v>
      </c>
      <c r="D305" s="5">
        <v>19.5</v>
      </c>
      <c r="E305" s="5" t="s">
        <v>631</v>
      </c>
      <c r="F305" s="158">
        <v>0</v>
      </c>
      <c r="G305" s="24">
        <v>0</v>
      </c>
      <c r="H305" s="5">
        <v>0</v>
      </c>
      <c r="I305" s="5">
        <v>0</v>
      </c>
      <c r="J305" s="9">
        <v>0</v>
      </c>
      <c r="K305" s="26">
        <v>0</v>
      </c>
      <c r="L305" s="26">
        <v>0</v>
      </c>
      <c r="M305" s="26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155">
        <v>0</v>
      </c>
      <c r="AH305" s="155">
        <v>0</v>
      </c>
      <c r="AI305" s="5">
        <v>0</v>
      </c>
    </row>
    <row r="306" spans="1:35">
      <c r="A306" s="24">
        <v>305</v>
      </c>
      <c r="B306">
        <v>45.452530000000003</v>
      </c>
      <c r="C306">
        <v>-92.50976</v>
      </c>
      <c r="D306" s="5">
        <v>19</v>
      </c>
      <c r="E306" s="5" t="s">
        <v>633</v>
      </c>
      <c r="F306" s="158">
        <v>1</v>
      </c>
      <c r="G306" s="24">
        <v>0</v>
      </c>
      <c r="H306" s="5">
        <v>0</v>
      </c>
      <c r="I306" s="5">
        <v>0</v>
      </c>
      <c r="J306" s="9">
        <v>0</v>
      </c>
      <c r="K306" s="26">
        <v>0</v>
      </c>
      <c r="L306" s="26">
        <v>0</v>
      </c>
      <c r="M306" s="26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155">
        <v>0</v>
      </c>
      <c r="AH306" s="155">
        <v>0</v>
      </c>
      <c r="AI306" s="5">
        <v>0</v>
      </c>
    </row>
    <row r="307" spans="1:35">
      <c r="A307" s="24">
        <v>306</v>
      </c>
      <c r="B307">
        <v>45.452970000000001</v>
      </c>
      <c r="C307">
        <v>-92.509780000000006</v>
      </c>
      <c r="D307" s="5">
        <v>19</v>
      </c>
      <c r="E307" s="5" t="s">
        <v>633</v>
      </c>
      <c r="F307" s="158">
        <v>1</v>
      </c>
      <c r="G307" s="24">
        <v>0</v>
      </c>
      <c r="H307" s="5">
        <v>0</v>
      </c>
      <c r="I307" s="5">
        <v>0</v>
      </c>
      <c r="J307" s="9">
        <v>0</v>
      </c>
      <c r="K307" s="26">
        <v>0</v>
      </c>
      <c r="L307" s="26">
        <v>0</v>
      </c>
      <c r="M307" s="26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155">
        <v>0</v>
      </c>
      <c r="AH307" s="155">
        <v>0</v>
      </c>
      <c r="AI307" s="5">
        <v>0</v>
      </c>
    </row>
    <row r="308" spans="1:35">
      <c r="A308" s="24">
        <v>307</v>
      </c>
      <c r="B308">
        <v>45.453420000000001</v>
      </c>
      <c r="C308">
        <v>-92.509799999999998</v>
      </c>
      <c r="D308" s="5">
        <v>18.5</v>
      </c>
      <c r="E308" s="5" t="s">
        <v>633</v>
      </c>
      <c r="F308" s="158">
        <v>1</v>
      </c>
      <c r="G308" s="24">
        <v>0</v>
      </c>
      <c r="H308" s="5">
        <v>0</v>
      </c>
      <c r="I308" s="5">
        <v>0</v>
      </c>
      <c r="J308" s="9">
        <v>0</v>
      </c>
      <c r="K308" s="26">
        <v>0</v>
      </c>
      <c r="L308" s="26">
        <v>0</v>
      </c>
      <c r="M308" s="26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155">
        <v>0</v>
      </c>
      <c r="AH308" s="155">
        <v>0</v>
      </c>
      <c r="AI308" s="5">
        <v>0</v>
      </c>
    </row>
    <row r="309" spans="1:35">
      <c r="A309" s="24">
        <v>308</v>
      </c>
      <c r="B309">
        <v>45.453859999999999</v>
      </c>
      <c r="C309">
        <v>-92.509820000000005</v>
      </c>
      <c r="D309" s="5">
        <v>16</v>
      </c>
      <c r="E309" s="5" t="s">
        <v>632</v>
      </c>
      <c r="F309" s="158">
        <v>1</v>
      </c>
      <c r="G309" s="24">
        <v>0</v>
      </c>
      <c r="H309" s="5">
        <v>0</v>
      </c>
      <c r="I309" s="5">
        <v>0</v>
      </c>
      <c r="J309" s="9">
        <v>0</v>
      </c>
      <c r="K309" s="26">
        <v>0</v>
      </c>
      <c r="L309" s="26">
        <v>0</v>
      </c>
      <c r="M309" s="26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155">
        <v>0</v>
      </c>
      <c r="AH309" s="155">
        <v>0</v>
      </c>
      <c r="AI309" s="5">
        <v>0</v>
      </c>
    </row>
    <row r="310" spans="1:35">
      <c r="A310" s="24">
        <v>309</v>
      </c>
      <c r="B310">
        <v>45.45431</v>
      </c>
      <c r="C310">
        <v>-92.509839999999997</v>
      </c>
      <c r="D310" s="5">
        <v>11</v>
      </c>
      <c r="E310" s="5" t="s">
        <v>632</v>
      </c>
      <c r="F310" s="158">
        <v>1</v>
      </c>
      <c r="G310" s="24">
        <v>0</v>
      </c>
      <c r="H310" s="5">
        <v>0</v>
      </c>
      <c r="I310" s="5">
        <v>0</v>
      </c>
      <c r="J310" s="9">
        <v>0</v>
      </c>
      <c r="K310" s="26">
        <v>0</v>
      </c>
      <c r="L310" s="26">
        <v>0</v>
      </c>
      <c r="M310" s="26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155">
        <v>0</v>
      </c>
      <c r="AH310" s="155">
        <v>0</v>
      </c>
      <c r="AI310" s="5">
        <v>0</v>
      </c>
    </row>
    <row r="311" spans="1:35">
      <c r="A311" s="24">
        <v>310</v>
      </c>
      <c r="B311">
        <v>45.45476</v>
      </c>
      <c r="C311">
        <v>-92.509860000000003</v>
      </c>
      <c r="D311" s="5">
        <v>7</v>
      </c>
      <c r="E311" s="5" t="s">
        <v>632</v>
      </c>
      <c r="F311" s="158">
        <v>1</v>
      </c>
      <c r="G311" s="24">
        <v>1</v>
      </c>
      <c r="H311" s="5">
        <v>3</v>
      </c>
      <c r="I311" s="5">
        <v>2</v>
      </c>
      <c r="J311" s="9">
        <v>0</v>
      </c>
      <c r="K311" s="26">
        <v>0</v>
      </c>
      <c r="L311" s="26">
        <v>0</v>
      </c>
      <c r="M311" s="26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2</v>
      </c>
      <c r="U311" s="5">
        <v>1</v>
      </c>
      <c r="V311" s="5">
        <v>0</v>
      </c>
      <c r="W311" s="5">
        <v>0</v>
      </c>
      <c r="X311" s="5">
        <v>1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155">
        <v>1</v>
      </c>
      <c r="AH311" s="155">
        <v>0</v>
      </c>
      <c r="AI311" s="5">
        <v>0</v>
      </c>
    </row>
    <row r="312" spans="1:35">
      <c r="A312" s="24">
        <v>311</v>
      </c>
      <c r="B312">
        <v>45.449869999999997</v>
      </c>
      <c r="C312">
        <v>-92.509010000000004</v>
      </c>
      <c r="D312" s="5">
        <v>16</v>
      </c>
      <c r="E312" s="5" t="s">
        <v>633</v>
      </c>
      <c r="F312" s="158">
        <v>1</v>
      </c>
      <c r="G312" s="24">
        <v>0</v>
      </c>
      <c r="H312" s="5">
        <v>0</v>
      </c>
      <c r="I312" s="5">
        <v>0</v>
      </c>
      <c r="J312" s="9">
        <v>0</v>
      </c>
      <c r="K312" s="26">
        <v>0</v>
      </c>
      <c r="L312" s="26">
        <v>0</v>
      </c>
      <c r="M312" s="26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155">
        <v>0</v>
      </c>
      <c r="AH312" s="155">
        <v>0</v>
      </c>
      <c r="AI312" s="5">
        <v>0</v>
      </c>
    </row>
    <row r="313" spans="1:35">
      <c r="A313" s="24">
        <v>312</v>
      </c>
      <c r="B313">
        <v>45.450310000000002</v>
      </c>
      <c r="C313">
        <v>-92.509029999999996</v>
      </c>
      <c r="D313" s="5">
        <v>19.5</v>
      </c>
      <c r="E313" s="5" t="s">
        <v>633</v>
      </c>
      <c r="F313" s="158">
        <v>0</v>
      </c>
      <c r="G313" s="24">
        <v>0</v>
      </c>
      <c r="H313" s="5">
        <v>0</v>
      </c>
      <c r="I313" s="5">
        <v>0</v>
      </c>
      <c r="J313" s="9">
        <v>0</v>
      </c>
      <c r="K313" s="26">
        <v>0</v>
      </c>
      <c r="L313" s="26">
        <v>0</v>
      </c>
      <c r="M313" s="26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155">
        <v>0</v>
      </c>
      <c r="AH313" s="155">
        <v>0</v>
      </c>
      <c r="AI313" s="5">
        <v>0</v>
      </c>
    </row>
    <row r="314" spans="1:35">
      <c r="A314" s="24">
        <v>313</v>
      </c>
      <c r="B314">
        <v>45.450760000000002</v>
      </c>
      <c r="C314">
        <v>-92.509050000000002</v>
      </c>
      <c r="D314" s="5">
        <v>19.5</v>
      </c>
      <c r="E314" s="5" t="s">
        <v>633</v>
      </c>
      <c r="F314" s="158">
        <v>0</v>
      </c>
      <c r="G314" s="24">
        <v>0</v>
      </c>
      <c r="H314" s="5">
        <v>0</v>
      </c>
      <c r="I314" s="5">
        <v>0</v>
      </c>
      <c r="J314" s="9">
        <v>0</v>
      </c>
      <c r="K314" s="26">
        <v>0</v>
      </c>
      <c r="L314" s="26">
        <v>0</v>
      </c>
      <c r="M314" s="26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155">
        <v>0</v>
      </c>
      <c r="AH314" s="155">
        <v>0</v>
      </c>
      <c r="AI314" s="5">
        <v>0</v>
      </c>
    </row>
    <row r="315" spans="1:35">
      <c r="A315" s="24">
        <v>314</v>
      </c>
      <c r="B315">
        <v>45.4512</v>
      </c>
      <c r="C315">
        <v>-92.509069999999994</v>
      </c>
      <c r="D315" s="5">
        <v>10.5</v>
      </c>
      <c r="E315" s="5" t="s">
        <v>633</v>
      </c>
      <c r="F315" s="158">
        <v>1</v>
      </c>
      <c r="G315" s="24">
        <v>0</v>
      </c>
      <c r="H315" s="5">
        <v>0</v>
      </c>
      <c r="I315" s="5">
        <v>0</v>
      </c>
      <c r="J315" s="9">
        <v>0</v>
      </c>
      <c r="K315" s="26">
        <v>0</v>
      </c>
      <c r="L315" s="26">
        <v>0</v>
      </c>
      <c r="M315" s="26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155">
        <v>0</v>
      </c>
      <c r="AH315" s="155">
        <v>0</v>
      </c>
      <c r="AI315" s="5">
        <v>0</v>
      </c>
    </row>
    <row r="316" spans="1:35">
      <c r="A316" s="24">
        <v>315</v>
      </c>
      <c r="B316">
        <v>45.451650000000001</v>
      </c>
      <c r="C316">
        <v>-92.50909</v>
      </c>
      <c r="D316" s="5">
        <v>19</v>
      </c>
      <c r="E316" s="5" t="s">
        <v>633</v>
      </c>
      <c r="F316" s="158">
        <v>1</v>
      </c>
      <c r="G316" s="24">
        <v>0</v>
      </c>
      <c r="H316" s="5">
        <v>0</v>
      </c>
      <c r="I316" s="5">
        <v>0</v>
      </c>
      <c r="J316" s="9">
        <v>0</v>
      </c>
      <c r="K316" s="26">
        <v>0</v>
      </c>
      <c r="L316" s="26">
        <v>0</v>
      </c>
      <c r="M316" s="26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155">
        <v>0</v>
      </c>
      <c r="AH316" s="155">
        <v>0</v>
      </c>
      <c r="AI316" s="5">
        <v>0</v>
      </c>
    </row>
    <row r="317" spans="1:35">
      <c r="A317" s="24">
        <v>316</v>
      </c>
      <c r="B317">
        <v>45.452089999999998</v>
      </c>
      <c r="C317">
        <v>-92.509110000000007</v>
      </c>
      <c r="D317" s="5">
        <v>2</v>
      </c>
      <c r="E317" s="5" t="s">
        <v>633</v>
      </c>
      <c r="F317" s="158">
        <v>1</v>
      </c>
      <c r="G317" s="24">
        <v>0</v>
      </c>
      <c r="H317" s="5">
        <v>0</v>
      </c>
      <c r="I317" s="5">
        <v>0</v>
      </c>
      <c r="J317" s="9">
        <v>0</v>
      </c>
      <c r="K317" s="26">
        <v>0</v>
      </c>
      <c r="L317" s="26">
        <v>0</v>
      </c>
      <c r="M317" s="26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155">
        <v>0</v>
      </c>
      <c r="AH317" s="155">
        <v>0</v>
      </c>
      <c r="AI317" s="5">
        <v>0</v>
      </c>
    </row>
    <row r="318" spans="1:35">
      <c r="A318" s="24">
        <v>317</v>
      </c>
      <c r="B318">
        <v>45.452539999999999</v>
      </c>
      <c r="C318">
        <v>-92.509129999999999</v>
      </c>
      <c r="D318" s="5">
        <v>19</v>
      </c>
      <c r="E318" s="5" t="s">
        <v>633</v>
      </c>
      <c r="F318" s="158">
        <v>1</v>
      </c>
      <c r="G318" s="24">
        <v>0</v>
      </c>
      <c r="H318" s="5">
        <v>0</v>
      </c>
      <c r="I318" s="5">
        <v>0</v>
      </c>
      <c r="J318" s="9">
        <v>0</v>
      </c>
      <c r="K318" s="26">
        <v>0</v>
      </c>
      <c r="L318" s="26">
        <v>0</v>
      </c>
      <c r="M318" s="26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155">
        <v>0</v>
      </c>
      <c r="AH318" s="155">
        <v>0</v>
      </c>
      <c r="AI318" s="5">
        <v>0</v>
      </c>
    </row>
    <row r="319" spans="1:35">
      <c r="A319" s="24">
        <v>318</v>
      </c>
      <c r="B319">
        <v>45.45299</v>
      </c>
      <c r="C319">
        <v>-92.509150000000005</v>
      </c>
      <c r="D319" s="5">
        <v>18.5</v>
      </c>
      <c r="E319" s="5" t="s">
        <v>633</v>
      </c>
      <c r="F319" s="158">
        <v>1</v>
      </c>
      <c r="G319" s="24">
        <v>0</v>
      </c>
      <c r="H319" s="5">
        <v>0</v>
      </c>
      <c r="I319" s="5">
        <v>0</v>
      </c>
      <c r="J319" s="9">
        <v>0</v>
      </c>
      <c r="K319" s="26">
        <v>0</v>
      </c>
      <c r="L319" s="26">
        <v>0</v>
      </c>
      <c r="M319" s="26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155">
        <v>0</v>
      </c>
      <c r="AH319" s="155">
        <v>0</v>
      </c>
      <c r="AI319" s="5">
        <v>0</v>
      </c>
    </row>
    <row r="320" spans="1:35">
      <c r="A320" s="24">
        <v>319</v>
      </c>
      <c r="B320">
        <v>45.453429999999997</v>
      </c>
      <c r="C320">
        <v>-92.509169999999997</v>
      </c>
      <c r="D320" s="5">
        <v>15.5</v>
      </c>
      <c r="E320" s="5" t="s">
        <v>632</v>
      </c>
      <c r="F320" s="158">
        <v>1</v>
      </c>
      <c r="G320" s="24">
        <v>0</v>
      </c>
      <c r="H320" s="5">
        <v>0</v>
      </c>
      <c r="I320" s="5">
        <v>0</v>
      </c>
      <c r="J320" s="9">
        <v>0</v>
      </c>
      <c r="K320" s="26">
        <v>0</v>
      </c>
      <c r="L320" s="26">
        <v>0</v>
      </c>
      <c r="M320" s="26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155">
        <v>0</v>
      </c>
      <c r="AH320" s="155">
        <v>0</v>
      </c>
      <c r="AI320" s="5">
        <v>0</v>
      </c>
    </row>
    <row r="321" spans="1:35">
      <c r="A321" s="24">
        <v>320</v>
      </c>
      <c r="B321">
        <v>45.453879999999998</v>
      </c>
      <c r="C321">
        <v>-92.509190000000004</v>
      </c>
      <c r="D321" s="5">
        <v>9</v>
      </c>
      <c r="E321" s="5" t="s">
        <v>632</v>
      </c>
      <c r="F321" s="158">
        <v>1</v>
      </c>
      <c r="G321" s="24">
        <v>1</v>
      </c>
      <c r="H321" s="5">
        <v>1</v>
      </c>
      <c r="I321" s="5">
        <v>2</v>
      </c>
      <c r="J321" s="9">
        <v>0</v>
      </c>
      <c r="K321" s="26">
        <v>0</v>
      </c>
      <c r="L321" s="26">
        <v>0</v>
      </c>
      <c r="M321" s="26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2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155">
        <v>0</v>
      </c>
      <c r="AH321" s="155">
        <v>0</v>
      </c>
      <c r="AI321" s="5">
        <v>0</v>
      </c>
    </row>
    <row r="322" spans="1:35">
      <c r="A322" s="24">
        <v>321</v>
      </c>
      <c r="B322">
        <v>45.454320000000003</v>
      </c>
      <c r="C322">
        <v>-92.509209999999996</v>
      </c>
      <c r="D322" s="5">
        <v>2.5</v>
      </c>
      <c r="E322" s="5" t="s">
        <v>632</v>
      </c>
      <c r="F322" s="158">
        <v>1</v>
      </c>
      <c r="G322" s="24">
        <v>1</v>
      </c>
      <c r="H322" s="5">
        <v>2</v>
      </c>
      <c r="I322" s="5">
        <v>2</v>
      </c>
      <c r="J322" s="9">
        <v>0</v>
      </c>
      <c r="K322" s="26">
        <v>0</v>
      </c>
      <c r="L322" s="26">
        <v>0</v>
      </c>
      <c r="M322" s="26">
        <v>0</v>
      </c>
      <c r="N322" s="5">
        <v>0</v>
      </c>
      <c r="O322" s="5">
        <v>0</v>
      </c>
      <c r="P322" s="5">
        <v>1</v>
      </c>
      <c r="Q322" s="5">
        <v>0</v>
      </c>
      <c r="R322" s="5">
        <v>0</v>
      </c>
      <c r="S322" s="5">
        <v>0</v>
      </c>
      <c r="T322" s="5">
        <v>2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155">
        <v>1</v>
      </c>
      <c r="AH322" s="155">
        <v>0</v>
      </c>
      <c r="AI322" s="5">
        <v>0</v>
      </c>
    </row>
    <row r="323" spans="1:35">
      <c r="A323" s="24">
        <v>322</v>
      </c>
      <c r="B323">
        <v>45.44988</v>
      </c>
      <c r="C323">
        <v>-92.508369999999999</v>
      </c>
      <c r="D323" s="5">
        <v>6</v>
      </c>
      <c r="E323" s="5" t="s">
        <v>632</v>
      </c>
      <c r="F323" s="158">
        <v>1</v>
      </c>
      <c r="G323" s="24">
        <v>1</v>
      </c>
      <c r="H323" s="5">
        <v>1</v>
      </c>
      <c r="I323" s="5">
        <v>1</v>
      </c>
      <c r="J323" s="9">
        <v>0</v>
      </c>
      <c r="K323" s="26">
        <v>0</v>
      </c>
      <c r="L323" s="26">
        <v>0</v>
      </c>
      <c r="M323" s="26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1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155">
        <v>1</v>
      </c>
      <c r="AH323" s="155">
        <v>0</v>
      </c>
      <c r="AI323" s="5">
        <v>0</v>
      </c>
    </row>
    <row r="324" spans="1:35">
      <c r="A324" s="24">
        <v>323</v>
      </c>
      <c r="B324">
        <v>45.450319999999998</v>
      </c>
      <c r="C324">
        <v>-92.508390000000006</v>
      </c>
      <c r="D324" s="5">
        <v>19</v>
      </c>
      <c r="E324" s="5" t="s">
        <v>633</v>
      </c>
      <c r="F324" s="158">
        <v>1</v>
      </c>
      <c r="G324" s="24">
        <v>1</v>
      </c>
      <c r="H324" s="5">
        <v>1</v>
      </c>
      <c r="I324" s="5">
        <v>1</v>
      </c>
      <c r="J324" s="9">
        <v>0</v>
      </c>
      <c r="K324" s="26">
        <v>0</v>
      </c>
      <c r="L324" s="26">
        <v>1</v>
      </c>
      <c r="M324" s="26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155">
        <v>0</v>
      </c>
      <c r="AH324" s="155">
        <v>0</v>
      </c>
      <c r="AI324" s="5">
        <v>0</v>
      </c>
    </row>
    <row r="325" spans="1:35">
      <c r="A325" s="24">
        <v>324</v>
      </c>
      <c r="B325">
        <v>45.450769999999999</v>
      </c>
      <c r="C325">
        <v>-92.508409999999998</v>
      </c>
      <c r="D325" s="5">
        <v>19.5</v>
      </c>
      <c r="E325" s="5" t="s">
        <v>633</v>
      </c>
      <c r="F325" s="158">
        <v>0</v>
      </c>
      <c r="G325" s="24">
        <v>0</v>
      </c>
      <c r="H325" s="5">
        <v>0</v>
      </c>
      <c r="I325" s="5">
        <v>0</v>
      </c>
      <c r="J325" s="9">
        <v>0</v>
      </c>
      <c r="K325" s="26">
        <v>0</v>
      </c>
      <c r="L325" s="26">
        <v>0</v>
      </c>
      <c r="M325" s="26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155">
        <v>0</v>
      </c>
      <c r="AH325" s="155">
        <v>0</v>
      </c>
      <c r="AI325" s="5">
        <v>0</v>
      </c>
    </row>
    <row r="326" spans="1:35">
      <c r="A326" s="24">
        <v>325</v>
      </c>
      <c r="B326">
        <v>45.451219999999999</v>
      </c>
      <c r="C326">
        <v>-92.508430000000004</v>
      </c>
      <c r="D326" s="5">
        <v>19</v>
      </c>
      <c r="E326" s="5" t="s">
        <v>633</v>
      </c>
      <c r="F326" s="158">
        <v>1</v>
      </c>
      <c r="G326" s="24">
        <v>0</v>
      </c>
      <c r="H326" s="5">
        <v>0</v>
      </c>
      <c r="I326" s="5">
        <v>0</v>
      </c>
      <c r="J326" s="9">
        <v>0</v>
      </c>
      <c r="K326" s="26">
        <v>0</v>
      </c>
      <c r="L326" s="26">
        <v>0</v>
      </c>
      <c r="M326" s="26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155">
        <v>0</v>
      </c>
      <c r="AH326" s="155">
        <v>0</v>
      </c>
      <c r="AI326" s="5">
        <v>0</v>
      </c>
    </row>
    <row r="327" spans="1:35">
      <c r="A327" s="24">
        <v>326</v>
      </c>
      <c r="B327">
        <v>45.451659999999997</v>
      </c>
      <c r="C327">
        <v>-92.508449999999996</v>
      </c>
      <c r="D327" s="5">
        <v>19</v>
      </c>
      <c r="E327" s="5" t="s">
        <v>633</v>
      </c>
      <c r="F327" s="158">
        <v>1</v>
      </c>
      <c r="G327" s="24">
        <v>0</v>
      </c>
      <c r="H327" s="5">
        <v>0</v>
      </c>
      <c r="I327" s="5">
        <v>0</v>
      </c>
      <c r="J327" s="9">
        <v>0</v>
      </c>
      <c r="K327" s="26">
        <v>0</v>
      </c>
      <c r="L327" s="26">
        <v>0</v>
      </c>
      <c r="M327" s="26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155">
        <v>0</v>
      </c>
      <c r="AH327" s="155">
        <v>0</v>
      </c>
      <c r="AI327" s="5">
        <v>0</v>
      </c>
    </row>
    <row r="328" spans="1:35">
      <c r="A328" s="24">
        <v>327</v>
      </c>
      <c r="B328">
        <v>45.452109999999998</v>
      </c>
      <c r="C328">
        <v>-92.508470000000003</v>
      </c>
      <c r="D328" s="5">
        <v>19</v>
      </c>
      <c r="E328" s="5" t="s">
        <v>633</v>
      </c>
      <c r="F328" s="158">
        <v>1</v>
      </c>
      <c r="G328" s="24">
        <v>0</v>
      </c>
      <c r="H328" s="5">
        <v>0</v>
      </c>
      <c r="I328" s="5">
        <v>0</v>
      </c>
      <c r="J328" s="9">
        <v>0</v>
      </c>
      <c r="K328" s="26">
        <v>0</v>
      </c>
      <c r="L328" s="26">
        <v>0</v>
      </c>
      <c r="M328" s="26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155">
        <v>0</v>
      </c>
      <c r="AH328" s="155">
        <v>0</v>
      </c>
      <c r="AI328" s="5">
        <v>0</v>
      </c>
    </row>
    <row r="329" spans="1:35">
      <c r="A329" s="24">
        <v>328</v>
      </c>
      <c r="B329">
        <v>45.452550000000002</v>
      </c>
      <c r="C329">
        <v>-92.508489999999995</v>
      </c>
      <c r="D329" s="5">
        <v>18</v>
      </c>
      <c r="E329" s="5" t="s">
        <v>633</v>
      </c>
      <c r="F329" s="158">
        <v>1</v>
      </c>
      <c r="G329" s="24">
        <v>0</v>
      </c>
      <c r="H329" s="5">
        <v>0</v>
      </c>
      <c r="I329" s="5">
        <v>0</v>
      </c>
      <c r="J329" s="9">
        <v>0</v>
      </c>
      <c r="K329" s="26">
        <v>0</v>
      </c>
      <c r="L329" s="26">
        <v>0</v>
      </c>
      <c r="M329" s="26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155">
        <v>0</v>
      </c>
      <c r="AH329" s="155">
        <v>0</v>
      </c>
      <c r="AI329" s="5">
        <v>0</v>
      </c>
    </row>
    <row r="330" spans="1:35">
      <c r="A330" s="24">
        <v>329</v>
      </c>
      <c r="B330">
        <v>45.453000000000003</v>
      </c>
      <c r="C330">
        <v>-92.508510000000001</v>
      </c>
      <c r="D330" s="5">
        <v>14</v>
      </c>
      <c r="E330" s="5" t="s">
        <v>632</v>
      </c>
      <c r="F330" s="158">
        <v>1</v>
      </c>
      <c r="G330" s="24">
        <v>0</v>
      </c>
      <c r="H330" s="5">
        <v>0</v>
      </c>
      <c r="I330" s="5">
        <v>0</v>
      </c>
      <c r="J330" s="9">
        <v>0</v>
      </c>
      <c r="K330" s="26">
        <v>0</v>
      </c>
      <c r="L330" s="26">
        <v>0</v>
      </c>
      <c r="M330" s="26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155">
        <v>0</v>
      </c>
      <c r="AH330" s="155">
        <v>0</v>
      </c>
      <c r="AI330" s="5">
        <v>0</v>
      </c>
    </row>
    <row r="331" spans="1:35">
      <c r="A331" s="24">
        <v>330</v>
      </c>
      <c r="B331">
        <v>45.453449999999997</v>
      </c>
      <c r="C331">
        <v>-92.508529999999993</v>
      </c>
      <c r="D331" s="5">
        <v>3.5</v>
      </c>
      <c r="E331" s="5" t="s">
        <v>632</v>
      </c>
      <c r="F331" s="158">
        <v>1</v>
      </c>
      <c r="G331" s="24">
        <v>1</v>
      </c>
      <c r="H331" s="5">
        <v>1</v>
      </c>
      <c r="I331" s="5">
        <v>1</v>
      </c>
      <c r="J331" s="9">
        <v>0</v>
      </c>
      <c r="K331" s="26">
        <v>0</v>
      </c>
      <c r="L331" s="26">
        <v>0</v>
      </c>
      <c r="M331" s="26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1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155">
        <v>1</v>
      </c>
      <c r="AH331" s="155">
        <v>0</v>
      </c>
      <c r="AI331" s="5">
        <v>0</v>
      </c>
    </row>
    <row r="332" spans="1:35">
      <c r="A332" s="24">
        <v>331</v>
      </c>
      <c r="B332">
        <v>45.450339999999997</v>
      </c>
      <c r="C332">
        <v>-92.507760000000005</v>
      </c>
      <c r="D332" s="5">
        <v>12.5</v>
      </c>
      <c r="E332" s="5" t="s">
        <v>632</v>
      </c>
      <c r="F332" s="158">
        <v>1</v>
      </c>
      <c r="G332" s="24">
        <v>0</v>
      </c>
      <c r="H332" s="5">
        <v>0</v>
      </c>
      <c r="I332" s="5">
        <v>0</v>
      </c>
      <c r="J332" s="9">
        <v>0</v>
      </c>
      <c r="K332" s="26">
        <v>0</v>
      </c>
      <c r="L332" s="26">
        <v>0</v>
      </c>
      <c r="M332" s="26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155">
        <v>0</v>
      </c>
      <c r="AH332" s="155">
        <v>0</v>
      </c>
      <c r="AI332" s="5">
        <v>0</v>
      </c>
    </row>
    <row r="333" spans="1:35">
      <c r="A333" s="24">
        <v>332</v>
      </c>
      <c r="B333">
        <v>45.450780000000002</v>
      </c>
      <c r="C333">
        <v>-92.507779999999997</v>
      </c>
      <c r="D333" s="5">
        <v>19</v>
      </c>
      <c r="E333" s="5" t="s">
        <v>633</v>
      </c>
      <c r="F333" s="158">
        <v>1</v>
      </c>
      <c r="G333" s="24">
        <v>0</v>
      </c>
      <c r="H333" s="5">
        <v>0</v>
      </c>
      <c r="I333" s="5">
        <v>0</v>
      </c>
      <c r="J333" s="9">
        <v>0</v>
      </c>
      <c r="K333" s="26">
        <v>0</v>
      </c>
      <c r="L333" s="26">
        <v>0</v>
      </c>
      <c r="M333" s="26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155">
        <v>0</v>
      </c>
      <c r="AH333" s="155">
        <v>0</v>
      </c>
      <c r="AI333" s="5">
        <v>0</v>
      </c>
    </row>
    <row r="334" spans="1:35">
      <c r="A334" s="24">
        <v>333</v>
      </c>
      <c r="B334">
        <v>45.451230000000002</v>
      </c>
      <c r="C334">
        <v>-92.507800000000003</v>
      </c>
      <c r="D334" s="5">
        <v>19</v>
      </c>
      <c r="E334" s="5" t="s">
        <v>633</v>
      </c>
      <c r="F334" s="158">
        <v>1</v>
      </c>
      <c r="G334" s="24">
        <v>0</v>
      </c>
      <c r="H334" s="5">
        <v>0</v>
      </c>
      <c r="I334" s="5">
        <v>0</v>
      </c>
      <c r="J334" s="9">
        <v>0</v>
      </c>
      <c r="K334" s="26">
        <v>0</v>
      </c>
      <c r="L334" s="26">
        <v>0</v>
      </c>
      <c r="M334" s="26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155">
        <v>0</v>
      </c>
      <c r="AH334" s="155">
        <v>0</v>
      </c>
      <c r="AI334" s="5">
        <v>0</v>
      </c>
    </row>
    <row r="335" spans="1:35">
      <c r="A335" s="24">
        <v>334</v>
      </c>
      <c r="B335">
        <v>45.451680000000003</v>
      </c>
      <c r="C335">
        <v>-92.507819999999995</v>
      </c>
      <c r="D335" s="5">
        <v>19</v>
      </c>
      <c r="E335" s="5" t="s">
        <v>633</v>
      </c>
      <c r="F335" s="158">
        <v>1</v>
      </c>
      <c r="G335" s="24">
        <v>0</v>
      </c>
      <c r="H335" s="5">
        <v>0</v>
      </c>
      <c r="I335" s="5">
        <v>0</v>
      </c>
      <c r="J335" s="9">
        <v>0</v>
      </c>
      <c r="K335" s="26">
        <v>0</v>
      </c>
      <c r="L335" s="26">
        <v>0</v>
      </c>
      <c r="M335" s="26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155">
        <v>0</v>
      </c>
      <c r="AH335" s="155">
        <v>0</v>
      </c>
      <c r="AI335" s="5">
        <v>0</v>
      </c>
    </row>
    <row r="336" spans="1:35">
      <c r="A336" s="24">
        <v>335</v>
      </c>
      <c r="B336">
        <v>45.452120000000001</v>
      </c>
      <c r="C336">
        <v>-92.507840000000002</v>
      </c>
      <c r="D336" s="5">
        <v>19</v>
      </c>
      <c r="E336" s="5" t="s">
        <v>633</v>
      </c>
      <c r="F336" s="158">
        <v>1</v>
      </c>
      <c r="G336" s="24">
        <v>0</v>
      </c>
      <c r="H336" s="5">
        <v>0</v>
      </c>
      <c r="I336" s="5">
        <v>0</v>
      </c>
      <c r="J336" s="9">
        <v>0</v>
      </c>
      <c r="K336" s="26">
        <v>0</v>
      </c>
      <c r="L336" s="26">
        <v>0</v>
      </c>
      <c r="M336" s="26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155">
        <v>0</v>
      </c>
      <c r="AH336" s="155">
        <v>0</v>
      </c>
      <c r="AI336" s="5">
        <v>0</v>
      </c>
    </row>
    <row r="337" spans="1:35">
      <c r="A337" s="24">
        <v>336</v>
      </c>
      <c r="B337">
        <v>45.452570000000001</v>
      </c>
      <c r="C337">
        <v>-92.507859999999994</v>
      </c>
      <c r="D337" s="5">
        <v>18.5</v>
      </c>
      <c r="E337" s="5" t="s">
        <v>633</v>
      </c>
      <c r="F337" s="158">
        <v>1</v>
      </c>
      <c r="G337" s="24">
        <v>0</v>
      </c>
      <c r="H337" s="5">
        <v>0</v>
      </c>
      <c r="I337" s="5">
        <v>0</v>
      </c>
      <c r="J337" s="9">
        <v>0</v>
      </c>
      <c r="K337" s="26">
        <v>0</v>
      </c>
      <c r="L337" s="26">
        <v>0</v>
      </c>
      <c r="M337" s="26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155">
        <v>0</v>
      </c>
      <c r="AH337" s="155">
        <v>0</v>
      </c>
      <c r="AI337" s="5">
        <v>0</v>
      </c>
    </row>
    <row r="338" spans="1:35">
      <c r="A338" s="24">
        <v>337</v>
      </c>
      <c r="B338">
        <v>45.453009999999999</v>
      </c>
      <c r="C338">
        <v>-92.50788</v>
      </c>
      <c r="D338" s="5">
        <v>9.5</v>
      </c>
      <c r="E338" s="5" t="s">
        <v>633</v>
      </c>
      <c r="F338" s="158">
        <v>1</v>
      </c>
      <c r="G338" s="24">
        <v>1</v>
      </c>
      <c r="H338" s="5">
        <v>2</v>
      </c>
      <c r="I338" s="5">
        <v>2</v>
      </c>
      <c r="J338" s="9">
        <v>0</v>
      </c>
      <c r="K338" s="26">
        <v>0</v>
      </c>
      <c r="L338" s="26">
        <v>1</v>
      </c>
      <c r="M338" s="26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2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155">
        <v>0</v>
      </c>
      <c r="AH338" s="155">
        <v>0</v>
      </c>
      <c r="AI338" s="5">
        <v>0</v>
      </c>
    </row>
    <row r="339" spans="1:35">
      <c r="A339" s="24">
        <v>338</v>
      </c>
      <c r="B339">
        <v>45.45035</v>
      </c>
      <c r="C339">
        <v>-92.507130000000004</v>
      </c>
      <c r="D339" s="5">
        <v>13</v>
      </c>
      <c r="E339" s="5" t="s">
        <v>632</v>
      </c>
      <c r="F339" s="158">
        <v>1</v>
      </c>
      <c r="G339" s="24">
        <v>0</v>
      </c>
      <c r="H339" s="5">
        <v>0</v>
      </c>
      <c r="I339" s="5">
        <v>0</v>
      </c>
      <c r="J339" s="9">
        <v>0</v>
      </c>
      <c r="K339" s="26">
        <v>0</v>
      </c>
      <c r="L339" s="26">
        <v>0</v>
      </c>
      <c r="M339" s="26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155">
        <v>1</v>
      </c>
      <c r="AH339" s="155">
        <v>0</v>
      </c>
      <c r="AI339" s="5">
        <v>0</v>
      </c>
    </row>
    <row r="340" spans="1:35">
      <c r="A340" s="24">
        <v>339</v>
      </c>
      <c r="B340">
        <v>45.450800000000001</v>
      </c>
      <c r="C340">
        <v>-92.507149999999996</v>
      </c>
      <c r="D340" s="5">
        <v>18.5</v>
      </c>
      <c r="E340" s="5" t="s">
        <v>633</v>
      </c>
      <c r="F340" s="158">
        <v>1</v>
      </c>
      <c r="G340" s="24">
        <v>0</v>
      </c>
      <c r="H340" s="5">
        <v>0</v>
      </c>
      <c r="I340" s="5">
        <v>0</v>
      </c>
      <c r="J340" s="9">
        <v>0</v>
      </c>
      <c r="K340" s="26">
        <v>0</v>
      </c>
      <c r="L340" s="26">
        <v>0</v>
      </c>
      <c r="M340" s="26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155">
        <v>0</v>
      </c>
      <c r="AH340" s="155">
        <v>0</v>
      </c>
      <c r="AI340" s="5">
        <v>0</v>
      </c>
    </row>
    <row r="341" spans="1:35">
      <c r="A341" s="24">
        <v>340</v>
      </c>
      <c r="B341">
        <v>45.451239999999999</v>
      </c>
      <c r="C341">
        <v>-92.507170000000002</v>
      </c>
      <c r="D341" s="5">
        <v>18.5</v>
      </c>
      <c r="E341" s="5" t="s">
        <v>633</v>
      </c>
      <c r="F341" s="158">
        <v>1</v>
      </c>
      <c r="G341" s="24">
        <v>0</v>
      </c>
      <c r="H341" s="5">
        <v>0</v>
      </c>
      <c r="I341" s="5">
        <v>0</v>
      </c>
      <c r="J341" s="9">
        <v>0</v>
      </c>
      <c r="K341" s="26">
        <v>0</v>
      </c>
      <c r="L341" s="26">
        <v>0</v>
      </c>
      <c r="M341" s="26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155">
        <v>0</v>
      </c>
      <c r="AH341" s="155">
        <v>0</v>
      </c>
      <c r="AI341" s="5">
        <v>0</v>
      </c>
    </row>
    <row r="342" spans="1:35">
      <c r="A342" s="24">
        <v>341</v>
      </c>
      <c r="B342">
        <v>45.451689999999999</v>
      </c>
      <c r="C342">
        <v>-92.507189999999994</v>
      </c>
      <c r="D342" s="5">
        <v>18.5</v>
      </c>
      <c r="E342" s="5" t="s">
        <v>633</v>
      </c>
      <c r="F342" s="158">
        <v>1</v>
      </c>
      <c r="G342" s="24">
        <v>0</v>
      </c>
      <c r="H342" s="5">
        <v>0</v>
      </c>
      <c r="I342" s="5">
        <v>0</v>
      </c>
      <c r="J342" s="9">
        <v>0</v>
      </c>
      <c r="K342" s="26">
        <v>0</v>
      </c>
      <c r="L342" s="26">
        <v>0</v>
      </c>
      <c r="M342" s="26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155">
        <v>0</v>
      </c>
      <c r="AH342" s="155">
        <v>0</v>
      </c>
      <c r="AI342" s="5">
        <v>0</v>
      </c>
    </row>
    <row r="343" spans="1:35">
      <c r="A343" s="24">
        <v>342</v>
      </c>
      <c r="B343">
        <v>45.45214</v>
      </c>
      <c r="C343">
        <v>-92.507210000000001</v>
      </c>
      <c r="D343" s="5">
        <v>18.5</v>
      </c>
      <c r="E343" s="5" t="s">
        <v>633</v>
      </c>
      <c r="F343" s="158">
        <v>1</v>
      </c>
      <c r="G343" s="24">
        <v>0</v>
      </c>
      <c r="H343" s="5">
        <v>0</v>
      </c>
      <c r="I343" s="5">
        <v>0</v>
      </c>
      <c r="J343" s="9">
        <v>0</v>
      </c>
      <c r="K343" s="26">
        <v>0</v>
      </c>
      <c r="L343" s="26">
        <v>0</v>
      </c>
      <c r="M343" s="26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155">
        <v>0</v>
      </c>
      <c r="AH343" s="155">
        <v>0</v>
      </c>
      <c r="AI343" s="5">
        <v>0</v>
      </c>
    </row>
    <row r="344" spans="1:35">
      <c r="A344" s="24">
        <v>343</v>
      </c>
      <c r="B344">
        <v>45.452579999999998</v>
      </c>
      <c r="C344">
        <v>-92.507230000000007</v>
      </c>
      <c r="D344" s="5">
        <v>17</v>
      </c>
      <c r="E344" s="5" t="s">
        <v>633</v>
      </c>
      <c r="F344" s="158">
        <v>1</v>
      </c>
      <c r="G344" s="24">
        <v>0</v>
      </c>
      <c r="H344" s="5">
        <v>0</v>
      </c>
      <c r="I344" s="5">
        <v>0</v>
      </c>
      <c r="J344" s="9">
        <v>0</v>
      </c>
      <c r="K344" s="26">
        <v>0</v>
      </c>
      <c r="L344" s="26">
        <v>0</v>
      </c>
      <c r="M344" s="26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155">
        <v>0</v>
      </c>
      <c r="AH344" s="155">
        <v>0</v>
      </c>
      <c r="AI344" s="5">
        <v>0</v>
      </c>
    </row>
    <row r="345" spans="1:35">
      <c r="A345" s="24">
        <v>344</v>
      </c>
      <c r="B345">
        <v>45.450369999999999</v>
      </c>
      <c r="C345">
        <v>-92.506489999999999</v>
      </c>
      <c r="D345" s="5">
        <v>11.5</v>
      </c>
      <c r="E345" s="5" t="s">
        <v>633</v>
      </c>
      <c r="F345" s="158">
        <v>1</v>
      </c>
      <c r="G345" s="24">
        <v>0</v>
      </c>
      <c r="H345" s="5">
        <v>0</v>
      </c>
      <c r="I345" s="5">
        <v>0</v>
      </c>
      <c r="J345" s="9">
        <v>0</v>
      </c>
      <c r="K345" s="26">
        <v>0</v>
      </c>
      <c r="L345" s="26">
        <v>0</v>
      </c>
      <c r="M345" s="26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155">
        <v>1</v>
      </c>
      <c r="AH345" s="155">
        <v>0</v>
      </c>
      <c r="AI345" s="5">
        <v>0</v>
      </c>
    </row>
    <row r="346" spans="1:35">
      <c r="A346" s="24">
        <v>345</v>
      </c>
      <c r="B346">
        <v>45.450809999999997</v>
      </c>
      <c r="C346">
        <v>-92.506510000000006</v>
      </c>
      <c r="D346" s="5">
        <v>18.5</v>
      </c>
      <c r="E346" s="5" t="s">
        <v>631</v>
      </c>
      <c r="F346" s="158">
        <v>1</v>
      </c>
      <c r="G346" s="24">
        <v>0</v>
      </c>
      <c r="H346" s="5">
        <v>0</v>
      </c>
      <c r="I346" s="5">
        <v>0</v>
      </c>
      <c r="J346" s="9">
        <v>0</v>
      </c>
      <c r="K346" s="26">
        <v>0</v>
      </c>
      <c r="L346" s="26">
        <v>0</v>
      </c>
      <c r="M346" s="26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155">
        <v>0</v>
      </c>
      <c r="AH346" s="155">
        <v>0</v>
      </c>
      <c r="AI346" s="5">
        <v>0</v>
      </c>
    </row>
    <row r="347" spans="1:35">
      <c r="A347" s="24">
        <v>346</v>
      </c>
      <c r="B347">
        <v>45.451259999999998</v>
      </c>
      <c r="C347">
        <v>-92.506529999999998</v>
      </c>
      <c r="D347" s="5">
        <v>18.5</v>
      </c>
      <c r="E347" s="5" t="s">
        <v>633</v>
      </c>
      <c r="F347" s="158">
        <v>1</v>
      </c>
      <c r="G347" s="24">
        <v>0</v>
      </c>
      <c r="H347" s="5">
        <v>0</v>
      </c>
      <c r="I347" s="5">
        <v>0</v>
      </c>
      <c r="J347" s="9">
        <v>0</v>
      </c>
      <c r="K347" s="26">
        <v>0</v>
      </c>
      <c r="L347" s="26">
        <v>0</v>
      </c>
      <c r="M347" s="26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155">
        <v>0</v>
      </c>
      <c r="AH347" s="155">
        <v>0</v>
      </c>
      <c r="AI347" s="5">
        <v>0</v>
      </c>
    </row>
    <row r="348" spans="1:35">
      <c r="A348" s="24">
        <v>347</v>
      </c>
      <c r="B348">
        <v>45.451700000000002</v>
      </c>
      <c r="C348">
        <v>-92.506550000000004</v>
      </c>
      <c r="D348" s="5">
        <v>18</v>
      </c>
      <c r="E348" s="5" t="s">
        <v>633</v>
      </c>
      <c r="F348" s="158">
        <v>1</v>
      </c>
      <c r="G348" s="24">
        <v>0</v>
      </c>
      <c r="H348" s="5">
        <v>0</v>
      </c>
      <c r="I348" s="5">
        <v>0</v>
      </c>
      <c r="J348" s="9">
        <v>0</v>
      </c>
      <c r="K348" s="26">
        <v>0</v>
      </c>
      <c r="L348" s="26">
        <v>0</v>
      </c>
      <c r="M348" s="26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155">
        <v>0</v>
      </c>
      <c r="AH348" s="155">
        <v>0</v>
      </c>
      <c r="AI348" s="5">
        <v>0</v>
      </c>
    </row>
    <row r="349" spans="1:35">
      <c r="A349" s="24">
        <v>348</v>
      </c>
      <c r="B349">
        <v>45.452150000000003</v>
      </c>
      <c r="C349">
        <v>-92.506569999999996</v>
      </c>
      <c r="D349" s="5">
        <v>18.5</v>
      </c>
      <c r="E349" s="5" t="s">
        <v>633</v>
      </c>
      <c r="F349" s="158">
        <v>1</v>
      </c>
      <c r="G349" s="24">
        <v>0</v>
      </c>
      <c r="H349" s="5">
        <v>0</v>
      </c>
      <c r="I349" s="5">
        <v>0</v>
      </c>
      <c r="J349" s="9">
        <v>0</v>
      </c>
      <c r="K349" s="26">
        <v>0</v>
      </c>
      <c r="L349" s="26">
        <v>0</v>
      </c>
      <c r="M349" s="26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155">
        <v>0</v>
      </c>
      <c r="AH349" s="155">
        <v>0</v>
      </c>
      <c r="AI349" s="5">
        <v>0</v>
      </c>
    </row>
    <row r="350" spans="1:35">
      <c r="A350" s="24">
        <v>349</v>
      </c>
      <c r="B350">
        <v>45.452599999999997</v>
      </c>
      <c r="C350">
        <v>-92.506590000000003</v>
      </c>
      <c r="D350" s="5">
        <v>16</v>
      </c>
      <c r="E350" s="5" t="s">
        <v>633</v>
      </c>
      <c r="F350" s="158">
        <v>1</v>
      </c>
      <c r="G350" s="24">
        <v>0</v>
      </c>
      <c r="H350" s="5">
        <v>0</v>
      </c>
      <c r="I350" s="5">
        <v>0</v>
      </c>
      <c r="J350" s="9">
        <v>0</v>
      </c>
      <c r="K350" s="26">
        <v>0</v>
      </c>
      <c r="L350" s="26">
        <v>0</v>
      </c>
      <c r="M350" s="26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155">
        <v>0</v>
      </c>
      <c r="AH350" s="155">
        <v>0</v>
      </c>
      <c r="AI350" s="5">
        <v>0</v>
      </c>
    </row>
    <row r="351" spans="1:35">
      <c r="A351" s="24">
        <v>350</v>
      </c>
      <c r="B351">
        <v>45.450380000000003</v>
      </c>
      <c r="C351">
        <v>-92.505859999999998</v>
      </c>
      <c r="D351" s="5">
        <v>9</v>
      </c>
      <c r="E351" s="5" t="s">
        <v>632</v>
      </c>
      <c r="F351" s="158">
        <v>1</v>
      </c>
      <c r="G351" s="24">
        <v>1</v>
      </c>
      <c r="H351" s="5">
        <v>2</v>
      </c>
      <c r="I351" s="5">
        <v>1</v>
      </c>
      <c r="J351" s="9">
        <v>0</v>
      </c>
      <c r="K351" s="26">
        <v>0</v>
      </c>
      <c r="L351" s="26">
        <v>1</v>
      </c>
      <c r="M351" s="26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1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155">
        <v>1</v>
      </c>
      <c r="AH351" s="155">
        <v>0</v>
      </c>
      <c r="AI351" s="5">
        <v>0</v>
      </c>
    </row>
    <row r="352" spans="1:35">
      <c r="A352" s="24">
        <v>351</v>
      </c>
      <c r="B352">
        <v>45.450830000000003</v>
      </c>
      <c r="C352">
        <v>-92.505880000000005</v>
      </c>
      <c r="D352" s="5">
        <v>18</v>
      </c>
      <c r="E352" s="5" t="s">
        <v>633</v>
      </c>
      <c r="F352" s="158">
        <v>1</v>
      </c>
      <c r="G352" s="24">
        <v>0</v>
      </c>
      <c r="H352" s="5">
        <v>0</v>
      </c>
      <c r="I352" s="5">
        <v>0</v>
      </c>
      <c r="J352" s="9">
        <v>0</v>
      </c>
      <c r="K352" s="26">
        <v>0</v>
      </c>
      <c r="L352" s="26">
        <v>0</v>
      </c>
      <c r="M352" s="26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155">
        <v>0</v>
      </c>
      <c r="AH352" s="155">
        <v>0</v>
      </c>
      <c r="AI352" s="5">
        <v>0</v>
      </c>
    </row>
    <row r="353" spans="1:35">
      <c r="A353" s="24">
        <v>352</v>
      </c>
      <c r="B353">
        <v>45.451270000000001</v>
      </c>
      <c r="C353">
        <v>-92.505899999999997</v>
      </c>
      <c r="D353" s="5">
        <v>18</v>
      </c>
      <c r="E353" s="5" t="s">
        <v>631</v>
      </c>
      <c r="F353" s="158">
        <v>1</v>
      </c>
      <c r="G353" s="24">
        <v>0</v>
      </c>
      <c r="H353" s="5">
        <v>0</v>
      </c>
      <c r="I353" s="5">
        <v>0</v>
      </c>
      <c r="J353" s="9">
        <v>0</v>
      </c>
      <c r="K353" s="26">
        <v>0</v>
      </c>
      <c r="L353" s="26">
        <v>0</v>
      </c>
      <c r="M353" s="26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155">
        <v>0</v>
      </c>
      <c r="AH353" s="155">
        <v>0</v>
      </c>
      <c r="AI353" s="5">
        <v>0</v>
      </c>
    </row>
    <row r="354" spans="1:35">
      <c r="A354" s="24">
        <v>353</v>
      </c>
      <c r="B354">
        <v>45.451720000000002</v>
      </c>
      <c r="C354">
        <v>-92.505920000000003</v>
      </c>
      <c r="D354" s="5">
        <v>18.5</v>
      </c>
      <c r="E354" s="5" t="s">
        <v>633</v>
      </c>
      <c r="F354" s="158">
        <v>1</v>
      </c>
      <c r="G354" s="24">
        <v>0</v>
      </c>
      <c r="H354" s="5">
        <v>0</v>
      </c>
      <c r="I354" s="5">
        <v>0</v>
      </c>
      <c r="J354" s="9">
        <v>0</v>
      </c>
      <c r="K354" s="26">
        <v>0</v>
      </c>
      <c r="L354" s="26">
        <v>0</v>
      </c>
      <c r="M354" s="26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155">
        <v>0</v>
      </c>
      <c r="AH354" s="155">
        <v>0</v>
      </c>
      <c r="AI354" s="5">
        <v>0</v>
      </c>
    </row>
    <row r="355" spans="1:35">
      <c r="A355" s="24">
        <v>354</v>
      </c>
      <c r="B355">
        <v>45.452159999999999</v>
      </c>
      <c r="C355">
        <v>-92.505939999999995</v>
      </c>
      <c r="D355" s="5">
        <v>18.5</v>
      </c>
      <c r="E355" s="5" t="s">
        <v>633</v>
      </c>
      <c r="F355" s="158">
        <v>1</v>
      </c>
      <c r="G355" s="24">
        <v>0</v>
      </c>
      <c r="H355" s="5">
        <v>0</v>
      </c>
      <c r="I355" s="5">
        <v>0</v>
      </c>
      <c r="J355" s="9">
        <v>0</v>
      </c>
      <c r="K355" s="26">
        <v>0</v>
      </c>
      <c r="L355" s="26">
        <v>0</v>
      </c>
      <c r="M355" s="26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155">
        <v>0</v>
      </c>
      <c r="AH355" s="155">
        <v>0</v>
      </c>
      <c r="AI355" s="5">
        <v>0</v>
      </c>
    </row>
    <row r="356" spans="1:35">
      <c r="A356" s="24">
        <v>355</v>
      </c>
      <c r="B356">
        <v>45.45261</v>
      </c>
      <c r="C356">
        <v>-92.505960000000002</v>
      </c>
      <c r="D356" s="5">
        <v>14</v>
      </c>
      <c r="E356" s="5" t="s">
        <v>632</v>
      </c>
      <c r="F356" s="158">
        <v>1</v>
      </c>
      <c r="G356" s="24">
        <v>0</v>
      </c>
      <c r="H356" s="5">
        <v>0</v>
      </c>
      <c r="I356" s="5">
        <v>0</v>
      </c>
      <c r="J356" s="9">
        <v>0</v>
      </c>
      <c r="K356" s="26">
        <v>0</v>
      </c>
      <c r="L356" s="26">
        <v>0</v>
      </c>
      <c r="M356" s="26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155">
        <v>0</v>
      </c>
      <c r="AH356" s="155">
        <v>0</v>
      </c>
      <c r="AI356" s="5">
        <v>0</v>
      </c>
    </row>
    <row r="357" spans="1:35">
      <c r="A357" s="24">
        <v>356</v>
      </c>
      <c r="B357">
        <v>45.450389999999999</v>
      </c>
      <c r="C357">
        <v>-92.505229999999997</v>
      </c>
      <c r="D357" s="5">
        <v>10.5</v>
      </c>
      <c r="E357" s="5" t="s">
        <v>632</v>
      </c>
      <c r="F357" s="158">
        <v>1</v>
      </c>
      <c r="G357" s="24">
        <v>1</v>
      </c>
      <c r="H357" s="5">
        <v>3</v>
      </c>
      <c r="I357" s="5">
        <v>1</v>
      </c>
      <c r="J357" s="9">
        <v>0</v>
      </c>
      <c r="K357" s="26">
        <v>0</v>
      </c>
      <c r="L357" s="26">
        <v>0</v>
      </c>
      <c r="M357" s="26">
        <v>0</v>
      </c>
      <c r="N357" s="5">
        <v>0</v>
      </c>
      <c r="O357" s="5">
        <v>1</v>
      </c>
      <c r="P357" s="5">
        <v>0</v>
      </c>
      <c r="Q357" s="5">
        <v>0</v>
      </c>
      <c r="R357" s="5">
        <v>1</v>
      </c>
      <c r="S357" s="5">
        <v>0</v>
      </c>
      <c r="T357" s="5">
        <v>0</v>
      </c>
      <c r="U357" s="5">
        <v>1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155">
        <v>0</v>
      </c>
      <c r="AH357" s="155">
        <v>0</v>
      </c>
      <c r="AI357" s="5">
        <v>0</v>
      </c>
    </row>
    <row r="358" spans="1:35">
      <c r="A358" s="24">
        <v>357</v>
      </c>
      <c r="B358">
        <v>45.450839999999999</v>
      </c>
      <c r="C358">
        <v>-92.505250000000004</v>
      </c>
      <c r="D358" s="5">
        <v>18.5</v>
      </c>
      <c r="E358" s="5" t="s">
        <v>633</v>
      </c>
      <c r="F358" s="158">
        <v>1</v>
      </c>
      <c r="G358" s="24">
        <v>0</v>
      </c>
      <c r="H358" s="5">
        <v>0</v>
      </c>
      <c r="I358" s="5">
        <v>0</v>
      </c>
      <c r="J358" s="9">
        <v>0</v>
      </c>
      <c r="K358" s="26">
        <v>0</v>
      </c>
      <c r="L358" s="26">
        <v>0</v>
      </c>
      <c r="M358" s="26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155">
        <v>0</v>
      </c>
      <c r="AH358" s="155">
        <v>0</v>
      </c>
      <c r="AI358" s="5">
        <v>0</v>
      </c>
    </row>
    <row r="359" spans="1:35">
      <c r="A359" s="24">
        <v>358</v>
      </c>
      <c r="B359">
        <v>45.45129</v>
      </c>
      <c r="C359">
        <v>-92.505269999999996</v>
      </c>
      <c r="D359" s="5">
        <v>18.5</v>
      </c>
      <c r="E359" s="5" t="s">
        <v>633</v>
      </c>
      <c r="F359" s="158">
        <v>1</v>
      </c>
      <c r="G359" s="24">
        <v>0</v>
      </c>
      <c r="H359" s="5">
        <v>0</v>
      </c>
      <c r="I359" s="5">
        <v>0</v>
      </c>
      <c r="J359" s="9">
        <v>0</v>
      </c>
      <c r="K359" s="26">
        <v>0</v>
      </c>
      <c r="L359" s="26">
        <v>0</v>
      </c>
      <c r="M359" s="26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155">
        <v>0</v>
      </c>
      <c r="AH359" s="155">
        <v>0</v>
      </c>
      <c r="AI359" s="5">
        <v>0</v>
      </c>
    </row>
    <row r="360" spans="1:35">
      <c r="A360" s="24">
        <v>359</v>
      </c>
      <c r="B360">
        <v>45.451729999999998</v>
      </c>
      <c r="C360">
        <v>-92.505290000000002</v>
      </c>
      <c r="D360" s="5">
        <v>18</v>
      </c>
      <c r="E360" s="5" t="s">
        <v>631</v>
      </c>
      <c r="F360" s="158">
        <v>1</v>
      </c>
      <c r="G360" s="24">
        <v>0</v>
      </c>
      <c r="H360" s="5">
        <v>0</v>
      </c>
      <c r="I360" s="5">
        <v>0</v>
      </c>
      <c r="J360" s="9">
        <v>0</v>
      </c>
      <c r="K360" s="26">
        <v>0</v>
      </c>
      <c r="L360" s="26">
        <v>0</v>
      </c>
      <c r="M360" s="26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155">
        <v>0</v>
      </c>
      <c r="AH360" s="155">
        <v>0</v>
      </c>
      <c r="AI360" s="5">
        <v>0</v>
      </c>
    </row>
    <row r="361" spans="1:35">
      <c r="A361" s="24">
        <v>360</v>
      </c>
      <c r="B361">
        <v>45.452179999999998</v>
      </c>
      <c r="C361">
        <v>-92.505309999999994</v>
      </c>
      <c r="D361" s="5">
        <v>18</v>
      </c>
      <c r="E361" s="5" t="s">
        <v>631</v>
      </c>
      <c r="F361" s="158">
        <v>1</v>
      </c>
      <c r="G361" s="24">
        <v>0</v>
      </c>
      <c r="H361" s="5">
        <v>0</v>
      </c>
      <c r="I361" s="5">
        <v>0</v>
      </c>
      <c r="J361" s="9">
        <v>0</v>
      </c>
      <c r="K361" s="26">
        <v>0</v>
      </c>
      <c r="L361" s="26">
        <v>0</v>
      </c>
      <c r="M361" s="26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155">
        <v>0</v>
      </c>
      <c r="AH361" s="155">
        <v>0</v>
      </c>
      <c r="AI361" s="5">
        <v>0</v>
      </c>
    </row>
    <row r="362" spans="1:35">
      <c r="A362" s="24">
        <v>361</v>
      </c>
      <c r="B362">
        <v>45.452620000000003</v>
      </c>
      <c r="C362">
        <v>-92.505330000000001</v>
      </c>
      <c r="D362" s="5">
        <v>13.5</v>
      </c>
      <c r="E362" s="5" t="s">
        <v>633</v>
      </c>
      <c r="F362" s="158">
        <v>1</v>
      </c>
      <c r="G362" s="24">
        <v>1</v>
      </c>
      <c r="H362" s="5">
        <v>1</v>
      </c>
      <c r="I362" s="5">
        <v>1</v>
      </c>
      <c r="J362" s="9">
        <v>0</v>
      </c>
      <c r="K362" s="26">
        <v>0</v>
      </c>
      <c r="L362" s="26">
        <v>0</v>
      </c>
      <c r="M362" s="26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1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155">
        <v>0</v>
      </c>
      <c r="AH362" s="155">
        <v>0</v>
      </c>
      <c r="AI362" s="5">
        <v>0</v>
      </c>
    </row>
    <row r="363" spans="1:35">
      <c r="A363" s="24">
        <v>362</v>
      </c>
      <c r="B363">
        <v>45.449959999999997</v>
      </c>
      <c r="C363">
        <v>-92.504570000000001</v>
      </c>
      <c r="D363" s="5">
        <v>0.5</v>
      </c>
      <c r="E363" s="5" t="s">
        <v>632</v>
      </c>
      <c r="F363" s="158">
        <v>1</v>
      </c>
      <c r="G363" s="24">
        <v>1</v>
      </c>
      <c r="H363" s="5">
        <v>1</v>
      </c>
      <c r="I363" s="5">
        <v>1</v>
      </c>
      <c r="J363" s="9">
        <v>0</v>
      </c>
      <c r="K363" s="26">
        <v>0</v>
      </c>
      <c r="L363" s="26">
        <v>0</v>
      </c>
      <c r="M363" s="26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1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155">
        <v>1</v>
      </c>
      <c r="AH363" s="155">
        <v>0</v>
      </c>
      <c r="AI363" s="5">
        <v>0</v>
      </c>
    </row>
    <row r="364" spans="1:35">
      <c r="A364" s="24">
        <v>363</v>
      </c>
      <c r="B364">
        <v>45.450409999999998</v>
      </c>
      <c r="C364">
        <v>-92.504589999999993</v>
      </c>
      <c r="D364" s="5">
        <v>16.5</v>
      </c>
      <c r="E364" s="5" t="s">
        <v>633</v>
      </c>
      <c r="F364" s="158">
        <v>1</v>
      </c>
      <c r="G364" s="24">
        <v>0</v>
      </c>
      <c r="H364" s="5">
        <v>0</v>
      </c>
      <c r="I364" s="5">
        <v>0</v>
      </c>
      <c r="J364" s="9">
        <v>0</v>
      </c>
      <c r="K364" s="26">
        <v>0</v>
      </c>
      <c r="L364" s="26">
        <v>0</v>
      </c>
      <c r="M364" s="26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155">
        <v>0</v>
      </c>
      <c r="AH364" s="155">
        <v>0</v>
      </c>
      <c r="AI364" s="5">
        <v>0</v>
      </c>
    </row>
    <row r="365" spans="1:35">
      <c r="A365" s="24">
        <v>364</v>
      </c>
      <c r="B365">
        <v>45.450850000000003</v>
      </c>
      <c r="C365">
        <v>-92.50461</v>
      </c>
      <c r="D365" s="5">
        <v>18.5</v>
      </c>
      <c r="E365" s="5" t="s">
        <v>633</v>
      </c>
      <c r="F365" s="158">
        <v>1</v>
      </c>
      <c r="G365" s="24">
        <v>0</v>
      </c>
      <c r="H365" s="5">
        <v>0</v>
      </c>
      <c r="I365" s="5">
        <v>0</v>
      </c>
      <c r="J365" s="9">
        <v>0</v>
      </c>
      <c r="K365" s="26">
        <v>0</v>
      </c>
      <c r="L365" s="26">
        <v>0</v>
      </c>
      <c r="M365" s="26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155">
        <v>0</v>
      </c>
      <c r="AH365" s="155">
        <v>0</v>
      </c>
      <c r="AI365" s="5">
        <v>0</v>
      </c>
    </row>
    <row r="366" spans="1:35">
      <c r="A366" s="24">
        <v>365</v>
      </c>
      <c r="B366">
        <v>45.451300000000003</v>
      </c>
      <c r="C366">
        <v>-92.504630000000006</v>
      </c>
      <c r="D366" s="5">
        <v>18</v>
      </c>
      <c r="E366" s="5" t="s">
        <v>633</v>
      </c>
      <c r="F366" s="158">
        <v>1</v>
      </c>
      <c r="G366" s="24">
        <v>0</v>
      </c>
      <c r="H366" s="5">
        <v>0</v>
      </c>
      <c r="I366" s="5">
        <v>0</v>
      </c>
      <c r="J366" s="9">
        <v>0</v>
      </c>
      <c r="K366" s="26">
        <v>0</v>
      </c>
      <c r="L366" s="26">
        <v>0</v>
      </c>
      <c r="M366" s="26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155">
        <v>0</v>
      </c>
      <c r="AH366" s="155">
        <v>0</v>
      </c>
      <c r="AI366" s="5">
        <v>0</v>
      </c>
    </row>
    <row r="367" spans="1:35">
      <c r="A367" s="24">
        <v>366</v>
      </c>
      <c r="B367">
        <v>45.451749999999997</v>
      </c>
      <c r="C367">
        <v>-92.504649999999998</v>
      </c>
      <c r="D367" s="5">
        <v>18</v>
      </c>
      <c r="E367" s="5" t="s">
        <v>633</v>
      </c>
      <c r="F367" s="158">
        <v>1</v>
      </c>
      <c r="G367" s="24">
        <v>0</v>
      </c>
      <c r="H367" s="5">
        <v>0</v>
      </c>
      <c r="I367" s="5">
        <v>0</v>
      </c>
      <c r="J367" s="9">
        <v>0</v>
      </c>
      <c r="K367" s="26">
        <v>0</v>
      </c>
      <c r="L367" s="26">
        <v>0</v>
      </c>
      <c r="M367" s="26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155">
        <v>0</v>
      </c>
      <c r="AH367" s="155">
        <v>0</v>
      </c>
      <c r="AI367" s="5">
        <v>0</v>
      </c>
    </row>
    <row r="368" spans="1:35">
      <c r="A368" s="24">
        <v>367</v>
      </c>
      <c r="B368">
        <v>45.452190000000002</v>
      </c>
      <c r="C368">
        <v>-92.504670000000004</v>
      </c>
      <c r="D368" s="5">
        <v>18</v>
      </c>
      <c r="E368" s="5" t="s">
        <v>633</v>
      </c>
      <c r="F368" s="158">
        <v>1</v>
      </c>
      <c r="G368" s="24">
        <v>0</v>
      </c>
      <c r="H368" s="5">
        <v>0</v>
      </c>
      <c r="I368" s="5">
        <v>0</v>
      </c>
      <c r="J368" s="9">
        <v>0</v>
      </c>
      <c r="K368" s="26">
        <v>0</v>
      </c>
      <c r="L368" s="26">
        <v>0</v>
      </c>
      <c r="M368" s="26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155">
        <v>0</v>
      </c>
      <c r="AH368" s="155">
        <v>0</v>
      </c>
      <c r="AI368" s="5">
        <v>0</v>
      </c>
    </row>
    <row r="369" spans="1:35">
      <c r="A369" s="24">
        <v>368</v>
      </c>
      <c r="B369">
        <v>45.452640000000002</v>
      </c>
      <c r="C369">
        <v>-92.504689999999997</v>
      </c>
      <c r="D369" s="5">
        <v>11</v>
      </c>
      <c r="E369" s="5" t="s">
        <v>632</v>
      </c>
      <c r="F369" s="158">
        <v>1</v>
      </c>
      <c r="G369" s="24">
        <v>0</v>
      </c>
      <c r="H369" s="5">
        <v>0</v>
      </c>
      <c r="I369" s="5">
        <v>0</v>
      </c>
      <c r="J369" s="9">
        <v>0</v>
      </c>
      <c r="K369" s="26">
        <v>0</v>
      </c>
      <c r="L369" s="26">
        <v>0</v>
      </c>
      <c r="M369" s="26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155">
        <v>0</v>
      </c>
      <c r="AH369" s="155">
        <v>0</v>
      </c>
      <c r="AI369" s="5">
        <v>0</v>
      </c>
    </row>
    <row r="370" spans="1:35">
      <c r="A370" s="24">
        <v>369</v>
      </c>
      <c r="B370">
        <v>45.449979999999996</v>
      </c>
      <c r="C370">
        <v>-92.50394</v>
      </c>
      <c r="D370" s="5">
        <v>13</v>
      </c>
      <c r="E370" s="5" t="s">
        <v>632</v>
      </c>
      <c r="F370" s="158">
        <v>1</v>
      </c>
      <c r="G370" s="24">
        <v>0</v>
      </c>
      <c r="H370" s="5">
        <v>0</v>
      </c>
      <c r="I370" s="5">
        <v>0</v>
      </c>
      <c r="J370" s="9">
        <v>0</v>
      </c>
      <c r="K370" s="26">
        <v>0</v>
      </c>
      <c r="L370" s="26">
        <v>0</v>
      </c>
      <c r="M370" s="26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155">
        <v>0</v>
      </c>
      <c r="AH370" s="155">
        <v>0</v>
      </c>
      <c r="AI370" s="5">
        <v>0</v>
      </c>
    </row>
    <row r="371" spans="1:35">
      <c r="A371" s="24">
        <v>370</v>
      </c>
      <c r="B371">
        <v>45.450420000000001</v>
      </c>
      <c r="C371">
        <v>-92.503960000000006</v>
      </c>
      <c r="D371" s="5">
        <v>18.5</v>
      </c>
      <c r="E371" s="5" t="s">
        <v>633</v>
      </c>
      <c r="F371" s="158">
        <v>1</v>
      </c>
      <c r="G371" s="24">
        <v>0</v>
      </c>
      <c r="H371" s="5">
        <v>0</v>
      </c>
      <c r="I371" s="5">
        <v>0</v>
      </c>
      <c r="J371" s="9">
        <v>0</v>
      </c>
      <c r="K371" s="26">
        <v>0</v>
      </c>
      <c r="L371" s="26">
        <v>0</v>
      </c>
      <c r="M371" s="26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155">
        <v>0</v>
      </c>
      <c r="AH371" s="155">
        <v>0</v>
      </c>
      <c r="AI371" s="5">
        <v>0</v>
      </c>
    </row>
    <row r="372" spans="1:35">
      <c r="A372" s="24">
        <v>371</v>
      </c>
      <c r="B372">
        <v>45.450870000000002</v>
      </c>
      <c r="C372">
        <v>-92.503979999999999</v>
      </c>
      <c r="D372" s="5">
        <v>18.5</v>
      </c>
      <c r="E372" s="5" t="s">
        <v>631</v>
      </c>
      <c r="F372" s="158">
        <v>1</v>
      </c>
      <c r="G372" s="24">
        <v>0</v>
      </c>
      <c r="H372" s="5">
        <v>0</v>
      </c>
      <c r="I372" s="5">
        <v>0</v>
      </c>
      <c r="J372" s="9">
        <v>0</v>
      </c>
      <c r="K372" s="26">
        <v>0</v>
      </c>
      <c r="L372" s="26">
        <v>0</v>
      </c>
      <c r="M372" s="26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155">
        <v>0</v>
      </c>
      <c r="AH372" s="155">
        <v>0</v>
      </c>
      <c r="AI372" s="5">
        <v>0</v>
      </c>
    </row>
    <row r="373" spans="1:35">
      <c r="A373" s="24">
        <v>372</v>
      </c>
      <c r="B373">
        <v>45.451309999999999</v>
      </c>
      <c r="C373">
        <v>-92.504000000000005</v>
      </c>
      <c r="D373" s="5">
        <v>18</v>
      </c>
      <c r="E373" s="5" t="s">
        <v>633</v>
      </c>
      <c r="F373" s="158">
        <v>1</v>
      </c>
      <c r="G373" s="24">
        <v>0</v>
      </c>
      <c r="H373" s="5">
        <v>0</v>
      </c>
      <c r="I373" s="5">
        <v>0</v>
      </c>
      <c r="J373" s="9">
        <v>0</v>
      </c>
      <c r="K373" s="26">
        <v>0</v>
      </c>
      <c r="L373" s="26">
        <v>0</v>
      </c>
      <c r="M373" s="26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155">
        <v>0</v>
      </c>
      <c r="AH373" s="155">
        <v>0</v>
      </c>
      <c r="AI373" s="5">
        <v>0</v>
      </c>
    </row>
    <row r="374" spans="1:35">
      <c r="A374" s="24">
        <v>373</v>
      </c>
      <c r="B374">
        <v>45.45176</v>
      </c>
      <c r="C374">
        <v>-92.504019999999997</v>
      </c>
      <c r="D374" s="5">
        <v>18</v>
      </c>
      <c r="E374" s="5" t="s">
        <v>631</v>
      </c>
      <c r="F374" s="158">
        <v>1</v>
      </c>
      <c r="G374" s="24">
        <v>0</v>
      </c>
      <c r="H374" s="5">
        <v>0</v>
      </c>
      <c r="I374" s="5">
        <v>0</v>
      </c>
      <c r="J374" s="9">
        <v>0</v>
      </c>
      <c r="K374" s="26">
        <v>0</v>
      </c>
      <c r="L374" s="26">
        <v>0</v>
      </c>
      <c r="M374" s="26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155">
        <v>0</v>
      </c>
      <c r="AH374" s="155">
        <v>0</v>
      </c>
      <c r="AI374" s="5">
        <v>0</v>
      </c>
    </row>
    <row r="375" spans="1:35">
      <c r="A375" s="24">
        <v>374</v>
      </c>
      <c r="B375">
        <v>45.452210000000001</v>
      </c>
      <c r="C375">
        <v>-92.504040000000003</v>
      </c>
      <c r="D375" s="5">
        <v>18</v>
      </c>
      <c r="E375" s="5" t="s">
        <v>631</v>
      </c>
      <c r="F375" s="158">
        <v>1</v>
      </c>
      <c r="G375" s="24">
        <v>0</v>
      </c>
      <c r="H375" s="5">
        <v>0</v>
      </c>
      <c r="I375" s="5">
        <v>0</v>
      </c>
      <c r="J375" s="9">
        <v>0</v>
      </c>
      <c r="K375" s="26">
        <v>0</v>
      </c>
      <c r="L375" s="26">
        <v>0</v>
      </c>
      <c r="M375" s="26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155">
        <v>0</v>
      </c>
      <c r="AH375" s="155">
        <v>0</v>
      </c>
      <c r="AI375" s="5">
        <v>0</v>
      </c>
    </row>
    <row r="376" spans="1:35">
      <c r="A376" s="24">
        <v>375</v>
      </c>
      <c r="B376">
        <v>45.452649999999998</v>
      </c>
      <c r="C376">
        <v>-92.504059999999996</v>
      </c>
      <c r="D376" s="5">
        <v>11.5</v>
      </c>
      <c r="E376" s="5" t="s">
        <v>633</v>
      </c>
      <c r="F376" s="158">
        <v>1</v>
      </c>
      <c r="G376" s="24">
        <v>0</v>
      </c>
      <c r="H376" s="5">
        <v>0</v>
      </c>
      <c r="I376" s="5">
        <v>0</v>
      </c>
      <c r="J376" s="9">
        <v>0</v>
      </c>
      <c r="K376" s="26">
        <v>0</v>
      </c>
      <c r="L376" s="26">
        <v>0</v>
      </c>
      <c r="M376" s="26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155">
        <v>0</v>
      </c>
      <c r="AH376" s="155">
        <v>0</v>
      </c>
      <c r="AI376" s="5">
        <v>0</v>
      </c>
    </row>
    <row r="377" spans="1:35">
      <c r="A377" s="24">
        <v>376</v>
      </c>
      <c r="B377">
        <v>45.449100000000001</v>
      </c>
      <c r="C377">
        <v>-92.503270000000001</v>
      </c>
      <c r="D377" s="5">
        <v>3.5</v>
      </c>
      <c r="E377" s="5" t="s">
        <v>633</v>
      </c>
      <c r="F377" s="158">
        <v>1</v>
      </c>
      <c r="G377" s="24">
        <v>1</v>
      </c>
      <c r="H377" s="5">
        <v>5</v>
      </c>
      <c r="I377" s="5">
        <v>2</v>
      </c>
      <c r="J377" s="9">
        <v>0</v>
      </c>
      <c r="K377" s="26">
        <v>0</v>
      </c>
      <c r="L377" s="26">
        <v>2</v>
      </c>
      <c r="M377" s="26">
        <v>0</v>
      </c>
      <c r="N377" s="5">
        <v>0</v>
      </c>
      <c r="O377" s="5">
        <v>1</v>
      </c>
      <c r="P377" s="5">
        <v>0</v>
      </c>
      <c r="Q377" s="5">
        <v>0</v>
      </c>
      <c r="R377" s="5">
        <v>0</v>
      </c>
      <c r="S377" s="5">
        <v>1</v>
      </c>
      <c r="T377" s="5">
        <v>1</v>
      </c>
      <c r="U377" s="5">
        <v>0</v>
      </c>
      <c r="V377" s="5">
        <v>2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155">
        <v>1</v>
      </c>
      <c r="AH377" s="155">
        <v>0</v>
      </c>
      <c r="AI377" s="5">
        <v>0</v>
      </c>
    </row>
    <row r="378" spans="1:35">
      <c r="A378" s="24">
        <v>377</v>
      </c>
      <c r="B378">
        <v>45.449539999999999</v>
      </c>
      <c r="C378">
        <v>-92.503290000000007</v>
      </c>
      <c r="D378" s="5">
        <v>14</v>
      </c>
      <c r="E378" s="5" t="s">
        <v>633</v>
      </c>
      <c r="F378" s="158">
        <v>1</v>
      </c>
      <c r="G378" s="24">
        <v>0</v>
      </c>
      <c r="H378" s="5">
        <v>0</v>
      </c>
      <c r="I378" s="5">
        <v>0</v>
      </c>
      <c r="J378" s="9">
        <v>0</v>
      </c>
      <c r="K378" s="26">
        <v>0</v>
      </c>
      <c r="L378" s="26">
        <v>0</v>
      </c>
      <c r="M378" s="26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155">
        <v>0</v>
      </c>
      <c r="AH378" s="155">
        <v>0</v>
      </c>
      <c r="AI378" s="5">
        <v>0</v>
      </c>
    </row>
    <row r="379" spans="1:35">
      <c r="A379" s="24">
        <v>378</v>
      </c>
      <c r="B379">
        <v>45.44999</v>
      </c>
      <c r="C379">
        <v>-92.503309999999999</v>
      </c>
      <c r="D379" s="5">
        <v>18</v>
      </c>
      <c r="E379" s="5" t="s">
        <v>633</v>
      </c>
      <c r="F379" s="158">
        <v>1</v>
      </c>
      <c r="G379" s="24">
        <v>0</v>
      </c>
      <c r="H379" s="5">
        <v>0</v>
      </c>
      <c r="I379" s="5">
        <v>0</v>
      </c>
      <c r="J379" s="9">
        <v>0</v>
      </c>
      <c r="K379" s="26">
        <v>0</v>
      </c>
      <c r="L379" s="26">
        <v>0</v>
      </c>
      <c r="M379" s="26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155">
        <v>0</v>
      </c>
      <c r="AH379" s="155">
        <v>0</v>
      </c>
      <c r="AI379" s="5">
        <v>0</v>
      </c>
    </row>
    <row r="380" spans="1:35">
      <c r="A380" s="24">
        <v>379</v>
      </c>
      <c r="B380">
        <v>45.45044</v>
      </c>
      <c r="C380">
        <v>-92.503330000000005</v>
      </c>
      <c r="D380" s="5">
        <v>18.5</v>
      </c>
      <c r="E380" s="5" t="s">
        <v>633</v>
      </c>
      <c r="F380" s="158">
        <v>1</v>
      </c>
      <c r="G380" s="24">
        <v>0</v>
      </c>
      <c r="H380" s="5">
        <v>0</v>
      </c>
      <c r="I380" s="5">
        <v>0</v>
      </c>
      <c r="J380" s="9">
        <v>0</v>
      </c>
      <c r="K380" s="26">
        <v>0</v>
      </c>
      <c r="L380" s="26">
        <v>0</v>
      </c>
      <c r="M380" s="26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155">
        <v>0</v>
      </c>
      <c r="AH380" s="155">
        <v>0</v>
      </c>
      <c r="AI380" s="5">
        <v>0</v>
      </c>
    </row>
    <row r="381" spans="1:35">
      <c r="A381" s="24">
        <v>380</v>
      </c>
      <c r="B381">
        <v>45.450879999999998</v>
      </c>
      <c r="C381">
        <v>-92.503349999999998</v>
      </c>
      <c r="D381" s="5">
        <v>18</v>
      </c>
      <c r="E381" s="5" t="s">
        <v>631</v>
      </c>
      <c r="F381" s="158">
        <v>1</v>
      </c>
      <c r="G381" s="24">
        <v>0</v>
      </c>
      <c r="H381" s="5">
        <v>0</v>
      </c>
      <c r="I381" s="5">
        <v>0</v>
      </c>
      <c r="J381" s="9">
        <v>0</v>
      </c>
      <c r="K381" s="26">
        <v>0</v>
      </c>
      <c r="L381" s="26">
        <v>0</v>
      </c>
      <c r="M381" s="26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155">
        <v>0</v>
      </c>
      <c r="AH381" s="155">
        <v>0</v>
      </c>
      <c r="AI381" s="5">
        <v>0</v>
      </c>
    </row>
    <row r="382" spans="1:35">
      <c r="A382" s="24">
        <v>381</v>
      </c>
      <c r="B382">
        <v>45.451329999999999</v>
      </c>
      <c r="C382">
        <v>-92.503370000000004</v>
      </c>
      <c r="D382" s="5">
        <v>18</v>
      </c>
      <c r="E382" s="5" t="s">
        <v>631</v>
      </c>
      <c r="F382" s="158">
        <v>1</v>
      </c>
      <c r="G382" s="24">
        <v>0</v>
      </c>
      <c r="H382" s="5">
        <v>0</v>
      </c>
      <c r="I382" s="5">
        <v>0</v>
      </c>
      <c r="J382" s="9">
        <v>0</v>
      </c>
      <c r="K382" s="26">
        <v>0</v>
      </c>
      <c r="L382" s="26">
        <v>0</v>
      </c>
      <c r="M382" s="26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155">
        <v>0</v>
      </c>
      <c r="AH382" s="155">
        <v>0</v>
      </c>
      <c r="AI382" s="5">
        <v>0</v>
      </c>
    </row>
    <row r="383" spans="1:35">
      <c r="A383" s="24">
        <v>382</v>
      </c>
      <c r="B383">
        <v>45.451770000000003</v>
      </c>
      <c r="C383">
        <v>-92.503389999999996</v>
      </c>
      <c r="D383" s="5">
        <v>17.5</v>
      </c>
      <c r="E383" s="5" t="s">
        <v>631</v>
      </c>
      <c r="F383" s="158">
        <v>1</v>
      </c>
      <c r="G383" s="24">
        <v>0</v>
      </c>
      <c r="H383" s="5">
        <v>0</v>
      </c>
      <c r="I383" s="5">
        <v>0</v>
      </c>
      <c r="J383" s="9">
        <v>0</v>
      </c>
      <c r="K383" s="26">
        <v>0</v>
      </c>
      <c r="L383" s="26">
        <v>0</v>
      </c>
      <c r="M383" s="26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155">
        <v>0</v>
      </c>
      <c r="AH383" s="155">
        <v>0</v>
      </c>
      <c r="AI383" s="5">
        <v>0</v>
      </c>
    </row>
    <row r="384" spans="1:35">
      <c r="A384" s="24">
        <v>383</v>
      </c>
      <c r="B384">
        <v>45.452219999999997</v>
      </c>
      <c r="C384">
        <v>-92.503399999999999</v>
      </c>
      <c r="D384" s="5">
        <v>18</v>
      </c>
      <c r="E384" s="5" t="s">
        <v>633</v>
      </c>
      <c r="F384" s="158">
        <v>1</v>
      </c>
      <c r="G384" s="24">
        <v>0</v>
      </c>
      <c r="H384" s="5">
        <v>0</v>
      </c>
      <c r="I384" s="5">
        <v>0</v>
      </c>
      <c r="J384" s="9">
        <v>0</v>
      </c>
      <c r="K384" s="26">
        <v>0</v>
      </c>
      <c r="L384" s="26">
        <v>0</v>
      </c>
      <c r="M384" s="26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155">
        <v>0</v>
      </c>
      <c r="AH384" s="155">
        <v>0</v>
      </c>
      <c r="AI384" s="5">
        <v>0</v>
      </c>
    </row>
    <row r="385" spans="1:35">
      <c r="A385" s="24">
        <v>384</v>
      </c>
      <c r="B385">
        <v>45.452669999999998</v>
      </c>
      <c r="C385">
        <v>-92.503420000000006</v>
      </c>
      <c r="D385" s="5">
        <v>9.5</v>
      </c>
      <c r="E385" s="5" t="s">
        <v>633</v>
      </c>
      <c r="F385" s="158">
        <v>1</v>
      </c>
      <c r="G385" s="24">
        <v>0</v>
      </c>
      <c r="H385" s="5">
        <v>0</v>
      </c>
      <c r="I385" s="5">
        <v>0</v>
      </c>
      <c r="J385" s="9">
        <v>0</v>
      </c>
      <c r="K385" s="26">
        <v>0</v>
      </c>
      <c r="L385" s="26">
        <v>0</v>
      </c>
      <c r="M385" s="26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155">
        <v>1</v>
      </c>
      <c r="AH385" s="155">
        <v>0</v>
      </c>
      <c r="AI385" s="5">
        <v>0</v>
      </c>
    </row>
    <row r="386" spans="1:35">
      <c r="A386" s="24">
        <v>385</v>
      </c>
      <c r="B386">
        <v>45.44867</v>
      </c>
      <c r="C386">
        <v>-92.502610000000004</v>
      </c>
      <c r="D386" s="5">
        <v>4</v>
      </c>
      <c r="E386" s="5" t="s">
        <v>633</v>
      </c>
      <c r="F386" s="158">
        <v>1</v>
      </c>
      <c r="G386" s="24">
        <v>1</v>
      </c>
      <c r="H386" s="5">
        <v>1</v>
      </c>
      <c r="I386" s="5">
        <v>2</v>
      </c>
      <c r="J386" s="9">
        <v>1</v>
      </c>
      <c r="K386" s="26">
        <v>0</v>
      </c>
      <c r="L386" s="26">
        <v>2</v>
      </c>
      <c r="M386" s="26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155">
        <v>2</v>
      </c>
      <c r="AH386" s="155">
        <v>0</v>
      </c>
      <c r="AI386" s="5">
        <v>0</v>
      </c>
    </row>
    <row r="387" spans="1:35">
      <c r="A387" s="24">
        <v>386</v>
      </c>
      <c r="B387">
        <v>45.449109999999997</v>
      </c>
      <c r="C387">
        <v>-92.502629999999996</v>
      </c>
      <c r="D387" s="5">
        <v>13</v>
      </c>
      <c r="E387" s="5" t="s">
        <v>631</v>
      </c>
      <c r="F387" s="158">
        <v>1</v>
      </c>
      <c r="G387" s="24">
        <v>0</v>
      </c>
      <c r="H387" s="5">
        <v>0</v>
      </c>
      <c r="I387" s="5">
        <v>0</v>
      </c>
      <c r="J387" s="9">
        <v>0</v>
      </c>
      <c r="K387" s="26">
        <v>0</v>
      </c>
      <c r="L387" s="26">
        <v>0</v>
      </c>
      <c r="M387" s="26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155">
        <v>0</v>
      </c>
      <c r="AH387" s="155">
        <v>0</v>
      </c>
      <c r="AI387" s="5">
        <v>0</v>
      </c>
    </row>
    <row r="388" spans="1:35">
      <c r="A388" s="24">
        <v>387</v>
      </c>
      <c r="B388">
        <v>45.449559999999998</v>
      </c>
      <c r="C388">
        <v>-92.502650000000003</v>
      </c>
      <c r="D388" s="5">
        <v>16</v>
      </c>
      <c r="E388" s="5" t="s">
        <v>631</v>
      </c>
      <c r="F388" s="158">
        <v>1</v>
      </c>
      <c r="G388" s="24">
        <v>0</v>
      </c>
      <c r="H388" s="5">
        <v>0</v>
      </c>
      <c r="I388" s="5">
        <v>0</v>
      </c>
      <c r="J388" s="9">
        <v>0</v>
      </c>
      <c r="K388" s="26">
        <v>0</v>
      </c>
      <c r="L388" s="26">
        <v>0</v>
      </c>
      <c r="M388" s="26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155">
        <v>0</v>
      </c>
      <c r="AH388" s="155">
        <v>0</v>
      </c>
      <c r="AI388" s="5">
        <v>0</v>
      </c>
    </row>
    <row r="389" spans="1:35">
      <c r="A389" s="24">
        <v>388</v>
      </c>
      <c r="B389">
        <v>45.45</v>
      </c>
      <c r="C389">
        <v>-92.502669999999995</v>
      </c>
      <c r="D389" s="5">
        <v>18.5</v>
      </c>
      <c r="E389" s="5" t="s">
        <v>631</v>
      </c>
      <c r="F389" s="158">
        <v>1</v>
      </c>
      <c r="G389" s="24">
        <v>0</v>
      </c>
      <c r="H389" s="5">
        <v>0</v>
      </c>
      <c r="I389" s="5">
        <v>0</v>
      </c>
      <c r="J389" s="9">
        <v>0</v>
      </c>
      <c r="K389" s="26">
        <v>0</v>
      </c>
      <c r="L389" s="26">
        <v>0</v>
      </c>
      <c r="M389" s="26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155">
        <v>0</v>
      </c>
      <c r="AH389" s="155">
        <v>0</v>
      </c>
      <c r="AI389" s="5">
        <v>0</v>
      </c>
    </row>
    <row r="390" spans="1:35">
      <c r="A390" s="24">
        <v>389</v>
      </c>
      <c r="B390">
        <v>45.450449999999996</v>
      </c>
      <c r="C390">
        <v>-92.502690000000001</v>
      </c>
      <c r="D390" s="5">
        <v>18.5</v>
      </c>
      <c r="E390" s="5" t="s">
        <v>633</v>
      </c>
      <c r="F390" s="158">
        <v>1</v>
      </c>
      <c r="G390" s="24">
        <v>0</v>
      </c>
      <c r="H390" s="5">
        <v>0</v>
      </c>
      <c r="I390" s="5">
        <v>0</v>
      </c>
      <c r="J390" s="9">
        <v>0</v>
      </c>
      <c r="K390" s="26">
        <v>0</v>
      </c>
      <c r="L390" s="26">
        <v>0</v>
      </c>
      <c r="M390" s="26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155">
        <v>0</v>
      </c>
      <c r="AH390" s="155">
        <v>0</v>
      </c>
      <c r="AI390" s="5">
        <v>0</v>
      </c>
    </row>
    <row r="391" spans="1:35">
      <c r="A391" s="24">
        <v>390</v>
      </c>
      <c r="B391">
        <v>45.450899999999997</v>
      </c>
      <c r="C391">
        <v>-92.502709999999993</v>
      </c>
      <c r="D391" s="5">
        <v>18</v>
      </c>
      <c r="E391" s="5" t="s">
        <v>631</v>
      </c>
      <c r="F391" s="158">
        <v>1</v>
      </c>
      <c r="G391" s="24">
        <v>0</v>
      </c>
      <c r="H391" s="5">
        <v>0</v>
      </c>
      <c r="I391" s="5">
        <v>0</v>
      </c>
      <c r="J391" s="9">
        <v>0</v>
      </c>
      <c r="K391" s="26">
        <v>0</v>
      </c>
      <c r="L391" s="26">
        <v>0</v>
      </c>
      <c r="M391" s="26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155">
        <v>0</v>
      </c>
      <c r="AH391" s="155">
        <v>0</v>
      </c>
      <c r="AI391" s="5">
        <v>0</v>
      </c>
    </row>
    <row r="392" spans="1:35">
      <c r="A392" s="24">
        <v>391</v>
      </c>
      <c r="B392">
        <v>45.451340000000002</v>
      </c>
      <c r="C392">
        <v>-92.50273</v>
      </c>
      <c r="D392" s="5">
        <v>18</v>
      </c>
      <c r="E392" s="5" t="s">
        <v>631</v>
      </c>
      <c r="F392" s="158">
        <v>1</v>
      </c>
      <c r="G392" s="24">
        <v>0</v>
      </c>
      <c r="H392" s="5">
        <v>0</v>
      </c>
      <c r="I392" s="5">
        <v>0</v>
      </c>
      <c r="J392" s="9">
        <v>0</v>
      </c>
      <c r="K392" s="26">
        <v>0</v>
      </c>
      <c r="L392" s="26">
        <v>0</v>
      </c>
      <c r="M392" s="26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155">
        <v>0</v>
      </c>
      <c r="AH392" s="155">
        <v>0</v>
      </c>
      <c r="AI392" s="5">
        <v>0</v>
      </c>
    </row>
    <row r="393" spans="1:35">
      <c r="A393" s="24">
        <v>392</v>
      </c>
      <c r="B393">
        <v>45.451790000000003</v>
      </c>
      <c r="C393">
        <v>-92.502750000000006</v>
      </c>
      <c r="D393" s="5">
        <v>17.5</v>
      </c>
      <c r="E393" s="5" t="s">
        <v>633</v>
      </c>
      <c r="F393" s="158">
        <v>1</v>
      </c>
      <c r="G393" s="24">
        <v>0</v>
      </c>
      <c r="H393" s="5">
        <v>0</v>
      </c>
      <c r="I393" s="5">
        <v>0</v>
      </c>
      <c r="J393" s="9">
        <v>0</v>
      </c>
      <c r="K393" s="26">
        <v>0</v>
      </c>
      <c r="L393" s="26">
        <v>0</v>
      </c>
      <c r="M393" s="26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155">
        <v>0</v>
      </c>
      <c r="AH393" s="155">
        <v>0</v>
      </c>
      <c r="AI393" s="5">
        <v>0</v>
      </c>
    </row>
    <row r="394" spans="1:35">
      <c r="A394" s="24">
        <v>393</v>
      </c>
      <c r="B394">
        <v>45.45223</v>
      </c>
      <c r="C394">
        <v>-92.502769999999998</v>
      </c>
      <c r="D394" s="5">
        <v>18</v>
      </c>
      <c r="E394" s="5" t="s">
        <v>631</v>
      </c>
      <c r="F394" s="158">
        <v>1</v>
      </c>
      <c r="G394" s="24">
        <v>0</v>
      </c>
      <c r="H394" s="5">
        <v>0</v>
      </c>
      <c r="I394" s="5">
        <v>0</v>
      </c>
      <c r="J394" s="9">
        <v>0</v>
      </c>
      <c r="K394" s="26">
        <v>0</v>
      </c>
      <c r="L394" s="26">
        <v>0</v>
      </c>
      <c r="M394" s="26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155">
        <v>0</v>
      </c>
      <c r="AH394" s="155">
        <v>0</v>
      </c>
      <c r="AI394" s="5">
        <v>0</v>
      </c>
    </row>
    <row r="395" spans="1:35">
      <c r="A395" s="24">
        <v>394</v>
      </c>
      <c r="B395">
        <v>45.452680000000001</v>
      </c>
      <c r="C395">
        <v>-92.502790000000005</v>
      </c>
      <c r="D395" s="5">
        <v>13.5</v>
      </c>
      <c r="E395" s="5" t="s">
        <v>633</v>
      </c>
      <c r="F395" s="158">
        <v>1</v>
      </c>
      <c r="G395" s="24">
        <v>0</v>
      </c>
      <c r="H395" s="5">
        <v>0</v>
      </c>
      <c r="I395" s="5">
        <v>0</v>
      </c>
      <c r="J395" s="9">
        <v>0</v>
      </c>
      <c r="K395" s="26">
        <v>0</v>
      </c>
      <c r="L395" s="26">
        <v>0</v>
      </c>
      <c r="M395" s="26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155">
        <v>0</v>
      </c>
      <c r="AH395" s="155">
        <v>0</v>
      </c>
      <c r="AI395" s="5">
        <v>0</v>
      </c>
    </row>
    <row r="396" spans="1:35">
      <c r="A396" s="24">
        <v>395</v>
      </c>
      <c r="B396">
        <v>45.448680000000003</v>
      </c>
      <c r="C396">
        <v>-92.501980000000003</v>
      </c>
      <c r="D396" s="5">
        <v>9</v>
      </c>
      <c r="E396" s="5" t="s">
        <v>633</v>
      </c>
      <c r="F396" s="158">
        <v>1</v>
      </c>
      <c r="G396" s="24">
        <v>1</v>
      </c>
      <c r="H396" s="5">
        <v>1</v>
      </c>
      <c r="I396" s="5">
        <v>2</v>
      </c>
      <c r="J396" s="9">
        <v>0</v>
      </c>
      <c r="K396" s="26">
        <v>0</v>
      </c>
      <c r="L396" s="26">
        <v>2</v>
      </c>
      <c r="M396" s="26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155">
        <v>0</v>
      </c>
      <c r="AH396" s="155">
        <v>0</v>
      </c>
      <c r="AI396" s="5">
        <v>0</v>
      </c>
    </row>
    <row r="397" spans="1:35">
      <c r="A397" s="24">
        <v>396</v>
      </c>
      <c r="B397">
        <v>45.449129999999997</v>
      </c>
      <c r="C397">
        <v>-92.501999999999995</v>
      </c>
      <c r="D397" s="5">
        <v>14</v>
      </c>
      <c r="E397" s="5" t="s">
        <v>633</v>
      </c>
      <c r="F397" s="158">
        <v>1</v>
      </c>
      <c r="G397" s="24">
        <v>0</v>
      </c>
      <c r="H397" s="5">
        <v>0</v>
      </c>
      <c r="I397" s="5">
        <v>0</v>
      </c>
      <c r="J397" s="9">
        <v>0</v>
      </c>
      <c r="K397" s="26">
        <v>0</v>
      </c>
      <c r="L397" s="26">
        <v>0</v>
      </c>
      <c r="M397" s="26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155">
        <v>0</v>
      </c>
      <c r="AH397" s="155">
        <v>0</v>
      </c>
      <c r="AI397" s="5">
        <v>0</v>
      </c>
    </row>
    <row r="398" spans="1:35">
      <c r="A398" s="24">
        <v>397</v>
      </c>
      <c r="B398">
        <v>45.449570000000001</v>
      </c>
      <c r="C398">
        <v>-92.502020000000002</v>
      </c>
      <c r="D398" s="5">
        <v>16.5</v>
      </c>
      <c r="E398" s="5" t="s">
        <v>631</v>
      </c>
      <c r="F398" s="158">
        <v>1</v>
      </c>
      <c r="G398" s="24">
        <v>0</v>
      </c>
      <c r="H398" s="5">
        <v>0</v>
      </c>
      <c r="I398" s="5">
        <v>0</v>
      </c>
      <c r="J398" s="9">
        <v>0</v>
      </c>
      <c r="K398" s="26">
        <v>0</v>
      </c>
      <c r="L398" s="26">
        <v>0</v>
      </c>
      <c r="M398" s="26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155">
        <v>0</v>
      </c>
      <c r="AH398" s="155">
        <v>0</v>
      </c>
      <c r="AI398" s="5">
        <v>0</v>
      </c>
    </row>
    <row r="399" spans="1:35">
      <c r="A399" s="24">
        <v>398</v>
      </c>
      <c r="B399">
        <v>45.450020000000002</v>
      </c>
      <c r="C399">
        <v>-92.502039999999994</v>
      </c>
      <c r="D399" s="5">
        <v>18</v>
      </c>
      <c r="E399" s="5" t="s">
        <v>631</v>
      </c>
      <c r="F399" s="158">
        <v>1</v>
      </c>
      <c r="G399" s="24">
        <v>0</v>
      </c>
      <c r="H399" s="5">
        <v>0</v>
      </c>
      <c r="I399" s="5">
        <v>0</v>
      </c>
      <c r="J399" s="9">
        <v>0</v>
      </c>
      <c r="K399" s="26">
        <v>0</v>
      </c>
      <c r="L399" s="26">
        <v>0</v>
      </c>
      <c r="M399" s="26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155">
        <v>0</v>
      </c>
      <c r="AH399" s="155">
        <v>0</v>
      </c>
      <c r="AI399" s="5">
        <v>0</v>
      </c>
    </row>
    <row r="400" spans="1:35">
      <c r="A400" s="24">
        <v>399</v>
      </c>
      <c r="B400">
        <v>45.45046</v>
      </c>
      <c r="C400">
        <v>-92.50206</v>
      </c>
      <c r="D400" s="5">
        <v>18.5</v>
      </c>
      <c r="E400" s="5" t="s">
        <v>631</v>
      </c>
      <c r="F400" s="158">
        <v>1</v>
      </c>
      <c r="G400" s="24">
        <v>0</v>
      </c>
      <c r="H400" s="5">
        <v>0</v>
      </c>
      <c r="I400" s="5">
        <v>0</v>
      </c>
      <c r="J400" s="9">
        <v>0</v>
      </c>
      <c r="K400" s="26">
        <v>0</v>
      </c>
      <c r="L400" s="26">
        <v>0</v>
      </c>
      <c r="M400" s="26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155">
        <v>0</v>
      </c>
      <c r="AH400" s="155">
        <v>0</v>
      </c>
      <c r="AI400" s="5">
        <v>0</v>
      </c>
    </row>
    <row r="401" spans="1:35">
      <c r="A401" s="24">
        <v>400</v>
      </c>
      <c r="B401">
        <v>45.45091</v>
      </c>
      <c r="C401">
        <v>-92.502080000000007</v>
      </c>
      <c r="D401" s="5">
        <v>18</v>
      </c>
      <c r="E401" s="5" t="s">
        <v>631</v>
      </c>
      <c r="F401" s="158">
        <v>1</v>
      </c>
      <c r="G401" s="24">
        <v>0</v>
      </c>
      <c r="H401" s="5">
        <v>0</v>
      </c>
      <c r="I401" s="5">
        <v>0</v>
      </c>
      <c r="J401" s="9">
        <v>0</v>
      </c>
      <c r="K401" s="26">
        <v>0</v>
      </c>
      <c r="L401" s="26">
        <v>0</v>
      </c>
      <c r="M401" s="26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155">
        <v>0</v>
      </c>
      <c r="AH401" s="155">
        <v>0</v>
      </c>
      <c r="AI401" s="5">
        <v>0</v>
      </c>
    </row>
    <row r="402" spans="1:35">
      <c r="A402" s="24">
        <v>401</v>
      </c>
      <c r="B402">
        <v>45.451360000000001</v>
      </c>
      <c r="C402">
        <v>-92.502099999999999</v>
      </c>
      <c r="D402" s="5">
        <v>18</v>
      </c>
      <c r="E402" s="5" t="s">
        <v>631</v>
      </c>
      <c r="F402" s="158">
        <v>1</v>
      </c>
      <c r="G402" s="24">
        <v>0</v>
      </c>
      <c r="H402" s="5">
        <v>0</v>
      </c>
      <c r="I402" s="5">
        <v>0</v>
      </c>
      <c r="J402" s="9">
        <v>0</v>
      </c>
      <c r="K402" s="26">
        <v>0</v>
      </c>
      <c r="L402" s="26">
        <v>0</v>
      </c>
      <c r="M402" s="26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155">
        <v>0</v>
      </c>
      <c r="AH402" s="155">
        <v>0</v>
      </c>
      <c r="AI402" s="5">
        <v>0</v>
      </c>
    </row>
    <row r="403" spans="1:35">
      <c r="A403" s="24">
        <v>402</v>
      </c>
      <c r="B403">
        <v>45.451799999999999</v>
      </c>
      <c r="C403">
        <v>-92.502120000000005</v>
      </c>
      <c r="D403" s="5">
        <v>17.5</v>
      </c>
      <c r="E403" s="5" t="s">
        <v>631</v>
      </c>
      <c r="F403" s="158">
        <v>1</v>
      </c>
      <c r="G403" s="24">
        <v>0</v>
      </c>
      <c r="H403" s="5">
        <v>0</v>
      </c>
      <c r="I403" s="5">
        <v>0</v>
      </c>
      <c r="J403" s="9">
        <v>0</v>
      </c>
      <c r="K403" s="26">
        <v>0</v>
      </c>
      <c r="L403" s="26">
        <v>0</v>
      </c>
      <c r="M403" s="26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155">
        <v>0</v>
      </c>
      <c r="AH403" s="155">
        <v>0</v>
      </c>
      <c r="AI403" s="5">
        <v>0</v>
      </c>
    </row>
    <row r="404" spans="1:35">
      <c r="A404" s="24">
        <v>403</v>
      </c>
      <c r="B404">
        <v>45.452249999999999</v>
      </c>
      <c r="C404">
        <v>-92.502139999999997</v>
      </c>
      <c r="D404" s="5">
        <v>18</v>
      </c>
      <c r="E404" s="5" t="s">
        <v>631</v>
      </c>
      <c r="F404" s="158">
        <v>1</v>
      </c>
      <c r="G404" s="24">
        <v>0</v>
      </c>
      <c r="H404" s="5">
        <v>0</v>
      </c>
      <c r="I404" s="5">
        <v>0</v>
      </c>
      <c r="J404" s="9">
        <v>0</v>
      </c>
      <c r="K404" s="26">
        <v>0</v>
      </c>
      <c r="L404" s="26">
        <v>0</v>
      </c>
      <c r="M404" s="26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155">
        <v>0</v>
      </c>
      <c r="AH404" s="155">
        <v>0</v>
      </c>
      <c r="AI404" s="5">
        <v>0</v>
      </c>
    </row>
    <row r="405" spans="1:35">
      <c r="A405" s="24">
        <v>404</v>
      </c>
      <c r="B405">
        <v>45.452689999999997</v>
      </c>
      <c r="C405">
        <v>-92.502160000000003</v>
      </c>
      <c r="D405" s="5">
        <v>11</v>
      </c>
      <c r="E405" s="5" t="s">
        <v>632</v>
      </c>
      <c r="F405" s="158">
        <v>1</v>
      </c>
      <c r="G405" s="24">
        <v>1</v>
      </c>
      <c r="H405" s="5">
        <v>1</v>
      </c>
      <c r="I405" s="5">
        <v>1</v>
      </c>
      <c r="J405" s="9">
        <v>0</v>
      </c>
      <c r="K405" s="26">
        <v>0</v>
      </c>
      <c r="L405" s="26">
        <v>1</v>
      </c>
      <c r="M405" s="26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155">
        <v>1</v>
      </c>
      <c r="AH405" s="155">
        <v>0</v>
      </c>
      <c r="AI405" s="5">
        <v>0</v>
      </c>
    </row>
    <row r="406" spans="1:35">
      <c r="A406" s="24">
        <v>405</v>
      </c>
      <c r="B406">
        <v>45.448250000000002</v>
      </c>
      <c r="C406">
        <v>-92.501329999999996</v>
      </c>
      <c r="D406" s="5">
        <v>2.5</v>
      </c>
      <c r="E406" s="5" t="s">
        <v>631</v>
      </c>
      <c r="F406" s="158">
        <v>1</v>
      </c>
      <c r="G406" s="24">
        <v>1</v>
      </c>
      <c r="H406" s="5">
        <v>3</v>
      </c>
      <c r="I406" s="5">
        <v>2</v>
      </c>
      <c r="J406" s="9">
        <v>4</v>
      </c>
      <c r="K406" s="26">
        <v>0</v>
      </c>
      <c r="L406" s="26">
        <v>2</v>
      </c>
      <c r="M406" s="26">
        <v>0</v>
      </c>
      <c r="N406" s="5">
        <v>0</v>
      </c>
      <c r="O406" s="5">
        <v>0</v>
      </c>
      <c r="P406" s="5">
        <v>0</v>
      </c>
      <c r="Q406" s="5">
        <v>0</v>
      </c>
      <c r="R406" s="5">
        <v>1</v>
      </c>
      <c r="S406" s="5">
        <v>0</v>
      </c>
      <c r="T406" s="5">
        <v>0</v>
      </c>
      <c r="U406" s="5">
        <v>0</v>
      </c>
      <c r="V406" s="5">
        <v>1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4</v>
      </c>
      <c r="AF406" s="5">
        <v>0</v>
      </c>
      <c r="AG406" s="155">
        <v>2</v>
      </c>
      <c r="AH406" s="155">
        <v>0</v>
      </c>
      <c r="AI406" s="5">
        <v>0</v>
      </c>
    </row>
    <row r="407" spans="1:35">
      <c r="A407" s="24">
        <v>406</v>
      </c>
      <c r="B407">
        <v>45.448689999999999</v>
      </c>
      <c r="C407">
        <v>-92.501350000000002</v>
      </c>
      <c r="D407" s="5">
        <v>5</v>
      </c>
      <c r="E407" s="5" t="s">
        <v>631</v>
      </c>
      <c r="F407" s="158">
        <v>1</v>
      </c>
      <c r="G407" s="24">
        <v>1</v>
      </c>
      <c r="H407" s="5">
        <v>1</v>
      </c>
      <c r="I407" s="5">
        <v>3</v>
      </c>
      <c r="J407" s="9">
        <v>0</v>
      </c>
      <c r="K407" s="26">
        <v>0</v>
      </c>
      <c r="L407" s="26">
        <v>3</v>
      </c>
      <c r="M407" s="26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155">
        <v>0</v>
      </c>
      <c r="AH407" s="155">
        <v>0</v>
      </c>
      <c r="AI407" s="5">
        <v>0</v>
      </c>
    </row>
    <row r="408" spans="1:35">
      <c r="A408" s="24">
        <v>407</v>
      </c>
      <c r="B408">
        <v>45.44914</v>
      </c>
      <c r="C408">
        <v>-92.501369999999994</v>
      </c>
      <c r="D408" s="5">
        <v>9</v>
      </c>
      <c r="E408" s="5" t="s">
        <v>632</v>
      </c>
      <c r="F408" s="158">
        <v>1</v>
      </c>
      <c r="G408" s="24">
        <v>1</v>
      </c>
      <c r="H408" s="5">
        <v>1</v>
      </c>
      <c r="I408" s="5">
        <v>1</v>
      </c>
      <c r="J408" s="9">
        <v>0</v>
      </c>
      <c r="K408" s="26">
        <v>0</v>
      </c>
      <c r="L408" s="26">
        <v>1</v>
      </c>
      <c r="M408" s="26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155">
        <v>1</v>
      </c>
      <c r="AH408" s="155">
        <v>0</v>
      </c>
      <c r="AI408" s="5">
        <v>0</v>
      </c>
    </row>
    <row r="409" spans="1:35">
      <c r="A409" s="24">
        <v>408</v>
      </c>
      <c r="B409">
        <v>45.449590000000001</v>
      </c>
      <c r="C409">
        <v>-92.501390000000001</v>
      </c>
      <c r="D409" s="5">
        <v>15</v>
      </c>
      <c r="E409" s="5" t="s">
        <v>632</v>
      </c>
      <c r="F409" s="158">
        <v>1</v>
      </c>
      <c r="G409" s="24">
        <v>1</v>
      </c>
      <c r="H409" s="5">
        <v>1</v>
      </c>
      <c r="I409" s="5">
        <v>1</v>
      </c>
      <c r="J409" s="9">
        <v>0</v>
      </c>
      <c r="K409" s="26">
        <v>0</v>
      </c>
      <c r="L409" s="26">
        <v>1</v>
      </c>
      <c r="M409" s="26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155">
        <v>0</v>
      </c>
      <c r="AH409" s="155">
        <v>0</v>
      </c>
      <c r="AI409" s="5">
        <v>0</v>
      </c>
    </row>
    <row r="410" spans="1:35">
      <c r="A410" s="24">
        <v>409</v>
      </c>
      <c r="B410">
        <v>45.450029999999998</v>
      </c>
      <c r="C410">
        <v>-92.501410000000007</v>
      </c>
      <c r="D410" s="5">
        <v>17.5</v>
      </c>
      <c r="E410" s="5" t="s">
        <v>631</v>
      </c>
      <c r="F410" s="158">
        <v>1</v>
      </c>
      <c r="G410" s="24">
        <v>0</v>
      </c>
      <c r="H410" s="5">
        <v>0</v>
      </c>
      <c r="I410" s="5">
        <v>0</v>
      </c>
      <c r="J410" s="9">
        <v>0</v>
      </c>
      <c r="K410" s="26">
        <v>0</v>
      </c>
      <c r="L410" s="26">
        <v>0</v>
      </c>
      <c r="M410" s="26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155">
        <v>0</v>
      </c>
      <c r="AH410" s="155">
        <v>0</v>
      </c>
      <c r="AI410" s="5">
        <v>0</v>
      </c>
    </row>
    <row r="411" spans="1:35">
      <c r="A411" s="24">
        <v>410</v>
      </c>
      <c r="B411">
        <v>45.450479999999999</v>
      </c>
      <c r="C411">
        <v>-92.501429999999999</v>
      </c>
      <c r="D411" s="5">
        <v>18</v>
      </c>
      <c r="E411" s="5" t="s">
        <v>631</v>
      </c>
      <c r="F411" s="158">
        <v>1</v>
      </c>
      <c r="G411" s="24">
        <v>0</v>
      </c>
      <c r="H411" s="5">
        <v>0</v>
      </c>
      <c r="I411" s="5">
        <v>0</v>
      </c>
      <c r="J411" s="9">
        <v>0</v>
      </c>
      <c r="K411" s="26">
        <v>0</v>
      </c>
      <c r="L411" s="26">
        <v>0</v>
      </c>
      <c r="M411" s="26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155">
        <v>0</v>
      </c>
      <c r="AH411" s="155">
        <v>0</v>
      </c>
      <c r="AI411" s="5">
        <v>0</v>
      </c>
    </row>
    <row r="412" spans="1:35">
      <c r="A412" s="24">
        <v>411</v>
      </c>
      <c r="B412">
        <v>45.450920000000004</v>
      </c>
      <c r="C412">
        <v>-92.501450000000006</v>
      </c>
      <c r="D412" s="5">
        <v>18</v>
      </c>
      <c r="E412" s="5" t="s">
        <v>631</v>
      </c>
      <c r="F412" s="158">
        <v>1</v>
      </c>
      <c r="G412" s="24">
        <v>0</v>
      </c>
      <c r="H412" s="5">
        <v>0</v>
      </c>
      <c r="I412" s="5">
        <v>0</v>
      </c>
      <c r="J412" s="9">
        <v>0</v>
      </c>
      <c r="K412" s="26">
        <v>0</v>
      </c>
      <c r="L412" s="26">
        <v>0</v>
      </c>
      <c r="M412" s="26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155">
        <v>0</v>
      </c>
      <c r="AH412" s="155">
        <v>0</v>
      </c>
      <c r="AI412" s="5">
        <v>0</v>
      </c>
    </row>
    <row r="413" spans="1:35">
      <c r="A413" s="24">
        <v>412</v>
      </c>
      <c r="B413">
        <v>45.451369999999997</v>
      </c>
      <c r="C413">
        <v>-92.501469999999998</v>
      </c>
      <c r="D413" s="5">
        <v>17.5</v>
      </c>
      <c r="E413" s="5" t="s">
        <v>631</v>
      </c>
      <c r="F413" s="158">
        <v>1</v>
      </c>
      <c r="G413" s="24">
        <v>0</v>
      </c>
      <c r="H413" s="5">
        <v>0</v>
      </c>
      <c r="I413" s="5">
        <v>0</v>
      </c>
      <c r="J413" s="9">
        <v>0</v>
      </c>
      <c r="K413" s="26">
        <v>0</v>
      </c>
      <c r="L413" s="26">
        <v>0</v>
      </c>
      <c r="M413" s="26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155">
        <v>0</v>
      </c>
      <c r="AH413" s="155">
        <v>0</v>
      </c>
      <c r="AI413" s="5">
        <v>0</v>
      </c>
    </row>
    <row r="414" spans="1:35">
      <c r="A414" s="24">
        <v>413</v>
      </c>
      <c r="B414">
        <v>45.451819999999998</v>
      </c>
      <c r="C414">
        <v>-92.501480000000001</v>
      </c>
      <c r="D414" s="5">
        <v>17</v>
      </c>
      <c r="E414" s="5" t="s">
        <v>631</v>
      </c>
      <c r="F414" s="158">
        <v>1</v>
      </c>
      <c r="G414" s="24">
        <v>0</v>
      </c>
      <c r="H414" s="5">
        <v>0</v>
      </c>
      <c r="I414" s="5">
        <v>0</v>
      </c>
      <c r="J414" s="9">
        <v>0</v>
      </c>
      <c r="K414" s="26">
        <v>0</v>
      </c>
      <c r="L414" s="26">
        <v>0</v>
      </c>
      <c r="M414" s="26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155">
        <v>0</v>
      </c>
      <c r="AH414" s="155">
        <v>0</v>
      </c>
      <c r="AI414" s="5">
        <v>0</v>
      </c>
    </row>
    <row r="415" spans="1:35">
      <c r="A415" s="24">
        <v>414</v>
      </c>
      <c r="B415">
        <v>45.452260000000003</v>
      </c>
      <c r="C415">
        <v>-92.501499999999993</v>
      </c>
      <c r="D415" s="5">
        <v>17.5</v>
      </c>
      <c r="E415" s="5" t="s">
        <v>631</v>
      </c>
      <c r="F415" s="158">
        <v>1</v>
      </c>
      <c r="G415" s="24">
        <v>0</v>
      </c>
      <c r="H415" s="5">
        <v>0</v>
      </c>
      <c r="I415" s="5">
        <v>0</v>
      </c>
      <c r="J415" s="9">
        <v>0</v>
      </c>
      <c r="K415" s="26">
        <v>0</v>
      </c>
      <c r="L415" s="26">
        <v>0</v>
      </c>
      <c r="M415" s="26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155">
        <v>0</v>
      </c>
      <c r="AH415" s="155">
        <v>0</v>
      </c>
      <c r="AI415" s="5">
        <v>0</v>
      </c>
    </row>
    <row r="416" spans="1:35">
      <c r="A416" s="24">
        <v>415</v>
      </c>
      <c r="B416">
        <v>45.452710000000003</v>
      </c>
      <c r="C416">
        <v>-92.501519999999999</v>
      </c>
      <c r="D416" s="5">
        <v>10</v>
      </c>
      <c r="E416" s="5" t="s">
        <v>633</v>
      </c>
      <c r="F416" s="158">
        <v>1</v>
      </c>
      <c r="G416" s="24">
        <v>0</v>
      </c>
      <c r="H416" s="5">
        <v>0</v>
      </c>
      <c r="I416" s="5">
        <v>0</v>
      </c>
      <c r="J416" s="9">
        <v>0</v>
      </c>
      <c r="K416" s="26">
        <v>0</v>
      </c>
      <c r="L416" s="26">
        <v>0</v>
      </c>
      <c r="M416" s="26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155">
        <v>0</v>
      </c>
      <c r="AH416" s="155">
        <v>0</v>
      </c>
      <c r="AI416" s="5">
        <v>0</v>
      </c>
    </row>
    <row r="417" spans="1:35">
      <c r="A417" s="24">
        <v>416</v>
      </c>
      <c r="B417">
        <v>45.448259999999998</v>
      </c>
      <c r="C417">
        <v>-92.500690000000006</v>
      </c>
      <c r="D417" s="5">
        <v>5</v>
      </c>
      <c r="E417" s="5" t="s">
        <v>631</v>
      </c>
      <c r="F417" s="158">
        <v>1</v>
      </c>
      <c r="G417" s="24">
        <v>1</v>
      </c>
      <c r="H417" s="5">
        <v>1</v>
      </c>
      <c r="I417" s="5">
        <v>2</v>
      </c>
      <c r="J417" s="9">
        <v>0</v>
      </c>
      <c r="K417" s="26">
        <v>0</v>
      </c>
      <c r="L417" s="26">
        <v>2</v>
      </c>
      <c r="M417" s="26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4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155">
        <v>0</v>
      </c>
      <c r="AH417" s="155">
        <v>0</v>
      </c>
      <c r="AI417" s="5">
        <v>0</v>
      </c>
    </row>
    <row r="418" spans="1:35">
      <c r="A418" s="24">
        <v>417</v>
      </c>
      <c r="B418">
        <v>45.449599999999997</v>
      </c>
      <c r="C418">
        <v>-92.500749999999996</v>
      </c>
      <c r="D418" s="5">
        <v>9</v>
      </c>
      <c r="E418" s="5" t="s">
        <v>632</v>
      </c>
      <c r="F418" s="158">
        <v>1</v>
      </c>
      <c r="G418" s="24">
        <v>1</v>
      </c>
      <c r="H418" s="5">
        <v>1</v>
      </c>
      <c r="I418" s="5">
        <v>1</v>
      </c>
      <c r="J418" s="9">
        <v>0</v>
      </c>
      <c r="K418" s="26">
        <v>0</v>
      </c>
      <c r="L418" s="26">
        <v>1</v>
      </c>
      <c r="M418" s="26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155">
        <v>1</v>
      </c>
      <c r="AH418" s="155">
        <v>0</v>
      </c>
      <c r="AI418" s="5">
        <v>0</v>
      </c>
    </row>
    <row r="419" spans="1:35">
      <c r="A419" s="24">
        <v>418</v>
      </c>
      <c r="B419">
        <v>45.450049999999997</v>
      </c>
      <c r="C419">
        <v>-92.500770000000003</v>
      </c>
      <c r="D419" s="5">
        <v>14</v>
      </c>
      <c r="E419" s="5" t="s">
        <v>632</v>
      </c>
      <c r="F419" s="158">
        <v>1</v>
      </c>
      <c r="G419" s="24">
        <v>0</v>
      </c>
      <c r="H419" s="5">
        <v>0</v>
      </c>
      <c r="I419" s="5">
        <v>0</v>
      </c>
      <c r="J419" s="9">
        <v>0</v>
      </c>
      <c r="K419" s="26">
        <v>0</v>
      </c>
      <c r="L419" s="26">
        <v>0</v>
      </c>
      <c r="M419" s="26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155">
        <v>0</v>
      </c>
      <c r="AH419" s="155">
        <v>0</v>
      </c>
      <c r="AI419" s="5">
        <v>0</v>
      </c>
    </row>
    <row r="420" spans="1:35">
      <c r="A420" s="24">
        <v>419</v>
      </c>
      <c r="B420">
        <v>45.450490000000002</v>
      </c>
      <c r="C420">
        <v>-92.500789999999995</v>
      </c>
      <c r="D420" s="5">
        <v>17</v>
      </c>
      <c r="E420" s="5" t="s">
        <v>631</v>
      </c>
      <c r="F420" s="158">
        <v>1</v>
      </c>
      <c r="G420" s="24">
        <v>0</v>
      </c>
      <c r="H420" s="5">
        <v>0</v>
      </c>
      <c r="I420" s="5">
        <v>0</v>
      </c>
      <c r="J420" s="9">
        <v>0</v>
      </c>
      <c r="K420" s="26">
        <v>0</v>
      </c>
      <c r="L420" s="26">
        <v>0</v>
      </c>
      <c r="M420" s="26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155">
        <v>0</v>
      </c>
      <c r="AH420" s="155">
        <v>0</v>
      </c>
      <c r="AI420" s="5">
        <v>0</v>
      </c>
    </row>
    <row r="421" spans="1:35">
      <c r="A421" s="24">
        <v>420</v>
      </c>
      <c r="B421">
        <v>45.450940000000003</v>
      </c>
      <c r="C421">
        <v>-92.500810000000001</v>
      </c>
      <c r="D421" s="5">
        <v>17.5</v>
      </c>
      <c r="E421" s="5" t="s">
        <v>633</v>
      </c>
      <c r="F421" s="158">
        <v>1</v>
      </c>
      <c r="G421" s="24">
        <v>0</v>
      </c>
      <c r="H421" s="5">
        <v>0</v>
      </c>
      <c r="I421" s="5">
        <v>0</v>
      </c>
      <c r="J421" s="9">
        <v>0</v>
      </c>
      <c r="K421" s="26">
        <v>0</v>
      </c>
      <c r="L421" s="26">
        <v>0</v>
      </c>
      <c r="M421" s="26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155">
        <v>0</v>
      </c>
      <c r="AH421" s="155">
        <v>0</v>
      </c>
      <c r="AI421" s="5">
        <v>0</v>
      </c>
    </row>
    <row r="422" spans="1:35">
      <c r="A422" s="24">
        <v>421</v>
      </c>
      <c r="B422">
        <v>45.45138</v>
      </c>
      <c r="C422">
        <v>-92.500829999999993</v>
      </c>
      <c r="D422" s="5">
        <v>17.5</v>
      </c>
      <c r="E422" s="5" t="s">
        <v>631</v>
      </c>
      <c r="F422" s="158">
        <v>1</v>
      </c>
      <c r="G422" s="24">
        <v>0</v>
      </c>
      <c r="H422" s="5">
        <v>0</v>
      </c>
      <c r="I422" s="5">
        <v>0</v>
      </c>
      <c r="J422" s="9">
        <v>0</v>
      </c>
      <c r="K422" s="26">
        <v>0</v>
      </c>
      <c r="L422" s="26">
        <v>0</v>
      </c>
      <c r="M422" s="26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155">
        <v>0</v>
      </c>
      <c r="AH422" s="155">
        <v>0</v>
      </c>
      <c r="AI422" s="5">
        <v>0</v>
      </c>
    </row>
    <row r="423" spans="1:35">
      <c r="A423" s="24">
        <v>422</v>
      </c>
      <c r="B423">
        <v>45.451830000000001</v>
      </c>
      <c r="C423">
        <v>-92.50085</v>
      </c>
      <c r="D423" s="5">
        <v>17.5</v>
      </c>
      <c r="E423" s="5" t="s">
        <v>631</v>
      </c>
      <c r="F423" s="158">
        <v>1</v>
      </c>
      <c r="G423" s="24">
        <v>0</v>
      </c>
      <c r="H423" s="5">
        <v>0</v>
      </c>
      <c r="I423" s="5">
        <v>0</v>
      </c>
      <c r="J423" s="9">
        <v>0</v>
      </c>
      <c r="K423" s="26">
        <v>0</v>
      </c>
      <c r="L423" s="26">
        <v>0</v>
      </c>
      <c r="M423" s="26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155">
        <v>0</v>
      </c>
      <c r="AH423" s="155">
        <v>0</v>
      </c>
      <c r="AI423" s="5">
        <v>0</v>
      </c>
    </row>
    <row r="424" spans="1:35">
      <c r="A424" s="24">
        <v>423</v>
      </c>
      <c r="B424">
        <v>45.452280000000002</v>
      </c>
      <c r="C424">
        <v>-92.500870000000006</v>
      </c>
      <c r="D424" s="5">
        <v>16</v>
      </c>
      <c r="E424" s="5" t="s">
        <v>633</v>
      </c>
      <c r="F424" s="158">
        <v>1</v>
      </c>
      <c r="G424" s="24">
        <v>0</v>
      </c>
      <c r="H424" s="5">
        <v>0</v>
      </c>
      <c r="I424" s="5">
        <v>0</v>
      </c>
      <c r="J424" s="9">
        <v>0</v>
      </c>
      <c r="K424" s="26">
        <v>0</v>
      </c>
      <c r="L424" s="26">
        <v>0</v>
      </c>
      <c r="M424" s="26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155">
        <v>0</v>
      </c>
      <c r="AH424" s="155">
        <v>0</v>
      </c>
      <c r="AI424" s="5">
        <v>0</v>
      </c>
    </row>
    <row r="425" spans="1:35">
      <c r="A425" s="24">
        <v>424</v>
      </c>
      <c r="B425">
        <v>45.447830000000003</v>
      </c>
      <c r="C425">
        <v>-92.500039999999998</v>
      </c>
      <c r="D425" s="5">
        <v>2</v>
      </c>
      <c r="E425" s="5" t="s">
        <v>631</v>
      </c>
      <c r="F425" s="158">
        <v>1</v>
      </c>
      <c r="G425" s="24">
        <v>1</v>
      </c>
      <c r="H425" s="5">
        <v>8</v>
      </c>
      <c r="I425" s="5">
        <v>3</v>
      </c>
      <c r="J425" s="9">
        <v>0</v>
      </c>
      <c r="K425" s="26">
        <v>0</v>
      </c>
      <c r="L425" s="26">
        <v>1</v>
      </c>
      <c r="M425" s="26">
        <v>0</v>
      </c>
      <c r="N425" s="5">
        <v>0</v>
      </c>
      <c r="O425" s="5">
        <v>2</v>
      </c>
      <c r="P425" s="5">
        <v>0</v>
      </c>
      <c r="Q425" s="5">
        <v>1</v>
      </c>
      <c r="R425" s="5">
        <v>2</v>
      </c>
      <c r="S425" s="5">
        <v>1</v>
      </c>
      <c r="T425" s="5">
        <v>0</v>
      </c>
      <c r="U425" s="5">
        <v>0</v>
      </c>
      <c r="V425" s="5">
        <v>3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1</v>
      </c>
      <c r="AD425" s="5">
        <v>0</v>
      </c>
      <c r="AE425" s="5">
        <v>2</v>
      </c>
      <c r="AF425" s="5">
        <v>0</v>
      </c>
      <c r="AG425" s="155">
        <v>0</v>
      </c>
      <c r="AH425" s="155">
        <v>0</v>
      </c>
      <c r="AI425" s="5">
        <v>0</v>
      </c>
    </row>
    <row r="426" spans="1:35">
      <c r="A426" s="24">
        <v>425</v>
      </c>
      <c r="B426">
        <v>45.448279999999997</v>
      </c>
      <c r="C426">
        <v>-92.500060000000005</v>
      </c>
      <c r="D426" s="5">
        <v>4</v>
      </c>
      <c r="E426" s="5" t="s">
        <v>631</v>
      </c>
      <c r="F426" s="158">
        <v>1</v>
      </c>
      <c r="G426" s="24">
        <v>1</v>
      </c>
      <c r="H426" s="5">
        <v>6</v>
      </c>
      <c r="I426" s="5">
        <v>3</v>
      </c>
      <c r="J426" s="9">
        <v>4</v>
      </c>
      <c r="K426" s="26">
        <v>0</v>
      </c>
      <c r="L426" s="26">
        <v>2</v>
      </c>
      <c r="M426" s="26">
        <v>0</v>
      </c>
      <c r="N426" s="5">
        <v>0</v>
      </c>
      <c r="O426" s="5">
        <v>3</v>
      </c>
      <c r="P426" s="5">
        <v>0</v>
      </c>
      <c r="Q426" s="5">
        <v>1</v>
      </c>
      <c r="R426" s="5">
        <v>1</v>
      </c>
      <c r="S426" s="5">
        <v>4</v>
      </c>
      <c r="T426" s="5">
        <v>0</v>
      </c>
      <c r="U426" s="5">
        <v>0</v>
      </c>
      <c r="V426" s="5">
        <v>3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1</v>
      </c>
      <c r="AD426" s="5">
        <v>0</v>
      </c>
      <c r="AE426" s="5">
        <v>0</v>
      </c>
      <c r="AF426" s="5">
        <v>0</v>
      </c>
      <c r="AG426" s="155">
        <v>1</v>
      </c>
      <c r="AH426" s="155">
        <v>0</v>
      </c>
      <c r="AI426" s="5">
        <v>0</v>
      </c>
    </row>
    <row r="427" spans="1:35">
      <c r="A427" s="24">
        <v>426</v>
      </c>
      <c r="B427">
        <v>45.44961</v>
      </c>
      <c r="C427">
        <v>-92.500119999999995</v>
      </c>
      <c r="D427" s="5">
        <v>6</v>
      </c>
      <c r="E427" s="5" t="s">
        <v>633</v>
      </c>
      <c r="F427" s="158">
        <v>1</v>
      </c>
      <c r="G427" s="24">
        <v>1</v>
      </c>
      <c r="H427" s="5">
        <v>3</v>
      </c>
      <c r="I427" s="5">
        <v>2</v>
      </c>
      <c r="J427" s="9">
        <v>0</v>
      </c>
      <c r="K427" s="26">
        <v>0</v>
      </c>
      <c r="L427" s="26">
        <v>2</v>
      </c>
      <c r="M427" s="26">
        <v>1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2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155">
        <v>0</v>
      </c>
      <c r="AH427" s="155">
        <v>0</v>
      </c>
      <c r="AI427" s="5">
        <v>0</v>
      </c>
    </row>
    <row r="428" spans="1:35">
      <c r="A428" s="24">
        <v>427</v>
      </c>
      <c r="B428">
        <v>45.450060000000001</v>
      </c>
      <c r="C428">
        <v>-92.500140000000002</v>
      </c>
      <c r="D428" s="5">
        <v>11</v>
      </c>
      <c r="E428" s="5" t="s">
        <v>632</v>
      </c>
      <c r="F428" s="158">
        <v>1</v>
      </c>
      <c r="G428" s="24">
        <v>0</v>
      </c>
      <c r="H428" s="5">
        <v>0</v>
      </c>
      <c r="I428" s="5">
        <v>0</v>
      </c>
      <c r="J428" s="9">
        <v>0</v>
      </c>
      <c r="K428" s="26">
        <v>0</v>
      </c>
      <c r="L428" s="26">
        <v>0</v>
      </c>
      <c r="M428" s="26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155">
        <v>0</v>
      </c>
      <c r="AH428" s="155">
        <v>0</v>
      </c>
      <c r="AI428" s="5">
        <v>0</v>
      </c>
    </row>
    <row r="429" spans="1:35">
      <c r="A429" s="24">
        <v>428</v>
      </c>
      <c r="B429">
        <v>45.450510000000001</v>
      </c>
      <c r="C429">
        <v>-92.500159999999994</v>
      </c>
      <c r="D429" s="5">
        <v>16</v>
      </c>
      <c r="E429" s="5" t="s">
        <v>631</v>
      </c>
      <c r="F429" s="158">
        <v>1</v>
      </c>
      <c r="G429" s="24">
        <v>0</v>
      </c>
      <c r="H429" s="5">
        <v>0</v>
      </c>
      <c r="I429" s="5">
        <v>0</v>
      </c>
      <c r="J429" s="9">
        <v>0</v>
      </c>
      <c r="K429" s="26">
        <v>0</v>
      </c>
      <c r="L429" s="26">
        <v>0</v>
      </c>
      <c r="M429" s="26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155">
        <v>0</v>
      </c>
      <c r="AH429" s="155">
        <v>0</v>
      </c>
      <c r="AI429" s="5">
        <v>0</v>
      </c>
    </row>
    <row r="430" spans="1:35">
      <c r="A430" s="24">
        <v>429</v>
      </c>
      <c r="B430">
        <v>45.450949999999999</v>
      </c>
      <c r="C430">
        <v>-92.50018</v>
      </c>
      <c r="D430" s="5">
        <v>16</v>
      </c>
      <c r="E430" s="5" t="s">
        <v>633</v>
      </c>
      <c r="F430" s="158">
        <v>1</v>
      </c>
      <c r="G430" s="24">
        <v>0</v>
      </c>
      <c r="H430" s="5">
        <v>0</v>
      </c>
      <c r="I430" s="5">
        <v>0</v>
      </c>
      <c r="J430" s="9">
        <v>0</v>
      </c>
      <c r="K430" s="26">
        <v>0</v>
      </c>
      <c r="L430" s="26">
        <v>0</v>
      </c>
      <c r="M430" s="26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155">
        <v>0</v>
      </c>
      <c r="AH430" s="155">
        <v>0</v>
      </c>
      <c r="AI430" s="5">
        <v>0</v>
      </c>
    </row>
    <row r="431" spans="1:35">
      <c r="A431" s="24">
        <v>430</v>
      </c>
      <c r="B431">
        <v>45.4514</v>
      </c>
      <c r="C431">
        <v>-92.500200000000007</v>
      </c>
      <c r="D431" s="5">
        <v>16</v>
      </c>
      <c r="E431" s="5" t="s">
        <v>633</v>
      </c>
      <c r="F431" s="158">
        <v>1</v>
      </c>
      <c r="G431" s="24">
        <v>0</v>
      </c>
      <c r="H431" s="5">
        <v>0</v>
      </c>
      <c r="I431" s="5">
        <v>0</v>
      </c>
      <c r="J431" s="9">
        <v>0</v>
      </c>
      <c r="K431" s="26">
        <v>0</v>
      </c>
      <c r="L431" s="26">
        <v>0</v>
      </c>
      <c r="M431" s="26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155">
        <v>0</v>
      </c>
      <c r="AH431" s="155">
        <v>0</v>
      </c>
      <c r="AI431" s="5">
        <v>0</v>
      </c>
    </row>
    <row r="432" spans="1:35">
      <c r="A432" s="24">
        <v>431</v>
      </c>
      <c r="B432">
        <v>45.451839999999997</v>
      </c>
      <c r="C432">
        <v>-92.500219999999999</v>
      </c>
      <c r="D432" s="5">
        <v>15</v>
      </c>
      <c r="E432" s="5" t="s">
        <v>633</v>
      </c>
      <c r="F432" s="158">
        <v>1</v>
      </c>
      <c r="G432" s="24">
        <v>0</v>
      </c>
      <c r="H432" s="5">
        <v>0</v>
      </c>
      <c r="I432" s="5">
        <v>0</v>
      </c>
      <c r="J432" s="9">
        <v>0</v>
      </c>
      <c r="K432" s="26">
        <v>0</v>
      </c>
      <c r="L432" s="26">
        <v>0</v>
      </c>
      <c r="M432" s="26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155">
        <v>0</v>
      </c>
      <c r="AH432" s="155">
        <v>0</v>
      </c>
      <c r="AI432" s="5">
        <v>0</v>
      </c>
    </row>
    <row r="433" spans="1:35">
      <c r="A433" s="24">
        <v>432</v>
      </c>
      <c r="B433">
        <v>45.452289999999998</v>
      </c>
      <c r="C433">
        <v>-92.500240000000005</v>
      </c>
      <c r="D433" s="5">
        <v>7</v>
      </c>
      <c r="E433" s="5" t="s">
        <v>632</v>
      </c>
      <c r="F433" s="158">
        <v>1</v>
      </c>
      <c r="G433" s="24">
        <v>1</v>
      </c>
      <c r="H433" s="5">
        <v>1</v>
      </c>
      <c r="I433" s="5">
        <v>2</v>
      </c>
      <c r="J433" s="9">
        <v>0</v>
      </c>
      <c r="K433" s="26">
        <v>0</v>
      </c>
      <c r="L433" s="26">
        <v>2</v>
      </c>
      <c r="M433" s="26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155">
        <v>0</v>
      </c>
      <c r="AH433" s="155">
        <v>0</v>
      </c>
      <c r="AI433" s="5">
        <v>0</v>
      </c>
    </row>
    <row r="434" spans="1:35">
      <c r="A434" s="24">
        <v>433</v>
      </c>
      <c r="B434">
        <v>45.447839999999999</v>
      </c>
      <c r="C434">
        <v>-92.499409999999997</v>
      </c>
      <c r="D434" s="5">
        <v>3.5</v>
      </c>
      <c r="E434" s="5" t="s">
        <v>631</v>
      </c>
      <c r="F434" s="158">
        <v>1</v>
      </c>
      <c r="G434" s="24">
        <v>1</v>
      </c>
      <c r="H434" s="5">
        <v>6</v>
      </c>
      <c r="I434" s="5">
        <v>3</v>
      </c>
      <c r="J434" s="9">
        <v>0</v>
      </c>
      <c r="K434" s="26">
        <v>0</v>
      </c>
      <c r="L434" s="26">
        <v>2</v>
      </c>
      <c r="M434" s="26">
        <v>0</v>
      </c>
      <c r="N434" s="5">
        <v>0</v>
      </c>
      <c r="O434" s="5">
        <v>1</v>
      </c>
      <c r="P434" s="5">
        <v>0</v>
      </c>
      <c r="Q434" s="5">
        <v>1</v>
      </c>
      <c r="R434" s="5">
        <v>2</v>
      </c>
      <c r="S434" s="5">
        <v>0</v>
      </c>
      <c r="T434" s="5">
        <v>0</v>
      </c>
      <c r="U434" s="5">
        <v>0</v>
      </c>
      <c r="V434" s="5">
        <v>3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1</v>
      </c>
      <c r="AD434" s="5">
        <v>0</v>
      </c>
      <c r="AE434" s="5">
        <v>0</v>
      </c>
      <c r="AF434" s="5">
        <v>0</v>
      </c>
      <c r="AG434" s="155">
        <v>0</v>
      </c>
      <c r="AH434" s="155">
        <v>0</v>
      </c>
      <c r="AI434" s="5">
        <v>0</v>
      </c>
    </row>
    <row r="435" spans="1:35">
      <c r="A435" s="24">
        <v>434</v>
      </c>
      <c r="B435">
        <v>45.44829</v>
      </c>
      <c r="C435">
        <v>-92.499430000000004</v>
      </c>
      <c r="D435" s="5">
        <v>3</v>
      </c>
      <c r="E435" s="5" t="s">
        <v>631</v>
      </c>
      <c r="F435" s="158">
        <v>1</v>
      </c>
      <c r="G435" s="24">
        <v>1</v>
      </c>
      <c r="H435" s="5">
        <v>3</v>
      </c>
      <c r="I435" s="5">
        <v>3</v>
      </c>
      <c r="J435" s="9">
        <v>0</v>
      </c>
      <c r="K435" s="26">
        <v>0</v>
      </c>
      <c r="L435" s="26">
        <v>1</v>
      </c>
      <c r="M435" s="26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3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1</v>
      </c>
      <c r="AD435" s="5">
        <v>0</v>
      </c>
      <c r="AE435" s="5">
        <v>0</v>
      </c>
      <c r="AF435" s="5">
        <v>0</v>
      </c>
      <c r="AG435" s="155">
        <v>0</v>
      </c>
      <c r="AH435" s="155">
        <v>0</v>
      </c>
      <c r="AI435" s="5">
        <v>0</v>
      </c>
    </row>
    <row r="436" spans="1:35">
      <c r="A436" s="24">
        <v>435</v>
      </c>
      <c r="B436">
        <v>45.448740000000001</v>
      </c>
      <c r="C436">
        <v>-92.499449999999996</v>
      </c>
      <c r="D436" s="5">
        <v>4</v>
      </c>
      <c r="E436" s="5" t="s">
        <v>631</v>
      </c>
      <c r="F436" s="158">
        <v>1</v>
      </c>
      <c r="G436" s="24">
        <v>1</v>
      </c>
      <c r="H436" s="5">
        <v>4</v>
      </c>
      <c r="I436" s="5">
        <v>2</v>
      </c>
      <c r="J436" s="9">
        <v>0</v>
      </c>
      <c r="K436" s="26">
        <v>0</v>
      </c>
      <c r="L436" s="26">
        <v>2</v>
      </c>
      <c r="M436" s="26">
        <v>0</v>
      </c>
      <c r="N436" s="5">
        <v>0</v>
      </c>
      <c r="O436" s="5">
        <v>1</v>
      </c>
      <c r="P436" s="5">
        <v>0</v>
      </c>
      <c r="Q436" s="5">
        <v>0</v>
      </c>
      <c r="R436" s="5">
        <v>1</v>
      </c>
      <c r="S436" s="5">
        <v>4</v>
      </c>
      <c r="T436" s="5">
        <v>0</v>
      </c>
      <c r="U436" s="5">
        <v>0</v>
      </c>
      <c r="V436" s="5">
        <v>1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155">
        <v>0</v>
      </c>
      <c r="AH436" s="155">
        <v>0</v>
      </c>
      <c r="AI436" s="5">
        <v>0</v>
      </c>
    </row>
    <row r="437" spans="1:35">
      <c r="A437" s="24">
        <v>436</v>
      </c>
      <c r="B437">
        <v>45.449179999999998</v>
      </c>
      <c r="C437">
        <v>-92.499470000000002</v>
      </c>
      <c r="D437" s="5">
        <v>7</v>
      </c>
      <c r="E437" s="5" t="s">
        <v>633</v>
      </c>
      <c r="F437" s="158">
        <v>1</v>
      </c>
      <c r="G437" s="24">
        <v>1</v>
      </c>
      <c r="H437" s="5">
        <v>2</v>
      </c>
      <c r="I437" s="5">
        <v>1</v>
      </c>
      <c r="J437" s="9">
        <v>0</v>
      </c>
      <c r="K437" s="26">
        <v>0</v>
      </c>
      <c r="L437" s="26">
        <v>1</v>
      </c>
      <c r="M437" s="26">
        <v>0</v>
      </c>
      <c r="N437" s="5">
        <v>0</v>
      </c>
      <c r="O437" s="5">
        <v>0</v>
      </c>
      <c r="P437" s="5">
        <v>0</v>
      </c>
      <c r="Q437" s="5">
        <v>0</v>
      </c>
      <c r="R437" s="5">
        <v>1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155">
        <v>0</v>
      </c>
      <c r="AH437" s="155">
        <v>0</v>
      </c>
      <c r="AI437" s="5">
        <v>0</v>
      </c>
    </row>
    <row r="438" spans="1:35">
      <c r="A438" s="24">
        <v>437</v>
      </c>
      <c r="B438">
        <v>45.449629999999999</v>
      </c>
      <c r="C438">
        <v>-92.499489999999994</v>
      </c>
      <c r="D438" s="5">
        <v>7</v>
      </c>
      <c r="E438" s="5" t="s">
        <v>632</v>
      </c>
      <c r="F438" s="158">
        <v>1</v>
      </c>
      <c r="G438" s="24">
        <v>1</v>
      </c>
      <c r="H438" s="5">
        <v>3</v>
      </c>
      <c r="I438" s="5">
        <v>1</v>
      </c>
      <c r="J438" s="9">
        <v>0</v>
      </c>
      <c r="K438" s="26">
        <v>0</v>
      </c>
      <c r="L438" s="26">
        <v>1</v>
      </c>
      <c r="M438" s="26">
        <v>0</v>
      </c>
      <c r="N438" s="5">
        <v>0</v>
      </c>
      <c r="O438" s="5">
        <v>0</v>
      </c>
      <c r="P438" s="5">
        <v>0</v>
      </c>
      <c r="Q438" s="5">
        <v>0</v>
      </c>
      <c r="R438" s="5">
        <v>1</v>
      </c>
      <c r="S438" s="5">
        <v>1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155">
        <v>1</v>
      </c>
      <c r="AH438" s="155">
        <v>0</v>
      </c>
      <c r="AI438" s="5">
        <v>0</v>
      </c>
    </row>
    <row r="439" spans="1:35">
      <c r="A439" s="24">
        <v>438</v>
      </c>
      <c r="B439">
        <v>45.450069999999997</v>
      </c>
      <c r="C439">
        <v>-92.499510000000001</v>
      </c>
      <c r="D439" s="5">
        <v>7.5</v>
      </c>
      <c r="E439" s="5" t="s">
        <v>632</v>
      </c>
      <c r="F439" s="158">
        <v>1</v>
      </c>
      <c r="G439" s="24">
        <v>0</v>
      </c>
      <c r="H439" s="5">
        <v>0</v>
      </c>
      <c r="I439" s="5">
        <v>0</v>
      </c>
      <c r="J439" s="9">
        <v>0</v>
      </c>
      <c r="K439" s="26">
        <v>0</v>
      </c>
      <c r="L439" s="26">
        <v>0</v>
      </c>
      <c r="M439" s="26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155">
        <v>0</v>
      </c>
      <c r="AH439" s="155">
        <v>0</v>
      </c>
      <c r="AI439" s="5">
        <v>0</v>
      </c>
    </row>
    <row r="440" spans="1:35">
      <c r="A440" s="24">
        <v>439</v>
      </c>
      <c r="B440">
        <v>45.450519999999997</v>
      </c>
      <c r="C440">
        <v>-92.499529999999993</v>
      </c>
      <c r="D440" s="5">
        <v>9</v>
      </c>
      <c r="E440" s="5" t="s">
        <v>632</v>
      </c>
      <c r="F440" s="158">
        <v>1</v>
      </c>
      <c r="G440" s="24">
        <v>0</v>
      </c>
      <c r="H440" s="5">
        <v>0</v>
      </c>
      <c r="I440" s="5">
        <v>0</v>
      </c>
      <c r="J440" s="9">
        <v>0</v>
      </c>
      <c r="K440" s="26">
        <v>0</v>
      </c>
      <c r="L440" s="26">
        <v>0</v>
      </c>
      <c r="M440" s="26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155">
        <v>1</v>
      </c>
      <c r="AH440" s="155">
        <v>0</v>
      </c>
      <c r="AI440" s="5">
        <v>0</v>
      </c>
    </row>
    <row r="441" spans="1:35">
      <c r="A441" s="24">
        <v>440</v>
      </c>
      <c r="B441">
        <v>45.450969999999998</v>
      </c>
      <c r="C441">
        <v>-92.499549999999999</v>
      </c>
      <c r="D441" s="5">
        <v>12</v>
      </c>
      <c r="E441" s="5" t="s">
        <v>632</v>
      </c>
      <c r="F441" s="158">
        <v>1</v>
      </c>
      <c r="G441" s="24">
        <v>0</v>
      </c>
      <c r="H441" s="5">
        <v>0</v>
      </c>
      <c r="I441" s="5">
        <v>0</v>
      </c>
      <c r="J441" s="9">
        <v>0</v>
      </c>
      <c r="K441" s="26">
        <v>0</v>
      </c>
      <c r="L441" s="26">
        <v>0</v>
      </c>
      <c r="M441" s="26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155">
        <v>0</v>
      </c>
      <c r="AH441" s="155">
        <v>0</v>
      </c>
      <c r="AI441" s="5">
        <v>0</v>
      </c>
    </row>
    <row r="442" spans="1:35">
      <c r="A442" s="24">
        <v>441</v>
      </c>
      <c r="B442">
        <v>45.451410000000003</v>
      </c>
      <c r="C442">
        <v>-92.499560000000002</v>
      </c>
      <c r="D442" s="5">
        <v>9</v>
      </c>
      <c r="E442" s="5" t="s">
        <v>632</v>
      </c>
      <c r="F442" s="158">
        <v>1</v>
      </c>
      <c r="G442" s="24">
        <v>1</v>
      </c>
      <c r="H442" s="5">
        <v>1</v>
      </c>
      <c r="I442" s="5">
        <v>1</v>
      </c>
      <c r="J442" s="9">
        <v>0</v>
      </c>
      <c r="K442" s="26">
        <v>0</v>
      </c>
      <c r="L442" s="26">
        <v>1</v>
      </c>
      <c r="M442" s="26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155">
        <v>0</v>
      </c>
      <c r="AH442" s="155">
        <v>0</v>
      </c>
      <c r="AI442" s="5">
        <v>0</v>
      </c>
    </row>
    <row r="443" spans="1:35">
      <c r="A443" s="24">
        <v>442</v>
      </c>
      <c r="B443">
        <v>45.451860000000003</v>
      </c>
      <c r="C443">
        <v>-92.499579999999995</v>
      </c>
      <c r="D443" s="5">
        <v>2</v>
      </c>
      <c r="E443" s="5" t="s">
        <v>632</v>
      </c>
      <c r="F443" s="158">
        <v>1</v>
      </c>
      <c r="G443" s="24">
        <v>1</v>
      </c>
      <c r="H443" s="5">
        <v>2</v>
      </c>
      <c r="I443" s="5">
        <v>1</v>
      </c>
      <c r="J443" s="9">
        <v>0</v>
      </c>
      <c r="K443" s="26">
        <v>0</v>
      </c>
      <c r="L443" s="26">
        <v>1</v>
      </c>
      <c r="M443" s="26">
        <v>0</v>
      </c>
      <c r="N443" s="5">
        <v>0</v>
      </c>
      <c r="O443" s="5">
        <v>0</v>
      </c>
      <c r="P443" s="5">
        <v>1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155">
        <v>0</v>
      </c>
      <c r="AH443" s="155">
        <v>0</v>
      </c>
      <c r="AI443" s="5">
        <v>0</v>
      </c>
    </row>
    <row r="444" spans="1:35">
      <c r="A444" s="24">
        <v>443</v>
      </c>
      <c r="B444">
        <v>45.447859999999999</v>
      </c>
      <c r="C444">
        <v>-92.498769999999993</v>
      </c>
      <c r="D444" s="5">
        <v>2.5</v>
      </c>
      <c r="E444" s="5" t="s">
        <v>631</v>
      </c>
      <c r="F444" s="158">
        <v>1</v>
      </c>
      <c r="G444" s="24">
        <v>1</v>
      </c>
      <c r="H444" s="5">
        <v>7</v>
      </c>
      <c r="I444" s="5">
        <v>3</v>
      </c>
      <c r="J444" s="9">
        <v>0</v>
      </c>
      <c r="K444" s="26">
        <v>0</v>
      </c>
      <c r="L444" s="26">
        <v>1</v>
      </c>
      <c r="M444" s="26">
        <v>0</v>
      </c>
      <c r="N444" s="5">
        <v>0</v>
      </c>
      <c r="O444" s="5">
        <v>3</v>
      </c>
      <c r="P444" s="5">
        <v>0</v>
      </c>
      <c r="Q444" s="5">
        <v>1</v>
      </c>
      <c r="R444" s="5">
        <v>1</v>
      </c>
      <c r="S444" s="5">
        <v>0</v>
      </c>
      <c r="T444" s="5">
        <v>0</v>
      </c>
      <c r="U444" s="5">
        <v>0</v>
      </c>
      <c r="V444" s="5">
        <v>3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1</v>
      </c>
      <c r="AD444" s="5">
        <v>0</v>
      </c>
      <c r="AE444" s="5">
        <v>4</v>
      </c>
      <c r="AF444" s="5">
        <v>1</v>
      </c>
      <c r="AG444" s="155">
        <v>2</v>
      </c>
      <c r="AH444" s="155">
        <v>0</v>
      </c>
      <c r="AI444" s="5">
        <v>0</v>
      </c>
    </row>
    <row r="445" spans="1:35">
      <c r="A445" s="24">
        <v>444</v>
      </c>
      <c r="B445">
        <v>45.448300000000003</v>
      </c>
      <c r="C445">
        <v>-92.49879</v>
      </c>
      <c r="D445" s="5">
        <v>3</v>
      </c>
      <c r="E445" s="5" t="s">
        <v>631</v>
      </c>
      <c r="F445" s="158">
        <v>1</v>
      </c>
      <c r="G445" s="24">
        <v>1</v>
      </c>
      <c r="H445" s="5">
        <v>5</v>
      </c>
      <c r="I445" s="5">
        <v>3</v>
      </c>
      <c r="J445" s="9">
        <v>0</v>
      </c>
      <c r="K445" s="26">
        <v>0</v>
      </c>
      <c r="L445" s="26">
        <v>1</v>
      </c>
      <c r="M445" s="26">
        <v>0</v>
      </c>
      <c r="N445" s="5">
        <v>0</v>
      </c>
      <c r="O445" s="5">
        <v>2</v>
      </c>
      <c r="P445" s="5">
        <v>0</v>
      </c>
      <c r="Q445" s="5">
        <v>1</v>
      </c>
      <c r="R445" s="5">
        <v>1</v>
      </c>
      <c r="S445" s="5">
        <v>0</v>
      </c>
      <c r="T445" s="5">
        <v>0</v>
      </c>
      <c r="U445" s="5">
        <v>0</v>
      </c>
      <c r="V445" s="5">
        <v>3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155">
        <v>1</v>
      </c>
      <c r="AH445" s="155">
        <v>0</v>
      </c>
      <c r="AI445" s="5">
        <v>0</v>
      </c>
    </row>
    <row r="446" spans="1:35">
      <c r="A446" s="24">
        <v>445</v>
      </c>
      <c r="B446">
        <v>45.448749999999997</v>
      </c>
      <c r="C446">
        <v>-92.498810000000006</v>
      </c>
      <c r="D446" s="5">
        <v>5.5</v>
      </c>
      <c r="E446" s="5" t="s">
        <v>631</v>
      </c>
      <c r="F446" s="158">
        <v>1</v>
      </c>
      <c r="G446" s="24">
        <v>1</v>
      </c>
      <c r="H446" s="5">
        <v>1</v>
      </c>
      <c r="I446" s="5">
        <v>1</v>
      </c>
      <c r="J446" s="9">
        <v>0</v>
      </c>
      <c r="K446" s="26">
        <v>0</v>
      </c>
      <c r="L446" s="26">
        <v>1</v>
      </c>
      <c r="M446" s="26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155">
        <v>0</v>
      </c>
      <c r="AH446" s="155">
        <v>0</v>
      </c>
      <c r="AI446" s="5">
        <v>0</v>
      </c>
    </row>
    <row r="447" spans="1:35">
      <c r="A447" s="24">
        <v>446</v>
      </c>
      <c r="B447">
        <v>45.449199999999998</v>
      </c>
      <c r="C447">
        <v>-92.498829999999998</v>
      </c>
      <c r="D447" s="5">
        <v>5.5</v>
      </c>
      <c r="E447" s="5" t="s">
        <v>631</v>
      </c>
      <c r="F447" s="158">
        <v>1</v>
      </c>
      <c r="G447" s="24">
        <v>1</v>
      </c>
      <c r="H447" s="5">
        <v>1</v>
      </c>
      <c r="I447" s="5">
        <v>2</v>
      </c>
      <c r="J447" s="9">
        <v>0</v>
      </c>
      <c r="K447" s="26">
        <v>0</v>
      </c>
      <c r="L447" s="26">
        <v>2</v>
      </c>
      <c r="M447" s="26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155">
        <v>1</v>
      </c>
      <c r="AH447" s="155">
        <v>0</v>
      </c>
      <c r="AI447" s="5">
        <v>0</v>
      </c>
    </row>
    <row r="448" spans="1:35">
      <c r="A448" s="24">
        <v>447</v>
      </c>
      <c r="B448">
        <v>45.449640000000002</v>
      </c>
      <c r="C448">
        <v>-92.498850000000004</v>
      </c>
      <c r="D448" s="5">
        <v>6.5</v>
      </c>
      <c r="E448" s="5" t="s">
        <v>633</v>
      </c>
      <c r="F448" s="158">
        <v>1</v>
      </c>
      <c r="G448" s="24">
        <v>0</v>
      </c>
      <c r="H448" s="5">
        <v>0</v>
      </c>
      <c r="I448" s="5">
        <v>0</v>
      </c>
      <c r="J448" s="9">
        <v>0</v>
      </c>
      <c r="K448" s="26">
        <v>0</v>
      </c>
      <c r="L448" s="26">
        <v>0</v>
      </c>
      <c r="M448" s="26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155">
        <v>0</v>
      </c>
      <c r="AH448" s="155">
        <v>0</v>
      </c>
      <c r="AI448" s="5">
        <v>0</v>
      </c>
    </row>
    <row r="449" spans="1:35">
      <c r="A449" s="24">
        <v>448</v>
      </c>
      <c r="B449">
        <v>45.450090000000003</v>
      </c>
      <c r="C449">
        <v>-92.498869999999997</v>
      </c>
      <c r="D449" s="5">
        <v>0.5</v>
      </c>
      <c r="E449" s="5" t="s">
        <v>632</v>
      </c>
      <c r="F449" s="158">
        <v>1</v>
      </c>
      <c r="G449" s="24">
        <v>1</v>
      </c>
      <c r="H449" s="5">
        <v>4</v>
      </c>
      <c r="I449" s="5">
        <v>2</v>
      </c>
      <c r="J449" s="9">
        <v>0</v>
      </c>
      <c r="K449" s="26">
        <v>0</v>
      </c>
      <c r="L449" s="26">
        <v>0</v>
      </c>
      <c r="M449" s="26">
        <v>0</v>
      </c>
      <c r="N449" s="5">
        <v>1</v>
      </c>
      <c r="O449" s="5">
        <v>0</v>
      </c>
      <c r="P449" s="5">
        <v>1</v>
      </c>
      <c r="Q449" s="5">
        <v>0</v>
      </c>
      <c r="R449" s="5">
        <v>0</v>
      </c>
      <c r="S449" s="5">
        <v>0</v>
      </c>
      <c r="T449" s="5">
        <v>2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1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155">
        <v>0</v>
      </c>
      <c r="AH449" s="155">
        <v>0</v>
      </c>
      <c r="AI449" s="5">
        <v>0</v>
      </c>
    </row>
    <row r="450" spans="1:35">
      <c r="A450" s="24">
        <v>449</v>
      </c>
      <c r="B450">
        <v>45.447429999999997</v>
      </c>
      <c r="C450">
        <v>-92.49812</v>
      </c>
      <c r="D450" s="5">
        <v>1</v>
      </c>
      <c r="E450" s="5" t="s">
        <v>631</v>
      </c>
      <c r="F450" s="158">
        <v>1</v>
      </c>
      <c r="G450" s="24">
        <v>1</v>
      </c>
      <c r="H450" s="5">
        <v>3</v>
      </c>
      <c r="I450" s="5">
        <v>3</v>
      </c>
      <c r="J450" s="9">
        <v>0</v>
      </c>
      <c r="K450" s="26">
        <v>0</v>
      </c>
      <c r="L450" s="26">
        <v>1</v>
      </c>
      <c r="M450" s="26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1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3</v>
      </c>
      <c r="AF450" s="5">
        <v>0</v>
      </c>
      <c r="AG450" s="155">
        <v>0</v>
      </c>
      <c r="AH450" s="155">
        <v>0</v>
      </c>
      <c r="AI450" s="5">
        <v>0</v>
      </c>
    </row>
    <row r="451" spans="1:35">
      <c r="A451" s="24">
        <v>450</v>
      </c>
      <c r="B451">
        <v>45.44876</v>
      </c>
      <c r="C451">
        <v>-92.498180000000005</v>
      </c>
      <c r="D451" s="5">
        <v>4</v>
      </c>
      <c r="E451" s="5" t="s">
        <v>631</v>
      </c>
      <c r="F451" s="158">
        <v>1</v>
      </c>
      <c r="G451" s="24">
        <v>1</v>
      </c>
      <c r="H451" s="5">
        <v>2</v>
      </c>
      <c r="I451" s="5">
        <v>2</v>
      </c>
      <c r="J451" s="9">
        <v>0</v>
      </c>
      <c r="K451" s="26">
        <v>0</v>
      </c>
      <c r="L451" s="26">
        <v>0</v>
      </c>
      <c r="M451" s="26">
        <v>0</v>
      </c>
      <c r="N451" s="5">
        <v>0</v>
      </c>
      <c r="O451" s="5">
        <v>2</v>
      </c>
      <c r="P451" s="5">
        <v>1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4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155">
        <v>0</v>
      </c>
      <c r="AH451" s="155">
        <v>0</v>
      </c>
      <c r="AI451" s="5">
        <v>0</v>
      </c>
    </row>
    <row r="452" spans="1:35">
      <c r="A452" s="24">
        <v>451</v>
      </c>
      <c r="B452">
        <v>45.449210000000001</v>
      </c>
      <c r="C452">
        <v>-92.498199999999997</v>
      </c>
      <c r="D452" s="5">
        <v>5.5</v>
      </c>
      <c r="E452" s="5" t="s">
        <v>631</v>
      </c>
      <c r="F452" s="158">
        <v>1</v>
      </c>
      <c r="G452" s="24">
        <v>1</v>
      </c>
      <c r="H452" s="5">
        <v>2</v>
      </c>
      <c r="I452" s="5">
        <v>2</v>
      </c>
      <c r="J452" s="9">
        <v>0</v>
      </c>
      <c r="K452" s="26">
        <v>0</v>
      </c>
      <c r="L452" s="26">
        <v>2</v>
      </c>
      <c r="M452" s="26">
        <v>0</v>
      </c>
      <c r="N452" s="5">
        <v>0</v>
      </c>
      <c r="O452" s="5">
        <v>0</v>
      </c>
      <c r="P452" s="5">
        <v>0</v>
      </c>
      <c r="Q452" s="5">
        <v>0</v>
      </c>
      <c r="R452" s="5">
        <v>1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155">
        <v>0</v>
      </c>
      <c r="AH452" s="155">
        <v>0</v>
      </c>
      <c r="AI452" s="5">
        <v>0</v>
      </c>
    </row>
    <row r="453" spans="1:35">
      <c r="A453" s="24">
        <v>452</v>
      </c>
      <c r="B453">
        <v>45.449660000000002</v>
      </c>
      <c r="C453">
        <v>-92.498220000000003</v>
      </c>
      <c r="D453" s="5">
        <v>5</v>
      </c>
      <c r="E453" s="5" t="s">
        <v>631</v>
      </c>
      <c r="F453" s="158">
        <v>1</v>
      </c>
      <c r="G453" s="24">
        <v>1</v>
      </c>
      <c r="H453" s="5">
        <v>4</v>
      </c>
      <c r="I453" s="5">
        <v>2</v>
      </c>
      <c r="J453" s="9">
        <v>0</v>
      </c>
      <c r="K453" s="26">
        <v>0</v>
      </c>
      <c r="L453" s="26">
        <v>1</v>
      </c>
      <c r="M453" s="26">
        <v>0</v>
      </c>
      <c r="N453" s="5">
        <v>0</v>
      </c>
      <c r="O453" s="5">
        <v>2</v>
      </c>
      <c r="P453" s="5">
        <v>0</v>
      </c>
      <c r="Q453" s="5">
        <v>0</v>
      </c>
      <c r="R453" s="5">
        <v>1</v>
      </c>
      <c r="S453" s="5">
        <v>0</v>
      </c>
      <c r="T453" s="5">
        <v>1</v>
      </c>
      <c r="U453" s="5">
        <v>0</v>
      </c>
      <c r="V453" s="5">
        <v>4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155">
        <v>1</v>
      </c>
      <c r="AH453" s="155">
        <v>0</v>
      </c>
      <c r="AI453" s="5">
        <v>0</v>
      </c>
    </row>
    <row r="454" spans="1:35">
      <c r="A454" s="24">
        <v>453</v>
      </c>
      <c r="B454">
        <v>45.449669999999998</v>
      </c>
      <c r="C454">
        <v>-92.497590000000002</v>
      </c>
      <c r="D454" s="5">
        <v>4</v>
      </c>
      <c r="E454" s="5" t="s">
        <v>631</v>
      </c>
      <c r="F454" s="158">
        <v>1</v>
      </c>
      <c r="G454" s="24">
        <v>1</v>
      </c>
      <c r="H454" s="5">
        <v>3</v>
      </c>
      <c r="I454" s="5">
        <v>3</v>
      </c>
      <c r="J454" s="9">
        <v>4</v>
      </c>
      <c r="K454" s="26">
        <v>0</v>
      </c>
      <c r="L454" s="26">
        <v>0</v>
      </c>
      <c r="M454" s="26">
        <v>0</v>
      </c>
      <c r="N454" s="5">
        <v>0</v>
      </c>
      <c r="O454" s="5">
        <v>2</v>
      </c>
      <c r="P454" s="5">
        <v>2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3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155">
        <v>0</v>
      </c>
      <c r="AH454" s="155">
        <v>0</v>
      </c>
      <c r="AI454" s="5">
        <v>0</v>
      </c>
    </row>
    <row r="455" spans="1:35">
      <c r="B455" s="26"/>
      <c r="C455" s="26"/>
      <c r="D455" s="26"/>
      <c r="E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</row>
  </sheetData>
  <sheetProtection formatCells="0" sort="0"/>
  <dataValidations count="7">
    <dataValidation type="whole" allowBlank="1" showInputMessage="1" showErrorMessage="1" errorTitle="Presence/Absence Data" error="Enter 1 if present" sqref="M456:AI64782">
      <formula1>1</formula1>
      <formula2>1</formula2>
    </dataValidation>
    <dataValidation type="list" allowBlank="1" showInputMessage="1" showErrorMessage="1" error="Please enter a rake fullness rating of 1, 2, 3 or V (visual).  If species not found, leave cell blank." sqref="J2:AI454">
      <formula1>"V,v,1,2,3"</formula1>
    </dataValidation>
    <dataValidation type="list" allowBlank="1" showInputMessage="1" showErrorMessage="1" sqref="K1:L1 I456:L64782 I1">
      <formula1>"V,v,1,2,3"</formula1>
    </dataValidation>
    <dataValidation type="list" allowBlank="1" showInputMessage="1" showErrorMessage="1" error="Please enter M (muck), S (sand), or R (rock).  If sediment type unknown, leave cell blank." sqref="E2:E454">
      <formula1>"M,m,s,S,R,r"</formula1>
    </dataValidation>
    <dataValidation type="list" allowBlank="1" showInputMessage="1" showErrorMessage="1" error="Please enter an overall rake fullness of 1, 2, 3 or leave cell blank if no plants found" sqref="I2:I454">
      <formula1>"1,2,3"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H1:H81 H456:H64782 H84:H454"/>
    <dataValidation type="decimal" allowBlank="1" showInputMessage="1" showErrorMessage="1" error="Is your depth really more than 99 feet?" sqref="D2:D454 D456:D64782">
      <formula1>0.1</formula1>
      <formula2>99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44"/>
  <sheetViews>
    <sheetView topLeftCell="A118" zoomScale="85" workbookViewId="0">
      <selection activeCell="B23" sqref="B23"/>
    </sheetView>
  </sheetViews>
  <sheetFormatPr defaultColWidth="23.7109375" defaultRowHeight="12.75"/>
  <cols>
    <col min="1" max="1" width="37.42578125" bestFit="1" customWidth="1"/>
    <col min="2" max="2" width="29.42578125" customWidth="1"/>
    <col min="3" max="3" width="14" bestFit="1" customWidth="1"/>
    <col min="4" max="4" width="20.140625" bestFit="1" customWidth="1"/>
    <col min="5" max="5" width="12" customWidth="1"/>
    <col min="6" max="9" width="23.7109375" customWidth="1"/>
    <col min="10" max="10" width="29.28515625" customWidth="1"/>
  </cols>
  <sheetData>
    <row r="1" spans="1:11" ht="15">
      <c r="A1" s="92"/>
      <c r="B1" s="93"/>
      <c r="C1" s="145" t="s">
        <v>49</v>
      </c>
      <c r="D1" s="162" t="str">
        <f>IF('ENTRY '!I2="","",'ENTRY '!I2)</f>
        <v>Long Lake</v>
      </c>
      <c r="E1" s="144"/>
      <c r="F1" s="34"/>
      <c r="G1" s="34"/>
      <c r="H1" s="34"/>
      <c r="I1" s="34"/>
      <c r="J1" s="34"/>
      <c r="K1" s="34"/>
    </row>
    <row r="2" spans="1:11" ht="15">
      <c r="A2" s="92"/>
      <c r="B2" s="93"/>
      <c r="C2" s="146" t="s">
        <v>25</v>
      </c>
      <c r="D2" s="147" t="str">
        <f>IF('ENTRY '!I3="","",'ENTRY '!I3)</f>
        <v>Polk</v>
      </c>
      <c r="E2" s="144"/>
      <c r="F2" s="34"/>
      <c r="G2" s="34"/>
      <c r="H2" s="34"/>
      <c r="I2" s="34"/>
      <c r="J2" s="34"/>
      <c r="K2" s="34"/>
    </row>
    <row r="3" spans="1:11" ht="18">
      <c r="A3" s="92"/>
      <c r="B3" s="93"/>
      <c r="C3" s="146" t="s">
        <v>47</v>
      </c>
      <c r="D3" s="161" t="str">
        <f>IF('ENTRY '!I5="","",'ENTRY '!I5)</f>
        <v>7 23-24 16</v>
      </c>
      <c r="E3" s="94"/>
      <c r="F3" s="17"/>
    </row>
    <row r="4" spans="1:11" ht="15.75" customHeight="1">
      <c r="A4" s="92"/>
      <c r="B4" s="93"/>
      <c r="C4" s="148" t="s">
        <v>332</v>
      </c>
      <c r="D4" s="149"/>
      <c r="E4" s="94"/>
    </row>
    <row r="5" spans="1:11" ht="15">
      <c r="A5" s="92"/>
      <c r="B5" s="93"/>
      <c r="C5" s="148" t="s">
        <v>333</v>
      </c>
      <c r="D5" s="149"/>
      <c r="E5" s="94"/>
    </row>
    <row r="6" spans="1:11" ht="15.75" thickBot="1">
      <c r="A6" s="92"/>
      <c r="B6" s="93"/>
      <c r="C6" s="150" t="s">
        <v>60</v>
      </c>
      <c r="D6" s="151"/>
      <c r="E6" s="94"/>
    </row>
    <row r="7" spans="1:11" ht="15" thickBot="1">
      <c r="A7" s="92"/>
      <c r="B7" s="93"/>
      <c r="C7" s="92"/>
      <c r="D7" s="92"/>
      <c r="E7" s="94"/>
    </row>
    <row r="8" spans="1:11" ht="15.75" thickBot="1">
      <c r="A8" s="122" t="s">
        <v>61</v>
      </c>
      <c r="B8" s="123" t="s">
        <v>62</v>
      </c>
      <c r="C8" s="130" t="s">
        <v>63</v>
      </c>
      <c r="D8" s="124" t="s">
        <v>64</v>
      </c>
      <c r="E8" s="95"/>
    </row>
    <row r="9" spans="1:11" ht="14.25" customHeight="1" thickBot="1">
      <c r="A9" s="119" t="s">
        <v>299</v>
      </c>
      <c r="B9" s="120" t="s">
        <v>298</v>
      </c>
      <c r="C9" s="121">
        <v>7</v>
      </c>
      <c r="D9" s="127">
        <f>IF(STATS!F7&lt;&gt;"",1,0)</f>
        <v>0</v>
      </c>
      <c r="E9" s="125">
        <f t="shared" ref="E9:E42" si="0">C9*D9</f>
        <v>0</v>
      </c>
    </row>
    <row r="10" spans="1:11" ht="14.25" customHeight="1">
      <c r="A10" s="110" t="s">
        <v>65</v>
      </c>
      <c r="B10" s="103" t="s">
        <v>279</v>
      </c>
      <c r="C10" s="111">
        <v>4</v>
      </c>
      <c r="D10" s="127">
        <f>IF(STATS!G7&lt;&gt;"",1,0)</f>
        <v>0</v>
      </c>
      <c r="E10" s="125">
        <f t="shared" si="0"/>
        <v>0</v>
      </c>
    </row>
    <row r="11" spans="1:11" ht="14.25" customHeight="1">
      <c r="A11" s="112" t="s">
        <v>325</v>
      </c>
      <c r="B11" s="103" t="s">
        <v>119</v>
      </c>
      <c r="C11" s="111">
        <v>8</v>
      </c>
      <c r="D11" s="128">
        <f>IF(STATS!H7&lt;&gt;"",1,0)</f>
        <v>0</v>
      </c>
      <c r="E11" s="125">
        <f t="shared" si="0"/>
        <v>0</v>
      </c>
    </row>
    <row r="12" spans="1:11" ht="14.25" customHeight="1">
      <c r="A12" s="110" t="s">
        <v>66</v>
      </c>
      <c r="B12" s="96" t="s">
        <v>280</v>
      </c>
      <c r="C12" s="111">
        <v>6</v>
      </c>
      <c r="D12" s="128">
        <f>IF(STATS!I7&lt;&gt;"",1,0)</f>
        <v>0</v>
      </c>
      <c r="E12" s="125">
        <f t="shared" si="0"/>
        <v>0</v>
      </c>
    </row>
    <row r="13" spans="1:11" ht="14.25" customHeight="1">
      <c r="A13" s="112" t="s">
        <v>67</v>
      </c>
      <c r="B13" s="103" t="s">
        <v>68</v>
      </c>
      <c r="C13" s="113">
        <v>6</v>
      </c>
      <c r="D13" s="128">
        <f>IF(STATS!J7&lt;&gt;"",1,0)</f>
        <v>0</v>
      </c>
      <c r="E13" s="125">
        <f t="shared" si="0"/>
        <v>0</v>
      </c>
    </row>
    <row r="14" spans="1:11" ht="14.25" customHeight="1">
      <c r="A14" s="112" t="s">
        <v>69</v>
      </c>
      <c r="B14" s="103" t="s">
        <v>281</v>
      </c>
      <c r="C14" s="113">
        <v>9</v>
      </c>
      <c r="D14" s="128">
        <f>IF(STATS!K7&lt;&gt;"",1,0)</f>
        <v>0</v>
      </c>
      <c r="E14" s="125">
        <f t="shared" si="0"/>
        <v>0</v>
      </c>
    </row>
    <row r="15" spans="1:11" ht="14.25" customHeight="1">
      <c r="A15" s="110" t="s">
        <v>70</v>
      </c>
      <c r="B15" s="103" t="s">
        <v>300</v>
      </c>
      <c r="C15" s="111">
        <v>9</v>
      </c>
      <c r="D15" s="128">
        <f>IF(STATS!L7&lt;&gt;"",1,0)</f>
        <v>0</v>
      </c>
      <c r="E15" s="125">
        <f t="shared" si="0"/>
        <v>0</v>
      </c>
    </row>
    <row r="16" spans="1:11" ht="14.25" customHeight="1">
      <c r="A16" s="110" t="s">
        <v>71</v>
      </c>
      <c r="B16" s="103" t="s">
        <v>301</v>
      </c>
      <c r="C16" s="111">
        <v>9</v>
      </c>
      <c r="D16" s="128">
        <f>IF(STATS!M7&lt;&gt;"",1,0)</f>
        <v>0</v>
      </c>
      <c r="E16" s="125">
        <f t="shared" si="0"/>
        <v>0</v>
      </c>
    </row>
    <row r="17" spans="1:5" ht="14.25" customHeight="1">
      <c r="A17" s="112" t="s">
        <v>72</v>
      </c>
      <c r="B17" s="103" t="s">
        <v>302</v>
      </c>
      <c r="C17" s="113">
        <v>8</v>
      </c>
      <c r="D17" s="128">
        <f>IF(STATS!N7&lt;&gt;"",1,0)</f>
        <v>0</v>
      </c>
      <c r="E17" s="125">
        <f t="shared" si="0"/>
        <v>0</v>
      </c>
    </row>
    <row r="18" spans="1:5" ht="14.25" customHeight="1">
      <c r="A18" s="112" t="s">
        <v>73</v>
      </c>
      <c r="B18" s="103" t="s">
        <v>74</v>
      </c>
      <c r="C18" s="113">
        <v>5</v>
      </c>
      <c r="D18" s="128">
        <f>IF(STATS!O7&lt;&gt;"",1,0)</f>
        <v>1</v>
      </c>
      <c r="E18" s="125">
        <f t="shared" si="0"/>
        <v>5</v>
      </c>
    </row>
    <row r="19" spans="1:5" ht="14.25" customHeight="1">
      <c r="A19" s="112" t="s">
        <v>75</v>
      </c>
      <c r="B19" s="104" t="s">
        <v>76</v>
      </c>
      <c r="C19" s="113">
        <v>10</v>
      </c>
      <c r="D19" s="128">
        <f>IF(STATS!P7&lt;&gt;"",1,0)</f>
        <v>0</v>
      </c>
      <c r="E19" s="125">
        <f t="shared" si="0"/>
        <v>0</v>
      </c>
    </row>
    <row r="20" spans="1:5" ht="14.25" customHeight="1">
      <c r="A20" s="112" t="s">
        <v>77</v>
      </c>
      <c r="B20" s="103" t="s">
        <v>78</v>
      </c>
      <c r="C20" s="113">
        <v>3</v>
      </c>
      <c r="D20" s="128">
        <f>IF(STATS!Q7&lt;&gt;"",1,0)</f>
        <v>1</v>
      </c>
      <c r="E20" s="125">
        <f t="shared" si="0"/>
        <v>3</v>
      </c>
    </row>
    <row r="21" spans="1:5" ht="14.25" customHeight="1">
      <c r="A21" s="110" t="s">
        <v>79</v>
      </c>
      <c r="B21" s="103" t="s">
        <v>277</v>
      </c>
      <c r="C21" s="111">
        <v>10</v>
      </c>
      <c r="D21" s="128">
        <f>IF(STATS!R7&lt;&gt;"",1,0)</f>
        <v>0</v>
      </c>
      <c r="E21" s="125">
        <f t="shared" si="0"/>
        <v>0</v>
      </c>
    </row>
    <row r="22" spans="1:5" ht="14.25" customHeight="1">
      <c r="A22" s="112" t="s">
        <v>673</v>
      </c>
      <c r="B22" s="103" t="s">
        <v>674</v>
      </c>
      <c r="C22" s="113">
        <v>7</v>
      </c>
      <c r="D22" s="128">
        <f>IF(STATS!S7&lt;&gt;"",1,0)</f>
        <v>1</v>
      </c>
      <c r="E22" s="125">
        <f t="shared" si="0"/>
        <v>7</v>
      </c>
    </row>
    <row r="23" spans="1:5" ht="14.25" customHeight="1">
      <c r="A23" s="112" t="s">
        <v>81</v>
      </c>
      <c r="B23" s="105" t="s">
        <v>82</v>
      </c>
      <c r="C23" s="113">
        <v>9</v>
      </c>
      <c r="D23" s="128">
        <f>IF(STATS!V7&lt;&gt;"",1,0)</f>
        <v>0</v>
      </c>
      <c r="E23" s="125">
        <f t="shared" si="0"/>
        <v>0</v>
      </c>
    </row>
    <row r="24" spans="1:5" ht="14.25" customHeight="1">
      <c r="A24" s="112" t="s">
        <v>83</v>
      </c>
      <c r="B24" s="103" t="s">
        <v>84</v>
      </c>
      <c r="C24" s="113">
        <v>9</v>
      </c>
      <c r="D24" s="128">
        <f>IF(STATS!W7&lt;&gt;"",1,0)</f>
        <v>0</v>
      </c>
      <c r="E24" s="125">
        <f t="shared" si="0"/>
        <v>0</v>
      </c>
    </row>
    <row r="25" spans="1:5" ht="14.25" customHeight="1">
      <c r="A25" s="110" t="s">
        <v>85</v>
      </c>
      <c r="B25" s="103" t="s">
        <v>282</v>
      </c>
      <c r="C25" s="111">
        <v>9</v>
      </c>
      <c r="D25" s="128">
        <f>IF(STATS!X7&lt;&gt;"",1,0)</f>
        <v>0</v>
      </c>
      <c r="E25" s="125">
        <f t="shared" si="0"/>
        <v>0</v>
      </c>
    </row>
    <row r="26" spans="1:5" ht="14.25" customHeight="1">
      <c r="A26" s="112" t="s">
        <v>86</v>
      </c>
      <c r="B26" s="103" t="s">
        <v>87</v>
      </c>
      <c r="C26" s="113">
        <v>5</v>
      </c>
      <c r="D26" s="128">
        <f>IF(STATS!Y7&lt;&gt;"",1,0)</f>
        <v>1</v>
      </c>
      <c r="E26" s="125">
        <f t="shared" si="0"/>
        <v>5</v>
      </c>
    </row>
    <row r="27" spans="1:5" ht="14.25" customHeight="1">
      <c r="A27" s="112" t="s">
        <v>88</v>
      </c>
      <c r="B27" s="104" t="s">
        <v>283</v>
      </c>
      <c r="C27" s="113">
        <v>3</v>
      </c>
      <c r="D27" s="128">
        <f>IF(STATS!Z7&lt;&gt;"",1,0)</f>
        <v>0</v>
      </c>
      <c r="E27" s="125">
        <f t="shared" si="0"/>
        <v>0</v>
      </c>
    </row>
    <row r="28" spans="1:5" ht="14.25" customHeight="1">
      <c r="A28" s="112" t="s">
        <v>89</v>
      </c>
      <c r="B28" s="103" t="s">
        <v>90</v>
      </c>
      <c r="C28" s="113">
        <v>6</v>
      </c>
      <c r="D28" s="128">
        <f>IF(STATS!AA7&lt;&gt;"",1,0)</f>
        <v>0</v>
      </c>
      <c r="E28" s="125">
        <f t="shared" si="0"/>
        <v>0</v>
      </c>
    </row>
    <row r="29" spans="1:5" ht="14.25" customHeight="1">
      <c r="A29" s="112" t="s">
        <v>91</v>
      </c>
      <c r="B29" s="103" t="s">
        <v>92</v>
      </c>
      <c r="C29" s="113">
        <v>3</v>
      </c>
      <c r="D29" s="128">
        <f>IF(STATS!AC7&lt;&gt;"",1,0)</f>
        <v>1</v>
      </c>
      <c r="E29" s="125">
        <f t="shared" si="0"/>
        <v>3</v>
      </c>
    </row>
    <row r="30" spans="1:5" ht="14.25" customHeight="1">
      <c r="A30" s="110" t="s">
        <v>93</v>
      </c>
      <c r="B30" s="103" t="s">
        <v>94</v>
      </c>
      <c r="C30" s="111">
        <v>7</v>
      </c>
      <c r="D30" s="128">
        <f>IF(STATS!AD7&lt;&gt;"",1,0)</f>
        <v>0</v>
      </c>
      <c r="E30" s="125">
        <f t="shared" si="0"/>
        <v>0</v>
      </c>
    </row>
    <row r="31" spans="1:5" ht="14.25" customHeight="1">
      <c r="A31" s="112" t="s">
        <v>95</v>
      </c>
      <c r="B31" s="103" t="s">
        <v>96</v>
      </c>
      <c r="C31" s="113">
        <v>7</v>
      </c>
      <c r="D31" s="128">
        <f>IF(STATS!AE7&lt;&gt;"",1,0)</f>
        <v>0</v>
      </c>
      <c r="E31" s="125">
        <f t="shared" si="0"/>
        <v>0</v>
      </c>
    </row>
    <row r="32" spans="1:5" ht="14.25" customHeight="1">
      <c r="A32" s="112" t="s">
        <v>97</v>
      </c>
      <c r="B32" s="103" t="s">
        <v>98</v>
      </c>
      <c r="C32" s="113">
        <v>9</v>
      </c>
      <c r="D32" s="128">
        <f>IF(STATS!AF7&lt;&gt;"",1,0)</f>
        <v>0</v>
      </c>
      <c r="E32" s="125">
        <f t="shared" si="0"/>
        <v>0</v>
      </c>
    </row>
    <row r="33" spans="1:5" ht="14.25" customHeight="1">
      <c r="A33" s="110" t="s">
        <v>99</v>
      </c>
      <c r="B33" s="103" t="s">
        <v>100</v>
      </c>
      <c r="C33" s="111">
        <v>8</v>
      </c>
      <c r="D33" s="128">
        <f>IF(STATS!AG7&lt;&gt;"",1,0)</f>
        <v>0</v>
      </c>
      <c r="E33" s="125">
        <f t="shared" si="0"/>
        <v>0</v>
      </c>
    </row>
    <row r="34" spans="1:5" ht="14.25" customHeight="1">
      <c r="A34" s="112" t="s">
        <v>101</v>
      </c>
      <c r="B34" s="103" t="s">
        <v>303</v>
      </c>
      <c r="C34" s="113">
        <v>10</v>
      </c>
      <c r="D34" s="128">
        <f>IF(STATS!AH7&lt;&gt;"",1,0)</f>
        <v>0</v>
      </c>
      <c r="E34" s="125">
        <f t="shared" si="0"/>
        <v>0</v>
      </c>
    </row>
    <row r="35" spans="1:5" ht="14.25" customHeight="1">
      <c r="A35" s="112" t="s">
        <v>102</v>
      </c>
      <c r="B35" s="103" t="s">
        <v>103</v>
      </c>
      <c r="C35" s="113">
        <v>6</v>
      </c>
      <c r="D35" s="128">
        <f>IF(STATS!AI7&lt;&gt;"",1,0)</f>
        <v>1</v>
      </c>
      <c r="E35" s="125">
        <f t="shared" si="0"/>
        <v>6</v>
      </c>
    </row>
    <row r="36" spans="1:5" ht="14.25" customHeight="1">
      <c r="A36" s="112" t="s">
        <v>104</v>
      </c>
      <c r="B36" s="103" t="s">
        <v>105</v>
      </c>
      <c r="C36" s="113">
        <v>8</v>
      </c>
      <c r="D36" s="128">
        <f>IF(STATS!AL7&lt;&gt;"",1,0)</f>
        <v>0</v>
      </c>
      <c r="E36" s="125">
        <f t="shared" si="0"/>
        <v>0</v>
      </c>
    </row>
    <row r="37" spans="1:5" ht="14.25" customHeight="1">
      <c r="A37" s="112" t="s">
        <v>106</v>
      </c>
      <c r="B37" s="103" t="s">
        <v>304</v>
      </c>
      <c r="C37" s="113">
        <v>8</v>
      </c>
      <c r="D37" s="128">
        <f>IF(STATS!AM7&lt;&gt;"",1,0)</f>
        <v>0</v>
      </c>
      <c r="E37" s="125">
        <f t="shared" si="0"/>
        <v>0</v>
      </c>
    </row>
    <row r="38" spans="1:5" ht="14.25" customHeight="1">
      <c r="A38" s="112" t="s">
        <v>322</v>
      </c>
      <c r="B38" s="103" t="s">
        <v>323</v>
      </c>
      <c r="C38" s="113">
        <v>8</v>
      </c>
      <c r="D38" s="128">
        <f>IF(STATS!AN7&lt;&gt;"",1,0)</f>
        <v>0</v>
      </c>
      <c r="E38" s="125">
        <f t="shared" si="0"/>
        <v>0</v>
      </c>
    </row>
    <row r="39" spans="1:5" ht="14.25" customHeight="1">
      <c r="A39" s="112" t="s">
        <v>267</v>
      </c>
      <c r="B39" s="103" t="s">
        <v>107</v>
      </c>
      <c r="C39" s="113">
        <v>8</v>
      </c>
      <c r="D39" s="128">
        <f>IF(STATS!AO7&lt;&gt;"",1,0)</f>
        <v>0</v>
      </c>
      <c r="E39" s="125">
        <f t="shared" si="0"/>
        <v>0</v>
      </c>
    </row>
    <row r="40" spans="1:5" ht="14.25" customHeight="1">
      <c r="A40" s="112" t="s">
        <v>108</v>
      </c>
      <c r="B40" s="104" t="s">
        <v>109</v>
      </c>
      <c r="C40" s="113">
        <v>4</v>
      </c>
      <c r="D40" s="128">
        <f>IF(STATS!AP7&lt;&gt;"",1,0)</f>
        <v>0</v>
      </c>
      <c r="E40" s="125">
        <f t="shared" si="0"/>
        <v>0</v>
      </c>
    </row>
    <row r="41" spans="1:5" ht="14.25" customHeight="1">
      <c r="A41" s="110" t="s">
        <v>110</v>
      </c>
      <c r="B41" s="103" t="s">
        <v>111</v>
      </c>
      <c r="C41" s="111">
        <v>4</v>
      </c>
      <c r="D41" s="128">
        <f>IF(STATS!AQ7&lt;&gt;"",1,0)</f>
        <v>1</v>
      </c>
      <c r="E41" s="125">
        <f t="shared" si="0"/>
        <v>4</v>
      </c>
    </row>
    <row r="42" spans="1:5" ht="14.25" customHeight="1">
      <c r="A42" s="110" t="s">
        <v>112</v>
      </c>
      <c r="B42" s="106" t="s">
        <v>113</v>
      </c>
      <c r="C42" s="111">
        <v>10</v>
      </c>
      <c r="D42" s="128">
        <f>IF(STATS!AR7&lt;&gt;"",1,0)</f>
        <v>0</v>
      </c>
      <c r="E42" s="125">
        <f t="shared" si="0"/>
        <v>0</v>
      </c>
    </row>
    <row r="43" spans="1:5" ht="14.25" customHeight="1">
      <c r="A43" s="110" t="s">
        <v>114</v>
      </c>
      <c r="B43" s="103" t="s">
        <v>286</v>
      </c>
      <c r="C43" s="111">
        <v>6</v>
      </c>
      <c r="D43" s="128">
        <f>IF(STATS!AS7&lt;&gt;"",1,0)</f>
        <v>1</v>
      </c>
      <c r="E43" s="125">
        <f t="shared" ref="E43:E74" si="1">C43*D43</f>
        <v>6</v>
      </c>
    </row>
    <row r="44" spans="1:5" ht="14.25" customHeight="1">
      <c r="A44" s="110" t="s">
        <v>305</v>
      </c>
      <c r="B44" s="103" t="s">
        <v>115</v>
      </c>
      <c r="C44" s="111">
        <v>10</v>
      </c>
      <c r="D44" s="128">
        <f>IF(STATS!AT7&lt;&gt;"",1,0)</f>
        <v>0</v>
      </c>
      <c r="E44" s="125">
        <f t="shared" si="1"/>
        <v>0</v>
      </c>
    </row>
    <row r="45" spans="1:5" ht="14.25" customHeight="1">
      <c r="A45" s="112" t="s">
        <v>116</v>
      </c>
      <c r="B45" s="103" t="s">
        <v>117</v>
      </c>
      <c r="C45" s="113">
        <v>10</v>
      </c>
      <c r="D45" s="128">
        <f>IF(STATS!AU7&lt;&gt;"",1,0)</f>
        <v>0</v>
      </c>
      <c r="E45" s="125">
        <f t="shared" si="1"/>
        <v>0</v>
      </c>
    </row>
    <row r="46" spans="1:5" ht="14.25" customHeight="1">
      <c r="A46" s="112" t="s">
        <v>118</v>
      </c>
      <c r="B46" s="106" t="s">
        <v>287</v>
      </c>
      <c r="C46" s="113">
        <v>4</v>
      </c>
      <c r="D46" s="128">
        <f>IF(STATS!AV7&lt;&gt;"",1,0)</f>
        <v>0</v>
      </c>
      <c r="E46" s="125">
        <f t="shared" si="1"/>
        <v>0</v>
      </c>
    </row>
    <row r="47" spans="1:5" ht="14.25" customHeight="1">
      <c r="A47" s="110" t="s">
        <v>120</v>
      </c>
      <c r="B47" s="103" t="s">
        <v>121</v>
      </c>
      <c r="C47" s="111">
        <v>10</v>
      </c>
      <c r="D47" s="128">
        <f>IF(STATS!AX7&lt;&gt;"",1,0)</f>
        <v>0</v>
      </c>
      <c r="E47" s="125">
        <f t="shared" si="1"/>
        <v>0</v>
      </c>
    </row>
    <row r="48" spans="1:5" ht="14.25" customHeight="1">
      <c r="A48" s="112" t="s">
        <v>122</v>
      </c>
      <c r="B48" s="103" t="s">
        <v>123</v>
      </c>
      <c r="C48" s="113">
        <v>8</v>
      </c>
      <c r="D48" s="128">
        <f>IF(STATS!AY7&lt;&gt;"",1,0)</f>
        <v>0</v>
      </c>
      <c r="E48" s="125">
        <f t="shared" si="1"/>
        <v>0</v>
      </c>
    </row>
    <row r="49" spans="1:5" ht="14.25" customHeight="1">
      <c r="A49" s="110" t="s">
        <v>124</v>
      </c>
      <c r="B49" s="103" t="s">
        <v>125</v>
      </c>
      <c r="C49" s="111">
        <v>7</v>
      </c>
      <c r="D49" s="128">
        <f>IF(STATS!AZ7&lt;&gt;"",1,0)</f>
        <v>0</v>
      </c>
      <c r="E49" s="125">
        <f t="shared" si="1"/>
        <v>0</v>
      </c>
    </row>
    <row r="50" spans="1:5" ht="14.25" customHeight="1">
      <c r="A50" s="110" t="s">
        <v>271</v>
      </c>
      <c r="B50" s="103" t="s">
        <v>126</v>
      </c>
      <c r="C50" s="111">
        <v>6</v>
      </c>
      <c r="D50" s="128">
        <f>IF(STATS!BA7&lt;&gt;"",1,0)</f>
        <v>1</v>
      </c>
      <c r="E50" s="125">
        <f t="shared" si="1"/>
        <v>6</v>
      </c>
    </row>
    <row r="51" spans="1:5" ht="14.25" customHeight="1">
      <c r="A51" s="112" t="s">
        <v>127</v>
      </c>
      <c r="B51" s="103" t="s">
        <v>128</v>
      </c>
      <c r="C51" s="113">
        <v>10</v>
      </c>
      <c r="D51" s="128">
        <f>IF(STATS!BB7&lt;&gt;"",1,0)</f>
        <v>0</v>
      </c>
      <c r="E51" s="125">
        <f t="shared" si="1"/>
        <v>0</v>
      </c>
    </row>
    <row r="52" spans="1:5" ht="14.25" customHeight="1">
      <c r="A52" s="112" t="s">
        <v>129</v>
      </c>
      <c r="B52" s="103" t="s">
        <v>130</v>
      </c>
      <c r="C52" s="113">
        <v>8</v>
      </c>
      <c r="D52" s="128">
        <f>IF(STATS!BC7&lt;&gt;"",1,0)</f>
        <v>0</v>
      </c>
      <c r="E52" s="125">
        <f t="shared" si="1"/>
        <v>0</v>
      </c>
    </row>
    <row r="53" spans="1:5" ht="14.25" customHeight="1">
      <c r="A53" s="112" t="s">
        <v>131</v>
      </c>
      <c r="B53" s="103" t="s">
        <v>308</v>
      </c>
      <c r="C53" s="113">
        <v>6</v>
      </c>
      <c r="D53" s="128">
        <f>IF(STATS!BD7&lt;&gt;"",1,0)</f>
        <v>1</v>
      </c>
      <c r="E53" s="125">
        <f t="shared" si="1"/>
        <v>6</v>
      </c>
    </row>
    <row r="54" spans="1:5" ht="14.25" customHeight="1">
      <c r="A54" s="112" t="s">
        <v>132</v>
      </c>
      <c r="B54" s="104" t="s">
        <v>307</v>
      </c>
      <c r="C54" s="113">
        <v>7</v>
      </c>
      <c r="D54" s="128">
        <f>IF(STATS!BE7&lt;&gt;"",1,0)</f>
        <v>0</v>
      </c>
      <c r="E54" s="125">
        <f t="shared" si="1"/>
        <v>0</v>
      </c>
    </row>
    <row r="55" spans="1:5" ht="14.25" customHeight="1">
      <c r="A55" s="112" t="s">
        <v>133</v>
      </c>
      <c r="B55" s="104" t="s">
        <v>306</v>
      </c>
      <c r="C55" s="113">
        <v>8</v>
      </c>
      <c r="D55" s="128">
        <f>IF(STATS!BF7&lt;&gt;"",1,0)</f>
        <v>0</v>
      </c>
      <c r="E55" s="125">
        <f t="shared" si="1"/>
        <v>0</v>
      </c>
    </row>
    <row r="56" spans="1:5" ht="14.25" customHeight="1">
      <c r="A56" s="110" t="s">
        <v>134</v>
      </c>
      <c r="B56" s="106" t="s">
        <v>288</v>
      </c>
      <c r="C56" s="111">
        <v>7</v>
      </c>
      <c r="D56" s="128">
        <f>IF(STATS!BH7&lt;&gt;"",1,0)</f>
        <v>0</v>
      </c>
      <c r="E56" s="125">
        <f t="shared" si="1"/>
        <v>0</v>
      </c>
    </row>
    <row r="57" spans="1:5" ht="14.25" customHeight="1">
      <c r="A57" s="112" t="s">
        <v>672</v>
      </c>
      <c r="B57" s="103" t="s">
        <v>136</v>
      </c>
      <c r="C57" s="113">
        <v>7</v>
      </c>
      <c r="D57" s="128">
        <f>IF(STATS!BI7&lt;&gt;"",1,0)</f>
        <v>1</v>
      </c>
      <c r="E57" s="125">
        <f t="shared" si="1"/>
        <v>7</v>
      </c>
    </row>
    <row r="58" spans="1:5" ht="14.25" customHeight="1">
      <c r="A58" s="110" t="s">
        <v>137</v>
      </c>
      <c r="B58" s="103" t="s">
        <v>138</v>
      </c>
      <c r="C58" s="111">
        <v>8</v>
      </c>
      <c r="D58" s="128">
        <f>IF(STATS!BJ7&lt;&gt;"",1,0)</f>
        <v>0</v>
      </c>
      <c r="E58" s="125">
        <f t="shared" si="1"/>
        <v>0</v>
      </c>
    </row>
    <row r="59" spans="1:5" ht="14.25" customHeight="1">
      <c r="A59" s="112" t="s">
        <v>139</v>
      </c>
      <c r="B59" s="103" t="s">
        <v>140</v>
      </c>
      <c r="C59" s="113">
        <v>9</v>
      </c>
      <c r="D59" s="128">
        <f>IF(STATS!BK7&lt;&gt;"",1,0)</f>
        <v>0</v>
      </c>
      <c r="E59" s="125">
        <f t="shared" si="1"/>
        <v>0</v>
      </c>
    </row>
    <row r="60" spans="1:5" ht="14.25" customHeight="1">
      <c r="A60" s="112" t="s">
        <v>289</v>
      </c>
      <c r="B60" s="103" t="s">
        <v>141</v>
      </c>
      <c r="C60" s="113">
        <v>9</v>
      </c>
      <c r="D60" s="128">
        <f>IF(STATS!BL7&lt;&gt;"",1,0)</f>
        <v>0</v>
      </c>
      <c r="E60" s="125">
        <f t="shared" si="1"/>
        <v>0</v>
      </c>
    </row>
    <row r="61" spans="1:5" ht="14.25" customHeight="1">
      <c r="A61" s="112" t="s">
        <v>142</v>
      </c>
      <c r="B61" s="103" t="s">
        <v>143</v>
      </c>
      <c r="C61" s="113">
        <v>6</v>
      </c>
      <c r="D61" s="128">
        <f>IF(STATS!BM7&lt;&gt;"",1,0)</f>
        <v>0</v>
      </c>
      <c r="E61" s="125">
        <f t="shared" si="1"/>
        <v>0</v>
      </c>
    </row>
    <row r="62" spans="1:5" ht="14.25" customHeight="1">
      <c r="A62" s="112" t="s">
        <v>144</v>
      </c>
      <c r="B62" s="103" t="s">
        <v>145</v>
      </c>
      <c r="C62" s="113">
        <v>6</v>
      </c>
      <c r="D62" s="128">
        <f>IF(STATS!BN7&lt;&gt;"",1,0)</f>
        <v>1</v>
      </c>
      <c r="E62" s="125">
        <f t="shared" si="1"/>
        <v>6</v>
      </c>
    </row>
    <row r="63" spans="1:5" ht="14.25" customHeight="1">
      <c r="A63" s="110" t="s">
        <v>146</v>
      </c>
      <c r="B63" s="103" t="s">
        <v>147</v>
      </c>
      <c r="C63" s="111">
        <v>1</v>
      </c>
      <c r="D63" s="128">
        <f>IF(STATS!BP7&lt;&gt;"",1,0)</f>
        <v>0</v>
      </c>
      <c r="E63" s="125">
        <f t="shared" si="1"/>
        <v>0</v>
      </c>
    </row>
    <row r="64" spans="1:5" ht="14.25" customHeight="1">
      <c r="A64" s="112" t="s">
        <v>148</v>
      </c>
      <c r="B64" s="103" t="s">
        <v>149</v>
      </c>
      <c r="C64" s="113">
        <v>5</v>
      </c>
      <c r="D64" s="128">
        <f>IF(STATS!BQ7&lt;&gt;"",1,0)</f>
        <v>0</v>
      </c>
      <c r="E64" s="125">
        <f t="shared" si="1"/>
        <v>0</v>
      </c>
    </row>
    <row r="65" spans="1:5" ht="14.25" customHeight="1">
      <c r="A65" s="112" t="s">
        <v>150</v>
      </c>
      <c r="B65" s="104" t="s">
        <v>151</v>
      </c>
      <c r="C65" s="113">
        <v>5</v>
      </c>
      <c r="D65" s="128">
        <f>IF(STATS!BR7&lt;&gt;"",1,0)</f>
        <v>0</v>
      </c>
      <c r="E65" s="125">
        <f t="shared" si="1"/>
        <v>0</v>
      </c>
    </row>
    <row r="66" spans="1:5" ht="14.25" customHeight="1">
      <c r="A66" s="112" t="s">
        <v>152</v>
      </c>
      <c r="B66" s="103" t="s">
        <v>153</v>
      </c>
      <c r="C66" s="113">
        <v>8</v>
      </c>
      <c r="D66" s="128">
        <f>IF(STATS!BS7&lt;&gt;"",1,0)</f>
        <v>0</v>
      </c>
      <c r="E66" s="125">
        <f t="shared" si="1"/>
        <v>0</v>
      </c>
    </row>
    <row r="67" spans="1:5" ht="14.25" customHeight="1">
      <c r="A67" s="112" t="s">
        <v>154</v>
      </c>
      <c r="B67" s="103" t="s">
        <v>155</v>
      </c>
      <c r="C67" s="113">
        <v>9</v>
      </c>
      <c r="D67" s="128">
        <f>IF(STATS!BT7&lt;&gt;"",1,0)</f>
        <v>0</v>
      </c>
      <c r="E67" s="125">
        <f t="shared" si="1"/>
        <v>0</v>
      </c>
    </row>
    <row r="68" spans="1:5" ht="14.25" customHeight="1">
      <c r="A68" s="112" t="s">
        <v>156</v>
      </c>
      <c r="B68" s="103" t="s">
        <v>157</v>
      </c>
      <c r="C68" s="113">
        <v>7</v>
      </c>
      <c r="D68" s="128">
        <f>IF(STATS!BU7&lt;&gt;"",1,0)</f>
        <v>0</v>
      </c>
      <c r="E68" s="125">
        <f t="shared" si="1"/>
        <v>0</v>
      </c>
    </row>
    <row r="69" spans="1:5" ht="14.25" customHeight="1">
      <c r="A69" s="112" t="s">
        <v>290</v>
      </c>
      <c r="B69" s="103" t="s">
        <v>291</v>
      </c>
      <c r="C69" s="113">
        <v>9</v>
      </c>
      <c r="D69" s="128">
        <f>IF(STATS!BV7&lt;&gt;"",1,0)</f>
        <v>0</v>
      </c>
      <c r="E69" s="125">
        <f t="shared" si="1"/>
        <v>0</v>
      </c>
    </row>
    <row r="70" spans="1:5" ht="14.25" customHeight="1">
      <c r="A70" s="112" t="s">
        <v>158</v>
      </c>
      <c r="B70" s="103" t="s">
        <v>159</v>
      </c>
      <c r="C70" s="113">
        <v>10</v>
      </c>
      <c r="D70" s="128">
        <f>IF(STATS!BW7&lt;&gt;"",1,0)</f>
        <v>0</v>
      </c>
      <c r="E70" s="125">
        <f t="shared" si="1"/>
        <v>0</v>
      </c>
    </row>
    <row r="71" spans="1:5" ht="14.25" customHeight="1">
      <c r="A71" s="110" t="s">
        <v>160</v>
      </c>
      <c r="B71" s="104" t="s">
        <v>292</v>
      </c>
      <c r="C71" s="111">
        <v>8</v>
      </c>
      <c r="D71" s="128">
        <f>IF(STATS!BX7&lt;&gt;"",1,0)</f>
        <v>0</v>
      </c>
      <c r="E71" s="125">
        <f t="shared" si="1"/>
        <v>0</v>
      </c>
    </row>
    <row r="72" spans="1:5" ht="14.25" customHeight="1">
      <c r="A72" s="112" t="s">
        <v>161</v>
      </c>
      <c r="B72" s="103" t="s">
        <v>162</v>
      </c>
      <c r="C72" s="113">
        <v>8</v>
      </c>
      <c r="D72" s="128">
        <f>IF(STATS!BY7&lt;&gt;"",1,0)</f>
        <v>0</v>
      </c>
      <c r="E72" s="125">
        <f t="shared" si="1"/>
        <v>0</v>
      </c>
    </row>
    <row r="73" spans="1:5" ht="14.25" customHeight="1">
      <c r="A73" s="110" t="s">
        <v>163</v>
      </c>
      <c r="B73" s="103" t="s">
        <v>164</v>
      </c>
      <c r="C73" s="111">
        <v>6</v>
      </c>
      <c r="D73" s="128">
        <f>IF(STATS!BZ7&lt;&gt;"",1,0)</f>
        <v>1</v>
      </c>
      <c r="E73" s="125">
        <f t="shared" si="1"/>
        <v>6</v>
      </c>
    </row>
    <row r="74" spans="1:5" ht="14.25" customHeight="1">
      <c r="A74" s="110" t="s">
        <v>165</v>
      </c>
      <c r="B74" s="103" t="s">
        <v>309</v>
      </c>
      <c r="C74" s="111">
        <v>8</v>
      </c>
      <c r="D74" s="128">
        <f>IF(STATS!CA7&lt;&gt;"",1,0)</f>
        <v>0</v>
      </c>
      <c r="E74" s="125">
        <f t="shared" si="1"/>
        <v>0</v>
      </c>
    </row>
    <row r="75" spans="1:5" ht="14.25" customHeight="1">
      <c r="A75" s="112" t="s">
        <v>166</v>
      </c>
      <c r="B75" s="103" t="s">
        <v>284</v>
      </c>
      <c r="C75" s="113">
        <v>7</v>
      </c>
      <c r="D75" s="128">
        <f>IF(STATS!CB7&lt;&gt;"",1,0)</f>
        <v>0</v>
      </c>
      <c r="E75" s="125">
        <f t="shared" ref="E75:E107" si="2">C75*D75</f>
        <v>0</v>
      </c>
    </row>
    <row r="76" spans="1:5" ht="14.25" customHeight="1">
      <c r="A76" s="110" t="s">
        <v>167</v>
      </c>
      <c r="B76" s="103" t="s">
        <v>168</v>
      </c>
      <c r="C76" s="111">
        <v>9</v>
      </c>
      <c r="D76" s="128">
        <f>IF(STATS!CC7&lt;&gt;"",1,0)</f>
        <v>0</v>
      </c>
      <c r="E76" s="125">
        <f t="shared" si="2"/>
        <v>0</v>
      </c>
    </row>
    <row r="77" spans="1:5" ht="14.25" customHeight="1">
      <c r="A77" s="110" t="s">
        <v>169</v>
      </c>
      <c r="B77" s="103" t="s">
        <v>170</v>
      </c>
      <c r="C77" s="111">
        <v>6</v>
      </c>
      <c r="D77" s="128">
        <f>IF(STATS!CD7&lt;&gt;"",1,0)</f>
        <v>0</v>
      </c>
      <c r="E77" s="125">
        <f t="shared" si="2"/>
        <v>0</v>
      </c>
    </row>
    <row r="78" spans="1:5" ht="14.25" customHeight="1">
      <c r="A78" s="112" t="s">
        <v>171</v>
      </c>
      <c r="B78" s="103" t="s">
        <v>293</v>
      </c>
      <c r="C78" s="113">
        <v>5</v>
      </c>
      <c r="D78" s="128">
        <f>IF(STATS!CE7&lt;&gt;"",1,0)</f>
        <v>0</v>
      </c>
      <c r="E78" s="125">
        <f t="shared" si="2"/>
        <v>0</v>
      </c>
    </row>
    <row r="79" spans="1:5" ht="14.25" customHeight="1">
      <c r="A79" s="110" t="s">
        <v>172</v>
      </c>
      <c r="B79" s="103" t="s">
        <v>173</v>
      </c>
      <c r="C79" s="111">
        <v>7</v>
      </c>
      <c r="D79" s="128">
        <f>IF(STATS!CF7&lt;&gt;"",1,0)</f>
        <v>0</v>
      </c>
      <c r="E79" s="125">
        <f t="shared" si="2"/>
        <v>0</v>
      </c>
    </row>
    <row r="80" spans="1:5" ht="14.25" customHeight="1">
      <c r="A80" s="112" t="s">
        <v>174</v>
      </c>
      <c r="B80" s="103" t="s">
        <v>310</v>
      </c>
      <c r="C80" s="113">
        <v>10</v>
      </c>
      <c r="D80" s="128">
        <f>IF(STATS!CG7&lt;&gt;"",1,0)</f>
        <v>0</v>
      </c>
      <c r="E80" s="125">
        <f t="shared" si="2"/>
        <v>0</v>
      </c>
    </row>
    <row r="81" spans="1:5" ht="14.25" customHeight="1">
      <c r="A81" s="110" t="s">
        <v>175</v>
      </c>
      <c r="B81" s="103" t="s">
        <v>176</v>
      </c>
      <c r="C81" s="111">
        <v>9</v>
      </c>
      <c r="D81" s="128">
        <f>IF(STATS!CH7&lt;&gt;"",1,0)</f>
        <v>0</v>
      </c>
      <c r="E81" s="125">
        <f t="shared" si="2"/>
        <v>0</v>
      </c>
    </row>
    <row r="82" spans="1:5" ht="14.25" customHeight="1">
      <c r="A82" s="112" t="s">
        <v>266</v>
      </c>
      <c r="B82" s="103" t="s">
        <v>177</v>
      </c>
      <c r="C82" s="113">
        <v>8</v>
      </c>
      <c r="D82" s="128">
        <f>IF(STATS!CI7&lt;&gt;"",1,0)</f>
        <v>0</v>
      </c>
      <c r="E82" s="125">
        <f t="shared" si="2"/>
        <v>0</v>
      </c>
    </row>
    <row r="83" spans="1:5" ht="14.25" customHeight="1">
      <c r="A83" s="110" t="s">
        <v>178</v>
      </c>
      <c r="B83" s="103" t="s">
        <v>179</v>
      </c>
      <c r="C83" s="111">
        <v>10</v>
      </c>
      <c r="D83" s="128">
        <f>IF(STATS!CJ7&lt;&gt;"",1,0)</f>
        <v>0</v>
      </c>
      <c r="E83" s="125">
        <f t="shared" si="2"/>
        <v>0</v>
      </c>
    </row>
    <row r="84" spans="1:5" ht="14.25" customHeight="1">
      <c r="A84" s="112" t="s">
        <v>180</v>
      </c>
      <c r="B84" s="103" t="s">
        <v>181</v>
      </c>
      <c r="C84" s="113">
        <v>7</v>
      </c>
      <c r="D84" s="128">
        <f>IF(STATS!CK7&lt;&gt;"",1,0)</f>
        <v>0</v>
      </c>
      <c r="E84" s="125">
        <f t="shared" si="2"/>
        <v>0</v>
      </c>
    </row>
    <row r="85" spans="1:5" ht="14.25" customHeight="1">
      <c r="A85" s="112" t="s">
        <v>182</v>
      </c>
      <c r="B85" s="103" t="s">
        <v>183</v>
      </c>
      <c r="C85" s="113">
        <v>5</v>
      </c>
      <c r="D85" s="128">
        <f>IF(STATS!CL7&lt;&gt;"",1,0)</f>
        <v>0</v>
      </c>
      <c r="E85" s="125">
        <f t="shared" si="2"/>
        <v>0</v>
      </c>
    </row>
    <row r="86" spans="1:5" ht="14.25" customHeight="1">
      <c r="A86" s="112" t="s">
        <v>184</v>
      </c>
      <c r="B86" s="103" t="s">
        <v>311</v>
      </c>
      <c r="C86" s="113">
        <v>8</v>
      </c>
      <c r="D86" s="128">
        <f>IF(STATS!CM7&lt;&gt;"",1,0)</f>
        <v>0</v>
      </c>
      <c r="E86" s="125">
        <f t="shared" si="2"/>
        <v>0</v>
      </c>
    </row>
    <row r="87" spans="1:5" ht="14.25" customHeight="1">
      <c r="A87" s="112" t="s">
        <v>185</v>
      </c>
      <c r="B87" s="103" t="s">
        <v>186</v>
      </c>
      <c r="C87" s="113">
        <v>8</v>
      </c>
      <c r="D87" s="128">
        <f>IF(STATS!CN7&lt;&gt;"",1,0)</f>
        <v>0</v>
      </c>
      <c r="E87" s="125">
        <f t="shared" si="2"/>
        <v>0</v>
      </c>
    </row>
    <row r="88" spans="1:5" ht="14.25" customHeight="1">
      <c r="A88" s="110" t="s">
        <v>187</v>
      </c>
      <c r="B88" s="103" t="s">
        <v>188</v>
      </c>
      <c r="C88" s="111">
        <v>8</v>
      </c>
      <c r="D88" s="128">
        <f>IF(STATS!CO7&lt;&gt;"",1,0)</f>
        <v>0</v>
      </c>
      <c r="E88" s="125">
        <f t="shared" si="2"/>
        <v>0</v>
      </c>
    </row>
    <row r="89" spans="1:5" ht="14.25" customHeight="1">
      <c r="A89" s="110" t="s">
        <v>189</v>
      </c>
      <c r="B89" s="103" t="s">
        <v>190</v>
      </c>
      <c r="C89" s="111">
        <v>10</v>
      </c>
      <c r="D89" s="128">
        <f>IF(STATS!CP7&lt;&gt;"",1,0)</f>
        <v>0</v>
      </c>
      <c r="E89" s="125">
        <f t="shared" si="2"/>
        <v>0</v>
      </c>
    </row>
    <row r="90" spans="1:5" ht="14.25" customHeight="1">
      <c r="A90" s="112" t="s">
        <v>191</v>
      </c>
      <c r="B90" s="103" t="s">
        <v>192</v>
      </c>
      <c r="C90" s="113">
        <v>6</v>
      </c>
      <c r="D90" s="128">
        <f>IF(STATS!CQ7&lt;&gt;"",1,0)</f>
        <v>0</v>
      </c>
      <c r="E90" s="125">
        <f t="shared" si="2"/>
        <v>0</v>
      </c>
    </row>
    <row r="91" spans="1:5" ht="14.25" customHeight="1">
      <c r="A91" s="112" t="s">
        <v>193</v>
      </c>
      <c r="B91" s="103" t="s">
        <v>312</v>
      </c>
      <c r="C91" s="113">
        <v>8</v>
      </c>
      <c r="D91" s="128">
        <f>IF(STATS!CR7&lt;&gt;"",1,0)</f>
        <v>0</v>
      </c>
      <c r="E91" s="125">
        <f t="shared" si="2"/>
        <v>0</v>
      </c>
    </row>
    <row r="92" spans="1:5" ht="14.25" customHeight="1">
      <c r="A92" s="112" t="s">
        <v>194</v>
      </c>
      <c r="B92" s="104" t="s">
        <v>313</v>
      </c>
      <c r="C92" s="113">
        <v>8</v>
      </c>
      <c r="D92" s="128">
        <f>IF(STATS!CS7&lt;&gt;"",1,0)</f>
        <v>0</v>
      </c>
      <c r="E92" s="125">
        <f t="shared" si="2"/>
        <v>0</v>
      </c>
    </row>
    <row r="93" spans="1:5" ht="14.25" customHeight="1">
      <c r="A93" s="112" t="s">
        <v>195</v>
      </c>
      <c r="B93" s="103" t="s">
        <v>196</v>
      </c>
      <c r="C93" s="113">
        <v>9</v>
      </c>
      <c r="D93" s="128">
        <f>IF(STATS!CT7&lt;&gt;"",1,0)</f>
        <v>0</v>
      </c>
      <c r="E93" s="125">
        <f t="shared" si="2"/>
        <v>0</v>
      </c>
    </row>
    <row r="94" spans="1:5" ht="14.25" customHeight="1">
      <c r="A94" s="110" t="s">
        <v>197</v>
      </c>
      <c r="B94" s="103" t="s">
        <v>198</v>
      </c>
      <c r="C94" s="111">
        <v>7</v>
      </c>
      <c r="D94" s="128">
        <f>IF(STATS!EO7&lt;&gt;"",1,0)</f>
        <v>1</v>
      </c>
      <c r="E94" s="125">
        <f t="shared" si="2"/>
        <v>7</v>
      </c>
    </row>
    <row r="95" spans="1:5" ht="14.25" customHeight="1">
      <c r="A95" s="110" t="s">
        <v>263</v>
      </c>
      <c r="B95" s="103" t="s">
        <v>199</v>
      </c>
      <c r="C95" s="111">
        <v>8</v>
      </c>
      <c r="D95" s="128">
        <f>IF(STATS!CU7&lt;&gt;"",1,0)</f>
        <v>0</v>
      </c>
      <c r="E95" s="125">
        <f t="shared" si="2"/>
        <v>0</v>
      </c>
    </row>
    <row r="96" spans="1:5" ht="14.25" customHeight="1">
      <c r="A96" s="110" t="s">
        <v>314</v>
      </c>
      <c r="B96" s="103" t="s">
        <v>202</v>
      </c>
      <c r="C96" s="111">
        <v>9</v>
      </c>
      <c r="D96" s="128">
        <f>IF(STATS!CV7&lt;&gt;"",1,0)</f>
        <v>0</v>
      </c>
      <c r="E96" s="125">
        <f t="shared" si="2"/>
        <v>0</v>
      </c>
    </row>
    <row r="97" spans="1:5" ht="14.25" customHeight="1">
      <c r="A97" s="110" t="s">
        <v>624</v>
      </c>
      <c r="B97" s="103" t="s">
        <v>625</v>
      </c>
      <c r="C97" s="111">
        <v>9</v>
      </c>
      <c r="D97" s="128">
        <f>IF(STATS!CW14&lt;&gt;"",1,0)</f>
        <v>0</v>
      </c>
      <c r="E97" s="125">
        <f t="shared" si="2"/>
        <v>0</v>
      </c>
    </row>
    <row r="98" spans="1:5" ht="14.25" customHeight="1">
      <c r="A98" s="110" t="s">
        <v>201</v>
      </c>
      <c r="B98" s="103" t="s">
        <v>200</v>
      </c>
      <c r="C98" s="111">
        <v>7</v>
      </c>
      <c r="D98" s="128">
        <f>IF(STATS!CX7&lt;&gt;"",1,0)</f>
        <v>0</v>
      </c>
      <c r="E98" s="125">
        <f t="shared" si="2"/>
        <v>0</v>
      </c>
    </row>
    <row r="99" spans="1:5" ht="14.25" customHeight="1">
      <c r="A99" s="112" t="s">
        <v>203</v>
      </c>
      <c r="B99" s="103" t="s">
        <v>296</v>
      </c>
      <c r="C99" s="113">
        <v>9</v>
      </c>
      <c r="D99" s="128">
        <f>IF(STATS!CY7&lt;&gt;"",1,0)</f>
        <v>1</v>
      </c>
      <c r="E99" s="125">
        <f t="shared" si="2"/>
        <v>9</v>
      </c>
    </row>
    <row r="100" spans="1:5" ht="14.25" customHeight="1">
      <c r="A100" s="112" t="s">
        <v>204</v>
      </c>
      <c r="B100" s="103" t="s">
        <v>205</v>
      </c>
      <c r="C100" s="113">
        <v>3</v>
      </c>
      <c r="D100" s="128">
        <f>IF(STATS!CZ7&lt;&gt;"",1,0)</f>
        <v>0</v>
      </c>
      <c r="E100" s="125">
        <f t="shared" si="2"/>
        <v>0</v>
      </c>
    </row>
    <row r="101" spans="1:5" ht="14.25" customHeight="1">
      <c r="A101" s="112" t="s">
        <v>206</v>
      </c>
      <c r="B101" s="103" t="s">
        <v>297</v>
      </c>
      <c r="C101" s="113">
        <v>8</v>
      </c>
      <c r="D101" s="128">
        <f>IF(STATS!DA7&lt;&gt;"",1,0)</f>
        <v>0</v>
      </c>
      <c r="E101" s="125">
        <f t="shared" si="2"/>
        <v>0</v>
      </c>
    </row>
    <row r="102" spans="1:5" ht="14.25" customHeight="1">
      <c r="A102" s="110" t="s">
        <v>207</v>
      </c>
      <c r="B102" s="103" t="s">
        <v>208</v>
      </c>
      <c r="C102" s="111">
        <v>6</v>
      </c>
      <c r="D102" s="128">
        <f>IF(STATS!DC7&lt;&gt;"",1,0)</f>
        <v>0</v>
      </c>
      <c r="E102" s="125">
        <f t="shared" si="2"/>
        <v>0</v>
      </c>
    </row>
    <row r="103" spans="1:5" ht="14.25" customHeight="1">
      <c r="A103" s="110" t="s">
        <v>209</v>
      </c>
      <c r="B103" s="104" t="s">
        <v>210</v>
      </c>
      <c r="C103" s="111">
        <v>10</v>
      </c>
      <c r="D103" s="128">
        <f>IF(STATS!DD7&lt;&gt;"",1,0)</f>
        <v>0</v>
      </c>
      <c r="E103" s="125">
        <f t="shared" si="2"/>
        <v>0</v>
      </c>
    </row>
    <row r="104" spans="1:5" ht="14.25" customHeight="1">
      <c r="A104" s="110" t="s">
        <v>211</v>
      </c>
      <c r="B104" s="103" t="s">
        <v>317</v>
      </c>
      <c r="C104" s="111">
        <v>5</v>
      </c>
      <c r="D104" s="128">
        <f>IF(STATS!DE7&lt;&gt;"",1,0)</f>
        <v>0</v>
      </c>
      <c r="E104" s="125">
        <f t="shared" si="2"/>
        <v>0</v>
      </c>
    </row>
    <row r="105" spans="1:5" ht="14.25" customHeight="1">
      <c r="A105" s="112" t="s">
        <v>212</v>
      </c>
      <c r="B105" s="103" t="s">
        <v>213</v>
      </c>
      <c r="C105" s="113">
        <v>9</v>
      </c>
      <c r="D105" s="128">
        <f>IF(STATS!DF7&lt;&gt;"",1,0)</f>
        <v>0</v>
      </c>
      <c r="E105" s="125">
        <f t="shared" si="2"/>
        <v>0</v>
      </c>
    </row>
    <row r="106" spans="1:5" ht="14.25" customHeight="1">
      <c r="A106" s="112" t="s">
        <v>214</v>
      </c>
      <c r="B106" s="103" t="s">
        <v>215</v>
      </c>
      <c r="C106" s="113">
        <v>4</v>
      </c>
      <c r="D106" s="128">
        <f>IF(STATS!DG7&lt;&gt;"",1,0)</f>
        <v>1</v>
      </c>
      <c r="E106" s="125">
        <f t="shared" si="2"/>
        <v>4</v>
      </c>
    </row>
    <row r="107" spans="1:5" ht="14.25" customHeight="1">
      <c r="A107" s="112" t="s">
        <v>216</v>
      </c>
      <c r="B107" s="106" t="s">
        <v>217</v>
      </c>
      <c r="C107" s="113">
        <v>8</v>
      </c>
      <c r="D107" s="128">
        <f>IF(STATS!DH7&lt;&gt;"",1,0)</f>
        <v>0</v>
      </c>
      <c r="E107" s="125">
        <f t="shared" si="2"/>
        <v>0</v>
      </c>
    </row>
    <row r="108" spans="1:5" ht="14.25" customHeight="1">
      <c r="A108" s="110" t="s">
        <v>218</v>
      </c>
      <c r="B108" s="106" t="s">
        <v>219</v>
      </c>
      <c r="C108" s="111">
        <v>8</v>
      </c>
      <c r="D108" s="128">
        <f>IF(STATS!DI7&lt;&gt;"",1,0)</f>
        <v>0</v>
      </c>
      <c r="E108" s="125">
        <f t="shared" ref="E108:E135" si="3">C108*D108</f>
        <v>0</v>
      </c>
    </row>
    <row r="109" spans="1:5" ht="14.25" customHeight="1">
      <c r="A109" s="112" t="s">
        <v>220</v>
      </c>
      <c r="B109" s="107" t="s">
        <v>221</v>
      </c>
      <c r="C109" s="113">
        <v>9</v>
      </c>
      <c r="D109" s="128">
        <f>IF(STATS!DJ7&lt;&gt;"",1,0)</f>
        <v>0</v>
      </c>
      <c r="E109" s="125">
        <f t="shared" si="3"/>
        <v>0</v>
      </c>
    </row>
    <row r="110" spans="1:5" ht="14.25" customHeight="1">
      <c r="A110" s="110" t="s">
        <v>222</v>
      </c>
      <c r="B110" s="106" t="s">
        <v>223</v>
      </c>
      <c r="C110" s="111">
        <v>8</v>
      </c>
      <c r="D110" s="128">
        <f>IF(STATS!DK7&lt;&gt;"",1,0)</f>
        <v>0</v>
      </c>
      <c r="E110" s="125">
        <f t="shared" si="3"/>
        <v>0</v>
      </c>
    </row>
    <row r="111" spans="1:5" ht="14.25" customHeight="1">
      <c r="A111" s="110" t="s">
        <v>224</v>
      </c>
      <c r="B111" s="103" t="s">
        <v>225</v>
      </c>
      <c r="C111" s="111">
        <v>5</v>
      </c>
      <c r="D111" s="128">
        <f>IF(STATS!DL7&lt;&gt;"",1,0)</f>
        <v>1</v>
      </c>
      <c r="E111" s="125">
        <f t="shared" si="3"/>
        <v>5</v>
      </c>
    </row>
    <row r="112" spans="1:5" ht="14.25" customHeight="1">
      <c r="A112" s="112" t="s">
        <v>226</v>
      </c>
      <c r="B112" s="105" t="s">
        <v>316</v>
      </c>
      <c r="C112" s="113">
        <v>10</v>
      </c>
      <c r="D112" s="128">
        <f>IF(STATS!DM7&lt;&gt;"",1,0)</f>
        <v>0</v>
      </c>
      <c r="E112" s="125">
        <f t="shared" si="3"/>
        <v>0</v>
      </c>
    </row>
    <row r="113" spans="1:5" s="89" customFormat="1" ht="14.25" customHeight="1">
      <c r="A113" s="114" t="s">
        <v>227</v>
      </c>
      <c r="B113" s="108" t="s">
        <v>228</v>
      </c>
      <c r="C113" s="115">
        <v>9</v>
      </c>
      <c r="D113" s="128">
        <f>IF(STATS!DN7&lt;&gt;"",1,0)</f>
        <v>0</v>
      </c>
      <c r="E113" s="125">
        <f t="shared" si="3"/>
        <v>0</v>
      </c>
    </row>
    <row r="114" spans="1:5" ht="14.25" customHeight="1">
      <c r="A114" s="112" t="s">
        <v>229</v>
      </c>
      <c r="B114" s="103" t="s">
        <v>295</v>
      </c>
      <c r="C114" s="113">
        <v>5</v>
      </c>
      <c r="D114" s="128">
        <f>IF(STATS!DP7&lt;&gt;"",1,0)</f>
        <v>1</v>
      </c>
      <c r="E114" s="125">
        <f t="shared" si="3"/>
        <v>5</v>
      </c>
    </row>
    <row r="115" spans="1:5" ht="14.25" customHeight="1">
      <c r="A115" s="110" t="s">
        <v>230</v>
      </c>
      <c r="B115" s="103" t="s">
        <v>294</v>
      </c>
      <c r="C115" s="111">
        <v>8</v>
      </c>
      <c r="D115" s="128">
        <f>IF(STATS!DQ7&lt;&gt;"",1,0)</f>
        <v>0</v>
      </c>
      <c r="E115" s="125">
        <f t="shared" si="3"/>
        <v>0</v>
      </c>
    </row>
    <row r="116" spans="1:5" ht="14.25" customHeight="1">
      <c r="A116" s="112" t="s">
        <v>231</v>
      </c>
      <c r="B116" s="103" t="s">
        <v>265</v>
      </c>
      <c r="C116" s="113">
        <v>3</v>
      </c>
      <c r="D116" s="128">
        <f>IF(STATS!DR7&lt;&gt;"",1,0)</f>
        <v>0</v>
      </c>
      <c r="E116" s="125">
        <f t="shared" si="3"/>
        <v>0</v>
      </c>
    </row>
    <row r="117" spans="1:5" ht="14.25" customHeight="1">
      <c r="A117" s="110" t="s">
        <v>232</v>
      </c>
      <c r="B117" s="103" t="s">
        <v>233</v>
      </c>
      <c r="C117" s="111">
        <v>9</v>
      </c>
      <c r="D117" s="128">
        <f>IF(STATS!DS7&lt;&gt;"",1,0)</f>
        <v>0</v>
      </c>
      <c r="E117" s="125">
        <f t="shared" si="3"/>
        <v>0</v>
      </c>
    </row>
    <row r="118" spans="1:5" ht="14.25" customHeight="1">
      <c r="A118" s="110" t="s">
        <v>234</v>
      </c>
      <c r="B118" s="103" t="s">
        <v>235</v>
      </c>
      <c r="C118" s="111">
        <v>1</v>
      </c>
      <c r="D118" s="128">
        <f>IF(STATS!DT7&lt;&gt;"",1,0)</f>
        <v>0</v>
      </c>
      <c r="E118" s="125">
        <f t="shared" si="3"/>
        <v>0</v>
      </c>
    </row>
    <row r="119" spans="1:5" ht="14.25" customHeight="1">
      <c r="A119" s="112" t="s">
        <v>236</v>
      </c>
      <c r="B119" s="103" t="s">
        <v>237</v>
      </c>
      <c r="C119" s="113">
        <v>1</v>
      </c>
      <c r="D119" s="128">
        <f>IF(STATS!DU7&lt;&gt;"",1,0)</f>
        <v>1</v>
      </c>
      <c r="E119" s="125">
        <f t="shared" si="3"/>
        <v>1</v>
      </c>
    </row>
    <row r="120" spans="1:5" ht="14.25" customHeight="1">
      <c r="A120" s="112" t="s">
        <v>320</v>
      </c>
      <c r="B120" s="103" t="s">
        <v>321</v>
      </c>
      <c r="C120" s="113">
        <v>1</v>
      </c>
      <c r="D120" s="128">
        <f>IF(STATS!DV7&lt;&gt;"",1,0)</f>
        <v>1</v>
      </c>
      <c r="E120" s="125">
        <f t="shared" si="3"/>
        <v>1</v>
      </c>
    </row>
    <row r="121" spans="1:5" ht="14.25" customHeight="1">
      <c r="A121" s="112" t="s">
        <v>238</v>
      </c>
      <c r="B121" s="103" t="s">
        <v>239</v>
      </c>
      <c r="C121" s="113">
        <v>10</v>
      </c>
      <c r="D121" s="128">
        <f>IF(STATS!DW7&lt;&gt;"",1,0)</f>
        <v>0</v>
      </c>
      <c r="E121" s="125">
        <f t="shared" si="3"/>
        <v>0</v>
      </c>
    </row>
    <row r="122" spans="1:5" ht="14.25" customHeight="1">
      <c r="A122" s="112" t="s">
        <v>240</v>
      </c>
      <c r="B122" s="103" t="s">
        <v>241</v>
      </c>
      <c r="C122" s="113">
        <v>9</v>
      </c>
      <c r="D122" s="128">
        <f>IF(STATS!DX7&lt;&gt;"",1,0)</f>
        <v>0</v>
      </c>
      <c r="E122" s="125">
        <f t="shared" si="3"/>
        <v>0</v>
      </c>
    </row>
    <row r="123" spans="1:5" ht="14.25" customHeight="1">
      <c r="A123" s="112" t="s">
        <v>242</v>
      </c>
      <c r="B123" s="103" t="s">
        <v>243</v>
      </c>
      <c r="C123" s="113">
        <v>9</v>
      </c>
      <c r="D123" s="128">
        <f>IF(STATS!DY7&lt;&gt;"",1,0)</f>
        <v>0</v>
      </c>
      <c r="E123" s="125">
        <f t="shared" si="3"/>
        <v>0</v>
      </c>
    </row>
    <row r="124" spans="1:5" ht="14.25" customHeight="1">
      <c r="A124" s="112" t="s">
        <v>244</v>
      </c>
      <c r="B124" s="103" t="s">
        <v>245</v>
      </c>
      <c r="C124" s="113">
        <v>9</v>
      </c>
      <c r="D124" s="128">
        <f>IF(STATS!DZ7&lt;&gt;"",1,0)</f>
        <v>0</v>
      </c>
      <c r="E124" s="125">
        <f t="shared" si="3"/>
        <v>0</v>
      </c>
    </row>
    <row r="125" spans="1:5" ht="14.25" customHeight="1">
      <c r="A125" s="110" t="s">
        <v>246</v>
      </c>
      <c r="B125" s="103" t="s">
        <v>285</v>
      </c>
      <c r="C125" s="111">
        <v>10</v>
      </c>
      <c r="D125" s="128">
        <f>IF(STATS!EA7&lt;&gt;"",1,0)</f>
        <v>0</v>
      </c>
      <c r="E125" s="125">
        <f t="shared" si="3"/>
        <v>0</v>
      </c>
    </row>
    <row r="126" spans="1:5" ht="14.25" customHeight="1">
      <c r="A126" s="112" t="s">
        <v>247</v>
      </c>
      <c r="B126" s="103" t="s">
        <v>248</v>
      </c>
      <c r="C126" s="113">
        <v>9</v>
      </c>
      <c r="D126" s="128">
        <f>IF(STATS!EB7&lt;&gt;"",1,0)</f>
        <v>0</v>
      </c>
      <c r="E126" s="125">
        <f t="shared" si="3"/>
        <v>0</v>
      </c>
    </row>
    <row r="127" spans="1:5" ht="14.25" customHeight="1">
      <c r="A127" s="112" t="s">
        <v>249</v>
      </c>
      <c r="B127" s="103" t="s">
        <v>250</v>
      </c>
      <c r="C127" s="113">
        <v>9</v>
      </c>
      <c r="D127" s="128">
        <f>IF(STATS!EC7&lt;&gt;"",1,0)</f>
        <v>0</v>
      </c>
      <c r="E127" s="125">
        <f t="shared" si="3"/>
        <v>0</v>
      </c>
    </row>
    <row r="128" spans="1:5" ht="14.25" customHeight="1">
      <c r="A128" s="112" t="s">
        <v>251</v>
      </c>
      <c r="B128" s="103" t="s">
        <v>252</v>
      </c>
      <c r="C128" s="113">
        <v>7</v>
      </c>
      <c r="D128" s="128">
        <f>IF(STATS!ED7&lt;&gt;"",1,0)</f>
        <v>0</v>
      </c>
      <c r="E128" s="125">
        <f t="shared" si="3"/>
        <v>0</v>
      </c>
    </row>
    <row r="129" spans="1:5" ht="14.25" customHeight="1">
      <c r="A129" s="112" t="s">
        <v>253</v>
      </c>
      <c r="B129" s="103" t="s">
        <v>254</v>
      </c>
      <c r="C129" s="113">
        <v>6</v>
      </c>
      <c r="D129" s="128">
        <f>IF(STATS!EE7&lt;&gt;"",1,0)</f>
        <v>0</v>
      </c>
      <c r="E129" s="125">
        <f t="shared" si="3"/>
        <v>0</v>
      </c>
    </row>
    <row r="130" spans="1:5" ht="14.25" customHeight="1">
      <c r="A130" s="110" t="s">
        <v>324</v>
      </c>
      <c r="B130" s="103" t="s">
        <v>276</v>
      </c>
      <c r="C130" s="111">
        <v>6</v>
      </c>
      <c r="D130" s="128">
        <f>IF(STATS!EF7&lt;&gt;"",1,0)</f>
        <v>0</v>
      </c>
      <c r="E130" s="125">
        <f t="shared" si="3"/>
        <v>0</v>
      </c>
    </row>
    <row r="131" spans="1:5" ht="14.25" customHeight="1">
      <c r="A131" s="110" t="s">
        <v>255</v>
      </c>
      <c r="B131" s="106" t="s">
        <v>256</v>
      </c>
      <c r="C131" s="111">
        <v>5</v>
      </c>
      <c r="D131" s="128">
        <f>IF(STATS!EG7&lt;&gt;"",1,0)</f>
        <v>1</v>
      </c>
      <c r="E131" s="125">
        <f t="shared" si="3"/>
        <v>5</v>
      </c>
    </row>
    <row r="132" spans="1:5" ht="14.25" customHeight="1">
      <c r="A132" s="110" t="s">
        <v>257</v>
      </c>
      <c r="B132" s="106" t="s">
        <v>264</v>
      </c>
      <c r="C132" s="111">
        <v>7</v>
      </c>
      <c r="D132" s="128">
        <f>IF(STATS!EH7&lt;&gt;"",1,0)</f>
        <v>0</v>
      </c>
      <c r="E132" s="125">
        <f t="shared" si="3"/>
        <v>0</v>
      </c>
    </row>
    <row r="133" spans="1:5" ht="14.25" customHeight="1">
      <c r="A133" s="112" t="s">
        <v>258</v>
      </c>
      <c r="B133" s="105" t="s">
        <v>268</v>
      </c>
      <c r="C133" s="111">
        <v>8</v>
      </c>
      <c r="D133" s="128">
        <f>IF(STATS!EI7&lt;&gt;"",1,0)</f>
        <v>0</v>
      </c>
      <c r="E133" s="125">
        <f t="shared" si="3"/>
        <v>0</v>
      </c>
    </row>
    <row r="134" spans="1:5" ht="14.25" customHeight="1">
      <c r="A134" s="112" t="s">
        <v>259</v>
      </c>
      <c r="B134" s="103" t="s">
        <v>260</v>
      </c>
      <c r="C134" s="113">
        <v>8</v>
      </c>
      <c r="D134" s="128">
        <f>IF(STATS!EJ7&lt;&gt;"",1,0)</f>
        <v>0</v>
      </c>
      <c r="E134" s="125">
        <f t="shared" si="3"/>
        <v>0</v>
      </c>
    </row>
    <row r="135" spans="1:5" ht="14.25" customHeight="1" thickBot="1">
      <c r="A135" s="116" t="s">
        <v>318</v>
      </c>
      <c r="B135" s="117" t="s">
        <v>319</v>
      </c>
      <c r="C135" s="118">
        <v>8</v>
      </c>
      <c r="D135" s="129">
        <f>IF(STATS!EK7&lt;&gt;"",1,0)</f>
        <v>0</v>
      </c>
      <c r="E135" s="125">
        <f t="shared" si="3"/>
        <v>0</v>
      </c>
    </row>
    <row r="136" spans="1:5" ht="14.25">
      <c r="A136" s="97"/>
      <c r="B136" s="97"/>
      <c r="C136" s="98"/>
      <c r="D136" s="126"/>
      <c r="E136" s="99"/>
    </row>
    <row r="137" spans="1:5" ht="15">
      <c r="A137" s="134" t="s">
        <v>261</v>
      </c>
      <c r="B137" s="97"/>
      <c r="C137" s="92"/>
      <c r="D137" s="100">
        <f>SUM(D9:D135)</f>
        <v>21</v>
      </c>
      <c r="E137" s="101"/>
    </row>
    <row r="138" spans="1:5" ht="15.75" thickBot="1">
      <c r="A138" s="134" t="s">
        <v>262</v>
      </c>
      <c r="B138" s="97"/>
      <c r="C138" s="102"/>
      <c r="D138" s="92"/>
      <c r="E138" s="176">
        <f>(SUM(E9:E135)/D137)</f>
        <v>5.0952380952380949</v>
      </c>
    </row>
    <row r="139" spans="1:5" ht="15.75" thickBot="1">
      <c r="A139" s="135" t="s">
        <v>275</v>
      </c>
      <c r="B139" s="131"/>
      <c r="C139" s="132"/>
      <c r="D139" s="133"/>
      <c r="E139" s="177">
        <f>(SUM(E9:E135)/D137)*SQRT(D137)</f>
        <v>23.349314255251183</v>
      </c>
    </row>
    <row r="141" spans="1:5">
      <c r="A141" s="90"/>
      <c r="B141" s="90"/>
      <c r="C141" s="88"/>
    </row>
    <row r="142" spans="1:5" ht="51" customHeight="1">
      <c r="A142" s="185" t="s">
        <v>274</v>
      </c>
      <c r="B142" s="185"/>
      <c r="C142" s="185"/>
      <c r="D142" s="185"/>
      <c r="E142" s="185"/>
    </row>
    <row r="143" spans="1:5">
      <c r="A143" s="90"/>
      <c r="B143" s="90"/>
      <c r="C143" s="88"/>
    </row>
    <row r="144" spans="1:5" ht="51" customHeight="1">
      <c r="A144" s="185" t="s">
        <v>315</v>
      </c>
      <c r="B144" s="185"/>
      <c r="C144" s="185"/>
      <c r="D144" s="185"/>
      <c r="E144" s="185"/>
    </row>
  </sheetData>
  <protectedRanges>
    <protectedRange sqref="D8:D135" name="number of species"/>
  </protectedRanges>
  <mergeCells count="2">
    <mergeCell ref="A142:E142"/>
    <mergeCell ref="A144:E14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3"/>
  <sheetViews>
    <sheetView topLeftCell="A7" zoomScale="85" workbookViewId="0">
      <selection sqref="A1:XFD1048576"/>
    </sheetView>
  </sheetViews>
  <sheetFormatPr defaultColWidth="23.7109375" defaultRowHeight="12.75"/>
  <cols>
    <col min="1" max="1" width="37.42578125" bestFit="1" customWidth="1"/>
    <col min="2" max="2" width="29.42578125" customWidth="1"/>
    <col min="3" max="3" width="14" bestFit="1" customWidth="1"/>
    <col min="4" max="4" width="20.140625" bestFit="1" customWidth="1"/>
    <col min="5" max="5" width="12" customWidth="1"/>
    <col min="6" max="9" width="23.7109375" customWidth="1"/>
    <col min="10" max="10" width="29.28515625" customWidth="1"/>
  </cols>
  <sheetData>
    <row r="1" spans="1:11" ht="15">
      <c r="A1" s="92"/>
      <c r="B1" s="93"/>
      <c r="C1" s="145" t="s">
        <v>49</v>
      </c>
      <c r="D1" s="162" t="s">
        <v>629</v>
      </c>
      <c r="E1" s="144"/>
      <c r="F1" s="34"/>
      <c r="G1" s="34"/>
      <c r="H1" s="34"/>
      <c r="I1" s="34"/>
      <c r="J1" s="34"/>
      <c r="K1" s="34"/>
    </row>
    <row r="2" spans="1:11" ht="15">
      <c r="A2" s="92"/>
      <c r="B2" s="93"/>
      <c r="C2" s="146" t="s">
        <v>25</v>
      </c>
      <c r="D2" s="147" t="s">
        <v>630</v>
      </c>
      <c r="E2" s="144"/>
      <c r="F2" s="34"/>
      <c r="G2" s="34"/>
      <c r="H2" s="34"/>
      <c r="I2" s="34"/>
      <c r="J2" s="34"/>
      <c r="K2" s="34"/>
    </row>
    <row r="3" spans="1:11" ht="18">
      <c r="A3" s="92"/>
      <c r="B3" s="93"/>
      <c r="C3" s="146" t="s">
        <v>47</v>
      </c>
      <c r="D3" s="161" t="s">
        <v>676</v>
      </c>
      <c r="E3" s="94"/>
      <c r="F3" s="17"/>
    </row>
    <row r="4" spans="1:11" ht="15.75" customHeight="1">
      <c r="A4" s="92"/>
      <c r="B4" s="93"/>
      <c r="C4" s="148" t="s">
        <v>332</v>
      </c>
      <c r="D4" s="149"/>
      <c r="E4" s="94"/>
    </row>
    <row r="5" spans="1:11" ht="15">
      <c r="A5" s="92"/>
      <c r="B5" s="93"/>
      <c r="C5" s="148" t="s">
        <v>333</v>
      </c>
      <c r="D5" s="149"/>
      <c r="E5" s="94"/>
    </row>
    <row r="6" spans="1:11" ht="15.75" thickBot="1">
      <c r="A6" s="92"/>
      <c r="B6" s="93"/>
      <c r="C6" s="150" t="s">
        <v>60</v>
      </c>
      <c r="D6" s="151"/>
      <c r="E6" s="94"/>
    </row>
    <row r="7" spans="1:11" ht="15" thickBot="1">
      <c r="A7" s="92"/>
      <c r="B7" s="93"/>
      <c r="C7" s="92"/>
      <c r="D7" s="92"/>
      <c r="E7" s="94"/>
    </row>
    <row r="8" spans="1:11" ht="15.75" thickBot="1">
      <c r="A8" s="122" t="s">
        <v>61</v>
      </c>
      <c r="B8" s="123" t="s">
        <v>62</v>
      </c>
      <c r="C8" s="130" t="s">
        <v>63</v>
      </c>
      <c r="D8" s="124" t="s">
        <v>64</v>
      </c>
      <c r="E8" s="95"/>
    </row>
    <row r="9" spans="1:11" ht="14.25" customHeight="1">
      <c r="A9" s="112" t="s">
        <v>73</v>
      </c>
      <c r="B9" s="103" t="s">
        <v>74</v>
      </c>
      <c r="C9" s="113">
        <v>5</v>
      </c>
      <c r="D9" s="127">
        <v>1</v>
      </c>
      <c r="E9" s="125">
        <v>5</v>
      </c>
    </row>
    <row r="10" spans="1:11" ht="14.25" customHeight="1">
      <c r="A10" s="112" t="s">
        <v>77</v>
      </c>
      <c r="B10" s="103" t="s">
        <v>78</v>
      </c>
      <c r="C10" s="113">
        <v>3</v>
      </c>
      <c r="D10" s="128">
        <v>1</v>
      </c>
      <c r="E10" s="125">
        <v>3</v>
      </c>
    </row>
    <row r="11" spans="1:11" ht="14.25" customHeight="1">
      <c r="A11" s="112" t="s">
        <v>673</v>
      </c>
      <c r="B11" s="103" t="s">
        <v>674</v>
      </c>
      <c r="C11" s="113">
        <v>7</v>
      </c>
      <c r="D11" s="128">
        <v>1</v>
      </c>
      <c r="E11" s="125">
        <v>7</v>
      </c>
    </row>
    <row r="12" spans="1:11" ht="14.25" customHeight="1">
      <c r="A12" s="112" t="s">
        <v>86</v>
      </c>
      <c r="B12" s="103" t="s">
        <v>87</v>
      </c>
      <c r="C12" s="113">
        <v>5</v>
      </c>
      <c r="D12" s="128">
        <v>1</v>
      </c>
      <c r="E12" s="125">
        <v>5</v>
      </c>
    </row>
    <row r="13" spans="1:11" ht="14.25" customHeight="1">
      <c r="A13" s="112" t="s">
        <v>91</v>
      </c>
      <c r="B13" s="103" t="s">
        <v>92</v>
      </c>
      <c r="C13" s="113">
        <v>3</v>
      </c>
      <c r="D13" s="128">
        <v>1</v>
      </c>
      <c r="E13" s="125">
        <v>3</v>
      </c>
    </row>
    <row r="14" spans="1:11" ht="14.25" customHeight="1">
      <c r="A14" s="112" t="s">
        <v>102</v>
      </c>
      <c r="B14" s="103" t="s">
        <v>103</v>
      </c>
      <c r="C14" s="113">
        <v>6</v>
      </c>
      <c r="D14" s="128">
        <v>1</v>
      </c>
      <c r="E14" s="125">
        <v>6</v>
      </c>
    </row>
    <row r="15" spans="1:11" ht="14.25" customHeight="1">
      <c r="A15" s="110" t="s">
        <v>110</v>
      </c>
      <c r="B15" s="103" t="s">
        <v>111</v>
      </c>
      <c r="C15" s="111">
        <v>4</v>
      </c>
      <c r="D15" s="128">
        <v>1</v>
      </c>
      <c r="E15" s="125">
        <v>4</v>
      </c>
    </row>
    <row r="16" spans="1:11" ht="14.25" customHeight="1">
      <c r="A16" s="110" t="s">
        <v>114</v>
      </c>
      <c r="B16" s="103" t="s">
        <v>286</v>
      </c>
      <c r="C16" s="111">
        <v>6</v>
      </c>
      <c r="D16" s="128">
        <v>1</v>
      </c>
      <c r="E16" s="125">
        <v>6</v>
      </c>
    </row>
    <row r="17" spans="1:5" ht="14.25" customHeight="1">
      <c r="A17" s="110" t="s">
        <v>271</v>
      </c>
      <c r="B17" s="103" t="s">
        <v>126</v>
      </c>
      <c r="C17" s="111">
        <v>6</v>
      </c>
      <c r="D17" s="128">
        <v>1</v>
      </c>
      <c r="E17" s="125">
        <v>6</v>
      </c>
    </row>
    <row r="18" spans="1:5" ht="14.25" customHeight="1">
      <c r="A18" s="112" t="s">
        <v>131</v>
      </c>
      <c r="B18" s="103" t="s">
        <v>308</v>
      </c>
      <c r="C18" s="113">
        <v>6</v>
      </c>
      <c r="D18" s="128">
        <v>1</v>
      </c>
      <c r="E18" s="125">
        <v>6</v>
      </c>
    </row>
    <row r="19" spans="1:5" ht="14.25" customHeight="1">
      <c r="A19" s="112" t="s">
        <v>672</v>
      </c>
      <c r="B19" s="103" t="s">
        <v>136</v>
      </c>
      <c r="C19" s="113">
        <v>7</v>
      </c>
      <c r="D19" s="128">
        <v>1</v>
      </c>
      <c r="E19" s="125">
        <v>7</v>
      </c>
    </row>
    <row r="20" spans="1:5" ht="14.25" customHeight="1">
      <c r="A20" s="112" t="s">
        <v>144</v>
      </c>
      <c r="B20" s="103" t="s">
        <v>145</v>
      </c>
      <c r="C20" s="113">
        <v>6</v>
      </c>
      <c r="D20" s="128">
        <v>1</v>
      </c>
      <c r="E20" s="125">
        <v>6</v>
      </c>
    </row>
    <row r="21" spans="1:5" ht="14.25" customHeight="1">
      <c r="A21" s="110" t="s">
        <v>163</v>
      </c>
      <c r="B21" s="103" t="s">
        <v>164</v>
      </c>
      <c r="C21" s="111">
        <v>6</v>
      </c>
      <c r="D21" s="128">
        <v>1</v>
      </c>
      <c r="E21" s="125">
        <v>6</v>
      </c>
    </row>
    <row r="22" spans="1:5" ht="14.25" customHeight="1">
      <c r="A22" s="110" t="s">
        <v>197</v>
      </c>
      <c r="B22" s="103" t="s">
        <v>198</v>
      </c>
      <c r="C22" s="111">
        <v>7</v>
      </c>
      <c r="D22" s="128">
        <v>1</v>
      </c>
      <c r="E22" s="125">
        <v>7</v>
      </c>
    </row>
    <row r="23" spans="1:5" ht="14.25" customHeight="1">
      <c r="A23" s="112" t="s">
        <v>203</v>
      </c>
      <c r="B23" s="103" t="s">
        <v>296</v>
      </c>
      <c r="C23" s="113">
        <v>9</v>
      </c>
      <c r="D23" s="128">
        <v>1</v>
      </c>
      <c r="E23" s="125">
        <v>9</v>
      </c>
    </row>
    <row r="24" spans="1:5" ht="14.25" customHeight="1">
      <c r="A24" s="112" t="s">
        <v>214</v>
      </c>
      <c r="B24" s="103" t="s">
        <v>215</v>
      </c>
      <c r="C24" s="113">
        <v>4</v>
      </c>
      <c r="D24" s="128">
        <v>1</v>
      </c>
      <c r="E24" s="125">
        <v>4</v>
      </c>
    </row>
    <row r="25" spans="1:5" ht="14.25" customHeight="1">
      <c r="A25" s="110" t="s">
        <v>224</v>
      </c>
      <c r="B25" s="103" t="s">
        <v>225</v>
      </c>
      <c r="C25" s="111">
        <v>5</v>
      </c>
      <c r="D25" s="128">
        <v>1</v>
      </c>
      <c r="E25" s="125">
        <v>5</v>
      </c>
    </row>
    <row r="26" spans="1:5" ht="14.25" customHeight="1">
      <c r="A26" s="112" t="s">
        <v>229</v>
      </c>
      <c r="B26" s="103" t="s">
        <v>295</v>
      </c>
      <c r="C26" s="113">
        <v>5</v>
      </c>
      <c r="D26" s="128">
        <v>1</v>
      </c>
      <c r="E26" s="125">
        <v>5</v>
      </c>
    </row>
    <row r="27" spans="1:5" ht="14.25" customHeight="1">
      <c r="A27" s="112" t="s">
        <v>236</v>
      </c>
      <c r="B27" s="103" t="s">
        <v>237</v>
      </c>
      <c r="C27" s="113">
        <v>1</v>
      </c>
      <c r="D27" s="128">
        <v>1</v>
      </c>
      <c r="E27" s="125">
        <v>1</v>
      </c>
    </row>
    <row r="28" spans="1:5" ht="14.25" customHeight="1">
      <c r="A28" s="112" t="s">
        <v>320</v>
      </c>
      <c r="B28" s="103" t="s">
        <v>321</v>
      </c>
      <c r="C28" s="113">
        <v>1</v>
      </c>
      <c r="D28" s="128">
        <v>1</v>
      </c>
      <c r="E28" s="125">
        <v>1</v>
      </c>
    </row>
    <row r="29" spans="1:5" ht="14.25" customHeight="1">
      <c r="A29" s="110" t="s">
        <v>255</v>
      </c>
      <c r="B29" s="106" t="s">
        <v>256</v>
      </c>
      <c r="C29" s="111">
        <v>5</v>
      </c>
      <c r="D29" s="128">
        <v>1</v>
      </c>
      <c r="E29" s="125">
        <v>5</v>
      </c>
    </row>
    <row r="30" spans="1:5" ht="14.25" customHeight="1">
      <c r="A30" s="97"/>
      <c r="B30" s="97"/>
      <c r="C30" s="98"/>
      <c r="D30" s="126"/>
      <c r="E30" s="99"/>
    </row>
    <row r="31" spans="1:5" ht="14.25" customHeight="1">
      <c r="A31" s="134" t="s">
        <v>261</v>
      </c>
      <c r="B31" s="97"/>
      <c r="C31" s="92"/>
      <c r="D31" s="100">
        <v>21</v>
      </c>
      <c r="E31" s="101"/>
    </row>
    <row r="32" spans="1:5" ht="14.25" customHeight="1" thickBot="1">
      <c r="A32" s="134" t="s">
        <v>262</v>
      </c>
      <c r="B32" s="97"/>
      <c r="C32" s="102"/>
      <c r="D32" s="92"/>
      <c r="E32" s="176">
        <v>5.0952380952380949</v>
      </c>
    </row>
    <row r="33" spans="1:5" ht="14.25" customHeight="1" thickBot="1">
      <c r="A33" s="135" t="s">
        <v>275</v>
      </c>
      <c r="B33" s="131"/>
      <c r="C33" s="132"/>
      <c r="D33" s="133"/>
      <c r="E33" s="177">
        <v>23.349314255251183</v>
      </c>
    </row>
    <row r="34" spans="1:5" ht="14.25" customHeight="1"/>
    <row r="35" spans="1:5" ht="14.25" customHeight="1">
      <c r="A35" s="90"/>
      <c r="B35" s="90"/>
      <c r="C35" s="88"/>
    </row>
    <row r="36" spans="1:5" ht="14.25" customHeight="1">
      <c r="A36" s="185" t="s">
        <v>274</v>
      </c>
      <c r="B36" s="185"/>
      <c r="C36" s="185"/>
      <c r="D36" s="185"/>
      <c r="E36" s="185"/>
    </row>
    <row r="37" spans="1:5" ht="14.25" customHeight="1">
      <c r="A37" s="90"/>
      <c r="B37" s="90"/>
      <c r="C37" s="88"/>
    </row>
    <row r="38" spans="1:5" ht="14.25" customHeight="1">
      <c r="A38" s="185" t="s">
        <v>315</v>
      </c>
      <c r="B38" s="185"/>
      <c r="C38" s="185"/>
      <c r="D38" s="185"/>
      <c r="E38" s="185"/>
    </row>
    <row r="39" spans="1:5" ht="14.25" customHeight="1"/>
    <row r="40" spans="1:5" ht="14.25" customHeight="1"/>
    <row r="41" spans="1:5" ht="14.25" customHeight="1"/>
    <row r="42" spans="1:5" ht="14.25" customHeight="1"/>
    <row r="43" spans="1:5" ht="14.25" customHeight="1"/>
    <row r="44" spans="1:5" ht="14.25" customHeight="1"/>
    <row r="45" spans="1:5" ht="14.25" customHeight="1"/>
    <row r="46" spans="1:5" ht="14.25" customHeight="1"/>
    <row r="47" spans="1:5" ht="14.25" customHeight="1"/>
    <row r="48" spans="1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spans="1:5" ht="14.25" customHeight="1"/>
    <row r="98" spans="1:5" ht="14.25" customHeight="1"/>
    <row r="99" spans="1:5" ht="14.25" customHeight="1"/>
    <row r="100" spans="1:5" ht="14.25" customHeight="1"/>
    <row r="101" spans="1:5" ht="14.25" customHeight="1"/>
    <row r="102" spans="1:5" ht="14.25" customHeight="1"/>
    <row r="103" spans="1:5" ht="14.25" customHeight="1"/>
    <row r="104" spans="1:5" ht="14.25" customHeight="1"/>
    <row r="105" spans="1:5" ht="14.25" customHeight="1"/>
    <row r="106" spans="1:5" ht="14.25" customHeight="1"/>
    <row r="107" spans="1:5" ht="14.25" customHeight="1"/>
    <row r="108" spans="1:5" ht="14.25" customHeight="1"/>
    <row r="109" spans="1:5" ht="14.25" customHeight="1"/>
    <row r="110" spans="1:5" ht="14.25" customHeight="1"/>
    <row r="111" spans="1:5" ht="14.25" customHeight="1"/>
    <row r="112" spans="1:5" s="89" customFormat="1" ht="14.25" customHeight="1">
      <c r="A112"/>
      <c r="B112"/>
      <c r="C112"/>
      <c r="D112"/>
      <c r="E112"/>
    </row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41" ht="51" customHeight="1"/>
    <row r="143" ht="51" customHeight="1"/>
  </sheetData>
  <protectedRanges>
    <protectedRange sqref="D8:D29" name="number of species"/>
  </protectedRanges>
  <sortState ref="A10:E135">
    <sortCondition descending="1" ref="D10:D135"/>
  </sortState>
  <mergeCells count="2">
    <mergeCell ref="A36:E36"/>
    <mergeCell ref="A38:E38"/>
  </mergeCell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4"/>
  <sheetViews>
    <sheetView zoomScale="85" workbookViewId="0">
      <selection activeCell="E28" sqref="E28:E29"/>
    </sheetView>
  </sheetViews>
  <sheetFormatPr defaultColWidth="23.7109375" defaultRowHeight="12.75"/>
  <cols>
    <col min="1" max="1" width="37.42578125" bestFit="1" customWidth="1"/>
    <col min="2" max="2" width="29.42578125" customWidth="1"/>
    <col min="3" max="3" width="14" bestFit="1" customWidth="1"/>
    <col min="4" max="4" width="20.140625" bestFit="1" customWidth="1"/>
    <col min="5" max="5" width="12" customWidth="1"/>
    <col min="6" max="9" width="23.7109375" customWidth="1"/>
    <col min="10" max="10" width="29.28515625" customWidth="1"/>
  </cols>
  <sheetData>
    <row r="1" spans="1:11" ht="15">
      <c r="A1" s="92"/>
      <c r="B1" s="93"/>
      <c r="C1" s="145" t="s">
        <v>49</v>
      </c>
      <c r="D1" s="162" t="s">
        <v>629</v>
      </c>
      <c r="E1" s="144"/>
      <c r="F1" s="34"/>
      <c r="G1" s="34"/>
      <c r="H1" s="34"/>
      <c r="I1" s="34"/>
      <c r="J1" s="34"/>
      <c r="K1" s="34"/>
    </row>
    <row r="2" spans="1:11" ht="15">
      <c r="A2" s="92"/>
      <c r="B2" s="93"/>
      <c r="C2" s="146" t="s">
        <v>25</v>
      </c>
      <c r="D2" s="147" t="s">
        <v>630</v>
      </c>
      <c r="E2" s="144"/>
      <c r="F2" s="34"/>
      <c r="G2" s="34"/>
      <c r="H2" s="34"/>
      <c r="I2" s="34"/>
      <c r="J2" s="34"/>
      <c r="K2" s="34"/>
    </row>
    <row r="3" spans="1:11" ht="18">
      <c r="A3" s="92"/>
      <c r="B3" s="93"/>
      <c r="C3" s="146" t="s">
        <v>47</v>
      </c>
      <c r="D3" s="161" t="s">
        <v>640</v>
      </c>
      <c r="E3" s="94"/>
      <c r="F3" s="17"/>
    </row>
    <row r="4" spans="1:11" ht="15.75" customHeight="1">
      <c r="A4" s="92"/>
      <c r="B4" s="93"/>
      <c r="C4" s="148" t="s">
        <v>332</v>
      </c>
      <c r="D4" s="149"/>
      <c r="E4" s="94"/>
    </row>
    <row r="5" spans="1:11" ht="15">
      <c r="A5" s="92"/>
      <c r="B5" s="93"/>
      <c r="C5" s="148" t="s">
        <v>333</v>
      </c>
      <c r="D5" s="149"/>
      <c r="E5" s="94"/>
    </row>
    <row r="6" spans="1:11" ht="15.75" thickBot="1">
      <c r="A6" s="92"/>
      <c r="B6" s="93"/>
      <c r="C6" s="150" t="s">
        <v>60</v>
      </c>
      <c r="D6" s="151"/>
      <c r="E6" s="94"/>
    </row>
    <row r="7" spans="1:11" ht="15" thickBot="1">
      <c r="A7" s="92"/>
      <c r="B7" s="93"/>
      <c r="C7" s="92"/>
      <c r="D7" s="92"/>
      <c r="E7" s="94"/>
    </row>
    <row r="8" spans="1:11" ht="15.75" thickBot="1">
      <c r="A8" s="122" t="s">
        <v>61</v>
      </c>
      <c r="B8" s="123" t="s">
        <v>62</v>
      </c>
      <c r="C8" s="130" t="s">
        <v>63</v>
      </c>
      <c r="D8" s="124" t="s">
        <v>64</v>
      </c>
      <c r="E8" s="95"/>
    </row>
    <row r="9" spans="1:11" ht="14.25" customHeight="1">
      <c r="A9" s="112" t="s">
        <v>77</v>
      </c>
      <c r="B9" s="103" t="s">
        <v>78</v>
      </c>
      <c r="C9" s="113">
        <v>3</v>
      </c>
      <c r="D9" s="128">
        <v>1</v>
      </c>
      <c r="E9" s="125">
        <v>3</v>
      </c>
    </row>
    <row r="10" spans="1:11" ht="14.25" customHeight="1">
      <c r="A10" s="112" t="s">
        <v>278</v>
      </c>
      <c r="B10" s="103" t="s">
        <v>80</v>
      </c>
      <c r="C10" s="113">
        <v>7</v>
      </c>
      <c r="D10" s="128">
        <v>1</v>
      </c>
      <c r="E10" s="125">
        <v>7</v>
      </c>
    </row>
    <row r="11" spans="1:11" ht="14.25" customHeight="1">
      <c r="A11" s="112" t="s">
        <v>86</v>
      </c>
      <c r="B11" s="103" t="s">
        <v>87</v>
      </c>
      <c r="C11" s="113">
        <v>5</v>
      </c>
      <c r="D11" s="128">
        <v>1</v>
      </c>
      <c r="E11" s="125">
        <v>5</v>
      </c>
    </row>
    <row r="12" spans="1:11" ht="14.25" customHeight="1">
      <c r="A12" s="112" t="s">
        <v>91</v>
      </c>
      <c r="B12" s="103" t="s">
        <v>92</v>
      </c>
      <c r="C12" s="113">
        <v>3</v>
      </c>
      <c r="D12" s="128">
        <v>1</v>
      </c>
      <c r="E12" s="125">
        <v>3</v>
      </c>
    </row>
    <row r="13" spans="1:11" ht="14.25" customHeight="1">
      <c r="A13" s="112" t="s">
        <v>102</v>
      </c>
      <c r="B13" s="103" t="s">
        <v>103</v>
      </c>
      <c r="C13" s="113">
        <v>6</v>
      </c>
      <c r="D13" s="128">
        <v>1</v>
      </c>
      <c r="E13" s="125">
        <v>6</v>
      </c>
    </row>
    <row r="14" spans="1:11" ht="14.25" customHeight="1">
      <c r="A14" s="110" t="s">
        <v>110</v>
      </c>
      <c r="B14" s="103" t="s">
        <v>111</v>
      </c>
      <c r="C14" s="111">
        <v>4</v>
      </c>
      <c r="D14" s="128">
        <v>1</v>
      </c>
      <c r="E14" s="125">
        <v>4</v>
      </c>
    </row>
    <row r="15" spans="1:11" ht="14.25" customHeight="1">
      <c r="A15" s="110" t="s">
        <v>114</v>
      </c>
      <c r="B15" s="103" t="s">
        <v>286</v>
      </c>
      <c r="C15" s="111">
        <v>6</v>
      </c>
      <c r="D15" s="128">
        <v>1</v>
      </c>
      <c r="E15" s="125">
        <v>6</v>
      </c>
    </row>
    <row r="16" spans="1:11" ht="14.25" customHeight="1">
      <c r="A16" s="112" t="s">
        <v>131</v>
      </c>
      <c r="B16" s="103" t="s">
        <v>308</v>
      </c>
      <c r="C16" s="113">
        <v>6</v>
      </c>
      <c r="D16" s="128">
        <v>1</v>
      </c>
      <c r="E16" s="125">
        <v>6</v>
      </c>
    </row>
    <row r="17" spans="1:5" ht="14.25" customHeight="1">
      <c r="A17" s="112" t="s">
        <v>135</v>
      </c>
      <c r="B17" s="103" t="s">
        <v>136</v>
      </c>
      <c r="C17" s="113">
        <v>7</v>
      </c>
      <c r="D17" s="128">
        <v>1</v>
      </c>
      <c r="E17" s="125">
        <v>7</v>
      </c>
    </row>
    <row r="18" spans="1:5" ht="14.25" customHeight="1">
      <c r="A18" s="112" t="s">
        <v>144</v>
      </c>
      <c r="B18" s="103" t="s">
        <v>145</v>
      </c>
      <c r="C18" s="113">
        <v>6</v>
      </c>
      <c r="D18" s="128">
        <v>1</v>
      </c>
      <c r="E18" s="125">
        <v>6</v>
      </c>
    </row>
    <row r="19" spans="1:5" ht="14.25" customHeight="1">
      <c r="A19" s="112" t="s">
        <v>204</v>
      </c>
      <c r="B19" s="103" t="s">
        <v>205</v>
      </c>
      <c r="C19" s="113">
        <v>3</v>
      </c>
      <c r="D19" s="128">
        <v>1</v>
      </c>
      <c r="E19" s="125">
        <v>3</v>
      </c>
    </row>
    <row r="20" spans="1:5" ht="14.25" customHeight="1">
      <c r="A20" s="112" t="s">
        <v>214</v>
      </c>
      <c r="B20" s="103" t="s">
        <v>215</v>
      </c>
      <c r="C20" s="113">
        <v>4</v>
      </c>
      <c r="D20" s="128">
        <v>1</v>
      </c>
      <c r="E20" s="125">
        <v>4</v>
      </c>
    </row>
    <row r="21" spans="1:5" ht="14.25" customHeight="1">
      <c r="A21" s="110" t="s">
        <v>224</v>
      </c>
      <c r="B21" s="103" t="s">
        <v>225</v>
      </c>
      <c r="C21" s="111">
        <v>5</v>
      </c>
      <c r="D21" s="128">
        <v>1</v>
      </c>
      <c r="E21" s="125">
        <v>5</v>
      </c>
    </row>
    <row r="22" spans="1:5" ht="14.25" customHeight="1">
      <c r="A22" s="112" t="s">
        <v>229</v>
      </c>
      <c r="B22" s="103" t="s">
        <v>295</v>
      </c>
      <c r="C22" s="113">
        <v>5</v>
      </c>
      <c r="D22" s="128">
        <v>1</v>
      </c>
      <c r="E22" s="125">
        <v>5</v>
      </c>
    </row>
    <row r="23" spans="1:5" ht="14.25" customHeight="1">
      <c r="A23" s="112" t="s">
        <v>236</v>
      </c>
      <c r="B23" s="103" t="s">
        <v>237</v>
      </c>
      <c r="C23" s="113">
        <v>1</v>
      </c>
      <c r="D23" s="128">
        <v>1</v>
      </c>
      <c r="E23" s="125">
        <v>1</v>
      </c>
    </row>
    <row r="24" spans="1:5" ht="14.25" customHeight="1">
      <c r="A24" s="110" t="s">
        <v>246</v>
      </c>
      <c r="B24" s="103" t="s">
        <v>285</v>
      </c>
      <c r="C24" s="111">
        <v>10</v>
      </c>
      <c r="D24" s="128">
        <v>1</v>
      </c>
      <c r="E24" s="125">
        <v>10</v>
      </c>
    </row>
    <row r="25" spans="1:5" ht="14.25" customHeight="1" thickBot="1">
      <c r="A25" s="116" t="s">
        <v>251</v>
      </c>
      <c r="B25" s="117" t="s">
        <v>252</v>
      </c>
      <c r="C25" s="118">
        <v>7</v>
      </c>
      <c r="D25" s="129">
        <v>1</v>
      </c>
      <c r="E25" s="125">
        <v>7</v>
      </c>
    </row>
    <row r="26" spans="1:5" ht="14.25">
      <c r="A26" s="97"/>
      <c r="B26" s="97"/>
      <c r="C26" s="98"/>
      <c r="D26" s="126"/>
      <c r="E26" s="99"/>
    </row>
    <row r="27" spans="1:5" ht="15">
      <c r="A27" s="134" t="s">
        <v>261</v>
      </c>
      <c r="B27" s="97"/>
      <c r="C27" s="92"/>
      <c r="D27" s="100">
        <v>17</v>
      </c>
      <c r="E27" s="101"/>
    </row>
    <row r="28" spans="1:5" ht="15.75" thickBot="1">
      <c r="A28" s="134" t="s">
        <v>262</v>
      </c>
      <c r="B28" s="97"/>
      <c r="C28" s="102"/>
      <c r="D28" s="92"/>
      <c r="E28" s="176">
        <v>5.1764705882352944</v>
      </c>
    </row>
    <row r="29" spans="1:5" ht="15.75" thickBot="1">
      <c r="A29" s="135" t="s">
        <v>275</v>
      </c>
      <c r="B29" s="131"/>
      <c r="C29" s="132"/>
      <c r="D29" s="133"/>
      <c r="E29" s="177">
        <v>21.343135003197304</v>
      </c>
    </row>
    <row r="31" spans="1:5">
      <c r="A31" s="90"/>
      <c r="B31" s="90"/>
      <c r="C31" s="88"/>
    </row>
    <row r="32" spans="1:5" ht="51" customHeight="1">
      <c r="A32" s="185" t="s">
        <v>274</v>
      </c>
      <c r="B32" s="185"/>
      <c r="C32" s="185"/>
      <c r="D32" s="185"/>
      <c r="E32" s="185"/>
    </row>
    <row r="33" spans="1:5">
      <c r="A33" s="90"/>
      <c r="B33" s="90"/>
      <c r="C33" s="88"/>
    </row>
    <row r="34" spans="1:5" ht="51" customHeight="1">
      <c r="A34" s="185" t="s">
        <v>315</v>
      </c>
      <c r="B34" s="185"/>
      <c r="C34" s="185"/>
      <c r="D34" s="185"/>
      <c r="E34" s="185"/>
    </row>
  </sheetData>
  <protectedRanges>
    <protectedRange sqref="D8:D25" name="number of species"/>
  </protectedRanges>
  <sortState ref="A9:K135">
    <sortCondition ref="D9:D135"/>
  </sortState>
  <mergeCells count="2">
    <mergeCell ref="A32:E32"/>
    <mergeCell ref="A34:E34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B1"/>
  <sheetViews>
    <sheetView workbookViewId="0"/>
  </sheetViews>
  <sheetFormatPr defaultRowHeight="12.75"/>
  <sheetData>
    <row r="1" spans="1:158" s="4" customFormat="1" ht="190.15" customHeight="1">
      <c r="A1" s="159" t="s">
        <v>482</v>
      </c>
      <c r="B1" s="23" t="s">
        <v>483</v>
      </c>
      <c r="C1" s="4" t="s">
        <v>336</v>
      </c>
      <c r="D1" s="4" t="s">
        <v>337</v>
      </c>
      <c r="E1" s="8" t="s">
        <v>4</v>
      </c>
      <c r="F1" s="8" t="s">
        <v>338</v>
      </c>
      <c r="G1" s="19" t="s">
        <v>339</v>
      </c>
      <c r="H1" s="19" t="s">
        <v>340</v>
      </c>
      <c r="I1" s="109" t="s">
        <v>341</v>
      </c>
      <c r="J1" s="109" t="s">
        <v>342</v>
      </c>
      <c r="K1" s="109" t="s">
        <v>479</v>
      </c>
      <c r="L1" s="109" t="s">
        <v>343</v>
      </c>
      <c r="M1" s="7" t="s">
        <v>344</v>
      </c>
      <c r="N1" s="7" t="s">
        <v>345</v>
      </c>
      <c r="O1" s="7" t="s">
        <v>346</v>
      </c>
      <c r="P1" s="7" t="s">
        <v>347</v>
      </c>
      <c r="Q1" s="7" t="s">
        <v>348</v>
      </c>
      <c r="R1" s="7" t="s">
        <v>349</v>
      </c>
      <c r="S1" s="7" t="s">
        <v>350</v>
      </c>
      <c r="T1" s="7" t="s">
        <v>351</v>
      </c>
      <c r="U1" s="7" t="s">
        <v>352</v>
      </c>
      <c r="V1" s="7" t="s">
        <v>353</v>
      </c>
      <c r="W1" s="7" t="s">
        <v>354</v>
      </c>
      <c r="X1" s="7" t="s">
        <v>355</v>
      </c>
      <c r="Y1" s="7" t="s">
        <v>356</v>
      </c>
      <c r="Z1" s="7" t="s">
        <v>357</v>
      </c>
      <c r="AA1" s="7" t="s">
        <v>358</v>
      </c>
      <c r="AB1" s="7" t="s">
        <v>359</v>
      </c>
      <c r="AC1" s="7" t="s">
        <v>360</v>
      </c>
      <c r="AD1" s="7" t="s">
        <v>361</v>
      </c>
      <c r="AE1" s="7" t="s">
        <v>362</v>
      </c>
      <c r="AF1" s="7" t="s">
        <v>363</v>
      </c>
      <c r="AG1" s="7" t="s">
        <v>364</v>
      </c>
      <c r="AH1" s="7" t="s">
        <v>365</v>
      </c>
      <c r="AI1" s="7" t="s">
        <v>366</v>
      </c>
      <c r="AJ1" s="7" t="s">
        <v>367</v>
      </c>
      <c r="AK1" s="7" t="s">
        <v>368</v>
      </c>
      <c r="AL1" s="7" t="s">
        <v>369</v>
      </c>
      <c r="AM1" s="7" t="s">
        <v>370</v>
      </c>
      <c r="AN1" s="7" t="s">
        <v>371</v>
      </c>
      <c r="AO1" s="7" t="s">
        <v>372</v>
      </c>
      <c r="AP1" s="7" t="s">
        <v>480</v>
      </c>
      <c r="AQ1" s="7" t="s">
        <v>373</v>
      </c>
      <c r="AR1" s="7" t="s">
        <v>374</v>
      </c>
      <c r="AS1" s="7" t="s">
        <v>375</v>
      </c>
      <c r="AT1" s="7" t="s">
        <v>376</v>
      </c>
      <c r="AU1" s="7" t="s">
        <v>377</v>
      </c>
      <c r="AV1" s="7" t="s">
        <v>378</v>
      </c>
      <c r="AW1" s="7" t="s">
        <v>379</v>
      </c>
      <c r="AX1" s="7" t="s">
        <v>380</v>
      </c>
      <c r="AY1" s="7" t="s">
        <v>381</v>
      </c>
      <c r="AZ1" s="7" t="s">
        <v>382</v>
      </c>
      <c r="BA1" s="7" t="s">
        <v>383</v>
      </c>
      <c r="BB1" s="7" t="s">
        <v>384</v>
      </c>
      <c r="BC1" s="7" t="s">
        <v>385</v>
      </c>
      <c r="BD1" s="7" t="s">
        <v>386</v>
      </c>
      <c r="BE1" s="7" t="s">
        <v>387</v>
      </c>
      <c r="BF1" s="7" t="s">
        <v>388</v>
      </c>
      <c r="BG1" s="7" t="s">
        <v>389</v>
      </c>
      <c r="BH1" s="7" t="s">
        <v>390</v>
      </c>
      <c r="BI1" s="7" t="s">
        <v>391</v>
      </c>
      <c r="BJ1" s="7" t="s">
        <v>392</v>
      </c>
      <c r="BK1" s="7" t="s">
        <v>393</v>
      </c>
      <c r="BL1" s="7" t="s">
        <v>394</v>
      </c>
      <c r="BM1" s="7" t="s">
        <v>395</v>
      </c>
      <c r="BN1" s="7" t="s">
        <v>396</v>
      </c>
      <c r="BO1" s="7" t="s">
        <v>481</v>
      </c>
      <c r="BP1" s="7" t="s">
        <v>397</v>
      </c>
      <c r="BQ1" s="7" t="s">
        <v>398</v>
      </c>
      <c r="BR1" s="7" t="s">
        <v>399</v>
      </c>
      <c r="BS1" s="7" t="s">
        <v>400</v>
      </c>
      <c r="BT1" s="7" t="s">
        <v>401</v>
      </c>
      <c r="BU1" s="7" t="s">
        <v>402</v>
      </c>
      <c r="BV1" s="7" t="s">
        <v>403</v>
      </c>
      <c r="BW1" s="7" t="s">
        <v>404</v>
      </c>
      <c r="BX1" s="7" t="s">
        <v>405</v>
      </c>
      <c r="BY1" s="7" t="s">
        <v>406</v>
      </c>
      <c r="BZ1" s="7" t="s">
        <v>407</v>
      </c>
      <c r="CA1" s="7" t="s">
        <v>408</v>
      </c>
      <c r="CB1" s="7" t="s">
        <v>409</v>
      </c>
      <c r="CC1" s="7" t="s">
        <v>410</v>
      </c>
      <c r="CD1" s="7" t="s">
        <v>411</v>
      </c>
      <c r="CE1" s="7" t="s">
        <v>412</v>
      </c>
      <c r="CF1" s="7" t="s">
        <v>413</v>
      </c>
      <c r="CG1" s="7" t="s">
        <v>414</v>
      </c>
      <c r="CH1" s="7" t="s">
        <v>415</v>
      </c>
      <c r="CI1" s="7" t="s">
        <v>416</v>
      </c>
      <c r="CJ1" s="7" t="s">
        <v>417</v>
      </c>
      <c r="CK1" s="7" t="s">
        <v>418</v>
      </c>
      <c r="CL1" s="7" t="s">
        <v>419</v>
      </c>
      <c r="CM1" s="7" t="s">
        <v>420</v>
      </c>
      <c r="CN1" s="7" t="s">
        <v>421</v>
      </c>
      <c r="CO1" s="7" t="s">
        <v>422</v>
      </c>
      <c r="CP1" s="7" t="s">
        <v>423</v>
      </c>
      <c r="CQ1" s="7" t="s">
        <v>424</v>
      </c>
      <c r="CR1" s="7" t="s">
        <v>425</v>
      </c>
      <c r="CS1" s="7" t="s">
        <v>426</v>
      </c>
      <c r="CT1" s="7" t="s">
        <v>427</v>
      </c>
      <c r="CU1" s="7" t="s">
        <v>428</v>
      </c>
      <c r="CV1" s="7" t="s">
        <v>429</v>
      </c>
      <c r="CW1" s="7" t="s">
        <v>430</v>
      </c>
      <c r="CX1" s="7" t="s">
        <v>431</v>
      </c>
      <c r="CY1" s="7" t="s">
        <v>432</v>
      </c>
      <c r="CZ1" s="7" t="s">
        <v>433</v>
      </c>
      <c r="DA1" s="7" t="s">
        <v>434</v>
      </c>
      <c r="DB1" s="7" t="s">
        <v>435</v>
      </c>
      <c r="DC1" s="7" t="s">
        <v>436</v>
      </c>
      <c r="DD1" s="7" t="s">
        <v>437</v>
      </c>
      <c r="DE1" s="7" t="s">
        <v>438</v>
      </c>
      <c r="DF1" s="7" t="s">
        <v>439</v>
      </c>
      <c r="DG1" s="7" t="s">
        <v>440</v>
      </c>
      <c r="DH1" s="7" t="s">
        <v>441</v>
      </c>
      <c r="DI1" s="7" t="s">
        <v>442</v>
      </c>
      <c r="DJ1" s="7" t="s">
        <v>443</v>
      </c>
      <c r="DK1" s="7" t="s">
        <v>444</v>
      </c>
      <c r="DL1" s="7" t="s">
        <v>445</v>
      </c>
      <c r="DM1" s="7" t="s">
        <v>446</v>
      </c>
      <c r="DN1" s="7" t="s">
        <v>447</v>
      </c>
      <c r="DO1" s="7" t="s">
        <v>448</v>
      </c>
      <c r="DP1" s="7" t="s">
        <v>449</v>
      </c>
      <c r="DQ1" s="7" t="s">
        <v>450</v>
      </c>
      <c r="DR1" s="7" t="s">
        <v>451</v>
      </c>
      <c r="DS1" s="7" t="s">
        <v>452</v>
      </c>
      <c r="DT1" s="7" t="s">
        <v>453</v>
      </c>
      <c r="DU1" s="7" t="s">
        <v>454</v>
      </c>
      <c r="DV1" s="7" t="s">
        <v>455</v>
      </c>
      <c r="DW1" s="7" t="s">
        <v>456</v>
      </c>
      <c r="DX1" s="7" t="s">
        <v>457</v>
      </c>
      <c r="DY1" s="7" t="s">
        <v>458</v>
      </c>
      <c r="DZ1" s="7" t="s">
        <v>459</v>
      </c>
      <c r="EA1" s="7" t="s">
        <v>460</v>
      </c>
      <c r="EB1" s="7" t="s">
        <v>461</v>
      </c>
      <c r="EC1" s="7" t="s">
        <v>462</v>
      </c>
      <c r="ED1" s="7" t="s">
        <v>463</v>
      </c>
      <c r="EE1" s="7" t="s">
        <v>464</v>
      </c>
      <c r="EF1" s="7" t="s">
        <v>465</v>
      </c>
      <c r="EG1" s="7" t="s">
        <v>466</v>
      </c>
      <c r="EH1" s="7" t="s">
        <v>467</v>
      </c>
      <c r="EI1" s="7" t="s">
        <v>468</v>
      </c>
      <c r="EJ1" s="7" t="s">
        <v>469</v>
      </c>
      <c r="EK1" s="7" t="s">
        <v>470</v>
      </c>
      <c r="EL1" s="7" t="s">
        <v>471</v>
      </c>
      <c r="EM1" s="7" t="s">
        <v>472</v>
      </c>
      <c r="EN1" s="7" t="s">
        <v>473</v>
      </c>
      <c r="EO1" s="152" t="s">
        <v>474</v>
      </c>
      <c r="EP1" s="153" t="s">
        <v>475</v>
      </c>
      <c r="EQ1" s="153" t="s">
        <v>476</v>
      </c>
      <c r="ER1" s="154" t="s">
        <v>477</v>
      </c>
      <c r="ES1" s="154" t="s">
        <v>478</v>
      </c>
      <c r="ET1" s="4" t="s">
        <v>53</v>
      </c>
      <c r="EU1" s="4" t="s">
        <v>52</v>
      </c>
      <c r="EV1" s="4" t="s">
        <v>5</v>
      </c>
      <c r="EW1" s="4" t="s">
        <v>6</v>
      </c>
      <c r="EX1" s="4" t="s">
        <v>7</v>
      </c>
      <c r="EY1" s="4" t="s">
        <v>8</v>
      </c>
      <c r="EZ1" s="4" t="s">
        <v>9</v>
      </c>
      <c r="FA1" s="4" t="s">
        <v>10</v>
      </c>
      <c r="FB1" s="4" t="s">
        <v>11</v>
      </c>
    </row>
  </sheetData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208"/>
  <sheetViews>
    <sheetView workbookViewId="0">
      <pane xSplit="1" ySplit="1" topLeftCell="B83" activePane="bottomRight" state="frozen"/>
      <selection pane="topRight" activeCell="K1" sqref="K1"/>
      <selection pane="bottomLeft" activeCell="A2" sqref="A2"/>
      <selection pane="bottomRight" activeCell="L453" sqref="L453"/>
    </sheetView>
  </sheetViews>
  <sheetFormatPr defaultColWidth="5.7109375" defaultRowHeight="12.75"/>
  <cols>
    <col min="1" max="1" width="5" style="26" bestFit="1" customWidth="1"/>
    <col min="2" max="2" width="11" style="5" customWidth="1"/>
    <col min="3" max="3" width="13.28515625" style="5" customWidth="1"/>
    <col min="4" max="6" width="5.7109375" style="5" customWidth="1"/>
    <col min="7" max="7" width="4.42578125" style="5" bestFit="1" customWidth="1"/>
    <col min="8" max="8" width="7.85546875" style="156" customWidth="1"/>
    <col min="9" max="9" width="5.7109375" style="5" customWidth="1"/>
    <col min="10" max="10" width="6.7109375" style="5" customWidth="1"/>
    <col min="11" max="27" width="5.7109375" style="5" customWidth="1"/>
    <col min="28" max="16384" width="5.7109375" style="5"/>
  </cols>
  <sheetData>
    <row r="1" spans="1:28" s="4" customFormat="1" ht="190.15" customHeight="1">
      <c r="A1" s="159" t="s">
        <v>645</v>
      </c>
      <c r="B1" s="6" t="s">
        <v>636</v>
      </c>
      <c r="C1" s="4" t="s">
        <v>637</v>
      </c>
      <c r="D1" s="23" t="s">
        <v>638</v>
      </c>
      <c r="E1" s="4" t="s">
        <v>639</v>
      </c>
      <c r="F1" s="4" t="s">
        <v>646</v>
      </c>
      <c r="G1" s="8" t="s">
        <v>647</v>
      </c>
      <c r="H1" s="83" t="s">
        <v>648</v>
      </c>
      <c r="I1" s="8" t="s">
        <v>649</v>
      </c>
      <c r="J1" s="19" t="s">
        <v>650</v>
      </c>
      <c r="K1" s="7" t="s">
        <v>651</v>
      </c>
      <c r="L1" s="7" t="s">
        <v>652</v>
      </c>
      <c r="M1" s="7" t="s">
        <v>653</v>
      </c>
      <c r="N1" s="7" t="s">
        <v>654</v>
      </c>
      <c r="O1" s="7" t="s">
        <v>655</v>
      </c>
      <c r="P1" s="7" t="s">
        <v>656</v>
      </c>
      <c r="Q1" s="7" t="s">
        <v>657</v>
      </c>
      <c r="R1" s="7" t="s">
        <v>658</v>
      </c>
      <c r="S1" s="7" t="s">
        <v>659</v>
      </c>
      <c r="T1" s="7" t="s">
        <v>660</v>
      </c>
      <c r="U1" s="7" t="s">
        <v>661</v>
      </c>
      <c r="V1" s="7" t="s">
        <v>662</v>
      </c>
      <c r="W1" s="7" t="s">
        <v>663</v>
      </c>
      <c r="X1" s="7" t="s">
        <v>664</v>
      </c>
      <c r="Y1" s="7" t="s">
        <v>665</v>
      </c>
      <c r="Z1" s="7" t="s">
        <v>666</v>
      </c>
      <c r="AA1" s="7" t="s">
        <v>667</v>
      </c>
      <c r="AB1" s="153" t="s">
        <v>668</v>
      </c>
    </row>
    <row r="2" spans="1:28">
      <c r="A2" s="24">
        <v>1</v>
      </c>
      <c r="B2" s="173">
        <v>45.457920000000001</v>
      </c>
      <c r="C2" s="173">
        <v>-92.528390000000002</v>
      </c>
      <c r="D2" s="5">
        <v>0.5</v>
      </c>
      <c r="E2" s="5" t="s">
        <v>631</v>
      </c>
      <c r="F2" s="24">
        <v>1</v>
      </c>
      <c r="G2" s="5">
        <v>1</v>
      </c>
      <c r="H2" s="86">
        <v>6</v>
      </c>
      <c r="I2" s="5">
        <v>3</v>
      </c>
      <c r="J2" s="9">
        <v>0</v>
      </c>
      <c r="K2" s="26">
        <v>0</v>
      </c>
      <c r="L2" s="26">
        <v>0</v>
      </c>
      <c r="M2" s="5">
        <v>0</v>
      </c>
      <c r="N2" s="5">
        <v>0</v>
      </c>
      <c r="O2" s="5">
        <v>0</v>
      </c>
      <c r="P2" s="5">
        <v>1</v>
      </c>
      <c r="Q2" s="5">
        <v>1</v>
      </c>
      <c r="R2" s="5">
        <v>0</v>
      </c>
      <c r="S2" s="5">
        <v>0</v>
      </c>
      <c r="T2" s="5">
        <v>3</v>
      </c>
      <c r="U2" s="5">
        <v>2</v>
      </c>
      <c r="V2" s="5">
        <v>0</v>
      </c>
      <c r="W2" s="5">
        <v>2</v>
      </c>
      <c r="X2" s="5">
        <v>1</v>
      </c>
      <c r="Y2" s="5">
        <v>0</v>
      </c>
      <c r="Z2" s="5">
        <v>0</v>
      </c>
      <c r="AA2" s="5">
        <v>0</v>
      </c>
      <c r="AB2" s="155">
        <v>0</v>
      </c>
    </row>
    <row r="3" spans="1:28">
      <c r="A3" s="24">
        <v>2</v>
      </c>
      <c r="B3" s="173">
        <v>45.458359999999999</v>
      </c>
      <c r="C3" s="173">
        <v>-92.528409999999994</v>
      </c>
      <c r="D3" s="5">
        <v>2</v>
      </c>
      <c r="E3" s="5" t="s">
        <v>631</v>
      </c>
      <c r="F3" s="24">
        <v>1</v>
      </c>
      <c r="G3" s="5">
        <v>1</v>
      </c>
      <c r="H3" s="86">
        <v>6</v>
      </c>
      <c r="I3" s="5">
        <v>3</v>
      </c>
      <c r="J3" s="9">
        <v>0</v>
      </c>
      <c r="K3" s="26">
        <v>3</v>
      </c>
      <c r="L3" s="26">
        <v>0</v>
      </c>
      <c r="M3" s="5">
        <v>0</v>
      </c>
      <c r="N3" s="5">
        <v>0</v>
      </c>
      <c r="O3" s="5">
        <v>0</v>
      </c>
      <c r="P3" s="5">
        <v>2</v>
      </c>
      <c r="Q3" s="5">
        <v>2</v>
      </c>
      <c r="R3" s="5">
        <v>0</v>
      </c>
      <c r="S3" s="5">
        <v>0</v>
      </c>
      <c r="T3" s="5">
        <v>2</v>
      </c>
      <c r="U3" s="5">
        <v>0</v>
      </c>
      <c r="V3" s="5">
        <v>0</v>
      </c>
      <c r="W3" s="5">
        <v>0</v>
      </c>
      <c r="X3" s="5">
        <v>2</v>
      </c>
      <c r="Y3" s="5">
        <v>0</v>
      </c>
      <c r="Z3" s="5">
        <v>0</v>
      </c>
      <c r="AA3" s="5">
        <v>1</v>
      </c>
      <c r="AB3" s="155">
        <v>0</v>
      </c>
    </row>
    <row r="4" spans="1:28">
      <c r="A4" s="24">
        <v>3</v>
      </c>
      <c r="B4" s="173">
        <v>45.45881</v>
      </c>
      <c r="C4" s="173">
        <v>-92.52843</v>
      </c>
      <c r="D4" s="5">
        <v>2.5</v>
      </c>
      <c r="E4" s="5" t="s">
        <v>631</v>
      </c>
      <c r="F4" s="24">
        <v>1</v>
      </c>
      <c r="G4" s="5">
        <v>1</v>
      </c>
      <c r="H4" s="86">
        <v>7</v>
      </c>
      <c r="I4" s="5">
        <v>3</v>
      </c>
      <c r="J4" s="9">
        <v>0</v>
      </c>
      <c r="K4" s="26">
        <v>2</v>
      </c>
      <c r="L4" s="26">
        <v>0</v>
      </c>
      <c r="M4" s="5">
        <v>0</v>
      </c>
      <c r="N4" s="5">
        <v>2</v>
      </c>
      <c r="O4" s="5">
        <v>0</v>
      </c>
      <c r="P4" s="5">
        <v>2</v>
      </c>
      <c r="Q4" s="5">
        <v>1</v>
      </c>
      <c r="R4" s="5">
        <v>0</v>
      </c>
      <c r="S4" s="5">
        <v>0</v>
      </c>
      <c r="T4" s="5">
        <v>3</v>
      </c>
      <c r="U4" s="5">
        <v>0</v>
      </c>
      <c r="V4" s="5">
        <v>0</v>
      </c>
      <c r="W4" s="5">
        <v>0</v>
      </c>
      <c r="X4" s="5">
        <v>1</v>
      </c>
      <c r="Y4" s="5">
        <v>0</v>
      </c>
      <c r="Z4" s="5">
        <v>0</v>
      </c>
      <c r="AA4" s="5">
        <v>1</v>
      </c>
      <c r="AB4" s="155">
        <v>0</v>
      </c>
    </row>
    <row r="5" spans="1:28">
      <c r="A5" s="24">
        <v>4</v>
      </c>
      <c r="B5" s="173">
        <v>45.457929999999998</v>
      </c>
      <c r="C5" s="173">
        <v>-92.527760000000001</v>
      </c>
      <c r="D5" s="5">
        <v>0.5</v>
      </c>
      <c r="E5" s="5" t="s">
        <v>631</v>
      </c>
      <c r="F5" s="24">
        <v>1</v>
      </c>
      <c r="G5" s="5">
        <v>1</v>
      </c>
      <c r="H5" s="86">
        <v>6</v>
      </c>
      <c r="I5" s="5">
        <v>3</v>
      </c>
      <c r="J5" s="9">
        <v>0</v>
      </c>
      <c r="K5" s="26">
        <v>0</v>
      </c>
      <c r="L5" s="26">
        <v>0</v>
      </c>
      <c r="M5" s="5">
        <v>0</v>
      </c>
      <c r="N5" s="5">
        <v>0</v>
      </c>
      <c r="O5" s="5">
        <v>0</v>
      </c>
      <c r="P5" s="5">
        <v>2</v>
      </c>
      <c r="Q5" s="5">
        <v>1</v>
      </c>
      <c r="R5" s="5">
        <v>0</v>
      </c>
      <c r="S5" s="5">
        <v>0</v>
      </c>
      <c r="T5" s="5">
        <v>3</v>
      </c>
      <c r="U5" s="5">
        <v>0</v>
      </c>
      <c r="V5" s="5">
        <v>2</v>
      </c>
      <c r="W5" s="5">
        <v>2</v>
      </c>
      <c r="X5" s="5">
        <v>2</v>
      </c>
      <c r="Y5" s="5">
        <v>0</v>
      </c>
      <c r="Z5" s="5">
        <v>0</v>
      </c>
      <c r="AA5" s="5">
        <v>0</v>
      </c>
      <c r="AB5" s="155">
        <v>0</v>
      </c>
    </row>
    <row r="6" spans="1:28">
      <c r="A6" s="24">
        <v>5</v>
      </c>
      <c r="B6" s="173">
        <v>45.458379999999998</v>
      </c>
      <c r="C6" s="173">
        <v>-92.527780000000007</v>
      </c>
      <c r="D6" s="5">
        <v>3</v>
      </c>
      <c r="E6" s="5" t="s">
        <v>631</v>
      </c>
      <c r="F6" s="24">
        <v>1</v>
      </c>
      <c r="G6" s="5">
        <v>1</v>
      </c>
      <c r="H6" s="86">
        <v>5</v>
      </c>
      <c r="I6" s="5">
        <v>3</v>
      </c>
      <c r="J6" s="9">
        <v>0</v>
      </c>
      <c r="K6" s="26">
        <v>3</v>
      </c>
      <c r="L6" s="26">
        <v>0</v>
      </c>
      <c r="M6" s="5">
        <v>0</v>
      </c>
      <c r="N6" s="5">
        <v>0</v>
      </c>
      <c r="O6" s="5">
        <v>0</v>
      </c>
      <c r="P6" s="5">
        <v>2</v>
      </c>
      <c r="Q6" s="5">
        <v>1</v>
      </c>
      <c r="R6" s="5">
        <v>0</v>
      </c>
      <c r="S6" s="5">
        <v>0</v>
      </c>
      <c r="T6" s="5">
        <v>3</v>
      </c>
      <c r="U6" s="5">
        <v>0</v>
      </c>
      <c r="V6" s="5">
        <v>0</v>
      </c>
      <c r="W6" s="5">
        <v>0</v>
      </c>
      <c r="X6" s="5">
        <v>1</v>
      </c>
      <c r="Y6" s="5">
        <v>0</v>
      </c>
      <c r="Z6" s="5">
        <v>0</v>
      </c>
      <c r="AA6" s="5">
        <v>0</v>
      </c>
      <c r="AB6" s="155">
        <v>0</v>
      </c>
    </row>
    <row r="7" spans="1:28">
      <c r="A7" s="24">
        <v>6</v>
      </c>
      <c r="B7" s="173">
        <v>45.458820000000003</v>
      </c>
      <c r="C7" s="173">
        <v>-92.527799999999999</v>
      </c>
      <c r="D7" s="5">
        <v>3</v>
      </c>
      <c r="E7" s="5" t="s">
        <v>631</v>
      </c>
      <c r="F7" s="24">
        <v>1</v>
      </c>
      <c r="G7" s="5">
        <v>1</v>
      </c>
      <c r="H7" s="86">
        <v>7</v>
      </c>
      <c r="I7" s="5">
        <v>3</v>
      </c>
      <c r="J7" s="9">
        <v>0</v>
      </c>
      <c r="K7" s="26">
        <v>2</v>
      </c>
      <c r="L7" s="26">
        <v>0</v>
      </c>
      <c r="M7" s="5">
        <v>0</v>
      </c>
      <c r="N7" s="5">
        <v>1</v>
      </c>
      <c r="O7" s="5">
        <v>0</v>
      </c>
      <c r="P7" s="5">
        <v>2</v>
      </c>
      <c r="Q7" s="5">
        <v>2</v>
      </c>
      <c r="R7" s="5">
        <v>0</v>
      </c>
      <c r="S7" s="5">
        <v>0</v>
      </c>
      <c r="T7" s="5">
        <v>3</v>
      </c>
      <c r="U7" s="5">
        <v>0</v>
      </c>
      <c r="V7" s="5">
        <v>0</v>
      </c>
      <c r="W7" s="5">
        <v>0</v>
      </c>
      <c r="X7" s="5">
        <v>2</v>
      </c>
      <c r="Y7" s="5">
        <v>0</v>
      </c>
      <c r="Z7" s="5">
        <v>1</v>
      </c>
      <c r="AA7" s="5">
        <v>0</v>
      </c>
      <c r="AB7" s="155">
        <v>0</v>
      </c>
    </row>
    <row r="8" spans="1:28">
      <c r="A8" s="24">
        <v>7</v>
      </c>
      <c r="B8" s="173">
        <v>45.459269999999997</v>
      </c>
      <c r="C8" s="173">
        <v>-92.527820000000006</v>
      </c>
      <c r="D8" s="5">
        <v>2.5</v>
      </c>
      <c r="E8" s="5" t="s">
        <v>631</v>
      </c>
      <c r="F8" s="24">
        <v>1</v>
      </c>
      <c r="G8" s="5">
        <v>1</v>
      </c>
      <c r="H8" s="86">
        <v>6</v>
      </c>
      <c r="I8" s="5">
        <v>3</v>
      </c>
      <c r="J8" s="9">
        <v>0</v>
      </c>
      <c r="K8" s="26">
        <v>2</v>
      </c>
      <c r="L8" s="26">
        <v>0</v>
      </c>
      <c r="M8" s="5">
        <v>0</v>
      </c>
      <c r="N8" s="5">
        <v>2</v>
      </c>
      <c r="O8" s="5">
        <v>0</v>
      </c>
      <c r="P8" s="5">
        <v>2</v>
      </c>
      <c r="Q8" s="5">
        <v>1</v>
      </c>
      <c r="R8" s="5">
        <v>0</v>
      </c>
      <c r="S8" s="5">
        <v>0</v>
      </c>
      <c r="T8" s="5">
        <v>3</v>
      </c>
      <c r="U8" s="5">
        <v>0</v>
      </c>
      <c r="V8" s="5">
        <v>0</v>
      </c>
      <c r="W8" s="5">
        <v>0</v>
      </c>
      <c r="X8" s="5">
        <v>1</v>
      </c>
      <c r="Y8" s="5">
        <v>0</v>
      </c>
      <c r="Z8" s="5">
        <v>0</v>
      </c>
      <c r="AA8" s="5">
        <v>0</v>
      </c>
      <c r="AB8" s="155">
        <v>0</v>
      </c>
    </row>
    <row r="9" spans="1:28">
      <c r="A9" s="24">
        <v>8</v>
      </c>
      <c r="B9" s="173">
        <v>45.457949999999997</v>
      </c>
      <c r="C9" s="173">
        <v>-92.527119999999996</v>
      </c>
      <c r="D9" s="5">
        <v>1</v>
      </c>
      <c r="E9" s="5" t="s">
        <v>631</v>
      </c>
      <c r="F9" s="24">
        <v>1</v>
      </c>
      <c r="G9" s="5">
        <v>1</v>
      </c>
      <c r="H9" s="86">
        <v>5</v>
      </c>
      <c r="I9" s="5">
        <v>3</v>
      </c>
      <c r="J9" s="9">
        <v>0</v>
      </c>
      <c r="K9" s="26">
        <v>3</v>
      </c>
      <c r="L9" s="26">
        <v>0</v>
      </c>
      <c r="M9" s="5">
        <v>0</v>
      </c>
      <c r="N9" s="5">
        <v>0</v>
      </c>
      <c r="O9" s="5">
        <v>0</v>
      </c>
      <c r="P9" s="5">
        <v>1</v>
      </c>
      <c r="Q9" s="5">
        <v>1</v>
      </c>
      <c r="R9" s="5">
        <v>0</v>
      </c>
      <c r="S9" s="5">
        <v>0</v>
      </c>
      <c r="T9" s="5">
        <v>3</v>
      </c>
      <c r="U9" s="5">
        <v>0</v>
      </c>
      <c r="V9" s="5">
        <v>0</v>
      </c>
      <c r="W9" s="5">
        <v>0</v>
      </c>
      <c r="X9" s="5">
        <v>1</v>
      </c>
      <c r="Y9" s="5">
        <v>0</v>
      </c>
      <c r="Z9" s="5">
        <v>0</v>
      </c>
      <c r="AA9" s="5">
        <v>0</v>
      </c>
      <c r="AB9" s="155">
        <v>0</v>
      </c>
    </row>
    <row r="10" spans="1:28">
      <c r="A10" s="24">
        <v>9</v>
      </c>
      <c r="B10" s="173">
        <v>45.458390000000001</v>
      </c>
      <c r="C10" s="173">
        <v>-92.527140000000003</v>
      </c>
      <c r="D10" s="5">
        <v>3</v>
      </c>
      <c r="E10" s="5" t="s">
        <v>631</v>
      </c>
      <c r="F10" s="24">
        <v>1</v>
      </c>
      <c r="G10" s="5">
        <v>1</v>
      </c>
      <c r="H10" s="86">
        <v>7</v>
      </c>
      <c r="I10" s="5">
        <v>3</v>
      </c>
      <c r="J10" s="9">
        <v>0</v>
      </c>
      <c r="K10" s="26">
        <v>2</v>
      </c>
      <c r="L10" s="26">
        <v>0</v>
      </c>
      <c r="M10" s="5">
        <v>0</v>
      </c>
      <c r="N10" s="5">
        <v>3</v>
      </c>
      <c r="O10" s="5">
        <v>0</v>
      </c>
      <c r="P10" s="5">
        <v>2</v>
      </c>
      <c r="Q10" s="5">
        <v>1</v>
      </c>
      <c r="R10" s="5">
        <v>1</v>
      </c>
      <c r="S10" s="5">
        <v>0</v>
      </c>
      <c r="T10" s="5">
        <v>3</v>
      </c>
      <c r="U10" s="5">
        <v>0</v>
      </c>
      <c r="V10" s="5">
        <v>0</v>
      </c>
      <c r="W10" s="5">
        <v>0</v>
      </c>
      <c r="X10" s="5">
        <v>2</v>
      </c>
      <c r="Y10" s="5">
        <v>0</v>
      </c>
      <c r="Z10" s="5">
        <v>0</v>
      </c>
      <c r="AA10" s="5">
        <v>0</v>
      </c>
      <c r="AB10" s="155">
        <v>0</v>
      </c>
    </row>
    <row r="11" spans="1:28">
      <c r="A11" s="24">
        <v>10</v>
      </c>
      <c r="B11" s="173">
        <v>45.458840000000002</v>
      </c>
      <c r="C11" s="173">
        <v>-92.527159999999995</v>
      </c>
      <c r="D11" s="5">
        <v>3.5</v>
      </c>
      <c r="E11" s="5" t="s">
        <v>631</v>
      </c>
      <c r="F11" s="24">
        <v>1</v>
      </c>
      <c r="G11" s="5">
        <v>1</v>
      </c>
      <c r="H11" s="86">
        <v>6</v>
      </c>
      <c r="I11" s="5">
        <v>3</v>
      </c>
      <c r="J11" s="9">
        <v>0</v>
      </c>
      <c r="K11" s="26">
        <v>2</v>
      </c>
      <c r="L11" s="26">
        <v>0</v>
      </c>
      <c r="M11" s="5">
        <v>0</v>
      </c>
      <c r="N11" s="5">
        <v>3</v>
      </c>
      <c r="O11" s="5">
        <v>0</v>
      </c>
      <c r="P11" s="5">
        <v>2</v>
      </c>
      <c r="Q11" s="5">
        <v>1</v>
      </c>
      <c r="R11" s="5">
        <v>0</v>
      </c>
      <c r="S11" s="5">
        <v>0</v>
      </c>
      <c r="T11" s="5">
        <v>2</v>
      </c>
      <c r="U11" s="5">
        <v>0</v>
      </c>
      <c r="V11" s="5">
        <v>0</v>
      </c>
      <c r="W11" s="5">
        <v>0</v>
      </c>
      <c r="X11" s="5">
        <v>1</v>
      </c>
      <c r="Y11" s="5">
        <v>0</v>
      </c>
      <c r="Z11" s="5">
        <v>0</v>
      </c>
      <c r="AA11" s="5">
        <v>0</v>
      </c>
      <c r="AB11" s="155">
        <v>0</v>
      </c>
    </row>
    <row r="12" spans="1:28">
      <c r="A12" s="24">
        <v>11</v>
      </c>
      <c r="B12" s="173">
        <v>45.45928</v>
      </c>
      <c r="C12" s="173">
        <v>-92.527180000000001</v>
      </c>
      <c r="D12" s="5">
        <v>4</v>
      </c>
      <c r="E12" s="5" t="s">
        <v>631</v>
      </c>
      <c r="F12" s="24">
        <v>1</v>
      </c>
      <c r="G12" s="5">
        <v>1</v>
      </c>
      <c r="H12" s="86">
        <v>6</v>
      </c>
      <c r="I12" s="5">
        <v>3</v>
      </c>
      <c r="J12" s="9">
        <v>0</v>
      </c>
      <c r="K12" s="26">
        <v>3</v>
      </c>
      <c r="L12" s="26">
        <v>0</v>
      </c>
      <c r="M12" s="5">
        <v>0</v>
      </c>
      <c r="N12" s="5">
        <v>2</v>
      </c>
      <c r="O12" s="5">
        <v>0</v>
      </c>
      <c r="P12" s="5">
        <v>2</v>
      </c>
      <c r="Q12" s="5">
        <v>1</v>
      </c>
      <c r="R12" s="5">
        <v>0</v>
      </c>
      <c r="S12" s="5">
        <v>0</v>
      </c>
      <c r="T12" s="5">
        <v>3</v>
      </c>
      <c r="U12" s="5">
        <v>0</v>
      </c>
      <c r="V12" s="5">
        <v>0</v>
      </c>
      <c r="W12" s="5">
        <v>0</v>
      </c>
      <c r="X12" s="5">
        <v>1</v>
      </c>
      <c r="Y12" s="5">
        <v>0</v>
      </c>
      <c r="Z12" s="5">
        <v>0</v>
      </c>
      <c r="AA12" s="5">
        <v>0</v>
      </c>
      <c r="AB12" s="155">
        <v>0</v>
      </c>
    </row>
    <row r="13" spans="1:28">
      <c r="A13" s="24">
        <v>12</v>
      </c>
      <c r="B13" s="173">
        <v>45.45973</v>
      </c>
      <c r="C13" s="173">
        <v>-92.527199999999993</v>
      </c>
      <c r="D13" s="5">
        <v>2.5</v>
      </c>
      <c r="E13" s="5" t="s">
        <v>631</v>
      </c>
      <c r="F13" s="24">
        <v>1</v>
      </c>
      <c r="G13" s="5">
        <v>1</v>
      </c>
      <c r="H13" s="86">
        <v>6</v>
      </c>
      <c r="I13" s="5">
        <v>3</v>
      </c>
      <c r="J13" s="9">
        <v>0</v>
      </c>
      <c r="K13" s="26">
        <v>2</v>
      </c>
      <c r="L13" s="26">
        <v>0</v>
      </c>
      <c r="M13" s="5">
        <v>0</v>
      </c>
      <c r="N13" s="5">
        <v>1</v>
      </c>
      <c r="O13" s="5">
        <v>0</v>
      </c>
      <c r="P13" s="5">
        <v>3</v>
      </c>
      <c r="Q13" s="5">
        <v>1</v>
      </c>
      <c r="R13" s="5">
        <v>0</v>
      </c>
      <c r="S13" s="5">
        <v>0</v>
      </c>
      <c r="T13" s="5">
        <v>3</v>
      </c>
      <c r="U13" s="5">
        <v>0</v>
      </c>
      <c r="V13" s="5">
        <v>0</v>
      </c>
      <c r="W13" s="5">
        <v>0</v>
      </c>
      <c r="X13" s="5">
        <v>1</v>
      </c>
      <c r="Y13" s="5">
        <v>0</v>
      </c>
      <c r="Z13" s="5">
        <v>0</v>
      </c>
      <c r="AA13" s="5">
        <v>0</v>
      </c>
      <c r="AB13" s="155">
        <v>0</v>
      </c>
    </row>
    <row r="14" spans="1:28">
      <c r="A14" s="24">
        <v>13</v>
      </c>
      <c r="B14" s="173">
        <v>45.45796</v>
      </c>
      <c r="C14" s="173">
        <v>-92.526489999999995</v>
      </c>
      <c r="D14" s="5">
        <v>1</v>
      </c>
      <c r="E14" s="5" t="s">
        <v>631</v>
      </c>
      <c r="F14" s="24">
        <v>1</v>
      </c>
      <c r="G14" s="5">
        <v>1</v>
      </c>
      <c r="H14" s="86">
        <v>2</v>
      </c>
      <c r="I14" s="5">
        <v>3</v>
      </c>
      <c r="J14" s="9">
        <v>0</v>
      </c>
      <c r="K14" s="26">
        <v>0</v>
      </c>
      <c r="L14" s="26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3</v>
      </c>
      <c r="X14" s="5">
        <v>0</v>
      </c>
      <c r="Y14" s="5">
        <v>1</v>
      </c>
      <c r="Z14" s="5">
        <v>0</v>
      </c>
      <c r="AA14" s="5">
        <v>0</v>
      </c>
      <c r="AB14" s="155">
        <v>0</v>
      </c>
    </row>
    <row r="15" spans="1:28">
      <c r="A15" s="24">
        <v>14</v>
      </c>
      <c r="B15" s="173">
        <v>45.458399999999997</v>
      </c>
      <c r="C15" s="173">
        <v>-92.526510000000002</v>
      </c>
      <c r="D15" s="5">
        <v>3</v>
      </c>
      <c r="E15" s="5" t="s">
        <v>631</v>
      </c>
      <c r="F15" s="24">
        <v>1</v>
      </c>
      <c r="G15" s="5">
        <v>1</v>
      </c>
      <c r="H15" s="86">
        <v>6</v>
      </c>
      <c r="I15" s="5">
        <v>3</v>
      </c>
      <c r="J15" s="9">
        <v>0</v>
      </c>
      <c r="K15" s="26">
        <v>2</v>
      </c>
      <c r="L15" s="26">
        <v>0</v>
      </c>
      <c r="M15" s="5">
        <v>0</v>
      </c>
      <c r="N15" s="5">
        <v>3</v>
      </c>
      <c r="O15" s="5">
        <v>0</v>
      </c>
      <c r="P15" s="5">
        <v>3</v>
      </c>
      <c r="Q15" s="5">
        <v>1</v>
      </c>
      <c r="R15" s="5">
        <v>0</v>
      </c>
      <c r="S15" s="5">
        <v>0</v>
      </c>
      <c r="T15" s="5">
        <v>3</v>
      </c>
      <c r="U15" s="5">
        <v>0</v>
      </c>
      <c r="V15" s="5">
        <v>0</v>
      </c>
      <c r="W15" s="5">
        <v>0</v>
      </c>
      <c r="X15" s="5">
        <v>1</v>
      </c>
      <c r="Y15" s="5">
        <v>0</v>
      </c>
      <c r="Z15" s="5">
        <v>0</v>
      </c>
      <c r="AA15" s="5">
        <v>0</v>
      </c>
      <c r="AB15" s="155">
        <v>2</v>
      </c>
    </row>
    <row r="16" spans="1:28">
      <c r="A16" s="24">
        <v>15</v>
      </c>
      <c r="B16" s="173">
        <v>45.458849999999998</v>
      </c>
      <c r="C16" s="173">
        <v>-92.526529999999994</v>
      </c>
      <c r="D16" s="5">
        <v>1</v>
      </c>
      <c r="E16" s="5" t="s">
        <v>631</v>
      </c>
      <c r="F16" s="24">
        <v>1</v>
      </c>
      <c r="G16" s="5">
        <v>1</v>
      </c>
      <c r="H16" s="86">
        <v>5</v>
      </c>
      <c r="I16" s="5">
        <v>3</v>
      </c>
      <c r="J16" s="9">
        <v>0</v>
      </c>
      <c r="K16" s="26">
        <v>0</v>
      </c>
      <c r="L16" s="26">
        <v>0</v>
      </c>
      <c r="M16" s="5">
        <v>0</v>
      </c>
      <c r="N16" s="5">
        <v>1</v>
      </c>
      <c r="O16" s="5">
        <v>0</v>
      </c>
      <c r="P16" s="5">
        <v>2</v>
      </c>
      <c r="Q16" s="5">
        <v>1</v>
      </c>
      <c r="R16" s="5">
        <v>0</v>
      </c>
      <c r="S16" s="5">
        <v>0</v>
      </c>
      <c r="T16" s="5">
        <v>3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0</v>
      </c>
      <c r="AB16" s="155">
        <v>0</v>
      </c>
    </row>
    <row r="17" spans="1:28">
      <c r="A17" s="24">
        <v>16</v>
      </c>
      <c r="B17" s="173">
        <v>45.459299999999999</v>
      </c>
      <c r="C17" s="173">
        <v>-92.52655</v>
      </c>
      <c r="D17" s="5">
        <v>4</v>
      </c>
      <c r="E17" s="5" t="s">
        <v>631</v>
      </c>
      <c r="F17" s="24">
        <v>1</v>
      </c>
      <c r="G17" s="5">
        <v>1</v>
      </c>
      <c r="H17" s="86">
        <v>5</v>
      </c>
      <c r="I17" s="5">
        <v>3</v>
      </c>
      <c r="J17" s="9">
        <v>0</v>
      </c>
      <c r="K17" s="26">
        <v>0</v>
      </c>
      <c r="L17" s="26">
        <v>0</v>
      </c>
      <c r="M17" s="5">
        <v>0</v>
      </c>
      <c r="N17" s="5">
        <v>1</v>
      </c>
      <c r="O17" s="5">
        <v>0</v>
      </c>
      <c r="P17" s="5">
        <v>1</v>
      </c>
      <c r="Q17" s="5">
        <v>1</v>
      </c>
      <c r="R17" s="5">
        <v>0</v>
      </c>
      <c r="S17" s="5">
        <v>0</v>
      </c>
      <c r="T17" s="5">
        <v>3</v>
      </c>
      <c r="U17" s="5">
        <v>0</v>
      </c>
      <c r="V17" s="5">
        <v>0</v>
      </c>
      <c r="W17" s="5">
        <v>0</v>
      </c>
      <c r="X17" s="5">
        <v>1</v>
      </c>
      <c r="Y17" s="5">
        <v>0</v>
      </c>
      <c r="Z17" s="5">
        <v>0</v>
      </c>
      <c r="AA17" s="5">
        <v>0</v>
      </c>
      <c r="AB17" s="155">
        <v>0</v>
      </c>
    </row>
    <row r="18" spans="1:28">
      <c r="A18" s="24">
        <v>17</v>
      </c>
      <c r="B18" s="173">
        <v>45.459739999999996</v>
      </c>
      <c r="C18" s="173">
        <v>-92.526570000000007</v>
      </c>
      <c r="D18" s="5">
        <v>3.5</v>
      </c>
      <c r="E18" s="5" t="s">
        <v>631</v>
      </c>
      <c r="F18" s="24">
        <v>1</v>
      </c>
      <c r="G18" s="5">
        <v>1</v>
      </c>
      <c r="H18" s="86">
        <v>6</v>
      </c>
      <c r="I18" s="5">
        <v>3</v>
      </c>
      <c r="J18" s="9">
        <v>0</v>
      </c>
      <c r="K18" s="26">
        <v>1</v>
      </c>
      <c r="L18" s="26">
        <v>0</v>
      </c>
      <c r="M18" s="5">
        <v>0</v>
      </c>
      <c r="N18" s="5">
        <v>3</v>
      </c>
      <c r="O18" s="5">
        <v>0</v>
      </c>
      <c r="P18" s="5">
        <v>2</v>
      </c>
      <c r="Q18" s="5">
        <v>1</v>
      </c>
      <c r="R18" s="5">
        <v>0</v>
      </c>
      <c r="S18" s="5">
        <v>0</v>
      </c>
      <c r="T18" s="5">
        <v>3</v>
      </c>
      <c r="U18" s="5">
        <v>0</v>
      </c>
      <c r="V18" s="5">
        <v>0</v>
      </c>
      <c r="W18" s="5">
        <v>0</v>
      </c>
      <c r="X18" s="5">
        <v>1</v>
      </c>
      <c r="Y18" s="5">
        <v>0</v>
      </c>
      <c r="Z18" s="5">
        <v>0</v>
      </c>
      <c r="AA18" s="5">
        <v>0</v>
      </c>
      <c r="AB18" s="155">
        <v>0</v>
      </c>
    </row>
    <row r="19" spans="1:28">
      <c r="A19" s="24">
        <v>18</v>
      </c>
      <c r="B19" s="173">
        <v>45.460189999999997</v>
      </c>
      <c r="C19" s="173">
        <v>-92.526589999999999</v>
      </c>
      <c r="D19" s="5">
        <v>2</v>
      </c>
      <c r="E19" s="5" t="s">
        <v>631</v>
      </c>
      <c r="F19" s="24">
        <v>1</v>
      </c>
      <c r="G19" s="5">
        <v>1</v>
      </c>
      <c r="H19" s="86">
        <v>7</v>
      </c>
      <c r="I19" s="5">
        <v>3</v>
      </c>
      <c r="J19" s="9">
        <v>0</v>
      </c>
      <c r="K19" s="26">
        <v>2</v>
      </c>
      <c r="L19" s="26">
        <v>0</v>
      </c>
      <c r="M19" s="5">
        <v>0</v>
      </c>
      <c r="N19" s="5">
        <v>1</v>
      </c>
      <c r="O19" s="5">
        <v>0</v>
      </c>
      <c r="P19" s="5">
        <v>2</v>
      </c>
      <c r="Q19" s="5">
        <v>1</v>
      </c>
      <c r="R19" s="5">
        <v>0</v>
      </c>
      <c r="S19" s="5">
        <v>0</v>
      </c>
      <c r="T19" s="5">
        <v>3</v>
      </c>
      <c r="U19" s="5">
        <v>0</v>
      </c>
      <c r="V19" s="5">
        <v>0</v>
      </c>
      <c r="W19" s="5">
        <v>0</v>
      </c>
      <c r="X19" s="5">
        <v>1</v>
      </c>
      <c r="Y19" s="5">
        <v>0</v>
      </c>
      <c r="Z19" s="5">
        <v>0</v>
      </c>
      <c r="AA19" s="5">
        <v>1</v>
      </c>
      <c r="AB19" s="155">
        <v>0</v>
      </c>
    </row>
    <row r="20" spans="1:28">
      <c r="A20" s="24">
        <v>19</v>
      </c>
      <c r="B20" s="173">
        <v>45.458419999999997</v>
      </c>
      <c r="C20" s="173">
        <v>-92.525869999999998</v>
      </c>
      <c r="D20" s="5">
        <v>4</v>
      </c>
      <c r="E20" s="5" t="s">
        <v>631</v>
      </c>
      <c r="F20" s="24">
        <v>1</v>
      </c>
      <c r="G20" s="5">
        <v>1</v>
      </c>
      <c r="H20" s="86">
        <v>1</v>
      </c>
      <c r="I20" s="5">
        <v>3</v>
      </c>
      <c r="J20" s="9">
        <v>1</v>
      </c>
      <c r="K20" s="26">
        <v>0</v>
      </c>
      <c r="L20" s="26">
        <v>0</v>
      </c>
      <c r="M20" s="5">
        <v>0</v>
      </c>
      <c r="N20" s="5">
        <v>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155">
        <v>1</v>
      </c>
    </row>
    <row r="21" spans="1:28">
      <c r="A21" s="24">
        <v>20</v>
      </c>
      <c r="B21" s="173">
        <v>45.458860000000001</v>
      </c>
      <c r="C21" s="173">
        <v>-92.525890000000004</v>
      </c>
      <c r="D21" s="5">
        <v>4.5</v>
      </c>
      <c r="E21" s="5" t="s">
        <v>631</v>
      </c>
      <c r="F21" s="24">
        <v>1</v>
      </c>
      <c r="G21" s="5">
        <v>1</v>
      </c>
      <c r="H21" s="86">
        <v>0</v>
      </c>
      <c r="I21" s="5">
        <v>1</v>
      </c>
      <c r="J21" s="9">
        <v>1</v>
      </c>
      <c r="K21" s="26">
        <v>0</v>
      </c>
      <c r="L21" s="26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155">
        <v>0</v>
      </c>
    </row>
    <row r="22" spans="1:28">
      <c r="A22" s="24">
        <v>21</v>
      </c>
      <c r="B22" s="173">
        <v>45.459310000000002</v>
      </c>
      <c r="C22" s="173">
        <v>-92.525909999999996</v>
      </c>
      <c r="D22" s="5">
        <v>4</v>
      </c>
      <c r="E22" s="5" t="s">
        <v>631</v>
      </c>
      <c r="F22" s="24">
        <v>1</v>
      </c>
      <c r="G22" s="5">
        <v>1</v>
      </c>
      <c r="H22" s="86">
        <v>5</v>
      </c>
      <c r="I22" s="5">
        <v>3</v>
      </c>
      <c r="J22" s="9">
        <v>1</v>
      </c>
      <c r="K22" s="26">
        <v>0</v>
      </c>
      <c r="L22" s="26">
        <v>0</v>
      </c>
      <c r="M22" s="5">
        <v>0</v>
      </c>
      <c r="N22" s="5">
        <v>3</v>
      </c>
      <c r="O22" s="5">
        <v>1</v>
      </c>
      <c r="P22" s="5">
        <v>1</v>
      </c>
      <c r="Q22" s="5">
        <v>1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155">
        <v>0</v>
      </c>
    </row>
    <row r="23" spans="1:28">
      <c r="A23" s="24">
        <v>22</v>
      </c>
      <c r="B23" s="173">
        <v>45.459760000000003</v>
      </c>
      <c r="C23" s="173">
        <v>-92.525930000000002</v>
      </c>
      <c r="D23" s="5">
        <v>4</v>
      </c>
      <c r="E23" s="5" t="s">
        <v>631</v>
      </c>
      <c r="F23" s="24">
        <v>1</v>
      </c>
      <c r="G23" s="5">
        <v>1</v>
      </c>
      <c r="H23" s="86">
        <v>5</v>
      </c>
      <c r="I23" s="5">
        <v>3</v>
      </c>
      <c r="J23" s="9">
        <v>0</v>
      </c>
      <c r="K23" s="26">
        <v>0</v>
      </c>
      <c r="L23" s="26">
        <v>0</v>
      </c>
      <c r="M23" s="5">
        <v>0</v>
      </c>
      <c r="N23" s="5">
        <v>3</v>
      </c>
      <c r="O23" s="5">
        <v>0</v>
      </c>
      <c r="P23" s="5">
        <v>2</v>
      </c>
      <c r="Q23" s="5">
        <v>1</v>
      </c>
      <c r="R23" s="5">
        <v>0</v>
      </c>
      <c r="S23" s="5">
        <v>0</v>
      </c>
      <c r="T23" s="5">
        <v>3</v>
      </c>
      <c r="U23" s="5">
        <v>0</v>
      </c>
      <c r="V23" s="5">
        <v>0</v>
      </c>
      <c r="W23" s="5">
        <v>0</v>
      </c>
      <c r="X23" s="5">
        <v>1</v>
      </c>
      <c r="Y23" s="5">
        <v>0</v>
      </c>
      <c r="Z23" s="5">
        <v>0</v>
      </c>
      <c r="AA23" s="5">
        <v>0</v>
      </c>
      <c r="AB23" s="155">
        <v>0</v>
      </c>
    </row>
    <row r="24" spans="1:28">
      <c r="A24" s="24">
        <v>23</v>
      </c>
      <c r="B24" s="173">
        <v>45.4602</v>
      </c>
      <c r="C24" s="173">
        <v>-92.525949999999995</v>
      </c>
      <c r="D24" s="5">
        <v>3.5</v>
      </c>
      <c r="E24" s="5" t="s">
        <v>631</v>
      </c>
      <c r="F24" s="24">
        <v>1</v>
      </c>
      <c r="G24" s="5">
        <v>1</v>
      </c>
      <c r="H24" s="86">
        <v>4</v>
      </c>
      <c r="I24" s="5">
        <v>3</v>
      </c>
      <c r="J24" s="9">
        <v>0</v>
      </c>
      <c r="K24" s="26">
        <v>0</v>
      </c>
      <c r="L24" s="26">
        <v>0</v>
      </c>
      <c r="M24" s="5">
        <v>0</v>
      </c>
      <c r="N24" s="5">
        <v>2</v>
      </c>
      <c r="O24" s="5">
        <v>0</v>
      </c>
      <c r="P24" s="5">
        <v>2</v>
      </c>
      <c r="Q24" s="5">
        <v>0</v>
      </c>
      <c r="R24" s="5">
        <v>0</v>
      </c>
      <c r="S24" s="5">
        <v>0</v>
      </c>
      <c r="T24" s="5">
        <v>3</v>
      </c>
      <c r="U24" s="5">
        <v>0</v>
      </c>
      <c r="V24" s="5">
        <v>0</v>
      </c>
      <c r="W24" s="5">
        <v>0</v>
      </c>
      <c r="X24" s="5">
        <v>1</v>
      </c>
      <c r="Y24" s="5">
        <v>0</v>
      </c>
      <c r="Z24" s="5">
        <v>0</v>
      </c>
      <c r="AA24" s="5">
        <v>0</v>
      </c>
      <c r="AB24" s="155">
        <v>0</v>
      </c>
    </row>
    <row r="25" spans="1:28">
      <c r="A25" s="24">
        <v>24</v>
      </c>
      <c r="B25" s="173">
        <v>45.456650000000003</v>
      </c>
      <c r="C25" s="173">
        <v>-92.52516</v>
      </c>
      <c r="D25" s="5">
        <v>3.5</v>
      </c>
      <c r="E25" s="5" t="s">
        <v>631</v>
      </c>
      <c r="F25" s="24">
        <v>1</v>
      </c>
      <c r="G25" s="5">
        <v>1</v>
      </c>
      <c r="H25" s="86">
        <v>2</v>
      </c>
      <c r="I25" s="5">
        <v>3</v>
      </c>
      <c r="J25" s="9">
        <v>0</v>
      </c>
      <c r="K25" s="26">
        <v>0</v>
      </c>
      <c r="L25" s="26">
        <v>0</v>
      </c>
      <c r="M25" s="5">
        <v>0</v>
      </c>
      <c r="N25" s="5">
        <v>3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3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155">
        <v>0</v>
      </c>
    </row>
    <row r="26" spans="1:28">
      <c r="A26" s="24">
        <v>25</v>
      </c>
      <c r="B26" s="173">
        <v>45.457099999999997</v>
      </c>
      <c r="C26" s="173">
        <v>-92.525180000000006</v>
      </c>
      <c r="D26" s="5">
        <v>5</v>
      </c>
      <c r="E26" s="5" t="s">
        <v>631</v>
      </c>
      <c r="F26" s="24">
        <v>1</v>
      </c>
      <c r="G26" s="5">
        <v>1</v>
      </c>
      <c r="H26" s="86">
        <v>1</v>
      </c>
      <c r="I26" s="5">
        <v>3</v>
      </c>
      <c r="J26" s="9">
        <v>1</v>
      </c>
      <c r="K26" s="26">
        <v>0</v>
      </c>
      <c r="L26" s="26">
        <v>0</v>
      </c>
      <c r="M26" s="5">
        <v>0</v>
      </c>
      <c r="N26" s="5">
        <v>3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155">
        <v>0</v>
      </c>
    </row>
    <row r="27" spans="1:28">
      <c r="A27" s="24">
        <v>26</v>
      </c>
      <c r="B27" s="173">
        <v>45.457540000000002</v>
      </c>
      <c r="C27" s="173">
        <v>-92.525199999999998</v>
      </c>
      <c r="D27" s="5">
        <v>4.5</v>
      </c>
      <c r="E27" s="5" t="s">
        <v>631</v>
      </c>
      <c r="F27" s="24">
        <v>1</v>
      </c>
      <c r="G27" s="5">
        <v>1</v>
      </c>
      <c r="H27" s="86">
        <v>2</v>
      </c>
      <c r="I27" s="5">
        <v>3</v>
      </c>
      <c r="J27" s="9">
        <v>0</v>
      </c>
      <c r="K27" s="26">
        <v>0</v>
      </c>
      <c r="L27" s="26">
        <v>0</v>
      </c>
      <c r="M27" s="5">
        <v>0</v>
      </c>
      <c r="N27" s="5">
        <v>3</v>
      </c>
      <c r="O27" s="5">
        <v>0</v>
      </c>
      <c r="P27" s="5">
        <v>0</v>
      </c>
      <c r="Q27" s="5">
        <v>1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155">
        <v>1</v>
      </c>
    </row>
    <row r="28" spans="1:28">
      <c r="A28" s="24">
        <v>27</v>
      </c>
      <c r="B28" s="173">
        <v>45.457990000000002</v>
      </c>
      <c r="C28" s="173">
        <v>-92.525220000000004</v>
      </c>
      <c r="D28" s="5">
        <v>4.5</v>
      </c>
      <c r="E28" s="5" t="s">
        <v>631</v>
      </c>
      <c r="F28" s="24">
        <v>1</v>
      </c>
      <c r="G28" s="5">
        <v>1</v>
      </c>
      <c r="H28" s="86">
        <v>1</v>
      </c>
      <c r="I28" s="5">
        <v>3</v>
      </c>
      <c r="J28" s="9">
        <v>0</v>
      </c>
      <c r="K28" s="26">
        <v>0</v>
      </c>
      <c r="L28" s="26">
        <v>0</v>
      </c>
      <c r="M28" s="5">
        <v>0</v>
      </c>
      <c r="N28" s="5">
        <v>3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155">
        <v>1</v>
      </c>
    </row>
    <row r="29" spans="1:28">
      <c r="A29" s="24">
        <v>28</v>
      </c>
      <c r="B29" s="173">
        <v>45.45843</v>
      </c>
      <c r="C29" s="173">
        <v>-92.525239999999997</v>
      </c>
      <c r="D29" s="5">
        <v>5.5</v>
      </c>
      <c r="E29" s="5" t="s">
        <v>631</v>
      </c>
      <c r="F29" s="24">
        <v>1</v>
      </c>
      <c r="G29" s="5">
        <v>1</v>
      </c>
      <c r="H29" s="86">
        <v>2</v>
      </c>
      <c r="I29" s="5">
        <v>2</v>
      </c>
      <c r="J29" s="9">
        <v>1</v>
      </c>
      <c r="K29" s="26">
        <v>0</v>
      </c>
      <c r="L29" s="26">
        <v>0</v>
      </c>
      <c r="M29" s="5">
        <v>0</v>
      </c>
      <c r="N29" s="5">
        <v>2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155">
        <v>1</v>
      </c>
    </row>
    <row r="30" spans="1:28">
      <c r="A30" s="24">
        <v>29</v>
      </c>
      <c r="B30" s="173">
        <v>45.458880000000001</v>
      </c>
      <c r="C30" s="173">
        <v>-92.525260000000003</v>
      </c>
      <c r="D30" s="5">
        <v>6.5</v>
      </c>
      <c r="E30" s="5" t="s">
        <v>631</v>
      </c>
      <c r="F30" s="24">
        <v>1</v>
      </c>
      <c r="G30" s="5">
        <v>1</v>
      </c>
      <c r="H30" s="86">
        <v>2</v>
      </c>
      <c r="I30" s="5">
        <v>3</v>
      </c>
      <c r="J30" s="9">
        <v>2</v>
      </c>
      <c r="K30" s="26">
        <v>0</v>
      </c>
      <c r="L30" s="26">
        <v>0</v>
      </c>
      <c r="M30" s="5">
        <v>0</v>
      </c>
      <c r="N30" s="5">
        <v>3</v>
      </c>
      <c r="O30" s="5">
        <v>1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155">
        <v>2</v>
      </c>
    </row>
    <row r="31" spans="1:28">
      <c r="A31" s="24">
        <v>30</v>
      </c>
      <c r="B31" s="173">
        <v>45.459319999999998</v>
      </c>
      <c r="C31" s="173">
        <v>-92.525279999999995</v>
      </c>
      <c r="D31" s="5">
        <v>4.5</v>
      </c>
      <c r="E31" s="5" t="s">
        <v>631</v>
      </c>
      <c r="F31" s="24">
        <v>1</v>
      </c>
      <c r="G31" s="5">
        <v>1</v>
      </c>
      <c r="H31" s="86">
        <v>1</v>
      </c>
      <c r="I31" s="5">
        <v>2</v>
      </c>
      <c r="J31" s="9">
        <v>1</v>
      </c>
      <c r="K31" s="26">
        <v>0</v>
      </c>
      <c r="L31" s="26">
        <v>0</v>
      </c>
      <c r="M31" s="5">
        <v>0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155">
        <v>1</v>
      </c>
    </row>
    <row r="32" spans="1:28">
      <c r="A32" s="24">
        <v>31</v>
      </c>
      <c r="B32" s="173">
        <v>45.459769999999999</v>
      </c>
      <c r="C32" s="173">
        <v>-92.525300000000001</v>
      </c>
      <c r="D32" s="5">
        <v>3.5</v>
      </c>
      <c r="E32" s="5" t="s">
        <v>631</v>
      </c>
      <c r="F32" s="24">
        <v>1</v>
      </c>
      <c r="G32" s="5">
        <v>1</v>
      </c>
      <c r="H32" s="86">
        <v>5</v>
      </c>
      <c r="I32" s="5">
        <v>3</v>
      </c>
      <c r="J32" s="9">
        <v>0</v>
      </c>
      <c r="K32" s="26">
        <v>0</v>
      </c>
      <c r="L32" s="26">
        <v>0</v>
      </c>
      <c r="M32" s="5">
        <v>0</v>
      </c>
      <c r="N32" s="5">
        <v>2</v>
      </c>
      <c r="O32" s="5">
        <v>0</v>
      </c>
      <c r="P32" s="5">
        <v>3</v>
      </c>
      <c r="Q32" s="5">
        <v>1</v>
      </c>
      <c r="R32" s="5">
        <v>0</v>
      </c>
      <c r="S32" s="5">
        <v>0</v>
      </c>
      <c r="T32" s="5">
        <v>3</v>
      </c>
      <c r="U32" s="5">
        <v>0</v>
      </c>
      <c r="V32" s="5">
        <v>0</v>
      </c>
      <c r="W32" s="5">
        <v>0</v>
      </c>
      <c r="X32" s="5">
        <v>1</v>
      </c>
      <c r="Y32" s="5">
        <v>0</v>
      </c>
      <c r="Z32" s="5">
        <v>0</v>
      </c>
      <c r="AA32" s="5">
        <v>0</v>
      </c>
      <c r="AB32" s="155">
        <v>3</v>
      </c>
    </row>
    <row r="33" spans="1:28">
      <c r="A33" s="24">
        <v>32</v>
      </c>
      <c r="B33" s="173">
        <v>45.46022</v>
      </c>
      <c r="C33" s="173">
        <v>-92.525319999999994</v>
      </c>
      <c r="D33" s="5">
        <v>3.5</v>
      </c>
      <c r="E33" s="5" t="s">
        <v>631</v>
      </c>
      <c r="F33" s="24">
        <v>1</v>
      </c>
      <c r="G33" s="5">
        <v>1</v>
      </c>
      <c r="H33" s="86">
        <v>6</v>
      </c>
      <c r="I33" s="5">
        <v>3</v>
      </c>
      <c r="J33" s="9">
        <v>0</v>
      </c>
      <c r="K33" s="26">
        <v>1</v>
      </c>
      <c r="L33" s="26">
        <v>0</v>
      </c>
      <c r="M33" s="5">
        <v>0</v>
      </c>
      <c r="N33" s="5">
        <v>3</v>
      </c>
      <c r="O33" s="5">
        <v>0</v>
      </c>
      <c r="P33" s="5">
        <v>2</v>
      </c>
      <c r="Q33" s="5">
        <v>1</v>
      </c>
      <c r="R33" s="5">
        <v>0</v>
      </c>
      <c r="S33" s="5">
        <v>0</v>
      </c>
      <c r="T33" s="5">
        <v>3</v>
      </c>
      <c r="U33" s="5">
        <v>0</v>
      </c>
      <c r="V33" s="5">
        <v>0</v>
      </c>
      <c r="W33" s="5">
        <v>0</v>
      </c>
      <c r="X33" s="5">
        <v>1</v>
      </c>
      <c r="Y33" s="5">
        <v>0</v>
      </c>
      <c r="Z33" s="5">
        <v>0</v>
      </c>
      <c r="AA33" s="5">
        <v>0</v>
      </c>
      <c r="AB33" s="155">
        <v>0</v>
      </c>
    </row>
    <row r="34" spans="1:28">
      <c r="A34" s="24">
        <v>33</v>
      </c>
      <c r="B34" s="173">
        <v>45.456220000000002</v>
      </c>
      <c r="C34" s="173">
        <v>-92.524510000000006</v>
      </c>
      <c r="D34" s="5">
        <v>5</v>
      </c>
      <c r="E34" s="5" t="s">
        <v>633</v>
      </c>
      <c r="F34" s="24">
        <v>1</v>
      </c>
      <c r="G34" s="5">
        <v>1</v>
      </c>
      <c r="H34" s="86">
        <v>2</v>
      </c>
      <c r="I34" s="5">
        <v>2</v>
      </c>
      <c r="J34" s="9">
        <v>0</v>
      </c>
      <c r="K34" s="26">
        <v>0</v>
      </c>
      <c r="L34" s="26">
        <v>0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155">
        <v>2</v>
      </c>
    </row>
    <row r="35" spans="1:28">
      <c r="A35" s="24">
        <v>34</v>
      </c>
      <c r="B35" s="173">
        <v>45.456659999999999</v>
      </c>
      <c r="C35" s="173">
        <v>-92.524529999999999</v>
      </c>
      <c r="D35" s="5">
        <v>7</v>
      </c>
      <c r="E35" s="5" t="s">
        <v>631</v>
      </c>
      <c r="F35" s="24">
        <v>1</v>
      </c>
      <c r="G35" s="5">
        <v>0</v>
      </c>
      <c r="H35" s="86">
        <v>0</v>
      </c>
      <c r="I35" s="5">
        <v>0</v>
      </c>
      <c r="J35" s="9">
        <v>0</v>
      </c>
      <c r="K35" s="26">
        <v>0</v>
      </c>
      <c r="L35" s="26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155">
        <v>0</v>
      </c>
    </row>
    <row r="36" spans="1:28">
      <c r="A36" s="24">
        <v>35</v>
      </c>
      <c r="B36" s="173">
        <v>45.45711</v>
      </c>
      <c r="C36" s="173">
        <v>-92.524550000000005</v>
      </c>
      <c r="D36" s="5">
        <v>6.5</v>
      </c>
      <c r="E36" s="5" t="s">
        <v>631</v>
      </c>
      <c r="F36" s="24">
        <v>1</v>
      </c>
      <c r="G36" s="5">
        <v>0</v>
      </c>
      <c r="H36" s="86">
        <v>0</v>
      </c>
      <c r="I36" s="5">
        <v>0</v>
      </c>
      <c r="J36" s="9">
        <v>0</v>
      </c>
      <c r="K36" s="26">
        <v>0</v>
      </c>
      <c r="L36" s="26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155">
        <v>0</v>
      </c>
    </row>
    <row r="37" spans="1:28">
      <c r="A37" s="24">
        <v>36</v>
      </c>
      <c r="B37" s="173">
        <v>45.457560000000001</v>
      </c>
      <c r="C37" s="173">
        <v>-92.524569999999997</v>
      </c>
      <c r="D37" s="5">
        <v>8.5</v>
      </c>
      <c r="E37" s="5" t="s">
        <v>631</v>
      </c>
      <c r="F37" s="24">
        <v>1</v>
      </c>
      <c r="G37" s="5">
        <v>0</v>
      </c>
      <c r="H37" s="86">
        <v>0</v>
      </c>
      <c r="I37" s="5">
        <v>0</v>
      </c>
      <c r="J37" s="9">
        <v>0</v>
      </c>
      <c r="K37" s="26">
        <v>0</v>
      </c>
      <c r="L37" s="26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155">
        <v>0</v>
      </c>
    </row>
    <row r="38" spans="1:28">
      <c r="A38" s="24">
        <v>37</v>
      </c>
      <c r="B38" s="173">
        <v>45.457999999999998</v>
      </c>
      <c r="C38" s="173">
        <v>-92.524590000000003</v>
      </c>
      <c r="D38" s="5">
        <v>7.5</v>
      </c>
      <c r="E38" s="5" t="s">
        <v>631</v>
      </c>
      <c r="F38" s="24">
        <v>1</v>
      </c>
      <c r="G38" s="5">
        <v>0</v>
      </c>
      <c r="H38" s="86">
        <v>0</v>
      </c>
      <c r="I38" s="5">
        <v>0</v>
      </c>
      <c r="J38" s="9">
        <v>0</v>
      </c>
      <c r="K38" s="26">
        <v>0</v>
      </c>
      <c r="L38" s="26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155">
        <v>1</v>
      </c>
    </row>
    <row r="39" spans="1:28">
      <c r="A39" s="24">
        <v>38</v>
      </c>
      <c r="B39" s="173">
        <v>45.458449999999999</v>
      </c>
      <c r="C39" s="173">
        <v>-92.524609999999996</v>
      </c>
      <c r="D39" s="5">
        <v>6</v>
      </c>
      <c r="E39" s="5" t="s">
        <v>631</v>
      </c>
      <c r="F39" s="24">
        <v>1</v>
      </c>
      <c r="G39" s="5">
        <v>1</v>
      </c>
      <c r="H39" s="86">
        <v>1</v>
      </c>
      <c r="I39" s="5">
        <v>1</v>
      </c>
      <c r="J39" s="9">
        <v>0</v>
      </c>
      <c r="K39" s="26">
        <v>0</v>
      </c>
      <c r="L39" s="26">
        <v>0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155">
        <v>1</v>
      </c>
    </row>
    <row r="40" spans="1:28">
      <c r="A40" s="24">
        <v>39</v>
      </c>
      <c r="B40" s="173">
        <v>45.458889999999997</v>
      </c>
      <c r="C40" s="173">
        <v>-92.524630000000002</v>
      </c>
      <c r="D40" s="5">
        <v>5</v>
      </c>
      <c r="E40" s="5" t="s">
        <v>631</v>
      </c>
      <c r="F40" s="24">
        <v>1</v>
      </c>
      <c r="G40" s="5">
        <v>1</v>
      </c>
      <c r="H40" s="86">
        <v>1</v>
      </c>
      <c r="I40" s="5">
        <v>3</v>
      </c>
      <c r="J40" s="9">
        <v>3</v>
      </c>
      <c r="K40" s="26">
        <v>0</v>
      </c>
      <c r="L40" s="26">
        <v>0</v>
      </c>
      <c r="M40" s="5">
        <v>0</v>
      </c>
      <c r="N40" s="5">
        <v>2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155">
        <v>0</v>
      </c>
    </row>
    <row r="41" spans="1:28">
      <c r="A41" s="24">
        <v>40</v>
      </c>
      <c r="B41" s="173">
        <v>45.459339999999997</v>
      </c>
      <c r="C41" s="173">
        <v>-92.524649999999994</v>
      </c>
      <c r="D41" s="5">
        <v>4.5</v>
      </c>
      <c r="E41" s="5" t="s">
        <v>631</v>
      </c>
      <c r="F41" s="24">
        <v>1</v>
      </c>
      <c r="G41" s="5">
        <v>0</v>
      </c>
      <c r="H41" s="86">
        <v>0</v>
      </c>
      <c r="I41" s="5">
        <v>0</v>
      </c>
      <c r="J41" s="9">
        <v>0</v>
      </c>
      <c r="K41" s="26">
        <v>0</v>
      </c>
      <c r="L41" s="26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155">
        <v>1</v>
      </c>
    </row>
    <row r="42" spans="1:28">
      <c r="A42" s="24">
        <v>41</v>
      </c>
      <c r="B42" s="173">
        <v>45.459780000000002</v>
      </c>
      <c r="C42" s="173">
        <v>-92.52467</v>
      </c>
      <c r="D42" s="5">
        <v>4</v>
      </c>
      <c r="E42" s="5" t="s">
        <v>631</v>
      </c>
      <c r="F42" s="24">
        <v>1</v>
      </c>
      <c r="G42" s="5">
        <v>1</v>
      </c>
      <c r="H42" s="86">
        <v>2</v>
      </c>
      <c r="I42" s="5">
        <v>2</v>
      </c>
      <c r="J42" s="9">
        <v>0</v>
      </c>
      <c r="K42" s="26">
        <v>1</v>
      </c>
      <c r="L42" s="26">
        <v>0</v>
      </c>
      <c r="M42" s="5">
        <v>0</v>
      </c>
      <c r="N42" s="5">
        <v>2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155">
        <v>1</v>
      </c>
    </row>
    <row r="43" spans="1:28">
      <c r="A43" s="24">
        <v>42</v>
      </c>
      <c r="B43" s="173">
        <v>45.460230000000003</v>
      </c>
      <c r="C43" s="173">
        <v>-92.524690000000007</v>
      </c>
      <c r="D43" s="5">
        <v>3.5</v>
      </c>
      <c r="E43" s="5" t="s">
        <v>631</v>
      </c>
      <c r="F43" s="24">
        <v>1</v>
      </c>
      <c r="G43" s="5">
        <v>1</v>
      </c>
      <c r="H43" s="86">
        <v>6</v>
      </c>
      <c r="I43" s="5">
        <v>3</v>
      </c>
      <c r="J43" s="9">
        <v>0</v>
      </c>
      <c r="K43" s="26">
        <v>1</v>
      </c>
      <c r="L43" s="26">
        <v>0</v>
      </c>
      <c r="M43" s="5">
        <v>0</v>
      </c>
      <c r="N43" s="5">
        <v>3</v>
      </c>
      <c r="O43" s="5">
        <v>0</v>
      </c>
      <c r="P43" s="5">
        <v>2</v>
      </c>
      <c r="Q43" s="5">
        <v>1</v>
      </c>
      <c r="R43" s="5">
        <v>0</v>
      </c>
      <c r="S43" s="5">
        <v>0</v>
      </c>
      <c r="T43" s="5">
        <v>3</v>
      </c>
      <c r="U43" s="5">
        <v>0</v>
      </c>
      <c r="V43" s="5">
        <v>0</v>
      </c>
      <c r="W43" s="5">
        <v>0</v>
      </c>
      <c r="X43" s="5">
        <v>1</v>
      </c>
      <c r="Y43" s="5">
        <v>0</v>
      </c>
      <c r="Z43" s="5">
        <v>0</v>
      </c>
      <c r="AA43" s="5">
        <v>0</v>
      </c>
      <c r="AB43" s="155">
        <v>0</v>
      </c>
    </row>
    <row r="44" spans="1:28">
      <c r="A44" s="24">
        <v>43</v>
      </c>
      <c r="B44" s="173">
        <v>45.45579</v>
      </c>
      <c r="C44" s="173">
        <v>-92.523849999999996</v>
      </c>
      <c r="D44" s="5">
        <v>2</v>
      </c>
      <c r="E44" s="5" t="s">
        <v>632</v>
      </c>
      <c r="F44" s="24">
        <v>1</v>
      </c>
      <c r="G44" s="5">
        <v>1</v>
      </c>
      <c r="H44" s="86">
        <v>1</v>
      </c>
      <c r="I44" s="5">
        <v>1</v>
      </c>
      <c r="J44" s="9">
        <v>0</v>
      </c>
      <c r="K44" s="26">
        <v>0</v>
      </c>
      <c r="L44" s="26">
        <v>0</v>
      </c>
      <c r="M44" s="5">
        <v>0</v>
      </c>
      <c r="N44" s="5">
        <v>0</v>
      </c>
      <c r="O44" s="5">
        <v>0</v>
      </c>
      <c r="P44" s="5">
        <v>0</v>
      </c>
      <c r="Q44" s="5">
        <v>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55">
        <v>3</v>
      </c>
    </row>
    <row r="45" spans="1:28">
      <c r="A45" s="24">
        <v>44</v>
      </c>
      <c r="B45" s="173">
        <v>45.456229999999998</v>
      </c>
      <c r="C45" s="173">
        <v>-92.523870000000002</v>
      </c>
      <c r="D45" s="5">
        <v>8.5</v>
      </c>
      <c r="E45" s="5" t="s">
        <v>631</v>
      </c>
      <c r="F45" s="24">
        <v>1</v>
      </c>
      <c r="G45" s="5">
        <v>0</v>
      </c>
      <c r="H45" s="86">
        <v>0</v>
      </c>
      <c r="I45" s="5">
        <v>0</v>
      </c>
      <c r="J45" s="9">
        <v>0</v>
      </c>
      <c r="K45" s="26">
        <v>0</v>
      </c>
      <c r="L45" s="26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155">
        <v>0</v>
      </c>
    </row>
    <row r="46" spans="1:28">
      <c r="A46" s="24">
        <v>45</v>
      </c>
      <c r="B46" s="173">
        <v>45.456679999999999</v>
      </c>
      <c r="C46" s="173">
        <v>-92.523889999999994</v>
      </c>
      <c r="D46" s="5">
        <v>9</v>
      </c>
      <c r="E46" s="5" t="s">
        <v>631</v>
      </c>
      <c r="F46" s="24">
        <v>1</v>
      </c>
      <c r="G46" s="5">
        <v>0</v>
      </c>
      <c r="H46" s="86">
        <v>0</v>
      </c>
      <c r="I46" s="5">
        <v>0</v>
      </c>
      <c r="J46" s="9">
        <v>0</v>
      </c>
      <c r="K46" s="26">
        <v>0</v>
      </c>
      <c r="L46" s="26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155">
        <v>0</v>
      </c>
    </row>
    <row r="47" spans="1:28">
      <c r="A47" s="24">
        <v>46</v>
      </c>
      <c r="B47" s="173">
        <v>45.457120000000003</v>
      </c>
      <c r="C47" s="173">
        <v>-92.523910000000001</v>
      </c>
      <c r="D47" s="5">
        <v>9.5</v>
      </c>
      <c r="E47" s="5" t="s">
        <v>631</v>
      </c>
      <c r="F47" s="24">
        <v>1</v>
      </c>
      <c r="G47" s="5">
        <v>0</v>
      </c>
      <c r="H47" s="86">
        <v>0</v>
      </c>
      <c r="I47" s="5">
        <v>0</v>
      </c>
      <c r="J47" s="9">
        <v>0</v>
      </c>
      <c r="K47" s="26">
        <v>0</v>
      </c>
      <c r="L47" s="26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155">
        <v>0</v>
      </c>
    </row>
    <row r="48" spans="1:28">
      <c r="A48" s="24">
        <v>47</v>
      </c>
      <c r="B48" s="173">
        <v>45.457569999999997</v>
      </c>
      <c r="C48" s="173">
        <v>-92.523929999999993</v>
      </c>
      <c r="D48" s="5">
        <v>10</v>
      </c>
      <c r="E48" s="5" t="s">
        <v>631</v>
      </c>
      <c r="F48" s="24">
        <v>1</v>
      </c>
      <c r="G48" s="5">
        <v>0</v>
      </c>
      <c r="H48" s="86">
        <v>0</v>
      </c>
      <c r="I48" s="5">
        <v>0</v>
      </c>
      <c r="J48" s="9">
        <v>0</v>
      </c>
      <c r="K48" s="26">
        <v>0</v>
      </c>
      <c r="L48" s="26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155">
        <v>0</v>
      </c>
    </row>
    <row r="49" spans="1:28">
      <c r="A49" s="24">
        <v>48</v>
      </c>
      <c r="B49" s="173">
        <v>45.458019999999998</v>
      </c>
      <c r="C49" s="173">
        <v>-92.523949999999999</v>
      </c>
      <c r="D49" s="5">
        <v>8.5</v>
      </c>
      <c r="E49" s="5" t="s">
        <v>631</v>
      </c>
      <c r="F49" s="24">
        <v>1</v>
      </c>
      <c r="G49" s="5">
        <v>0</v>
      </c>
      <c r="H49" s="86">
        <v>0</v>
      </c>
      <c r="I49" s="5">
        <v>0</v>
      </c>
      <c r="J49" s="9">
        <v>0</v>
      </c>
      <c r="K49" s="26">
        <v>0</v>
      </c>
      <c r="L49" s="26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155">
        <v>0</v>
      </c>
    </row>
    <row r="50" spans="1:28">
      <c r="A50" s="24">
        <v>49</v>
      </c>
      <c r="B50" s="173">
        <v>45.458460000000002</v>
      </c>
      <c r="C50" s="173">
        <v>-92.523970000000006</v>
      </c>
      <c r="D50" s="5">
        <v>6</v>
      </c>
      <c r="E50" s="5" t="s">
        <v>631</v>
      </c>
      <c r="F50" s="24">
        <v>1</v>
      </c>
      <c r="G50" s="5">
        <v>1</v>
      </c>
      <c r="H50" s="86">
        <v>1</v>
      </c>
      <c r="I50" s="5">
        <v>2</v>
      </c>
      <c r="J50" s="9">
        <v>2</v>
      </c>
      <c r="K50" s="26">
        <v>0</v>
      </c>
      <c r="L50" s="26">
        <v>0</v>
      </c>
      <c r="M50" s="5">
        <v>0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155">
        <v>0</v>
      </c>
    </row>
    <row r="51" spans="1:28">
      <c r="A51" s="24">
        <v>50</v>
      </c>
      <c r="B51" s="173">
        <v>45.458910000000003</v>
      </c>
      <c r="C51" s="173">
        <v>-92.523989999999998</v>
      </c>
      <c r="D51" s="5">
        <v>5</v>
      </c>
      <c r="E51" s="5" t="s">
        <v>631</v>
      </c>
      <c r="F51" s="24">
        <v>1</v>
      </c>
      <c r="G51" s="5">
        <v>1</v>
      </c>
      <c r="H51" s="86">
        <v>2</v>
      </c>
      <c r="I51" s="5">
        <v>3</v>
      </c>
      <c r="J51" s="9">
        <v>3</v>
      </c>
      <c r="K51" s="26">
        <v>1</v>
      </c>
      <c r="L51" s="26">
        <v>0</v>
      </c>
      <c r="M51" s="5">
        <v>0</v>
      </c>
      <c r="N51" s="5">
        <v>3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155">
        <v>0</v>
      </c>
    </row>
    <row r="52" spans="1:28">
      <c r="A52" s="24">
        <v>51</v>
      </c>
      <c r="B52" s="173">
        <v>45.459350000000001</v>
      </c>
      <c r="C52" s="173">
        <v>-92.524010000000004</v>
      </c>
      <c r="D52" s="5">
        <v>5</v>
      </c>
      <c r="E52" s="5" t="s">
        <v>631</v>
      </c>
      <c r="F52" s="24">
        <v>1</v>
      </c>
      <c r="G52" s="5">
        <v>1</v>
      </c>
      <c r="H52" s="86">
        <v>1</v>
      </c>
      <c r="I52" s="5">
        <v>3</v>
      </c>
      <c r="J52" s="9">
        <v>3</v>
      </c>
      <c r="K52" s="26">
        <v>0</v>
      </c>
      <c r="L52" s="26">
        <v>0</v>
      </c>
      <c r="M52" s="5">
        <v>0</v>
      </c>
      <c r="N52" s="5">
        <v>1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155">
        <v>2</v>
      </c>
    </row>
    <row r="53" spans="1:28">
      <c r="A53" s="24">
        <v>52</v>
      </c>
      <c r="B53" s="173">
        <v>45.459800000000001</v>
      </c>
      <c r="C53" s="173">
        <v>-92.524029999999996</v>
      </c>
      <c r="D53" s="5">
        <v>4</v>
      </c>
      <c r="E53" s="5" t="s">
        <v>631</v>
      </c>
      <c r="F53" s="24">
        <v>1</v>
      </c>
      <c r="G53" s="5">
        <v>1</v>
      </c>
      <c r="H53" s="86">
        <v>1</v>
      </c>
      <c r="I53" s="5">
        <v>2</v>
      </c>
      <c r="J53" s="9">
        <v>0</v>
      </c>
      <c r="K53" s="26">
        <v>0</v>
      </c>
      <c r="L53" s="26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155">
        <v>1</v>
      </c>
    </row>
    <row r="54" spans="1:28">
      <c r="A54" s="24">
        <v>53</v>
      </c>
      <c r="B54" s="173">
        <v>45.460239999999999</v>
      </c>
      <c r="C54" s="173">
        <v>-92.524050000000003</v>
      </c>
      <c r="D54" s="5">
        <v>2</v>
      </c>
      <c r="E54" s="5" t="s">
        <v>631</v>
      </c>
      <c r="F54" s="24">
        <v>1</v>
      </c>
      <c r="G54" s="5">
        <v>1</v>
      </c>
      <c r="H54" s="86">
        <v>5</v>
      </c>
      <c r="I54" s="5">
        <v>3</v>
      </c>
      <c r="J54" s="9">
        <v>0</v>
      </c>
      <c r="K54" s="26">
        <v>2</v>
      </c>
      <c r="L54" s="26">
        <v>0</v>
      </c>
      <c r="M54" s="5">
        <v>0</v>
      </c>
      <c r="N54" s="5">
        <v>0</v>
      </c>
      <c r="O54" s="5">
        <v>0</v>
      </c>
      <c r="P54" s="5">
        <v>3</v>
      </c>
      <c r="Q54" s="5">
        <v>0</v>
      </c>
      <c r="R54" s="5">
        <v>0</v>
      </c>
      <c r="S54" s="5">
        <v>0</v>
      </c>
      <c r="T54" s="5">
        <v>2</v>
      </c>
      <c r="U54" s="5">
        <v>0</v>
      </c>
      <c r="V54" s="5">
        <v>0</v>
      </c>
      <c r="W54" s="5">
        <v>1</v>
      </c>
      <c r="X54" s="5">
        <v>2</v>
      </c>
      <c r="Y54" s="5">
        <v>0</v>
      </c>
      <c r="Z54" s="5">
        <v>0</v>
      </c>
      <c r="AA54" s="5">
        <v>0</v>
      </c>
      <c r="AB54" s="155">
        <v>3</v>
      </c>
    </row>
    <row r="55" spans="1:28">
      <c r="A55" s="24">
        <v>54</v>
      </c>
      <c r="B55" s="173">
        <v>45.455350000000003</v>
      </c>
      <c r="C55" s="173">
        <v>-92.523200000000003</v>
      </c>
      <c r="D55" s="5">
        <v>8</v>
      </c>
      <c r="E55" s="5" t="s">
        <v>631</v>
      </c>
      <c r="F55" s="24">
        <v>1</v>
      </c>
      <c r="G55" s="5">
        <v>1</v>
      </c>
      <c r="H55" s="86">
        <v>1</v>
      </c>
      <c r="I55" s="5">
        <v>2</v>
      </c>
      <c r="J55" s="9">
        <v>0</v>
      </c>
      <c r="K55" s="26">
        <v>0</v>
      </c>
      <c r="L55" s="26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155">
        <v>0</v>
      </c>
    </row>
    <row r="56" spans="1:28">
      <c r="A56" s="24">
        <v>55</v>
      </c>
      <c r="B56" s="173">
        <v>45.455800000000004</v>
      </c>
      <c r="C56" s="173">
        <v>-92.523219999999995</v>
      </c>
      <c r="D56" s="5">
        <v>10</v>
      </c>
      <c r="E56" s="5" t="s">
        <v>631</v>
      </c>
      <c r="F56" s="24">
        <v>1</v>
      </c>
      <c r="G56" s="5">
        <v>0</v>
      </c>
      <c r="H56" s="86">
        <v>0</v>
      </c>
      <c r="I56" s="5">
        <v>0</v>
      </c>
      <c r="J56" s="9">
        <v>0</v>
      </c>
      <c r="K56" s="26">
        <v>0</v>
      </c>
      <c r="L56" s="26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155">
        <v>0</v>
      </c>
    </row>
    <row r="57" spans="1:28">
      <c r="A57" s="24">
        <v>56</v>
      </c>
      <c r="B57" s="173">
        <v>45.456249999999997</v>
      </c>
      <c r="C57" s="173">
        <v>-92.523240000000001</v>
      </c>
      <c r="D57" s="5">
        <v>11</v>
      </c>
      <c r="E57" s="5" t="s">
        <v>631</v>
      </c>
      <c r="F57" s="24">
        <v>1</v>
      </c>
      <c r="G57" s="5">
        <v>0</v>
      </c>
      <c r="H57" s="86">
        <v>0</v>
      </c>
      <c r="I57" s="5">
        <v>0</v>
      </c>
      <c r="J57" s="9">
        <v>0</v>
      </c>
      <c r="K57" s="26">
        <v>0</v>
      </c>
      <c r="L57" s="26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155">
        <v>0</v>
      </c>
    </row>
    <row r="58" spans="1:28">
      <c r="A58" s="24">
        <v>57</v>
      </c>
      <c r="B58" s="173">
        <v>45.456690000000002</v>
      </c>
      <c r="C58" s="173">
        <v>-92.523259999999993</v>
      </c>
      <c r="D58" s="5">
        <v>12</v>
      </c>
      <c r="E58" s="5" t="s">
        <v>631</v>
      </c>
      <c r="F58" s="24">
        <v>0</v>
      </c>
      <c r="G58" s="5">
        <v>0</v>
      </c>
      <c r="H58" s="86">
        <v>0</v>
      </c>
      <c r="I58" s="5">
        <v>0</v>
      </c>
      <c r="J58" s="9">
        <v>0</v>
      </c>
      <c r="K58" s="26">
        <v>0</v>
      </c>
      <c r="L58" s="26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155">
        <v>0</v>
      </c>
    </row>
    <row r="59" spans="1:28">
      <c r="A59" s="24">
        <v>58</v>
      </c>
      <c r="B59" s="173">
        <v>45.457140000000003</v>
      </c>
      <c r="C59" s="173">
        <v>-92.52328</v>
      </c>
      <c r="D59" s="5">
        <v>13</v>
      </c>
      <c r="E59" s="5" t="s">
        <v>631</v>
      </c>
      <c r="F59" s="24">
        <v>0</v>
      </c>
      <c r="G59" s="5">
        <v>1</v>
      </c>
      <c r="H59" s="86">
        <v>0</v>
      </c>
      <c r="I59" s="5">
        <v>1</v>
      </c>
      <c r="J59" s="9">
        <v>0</v>
      </c>
      <c r="K59" s="26">
        <v>0</v>
      </c>
      <c r="L59" s="26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155">
        <v>0</v>
      </c>
    </row>
    <row r="60" spans="1:28">
      <c r="A60" s="24">
        <v>59</v>
      </c>
      <c r="B60" s="173">
        <v>45.45758</v>
      </c>
      <c r="C60" s="173">
        <v>-92.523300000000006</v>
      </c>
      <c r="D60" s="5">
        <v>10</v>
      </c>
      <c r="E60" s="5" t="s">
        <v>631</v>
      </c>
      <c r="F60" s="24">
        <v>1</v>
      </c>
      <c r="G60" s="5">
        <v>0</v>
      </c>
      <c r="H60" s="86">
        <v>0</v>
      </c>
      <c r="I60" s="5">
        <v>0</v>
      </c>
      <c r="J60" s="9">
        <v>0</v>
      </c>
      <c r="K60" s="26">
        <v>0</v>
      </c>
      <c r="L60" s="26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155">
        <v>0</v>
      </c>
    </row>
    <row r="61" spans="1:28">
      <c r="A61" s="24">
        <v>60</v>
      </c>
      <c r="B61" s="173">
        <v>45.458030000000001</v>
      </c>
      <c r="C61" s="173">
        <v>-92.523319999999998</v>
      </c>
      <c r="D61" s="5">
        <v>6</v>
      </c>
      <c r="E61" s="5" t="s">
        <v>631</v>
      </c>
      <c r="F61" s="24">
        <v>1</v>
      </c>
      <c r="G61" s="5">
        <v>1</v>
      </c>
      <c r="H61" s="86">
        <v>1</v>
      </c>
      <c r="I61" s="5">
        <v>3</v>
      </c>
      <c r="J61" s="9">
        <v>1</v>
      </c>
      <c r="K61" s="26">
        <v>0</v>
      </c>
      <c r="L61" s="26">
        <v>0</v>
      </c>
      <c r="M61" s="5">
        <v>0</v>
      </c>
      <c r="N61" s="5">
        <v>3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155">
        <v>1</v>
      </c>
    </row>
    <row r="62" spans="1:28">
      <c r="A62" s="24">
        <v>61</v>
      </c>
      <c r="B62" s="173">
        <v>45.458480000000002</v>
      </c>
      <c r="C62" s="173">
        <v>-92.523340000000005</v>
      </c>
      <c r="D62" s="5">
        <v>4</v>
      </c>
      <c r="E62" s="5" t="s">
        <v>631</v>
      </c>
      <c r="F62" s="24">
        <v>1</v>
      </c>
      <c r="G62" s="5">
        <v>1</v>
      </c>
      <c r="H62" s="86">
        <v>1</v>
      </c>
      <c r="I62" s="5">
        <v>3</v>
      </c>
      <c r="J62" s="9">
        <v>3</v>
      </c>
      <c r="K62" s="26">
        <v>0</v>
      </c>
      <c r="L62" s="26">
        <v>0</v>
      </c>
      <c r="M62" s="5">
        <v>0</v>
      </c>
      <c r="N62" s="5">
        <v>3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155">
        <v>0</v>
      </c>
    </row>
    <row r="63" spans="1:28">
      <c r="A63" s="24">
        <v>62</v>
      </c>
      <c r="B63" s="173">
        <v>45.458919999999999</v>
      </c>
      <c r="C63" s="173">
        <v>-92.523359999999997</v>
      </c>
      <c r="D63" s="5">
        <v>5</v>
      </c>
      <c r="E63" s="5" t="s">
        <v>631</v>
      </c>
      <c r="F63" s="24">
        <v>1</v>
      </c>
      <c r="G63" s="5">
        <v>1</v>
      </c>
      <c r="H63" s="86">
        <v>0</v>
      </c>
      <c r="I63" s="5">
        <v>1</v>
      </c>
      <c r="J63" s="9">
        <v>1</v>
      </c>
      <c r="K63" s="26">
        <v>0</v>
      </c>
      <c r="L63" s="26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155">
        <v>1</v>
      </c>
    </row>
    <row r="64" spans="1:28">
      <c r="A64" s="24">
        <v>63</v>
      </c>
      <c r="B64" s="173">
        <v>45.45937</v>
      </c>
      <c r="C64" s="173">
        <v>-92.523380000000003</v>
      </c>
      <c r="D64" s="5">
        <v>4</v>
      </c>
      <c r="E64" s="5" t="s">
        <v>631</v>
      </c>
      <c r="F64" s="24">
        <v>1</v>
      </c>
      <c r="G64" s="5">
        <v>1</v>
      </c>
      <c r="H64" s="86">
        <v>2</v>
      </c>
      <c r="I64" s="5">
        <v>3</v>
      </c>
      <c r="J64" s="9">
        <v>0</v>
      </c>
      <c r="K64" s="26">
        <v>1</v>
      </c>
      <c r="L64" s="26">
        <v>0</v>
      </c>
      <c r="M64" s="5">
        <v>0</v>
      </c>
      <c r="N64" s="5">
        <v>3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155">
        <v>1</v>
      </c>
    </row>
    <row r="65" spans="1:28">
      <c r="A65" s="24">
        <v>64</v>
      </c>
      <c r="B65" s="173">
        <v>45.459809999999997</v>
      </c>
      <c r="C65" s="173">
        <v>-92.523399999999995</v>
      </c>
      <c r="D65" s="5">
        <v>3.5</v>
      </c>
      <c r="E65" s="5" t="s">
        <v>631</v>
      </c>
      <c r="F65" s="24">
        <v>1</v>
      </c>
      <c r="G65" s="5">
        <v>1</v>
      </c>
      <c r="H65" s="86">
        <v>5</v>
      </c>
      <c r="I65" s="5">
        <v>3</v>
      </c>
      <c r="J65" s="9">
        <v>0</v>
      </c>
      <c r="K65" s="26">
        <v>0</v>
      </c>
      <c r="L65" s="26">
        <v>0</v>
      </c>
      <c r="M65" s="5">
        <v>0</v>
      </c>
      <c r="N65" s="5">
        <v>3</v>
      </c>
      <c r="O65" s="5">
        <v>0</v>
      </c>
      <c r="P65" s="5">
        <v>3</v>
      </c>
      <c r="Q65" s="5">
        <v>2</v>
      </c>
      <c r="R65" s="5">
        <v>0</v>
      </c>
      <c r="S65" s="5">
        <v>0</v>
      </c>
      <c r="T65" s="5">
        <v>3</v>
      </c>
      <c r="U65" s="5">
        <v>0</v>
      </c>
      <c r="V65" s="5">
        <v>0</v>
      </c>
      <c r="W65" s="5">
        <v>0</v>
      </c>
      <c r="X65" s="5">
        <v>1</v>
      </c>
      <c r="Y65" s="5">
        <v>0</v>
      </c>
      <c r="Z65" s="5">
        <v>0</v>
      </c>
      <c r="AA65" s="5">
        <v>0</v>
      </c>
      <c r="AB65" s="155">
        <v>0</v>
      </c>
    </row>
    <row r="66" spans="1:28">
      <c r="A66" s="24">
        <v>65</v>
      </c>
      <c r="B66" s="173">
        <v>45.454479999999997</v>
      </c>
      <c r="C66" s="173">
        <v>-92.522530000000003</v>
      </c>
      <c r="D66" s="5">
        <v>1.5</v>
      </c>
      <c r="E66" s="5" t="s">
        <v>632</v>
      </c>
      <c r="F66" s="24">
        <v>1</v>
      </c>
      <c r="G66" s="5">
        <v>1</v>
      </c>
      <c r="H66" s="86">
        <v>1</v>
      </c>
      <c r="I66" s="5">
        <v>1</v>
      </c>
      <c r="J66" s="9">
        <v>0</v>
      </c>
      <c r="K66" s="26">
        <v>0</v>
      </c>
      <c r="L66" s="26">
        <v>0</v>
      </c>
      <c r="M66" s="5">
        <v>0</v>
      </c>
      <c r="N66" s="5">
        <v>1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155">
        <v>1</v>
      </c>
    </row>
    <row r="67" spans="1:28">
      <c r="A67" s="24">
        <v>66</v>
      </c>
      <c r="B67" s="173">
        <v>45.454920000000001</v>
      </c>
      <c r="C67" s="173">
        <v>-92.522549999999995</v>
      </c>
      <c r="D67" s="5">
        <v>9.5</v>
      </c>
      <c r="E67" s="5" t="s">
        <v>631</v>
      </c>
      <c r="F67" s="24">
        <v>1</v>
      </c>
      <c r="G67" s="5">
        <v>1</v>
      </c>
      <c r="H67" s="86">
        <v>1</v>
      </c>
      <c r="I67" s="5">
        <v>1</v>
      </c>
      <c r="J67" s="9">
        <v>0</v>
      </c>
      <c r="K67" s="26">
        <v>0</v>
      </c>
      <c r="L67" s="26">
        <v>0</v>
      </c>
      <c r="M67" s="5">
        <v>0</v>
      </c>
      <c r="N67" s="5">
        <v>1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155">
        <v>0</v>
      </c>
    </row>
    <row r="68" spans="1:28">
      <c r="A68" s="24">
        <v>67</v>
      </c>
      <c r="B68" s="173">
        <v>45.455370000000002</v>
      </c>
      <c r="C68" s="173">
        <v>-92.522570000000002</v>
      </c>
      <c r="D68" s="5">
        <v>10.5</v>
      </c>
      <c r="E68" s="5" t="s">
        <v>631</v>
      </c>
      <c r="F68" s="24">
        <v>1</v>
      </c>
      <c r="G68" s="5">
        <v>0</v>
      </c>
      <c r="H68" s="86">
        <v>0</v>
      </c>
      <c r="I68" s="5">
        <v>0</v>
      </c>
      <c r="J68" s="9">
        <v>0</v>
      </c>
      <c r="K68" s="26">
        <v>0</v>
      </c>
      <c r="L68" s="26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155">
        <v>0</v>
      </c>
    </row>
    <row r="69" spans="1:28">
      <c r="A69" s="24">
        <v>68</v>
      </c>
      <c r="B69" s="173">
        <v>45.45581</v>
      </c>
      <c r="C69" s="173">
        <v>-92.522589999999994</v>
      </c>
      <c r="D69" s="5">
        <v>13</v>
      </c>
      <c r="E69" s="5" t="s">
        <v>631</v>
      </c>
      <c r="F69" s="24">
        <v>0</v>
      </c>
      <c r="G69" s="5">
        <v>0</v>
      </c>
      <c r="H69" s="86">
        <v>0</v>
      </c>
      <c r="I69" s="5">
        <v>0</v>
      </c>
      <c r="J69" s="9">
        <v>0</v>
      </c>
      <c r="K69" s="26">
        <v>0</v>
      </c>
      <c r="L69" s="26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155">
        <v>0</v>
      </c>
    </row>
    <row r="70" spans="1:28">
      <c r="A70" s="24">
        <v>69</v>
      </c>
      <c r="B70" s="173">
        <v>45.45626</v>
      </c>
      <c r="C70" s="173">
        <v>-92.52261</v>
      </c>
      <c r="D70" s="5">
        <v>13.5</v>
      </c>
      <c r="E70" s="5" t="s">
        <v>631</v>
      </c>
      <c r="F70" s="24">
        <v>0</v>
      </c>
      <c r="G70" s="5">
        <v>0</v>
      </c>
      <c r="H70" s="86">
        <v>0</v>
      </c>
      <c r="I70" s="5">
        <v>0</v>
      </c>
      <c r="J70" s="9">
        <v>0</v>
      </c>
      <c r="K70" s="26">
        <v>0</v>
      </c>
      <c r="L70" s="26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155">
        <v>0</v>
      </c>
    </row>
    <row r="71" spans="1:28">
      <c r="A71" s="24">
        <v>70</v>
      </c>
      <c r="B71" s="173">
        <v>45.456710000000001</v>
      </c>
      <c r="C71" s="173">
        <v>-92.522630000000007</v>
      </c>
      <c r="D71" s="5">
        <v>13.5</v>
      </c>
      <c r="E71" s="5" t="s">
        <v>631</v>
      </c>
      <c r="F71" s="24">
        <v>0</v>
      </c>
      <c r="G71" s="5">
        <v>0</v>
      </c>
      <c r="H71" s="86">
        <v>0</v>
      </c>
      <c r="I71" s="5">
        <v>0</v>
      </c>
      <c r="J71" s="9">
        <v>0</v>
      </c>
      <c r="K71" s="26">
        <v>0</v>
      </c>
      <c r="L71" s="26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155">
        <v>0</v>
      </c>
    </row>
    <row r="72" spans="1:28">
      <c r="A72" s="24">
        <v>71</v>
      </c>
      <c r="B72" s="173">
        <v>45.457149999999999</v>
      </c>
      <c r="C72" s="173">
        <v>-92.522649999999999</v>
      </c>
      <c r="D72" s="5">
        <v>13</v>
      </c>
      <c r="E72" s="5" t="s">
        <v>631</v>
      </c>
      <c r="F72" s="24">
        <v>0</v>
      </c>
      <c r="G72" s="5">
        <v>0</v>
      </c>
      <c r="H72" s="86">
        <v>0</v>
      </c>
      <c r="I72" s="5">
        <v>0</v>
      </c>
      <c r="J72" s="9">
        <v>0</v>
      </c>
      <c r="K72" s="26">
        <v>0</v>
      </c>
      <c r="L72" s="26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155">
        <v>0</v>
      </c>
    </row>
    <row r="73" spans="1:28">
      <c r="A73" s="24">
        <v>72</v>
      </c>
      <c r="B73" s="173">
        <v>45.457599999999999</v>
      </c>
      <c r="C73" s="173">
        <v>-92.522670000000005</v>
      </c>
      <c r="D73" s="5">
        <v>10.5</v>
      </c>
      <c r="E73" s="5" t="s">
        <v>631</v>
      </c>
      <c r="F73" s="24">
        <v>1</v>
      </c>
      <c r="G73" s="5">
        <v>0</v>
      </c>
      <c r="H73" s="86">
        <v>0</v>
      </c>
      <c r="I73" s="5">
        <v>0</v>
      </c>
      <c r="J73" s="9">
        <v>0</v>
      </c>
      <c r="K73" s="26">
        <v>0</v>
      </c>
      <c r="L73" s="26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155">
        <v>0</v>
      </c>
    </row>
    <row r="74" spans="1:28">
      <c r="A74" s="24">
        <v>73</v>
      </c>
      <c r="B74" s="173">
        <v>45.458039999999997</v>
      </c>
      <c r="C74" s="173">
        <v>-92.522689999999997</v>
      </c>
      <c r="D74" s="5">
        <v>5.5</v>
      </c>
      <c r="E74" s="5" t="s">
        <v>632</v>
      </c>
      <c r="F74" s="24">
        <v>1</v>
      </c>
      <c r="G74" s="5">
        <v>1</v>
      </c>
      <c r="H74" s="86">
        <v>2</v>
      </c>
      <c r="I74" s="5">
        <v>2</v>
      </c>
      <c r="J74" s="9">
        <v>0</v>
      </c>
      <c r="K74" s="26">
        <v>0</v>
      </c>
      <c r="L74" s="26">
        <v>0</v>
      </c>
      <c r="M74" s="5">
        <v>0</v>
      </c>
      <c r="N74" s="5">
        <v>0</v>
      </c>
      <c r="O74" s="5">
        <v>0</v>
      </c>
      <c r="P74" s="5">
        <v>0</v>
      </c>
      <c r="Q74" s="5">
        <v>1</v>
      </c>
      <c r="R74" s="5">
        <v>0</v>
      </c>
      <c r="S74" s="5">
        <v>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155">
        <v>2</v>
      </c>
    </row>
    <row r="75" spans="1:28">
      <c r="A75" s="24">
        <v>74</v>
      </c>
      <c r="B75" s="173">
        <v>45.458489999999998</v>
      </c>
      <c r="C75" s="173">
        <v>-92.522710000000004</v>
      </c>
      <c r="D75" s="5">
        <v>3</v>
      </c>
      <c r="E75" s="5" t="s">
        <v>631</v>
      </c>
      <c r="F75" s="24">
        <v>1</v>
      </c>
      <c r="G75" s="5">
        <v>1</v>
      </c>
      <c r="H75" s="86">
        <v>5</v>
      </c>
      <c r="I75" s="5">
        <v>3</v>
      </c>
      <c r="J75" s="9">
        <v>0</v>
      </c>
      <c r="K75" s="26">
        <v>3</v>
      </c>
      <c r="L75" s="26">
        <v>0</v>
      </c>
      <c r="M75" s="5">
        <v>0</v>
      </c>
      <c r="N75" s="5">
        <v>2</v>
      </c>
      <c r="O75" s="5">
        <v>0</v>
      </c>
      <c r="P75" s="5">
        <v>2</v>
      </c>
      <c r="Q75" s="5">
        <v>2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1</v>
      </c>
      <c r="Y75" s="5">
        <v>0</v>
      </c>
      <c r="Z75" s="5">
        <v>0</v>
      </c>
      <c r="AA75" s="5">
        <v>0</v>
      </c>
      <c r="AB75" s="155">
        <v>2</v>
      </c>
    </row>
    <row r="76" spans="1:28">
      <c r="A76" s="24">
        <v>75</v>
      </c>
      <c r="B76" s="173">
        <v>45.458930000000002</v>
      </c>
      <c r="C76" s="173">
        <v>-92.522729999999996</v>
      </c>
      <c r="D76" s="5">
        <v>3</v>
      </c>
      <c r="E76" s="5" t="s">
        <v>631</v>
      </c>
      <c r="F76" s="24">
        <v>1</v>
      </c>
      <c r="G76" s="5">
        <v>1</v>
      </c>
      <c r="H76" s="86">
        <v>1</v>
      </c>
      <c r="I76" s="5">
        <v>3</v>
      </c>
      <c r="J76" s="9">
        <v>2</v>
      </c>
      <c r="K76" s="26">
        <v>0</v>
      </c>
      <c r="L76" s="26">
        <v>0</v>
      </c>
      <c r="M76" s="5">
        <v>0</v>
      </c>
      <c r="N76" s="5">
        <v>3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155">
        <v>0</v>
      </c>
    </row>
    <row r="77" spans="1:28">
      <c r="A77" s="24">
        <v>76</v>
      </c>
      <c r="B77" s="173">
        <v>45.459380000000003</v>
      </c>
      <c r="C77" s="173">
        <v>-92.522750000000002</v>
      </c>
      <c r="D77" s="5">
        <v>3</v>
      </c>
      <c r="E77" s="5" t="s">
        <v>631</v>
      </c>
      <c r="F77" s="24">
        <v>1</v>
      </c>
      <c r="G77" s="5">
        <v>1</v>
      </c>
      <c r="H77" s="86">
        <v>2</v>
      </c>
      <c r="I77" s="5">
        <v>3</v>
      </c>
      <c r="J77" s="9">
        <v>4</v>
      </c>
      <c r="K77" s="26">
        <v>1</v>
      </c>
      <c r="L77" s="26">
        <v>0</v>
      </c>
      <c r="M77" s="5">
        <v>0</v>
      </c>
      <c r="N77" s="5">
        <v>3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155">
        <v>1</v>
      </c>
    </row>
    <row r="78" spans="1:28">
      <c r="A78" s="24">
        <v>77</v>
      </c>
      <c r="B78" s="173">
        <v>45.459829999999997</v>
      </c>
      <c r="C78" s="173">
        <v>-92.522769999999994</v>
      </c>
      <c r="D78" s="5">
        <v>1.5</v>
      </c>
      <c r="E78" s="5" t="s">
        <v>631</v>
      </c>
      <c r="F78" s="24">
        <v>1</v>
      </c>
      <c r="G78" s="5">
        <v>1</v>
      </c>
      <c r="H78" s="86">
        <v>6</v>
      </c>
      <c r="I78" s="5">
        <v>3</v>
      </c>
      <c r="J78" s="9">
        <v>0</v>
      </c>
      <c r="K78" s="26">
        <v>2</v>
      </c>
      <c r="L78" s="26">
        <v>0</v>
      </c>
      <c r="M78" s="5">
        <v>0</v>
      </c>
      <c r="N78" s="5">
        <v>3</v>
      </c>
      <c r="O78" s="5">
        <v>0</v>
      </c>
      <c r="P78" s="5">
        <v>3</v>
      </c>
      <c r="Q78" s="5">
        <v>1</v>
      </c>
      <c r="R78" s="5">
        <v>0</v>
      </c>
      <c r="S78" s="5">
        <v>0</v>
      </c>
      <c r="T78" s="5">
        <v>2</v>
      </c>
      <c r="U78" s="5">
        <v>0</v>
      </c>
      <c r="V78" s="5">
        <v>0</v>
      </c>
      <c r="W78" s="5">
        <v>0</v>
      </c>
      <c r="X78" s="5">
        <v>1</v>
      </c>
      <c r="Y78" s="5">
        <v>0</v>
      </c>
      <c r="Z78" s="5">
        <v>0</v>
      </c>
      <c r="AA78" s="5">
        <v>0</v>
      </c>
      <c r="AB78" s="155">
        <v>3</v>
      </c>
    </row>
    <row r="79" spans="1:28">
      <c r="A79" s="24">
        <v>78</v>
      </c>
      <c r="B79" s="173">
        <v>45.454039999999999</v>
      </c>
      <c r="C79" s="173">
        <v>-92.521870000000007</v>
      </c>
      <c r="D79" s="5">
        <v>5.5</v>
      </c>
      <c r="E79" s="5" t="s">
        <v>631</v>
      </c>
      <c r="F79" s="24">
        <v>1</v>
      </c>
      <c r="G79" s="5">
        <v>1</v>
      </c>
      <c r="H79" s="86">
        <v>2</v>
      </c>
      <c r="I79" s="5">
        <v>3</v>
      </c>
      <c r="J79" s="9">
        <v>0</v>
      </c>
      <c r="K79" s="26">
        <v>0</v>
      </c>
      <c r="L79" s="26">
        <v>0</v>
      </c>
      <c r="M79" s="5">
        <v>0</v>
      </c>
      <c r="N79" s="5">
        <v>2</v>
      </c>
      <c r="O79" s="5">
        <v>0</v>
      </c>
      <c r="P79" s="5">
        <v>0</v>
      </c>
      <c r="Q79" s="5">
        <v>0</v>
      </c>
      <c r="R79" s="5">
        <v>3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155">
        <v>0</v>
      </c>
    </row>
    <row r="80" spans="1:28">
      <c r="A80" s="24">
        <v>79</v>
      </c>
      <c r="B80" s="173">
        <v>45.45449</v>
      </c>
      <c r="C80" s="173">
        <v>-92.521889999999999</v>
      </c>
      <c r="D80" s="5">
        <v>9</v>
      </c>
      <c r="E80" s="5" t="s">
        <v>631</v>
      </c>
      <c r="F80" s="24">
        <v>1</v>
      </c>
      <c r="G80" s="5">
        <v>1</v>
      </c>
      <c r="H80" s="86">
        <v>0</v>
      </c>
      <c r="I80" s="5">
        <v>1</v>
      </c>
      <c r="J80" s="9">
        <v>1</v>
      </c>
      <c r="K80" s="26">
        <v>0</v>
      </c>
      <c r="L80" s="26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155">
        <v>0</v>
      </c>
    </row>
    <row r="81" spans="1:28">
      <c r="A81" s="24">
        <v>80</v>
      </c>
      <c r="B81" s="173">
        <v>45.454940000000001</v>
      </c>
      <c r="C81" s="173">
        <v>-92.521910000000005</v>
      </c>
      <c r="D81" s="5">
        <v>11</v>
      </c>
      <c r="E81" s="5" t="s">
        <v>631</v>
      </c>
      <c r="F81" s="24">
        <v>1</v>
      </c>
      <c r="G81" s="5">
        <v>0</v>
      </c>
      <c r="H81" s="86">
        <v>0</v>
      </c>
      <c r="I81" s="5">
        <v>0</v>
      </c>
      <c r="J81" s="9">
        <v>0</v>
      </c>
      <c r="K81" s="26">
        <v>0</v>
      </c>
      <c r="L81" s="26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155">
        <v>0</v>
      </c>
    </row>
    <row r="82" spans="1:28">
      <c r="A82" s="24">
        <v>81</v>
      </c>
      <c r="B82" s="173">
        <v>45.455379999999998</v>
      </c>
      <c r="C82" s="173">
        <v>-92.521929999999998</v>
      </c>
      <c r="D82" s="5">
        <v>13</v>
      </c>
      <c r="E82" s="5" t="s">
        <v>631</v>
      </c>
      <c r="F82" s="24">
        <v>0</v>
      </c>
      <c r="G82" s="5">
        <v>0</v>
      </c>
      <c r="H82" s="86">
        <v>0</v>
      </c>
      <c r="I82" s="5">
        <v>0</v>
      </c>
      <c r="J82" s="9">
        <v>0</v>
      </c>
      <c r="K82" s="26">
        <v>0</v>
      </c>
      <c r="L82" s="26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155">
        <v>0</v>
      </c>
    </row>
    <row r="83" spans="1:28">
      <c r="A83" s="24">
        <v>82</v>
      </c>
      <c r="B83" s="173">
        <v>45.455829999999999</v>
      </c>
      <c r="C83" s="173">
        <v>-92.521950000000004</v>
      </c>
      <c r="D83" s="5">
        <v>0</v>
      </c>
      <c r="E83" s="5">
        <v>0</v>
      </c>
      <c r="F83" s="24">
        <v>0</v>
      </c>
      <c r="G83" s="5">
        <v>0</v>
      </c>
      <c r="H83" s="86">
        <v>0</v>
      </c>
      <c r="I83" s="5">
        <v>0</v>
      </c>
      <c r="J83" s="9">
        <v>0</v>
      </c>
      <c r="K83" s="26">
        <v>0</v>
      </c>
      <c r="L83" s="26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155">
        <v>0</v>
      </c>
    </row>
    <row r="84" spans="1:28">
      <c r="A84" s="24">
        <v>83</v>
      </c>
      <c r="B84" s="173">
        <v>45.456270000000004</v>
      </c>
      <c r="C84" s="173">
        <v>-92.521969999999996</v>
      </c>
      <c r="D84" s="5">
        <v>0</v>
      </c>
      <c r="E84" s="5">
        <v>0</v>
      </c>
      <c r="F84" s="24">
        <v>0</v>
      </c>
      <c r="G84" s="5">
        <v>0</v>
      </c>
      <c r="H84" s="86">
        <v>0</v>
      </c>
      <c r="I84" s="5">
        <v>0</v>
      </c>
      <c r="J84" s="9">
        <v>0</v>
      </c>
      <c r="K84" s="26">
        <v>0</v>
      </c>
      <c r="L84" s="26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155">
        <v>0</v>
      </c>
    </row>
    <row r="85" spans="1:28">
      <c r="A85" s="24">
        <v>84</v>
      </c>
      <c r="B85" s="173">
        <v>45.456719999999997</v>
      </c>
      <c r="C85" s="173">
        <v>-92.521990000000002</v>
      </c>
      <c r="D85" s="5">
        <v>0</v>
      </c>
      <c r="E85" s="5">
        <v>0</v>
      </c>
      <c r="F85" s="24">
        <v>0</v>
      </c>
      <c r="G85" s="5">
        <v>0</v>
      </c>
      <c r="H85" s="86">
        <v>0</v>
      </c>
      <c r="I85" s="5">
        <v>0</v>
      </c>
      <c r="J85" s="9">
        <v>0</v>
      </c>
      <c r="K85" s="26">
        <v>0</v>
      </c>
      <c r="L85" s="26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155">
        <v>0</v>
      </c>
    </row>
    <row r="86" spans="1:28">
      <c r="A86" s="24">
        <v>85</v>
      </c>
      <c r="B86" s="173">
        <v>45.457169999999998</v>
      </c>
      <c r="C86" s="173">
        <v>-92.522009999999995</v>
      </c>
      <c r="D86" s="5">
        <v>0</v>
      </c>
      <c r="E86" s="5">
        <v>0</v>
      </c>
      <c r="F86" s="24">
        <v>0</v>
      </c>
      <c r="G86" s="5">
        <v>0</v>
      </c>
      <c r="H86" s="86">
        <v>0</v>
      </c>
      <c r="I86" s="5">
        <v>0</v>
      </c>
      <c r="J86" s="9">
        <v>0</v>
      </c>
      <c r="K86" s="26">
        <v>0</v>
      </c>
      <c r="L86" s="26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155">
        <v>0</v>
      </c>
    </row>
    <row r="87" spans="1:28">
      <c r="A87" s="24">
        <v>86</v>
      </c>
      <c r="B87" s="173">
        <v>45.457610000000003</v>
      </c>
      <c r="C87" s="173">
        <v>-92.522030000000001</v>
      </c>
      <c r="D87" s="5">
        <v>11.5</v>
      </c>
      <c r="E87" s="5" t="s">
        <v>631</v>
      </c>
      <c r="F87" s="24">
        <v>1</v>
      </c>
      <c r="G87" s="5">
        <v>1</v>
      </c>
      <c r="H87" s="86">
        <v>1</v>
      </c>
      <c r="I87" s="5">
        <v>1</v>
      </c>
      <c r="J87" s="9">
        <v>0</v>
      </c>
      <c r="K87" s="26">
        <v>0</v>
      </c>
      <c r="L87" s="26">
        <v>0</v>
      </c>
      <c r="M87" s="5">
        <v>0</v>
      </c>
      <c r="N87" s="5">
        <v>1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155">
        <v>0</v>
      </c>
    </row>
    <row r="88" spans="1:28">
      <c r="A88" s="24">
        <v>87</v>
      </c>
      <c r="B88" s="173">
        <v>45.458060000000003</v>
      </c>
      <c r="C88" s="173">
        <v>-92.522049999999993</v>
      </c>
      <c r="D88" s="5">
        <v>6</v>
      </c>
      <c r="E88" s="5" t="s">
        <v>631</v>
      </c>
      <c r="F88" s="24">
        <v>1</v>
      </c>
      <c r="G88" s="5">
        <v>1</v>
      </c>
      <c r="H88" s="86">
        <v>1</v>
      </c>
      <c r="I88" s="5">
        <v>2</v>
      </c>
      <c r="J88" s="9">
        <v>0</v>
      </c>
      <c r="K88" s="26">
        <v>0</v>
      </c>
      <c r="L88" s="26">
        <v>0</v>
      </c>
      <c r="M88" s="5">
        <v>0</v>
      </c>
      <c r="N88" s="5">
        <v>2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155">
        <v>0</v>
      </c>
    </row>
    <row r="89" spans="1:28">
      <c r="A89" s="24">
        <v>88</v>
      </c>
      <c r="B89" s="173">
        <v>45.458500000000001</v>
      </c>
      <c r="C89" s="173">
        <v>-92.522069999999999</v>
      </c>
      <c r="D89" s="5">
        <v>2</v>
      </c>
      <c r="E89" s="5" t="s">
        <v>631</v>
      </c>
      <c r="F89" s="24">
        <v>1</v>
      </c>
      <c r="G89" s="5">
        <v>1</v>
      </c>
      <c r="H89" s="86">
        <v>6</v>
      </c>
      <c r="I89" s="5">
        <v>3</v>
      </c>
      <c r="J89" s="9">
        <v>0</v>
      </c>
      <c r="K89" s="26">
        <v>3</v>
      </c>
      <c r="L89" s="26">
        <v>0</v>
      </c>
      <c r="M89" s="5">
        <v>0</v>
      </c>
      <c r="N89" s="5">
        <v>0</v>
      </c>
      <c r="O89" s="5">
        <v>0</v>
      </c>
      <c r="P89" s="5">
        <v>2</v>
      </c>
      <c r="Q89" s="5">
        <v>2</v>
      </c>
      <c r="R89" s="5">
        <v>0</v>
      </c>
      <c r="S89" s="5">
        <v>0</v>
      </c>
      <c r="T89" s="5">
        <v>0</v>
      </c>
      <c r="U89" s="5">
        <v>0</v>
      </c>
      <c r="V89" s="5">
        <v>4</v>
      </c>
      <c r="W89" s="5">
        <v>1</v>
      </c>
      <c r="X89" s="5">
        <v>1</v>
      </c>
      <c r="Y89" s="5">
        <v>0</v>
      </c>
      <c r="Z89" s="5">
        <v>0</v>
      </c>
      <c r="AA89" s="5">
        <v>1</v>
      </c>
      <c r="AB89" s="155">
        <v>0</v>
      </c>
    </row>
    <row r="90" spans="1:28">
      <c r="A90" s="24">
        <v>89</v>
      </c>
      <c r="B90" s="173">
        <v>45.458950000000002</v>
      </c>
      <c r="C90" s="173">
        <v>-92.522090000000006</v>
      </c>
      <c r="D90" s="5">
        <v>3</v>
      </c>
      <c r="E90" s="5" t="s">
        <v>631</v>
      </c>
      <c r="F90" s="24">
        <v>1</v>
      </c>
      <c r="G90" s="5">
        <v>1</v>
      </c>
      <c r="H90" s="86">
        <v>6</v>
      </c>
      <c r="I90" s="5">
        <v>3</v>
      </c>
      <c r="J90" s="9">
        <v>0</v>
      </c>
      <c r="K90" s="26">
        <v>1</v>
      </c>
      <c r="L90" s="26">
        <v>0</v>
      </c>
      <c r="M90" s="5">
        <v>0</v>
      </c>
      <c r="N90" s="5">
        <v>1</v>
      </c>
      <c r="O90" s="5">
        <v>0</v>
      </c>
      <c r="P90" s="5">
        <v>1</v>
      </c>
      <c r="Q90" s="5">
        <v>0</v>
      </c>
      <c r="R90" s="5">
        <v>0</v>
      </c>
      <c r="S90" s="5">
        <v>0</v>
      </c>
      <c r="T90" s="5">
        <v>3</v>
      </c>
      <c r="U90" s="5">
        <v>0</v>
      </c>
      <c r="V90" s="5">
        <v>0</v>
      </c>
      <c r="W90" s="5">
        <v>0</v>
      </c>
      <c r="X90" s="5">
        <v>1</v>
      </c>
      <c r="Y90" s="5">
        <v>0</v>
      </c>
      <c r="Z90" s="5">
        <v>0</v>
      </c>
      <c r="AA90" s="5">
        <v>1</v>
      </c>
      <c r="AB90" s="155">
        <v>0</v>
      </c>
    </row>
    <row r="91" spans="1:28">
      <c r="A91" s="24">
        <v>90</v>
      </c>
      <c r="B91" s="173">
        <v>45.459389999999999</v>
      </c>
      <c r="C91" s="173">
        <v>-92.522109999999998</v>
      </c>
      <c r="D91" s="5">
        <v>2.5</v>
      </c>
      <c r="E91" s="5" t="s">
        <v>631</v>
      </c>
      <c r="F91" s="24">
        <v>1</v>
      </c>
      <c r="G91" s="5">
        <v>1</v>
      </c>
      <c r="H91" s="86">
        <v>5</v>
      </c>
      <c r="I91" s="5">
        <v>3</v>
      </c>
      <c r="J91" s="9">
        <v>0</v>
      </c>
      <c r="K91" s="26">
        <v>2</v>
      </c>
      <c r="L91" s="26">
        <v>0</v>
      </c>
      <c r="M91" s="5">
        <v>0</v>
      </c>
      <c r="N91" s="5">
        <v>0</v>
      </c>
      <c r="O91" s="5">
        <v>0</v>
      </c>
      <c r="P91" s="5">
        <v>3</v>
      </c>
      <c r="Q91" s="5">
        <v>1</v>
      </c>
      <c r="R91" s="5">
        <v>0</v>
      </c>
      <c r="S91" s="5">
        <v>0</v>
      </c>
      <c r="T91" s="5">
        <v>3</v>
      </c>
      <c r="U91" s="5">
        <v>0</v>
      </c>
      <c r="V91" s="5">
        <v>0</v>
      </c>
      <c r="W91" s="5">
        <v>0</v>
      </c>
      <c r="X91" s="5">
        <v>2</v>
      </c>
      <c r="Y91" s="5">
        <v>0</v>
      </c>
      <c r="Z91" s="5">
        <v>0</v>
      </c>
      <c r="AA91" s="5">
        <v>0</v>
      </c>
      <c r="AB91" s="155">
        <v>0</v>
      </c>
    </row>
    <row r="92" spans="1:28">
      <c r="A92" s="24">
        <v>91</v>
      </c>
      <c r="B92" s="173">
        <v>45.454059999999998</v>
      </c>
      <c r="C92" s="173">
        <v>-92.521240000000006</v>
      </c>
      <c r="D92" s="5">
        <v>6.5</v>
      </c>
      <c r="E92" s="5" t="s">
        <v>631</v>
      </c>
      <c r="F92" s="24">
        <v>1</v>
      </c>
      <c r="G92" s="5">
        <v>1</v>
      </c>
      <c r="H92" s="86">
        <v>1</v>
      </c>
      <c r="I92" s="5">
        <v>2</v>
      </c>
      <c r="J92" s="9">
        <v>0</v>
      </c>
      <c r="K92" s="26">
        <v>0</v>
      </c>
      <c r="L92" s="26">
        <v>0</v>
      </c>
      <c r="M92" s="5">
        <v>0</v>
      </c>
      <c r="N92" s="5">
        <v>2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155">
        <v>1</v>
      </c>
    </row>
    <row r="93" spans="1:28">
      <c r="A93" s="24">
        <v>92</v>
      </c>
      <c r="B93" s="173">
        <v>45.454500000000003</v>
      </c>
      <c r="C93" s="173">
        <v>-92.521259999999998</v>
      </c>
      <c r="D93" s="5">
        <v>9.5</v>
      </c>
      <c r="E93" s="5" t="s">
        <v>631</v>
      </c>
      <c r="F93" s="24">
        <v>1</v>
      </c>
      <c r="G93" s="5">
        <v>0</v>
      </c>
      <c r="H93" s="86">
        <v>0</v>
      </c>
      <c r="I93" s="5">
        <v>0</v>
      </c>
      <c r="J93" s="9">
        <v>0</v>
      </c>
      <c r="K93" s="26">
        <v>0</v>
      </c>
      <c r="L93" s="26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155">
        <v>0</v>
      </c>
    </row>
    <row r="94" spans="1:28">
      <c r="A94" s="24">
        <v>93</v>
      </c>
      <c r="B94" s="173">
        <v>45.454949999999997</v>
      </c>
      <c r="C94" s="173">
        <v>-92.521280000000004</v>
      </c>
      <c r="D94" s="5">
        <v>13</v>
      </c>
      <c r="E94" s="5" t="s">
        <v>631</v>
      </c>
      <c r="F94" s="24">
        <v>0</v>
      </c>
      <c r="G94" s="5">
        <v>0</v>
      </c>
      <c r="H94" s="86">
        <v>0</v>
      </c>
      <c r="I94" s="5">
        <v>0</v>
      </c>
      <c r="J94" s="9">
        <v>0</v>
      </c>
      <c r="K94" s="26">
        <v>0</v>
      </c>
      <c r="L94" s="26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155">
        <v>0</v>
      </c>
    </row>
    <row r="95" spans="1:28">
      <c r="A95" s="24">
        <v>94</v>
      </c>
      <c r="B95" s="173">
        <v>45.455399999999997</v>
      </c>
      <c r="C95" s="173">
        <v>-92.521299999999997</v>
      </c>
      <c r="D95" s="5">
        <v>0</v>
      </c>
      <c r="E95" s="5">
        <v>0</v>
      </c>
      <c r="F95" s="24">
        <v>0</v>
      </c>
      <c r="G95" s="5">
        <v>0</v>
      </c>
      <c r="H95" s="86">
        <v>0</v>
      </c>
      <c r="I95" s="5">
        <v>0</v>
      </c>
      <c r="J95" s="9">
        <v>0</v>
      </c>
      <c r="K95" s="26">
        <v>0</v>
      </c>
      <c r="L95" s="26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155">
        <v>0</v>
      </c>
    </row>
    <row r="96" spans="1:28">
      <c r="A96" s="24">
        <v>95</v>
      </c>
      <c r="B96" s="173">
        <v>45.455840000000002</v>
      </c>
      <c r="C96" s="173">
        <v>-92.521320000000003</v>
      </c>
      <c r="D96" s="5">
        <v>0</v>
      </c>
      <c r="E96" s="5">
        <v>0</v>
      </c>
      <c r="F96" s="24">
        <v>0</v>
      </c>
      <c r="G96" s="5">
        <v>0</v>
      </c>
      <c r="H96" s="86">
        <v>0</v>
      </c>
      <c r="I96" s="5">
        <v>0</v>
      </c>
      <c r="J96" s="9">
        <v>0</v>
      </c>
      <c r="K96" s="26">
        <v>0</v>
      </c>
      <c r="L96" s="26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155">
        <v>0</v>
      </c>
    </row>
    <row r="97" spans="1:28">
      <c r="A97" s="24">
        <v>96</v>
      </c>
      <c r="B97" s="173">
        <v>45.456290000000003</v>
      </c>
      <c r="C97" s="173">
        <v>-92.521339999999995</v>
      </c>
      <c r="D97" s="5">
        <v>0</v>
      </c>
      <c r="E97" s="5">
        <v>0</v>
      </c>
      <c r="F97" s="24">
        <v>0</v>
      </c>
      <c r="G97" s="5">
        <v>0</v>
      </c>
      <c r="H97" s="86">
        <v>0</v>
      </c>
      <c r="I97" s="5">
        <v>0</v>
      </c>
      <c r="J97" s="9">
        <v>0</v>
      </c>
      <c r="K97" s="26">
        <v>0</v>
      </c>
      <c r="L97" s="26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155">
        <v>0</v>
      </c>
    </row>
    <row r="98" spans="1:28">
      <c r="A98" s="24">
        <v>97</v>
      </c>
      <c r="B98" s="173">
        <v>45.45673</v>
      </c>
      <c r="C98" s="173">
        <v>-92.521360000000001</v>
      </c>
      <c r="D98" s="5">
        <v>0</v>
      </c>
      <c r="E98" s="5">
        <v>0</v>
      </c>
      <c r="F98" s="24">
        <v>0</v>
      </c>
      <c r="G98" s="5">
        <v>0</v>
      </c>
      <c r="H98" s="86">
        <v>0</v>
      </c>
      <c r="I98" s="5">
        <v>0</v>
      </c>
      <c r="J98" s="9">
        <v>0</v>
      </c>
      <c r="K98" s="26">
        <v>0</v>
      </c>
      <c r="L98" s="26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155">
        <v>0</v>
      </c>
    </row>
    <row r="99" spans="1:28">
      <c r="A99" s="24">
        <v>98</v>
      </c>
      <c r="B99" s="173">
        <v>45.457180000000001</v>
      </c>
      <c r="C99" s="173">
        <v>-92.521379999999994</v>
      </c>
      <c r="D99" s="5">
        <v>0</v>
      </c>
      <c r="E99" s="5">
        <v>0</v>
      </c>
      <c r="F99" s="24">
        <v>0</v>
      </c>
      <c r="G99" s="5">
        <v>0</v>
      </c>
      <c r="H99" s="86">
        <v>0</v>
      </c>
      <c r="I99" s="5">
        <v>0</v>
      </c>
      <c r="J99" s="9">
        <v>0</v>
      </c>
      <c r="K99" s="26">
        <v>0</v>
      </c>
      <c r="L99" s="26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155">
        <v>0</v>
      </c>
    </row>
    <row r="100" spans="1:28">
      <c r="A100" s="24">
        <v>99</v>
      </c>
      <c r="B100" s="173">
        <v>45.457630000000002</v>
      </c>
      <c r="C100" s="173">
        <v>-92.5214</v>
      </c>
      <c r="D100" s="5">
        <v>10.5</v>
      </c>
      <c r="E100" s="5" t="s">
        <v>631</v>
      </c>
      <c r="F100" s="24">
        <v>1</v>
      </c>
      <c r="G100" s="5">
        <v>0</v>
      </c>
      <c r="H100" s="86">
        <v>0</v>
      </c>
      <c r="I100" s="5">
        <v>0</v>
      </c>
      <c r="J100" s="9">
        <v>0</v>
      </c>
      <c r="K100" s="26">
        <v>0</v>
      </c>
      <c r="L100" s="26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155">
        <v>0</v>
      </c>
    </row>
    <row r="101" spans="1:28">
      <c r="A101" s="24">
        <v>100</v>
      </c>
      <c r="B101" s="173">
        <v>45.458069999999999</v>
      </c>
      <c r="C101" s="173">
        <v>-92.521420000000006</v>
      </c>
      <c r="D101" s="5">
        <v>1.5</v>
      </c>
      <c r="E101" s="5" t="s">
        <v>632</v>
      </c>
      <c r="F101" s="24">
        <v>1</v>
      </c>
      <c r="G101" s="5">
        <v>1</v>
      </c>
      <c r="H101" s="86">
        <v>1</v>
      </c>
      <c r="I101" s="5">
        <v>2</v>
      </c>
      <c r="J101" s="9">
        <v>0</v>
      </c>
      <c r="K101" s="26">
        <v>0</v>
      </c>
      <c r="L101" s="26">
        <v>0</v>
      </c>
      <c r="M101" s="5">
        <v>0</v>
      </c>
      <c r="N101" s="5">
        <v>2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155">
        <v>2</v>
      </c>
    </row>
    <row r="102" spans="1:28">
      <c r="A102" s="24">
        <v>101</v>
      </c>
      <c r="B102" s="173">
        <v>45.45852</v>
      </c>
      <c r="C102" s="173">
        <v>-92.521439999999998</v>
      </c>
      <c r="D102" s="5">
        <v>1</v>
      </c>
      <c r="E102" s="5" t="s">
        <v>631</v>
      </c>
      <c r="F102" s="24">
        <v>1</v>
      </c>
      <c r="G102" s="5">
        <v>1</v>
      </c>
      <c r="H102" s="86">
        <v>6</v>
      </c>
      <c r="I102" s="5">
        <v>3</v>
      </c>
      <c r="J102" s="9">
        <v>0</v>
      </c>
      <c r="K102" s="26">
        <v>2</v>
      </c>
      <c r="L102" s="26">
        <v>0</v>
      </c>
      <c r="M102" s="5">
        <v>0</v>
      </c>
      <c r="N102" s="5">
        <v>0</v>
      </c>
      <c r="O102" s="5">
        <v>0</v>
      </c>
      <c r="P102" s="5">
        <v>2</v>
      </c>
      <c r="Q102" s="5">
        <v>2</v>
      </c>
      <c r="R102" s="5">
        <v>0</v>
      </c>
      <c r="S102" s="5">
        <v>0</v>
      </c>
      <c r="T102" s="5">
        <v>3</v>
      </c>
      <c r="U102" s="5">
        <v>0</v>
      </c>
      <c r="V102" s="5">
        <v>0</v>
      </c>
      <c r="W102" s="5">
        <v>3</v>
      </c>
      <c r="X102" s="5">
        <v>1</v>
      </c>
      <c r="Y102" s="5">
        <v>0</v>
      </c>
      <c r="Z102" s="5">
        <v>0</v>
      </c>
      <c r="AA102" s="5">
        <v>0</v>
      </c>
      <c r="AB102" s="155">
        <v>0</v>
      </c>
    </row>
    <row r="103" spans="1:28">
      <c r="A103" s="24">
        <v>102</v>
      </c>
      <c r="B103" s="173">
        <v>45.458959999999998</v>
      </c>
      <c r="C103" s="173">
        <v>-92.521460000000005</v>
      </c>
      <c r="D103" s="5">
        <v>1</v>
      </c>
      <c r="E103" s="5" t="s">
        <v>631</v>
      </c>
      <c r="F103" s="24">
        <v>1</v>
      </c>
      <c r="G103" s="5">
        <v>1</v>
      </c>
      <c r="H103" s="86">
        <v>7</v>
      </c>
      <c r="I103" s="5">
        <v>3</v>
      </c>
      <c r="J103" s="9">
        <v>0</v>
      </c>
      <c r="K103" s="26">
        <v>1</v>
      </c>
      <c r="L103" s="26">
        <v>0</v>
      </c>
      <c r="M103" s="5">
        <v>0</v>
      </c>
      <c r="N103" s="5">
        <v>0</v>
      </c>
      <c r="O103" s="5">
        <v>0</v>
      </c>
      <c r="P103" s="5">
        <v>2</v>
      </c>
      <c r="Q103" s="5">
        <v>1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v>1</v>
      </c>
      <c r="X103" s="5">
        <v>1</v>
      </c>
      <c r="Y103" s="5">
        <v>3</v>
      </c>
      <c r="Z103" s="5">
        <v>0</v>
      </c>
      <c r="AA103" s="5">
        <v>0</v>
      </c>
      <c r="AB103" s="155">
        <v>0</v>
      </c>
    </row>
    <row r="104" spans="1:28">
      <c r="A104" s="24">
        <v>103</v>
      </c>
      <c r="B104" s="173">
        <v>45.453629999999997</v>
      </c>
      <c r="C104" s="173">
        <v>-92.520589999999999</v>
      </c>
      <c r="D104" s="5">
        <v>3.5</v>
      </c>
      <c r="E104" s="5" t="s">
        <v>633</v>
      </c>
      <c r="F104" s="24">
        <v>1</v>
      </c>
      <c r="G104" s="5">
        <v>1</v>
      </c>
      <c r="H104" s="86">
        <v>2</v>
      </c>
      <c r="I104" s="5">
        <v>2</v>
      </c>
      <c r="J104" s="9">
        <v>0</v>
      </c>
      <c r="K104" s="26">
        <v>0</v>
      </c>
      <c r="L104" s="26">
        <v>2</v>
      </c>
      <c r="M104" s="5">
        <v>0</v>
      </c>
      <c r="N104" s="5">
        <v>1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155">
        <v>2</v>
      </c>
    </row>
    <row r="105" spans="1:28">
      <c r="A105" s="24">
        <v>104</v>
      </c>
      <c r="B105" s="173">
        <v>45.454070000000002</v>
      </c>
      <c r="C105" s="173">
        <v>-92.520610000000005</v>
      </c>
      <c r="D105" s="5">
        <v>10</v>
      </c>
      <c r="E105" s="5" t="s">
        <v>631</v>
      </c>
      <c r="F105" s="24">
        <v>1</v>
      </c>
      <c r="G105" s="5">
        <v>0</v>
      </c>
      <c r="H105" s="86">
        <v>0</v>
      </c>
      <c r="I105" s="5">
        <v>0</v>
      </c>
      <c r="J105" s="9">
        <v>0</v>
      </c>
      <c r="K105" s="26">
        <v>0</v>
      </c>
      <c r="L105" s="26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155">
        <v>0</v>
      </c>
    </row>
    <row r="106" spans="1:28">
      <c r="A106" s="24">
        <v>105</v>
      </c>
      <c r="B106" s="173">
        <v>45.454520000000002</v>
      </c>
      <c r="C106" s="173">
        <v>-92.520629999999997</v>
      </c>
      <c r="D106" s="5">
        <v>12</v>
      </c>
      <c r="E106" s="5" t="s">
        <v>631</v>
      </c>
      <c r="F106" s="24">
        <v>0</v>
      </c>
      <c r="G106" s="5">
        <v>0</v>
      </c>
      <c r="H106" s="86">
        <v>0</v>
      </c>
      <c r="I106" s="5">
        <v>0</v>
      </c>
      <c r="J106" s="9">
        <v>0</v>
      </c>
      <c r="K106" s="26">
        <v>0</v>
      </c>
      <c r="L106" s="26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155">
        <v>0</v>
      </c>
    </row>
    <row r="107" spans="1:28">
      <c r="A107" s="24">
        <v>106</v>
      </c>
      <c r="B107" s="173">
        <v>45.45496</v>
      </c>
      <c r="C107" s="173">
        <v>-92.520650000000003</v>
      </c>
      <c r="D107" s="5">
        <v>0</v>
      </c>
      <c r="E107" s="5">
        <v>0</v>
      </c>
      <c r="F107" s="24">
        <v>0</v>
      </c>
      <c r="G107" s="5">
        <v>0</v>
      </c>
      <c r="H107" s="86">
        <v>0</v>
      </c>
      <c r="I107" s="5">
        <v>0</v>
      </c>
      <c r="J107" s="9">
        <v>0</v>
      </c>
      <c r="K107" s="26">
        <v>0</v>
      </c>
      <c r="L107" s="26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155">
        <v>0</v>
      </c>
    </row>
    <row r="108" spans="1:28">
      <c r="A108" s="24">
        <v>107</v>
      </c>
      <c r="B108" s="173">
        <v>45.455410000000001</v>
      </c>
      <c r="C108" s="173">
        <v>-92.520669999999996</v>
      </c>
      <c r="D108" s="5">
        <v>0</v>
      </c>
      <c r="E108" s="5">
        <v>0</v>
      </c>
      <c r="F108" s="24">
        <v>0</v>
      </c>
      <c r="G108" s="5">
        <v>0</v>
      </c>
      <c r="H108" s="86">
        <v>0</v>
      </c>
      <c r="I108" s="5">
        <v>0</v>
      </c>
      <c r="J108" s="9">
        <v>0</v>
      </c>
      <c r="K108" s="26">
        <v>0</v>
      </c>
      <c r="L108" s="26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155">
        <v>0</v>
      </c>
    </row>
    <row r="109" spans="1:28">
      <c r="A109" s="24">
        <v>108</v>
      </c>
      <c r="B109" s="173">
        <v>45.455860000000001</v>
      </c>
      <c r="C109" s="173">
        <v>-92.520690000000002</v>
      </c>
      <c r="D109" s="5">
        <v>0</v>
      </c>
      <c r="E109" s="5">
        <v>0</v>
      </c>
      <c r="F109" s="24">
        <v>0</v>
      </c>
      <c r="G109" s="5">
        <v>0</v>
      </c>
      <c r="H109" s="86">
        <v>0</v>
      </c>
      <c r="I109" s="5">
        <v>0</v>
      </c>
      <c r="J109" s="9">
        <v>0</v>
      </c>
      <c r="K109" s="26">
        <v>0</v>
      </c>
      <c r="L109" s="26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155">
        <v>0</v>
      </c>
    </row>
    <row r="110" spans="1:28">
      <c r="A110" s="24">
        <v>109</v>
      </c>
      <c r="B110" s="173">
        <v>45.456299999999999</v>
      </c>
      <c r="C110" s="173">
        <v>-92.520709999999994</v>
      </c>
      <c r="D110" s="5">
        <v>0</v>
      </c>
      <c r="E110" s="5">
        <v>0</v>
      </c>
      <c r="F110" s="24">
        <v>0</v>
      </c>
      <c r="G110" s="5">
        <v>0</v>
      </c>
      <c r="H110" s="86">
        <v>0</v>
      </c>
      <c r="I110" s="5">
        <v>0</v>
      </c>
      <c r="J110" s="9">
        <v>0</v>
      </c>
      <c r="K110" s="26">
        <v>0</v>
      </c>
      <c r="L110" s="26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155">
        <v>0</v>
      </c>
    </row>
    <row r="111" spans="1:28">
      <c r="A111" s="24">
        <v>110</v>
      </c>
      <c r="B111" s="173">
        <v>45.45675</v>
      </c>
      <c r="C111" s="173">
        <v>-92.52073</v>
      </c>
      <c r="D111" s="5">
        <v>0</v>
      </c>
      <c r="E111" s="5">
        <v>0</v>
      </c>
      <c r="F111" s="24">
        <v>0</v>
      </c>
      <c r="G111" s="5">
        <v>0</v>
      </c>
      <c r="H111" s="86">
        <v>0</v>
      </c>
      <c r="I111" s="5">
        <v>0</v>
      </c>
      <c r="J111" s="9">
        <v>0</v>
      </c>
      <c r="K111" s="26">
        <v>0</v>
      </c>
      <c r="L111" s="26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155">
        <v>0</v>
      </c>
    </row>
    <row r="112" spans="1:28">
      <c r="A112" s="24">
        <v>111</v>
      </c>
      <c r="B112" s="173">
        <v>45.457189999999997</v>
      </c>
      <c r="C112" s="173">
        <v>-92.520750000000007</v>
      </c>
      <c r="D112" s="5">
        <v>0</v>
      </c>
      <c r="E112" s="5">
        <v>0</v>
      </c>
      <c r="F112" s="24">
        <v>0</v>
      </c>
      <c r="G112" s="5">
        <v>0</v>
      </c>
      <c r="H112" s="86">
        <v>0</v>
      </c>
      <c r="I112" s="5">
        <v>0</v>
      </c>
      <c r="J112" s="9">
        <v>0</v>
      </c>
      <c r="K112" s="26">
        <v>0</v>
      </c>
      <c r="L112" s="26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155">
        <v>0</v>
      </c>
    </row>
    <row r="113" spans="1:28">
      <c r="A113" s="24">
        <v>112</v>
      </c>
      <c r="B113" s="173">
        <v>45.457639999999998</v>
      </c>
      <c r="C113" s="173">
        <v>-92.520769999999999</v>
      </c>
      <c r="D113" s="5">
        <v>10</v>
      </c>
      <c r="E113" s="5" t="s">
        <v>631</v>
      </c>
      <c r="F113" s="24">
        <v>1</v>
      </c>
      <c r="G113" s="5">
        <v>0</v>
      </c>
      <c r="H113" s="86">
        <v>0</v>
      </c>
      <c r="I113" s="5">
        <v>0</v>
      </c>
      <c r="J113" s="9">
        <v>0</v>
      </c>
      <c r="K113" s="26">
        <v>0</v>
      </c>
      <c r="L113" s="26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155">
        <v>0</v>
      </c>
    </row>
    <row r="114" spans="1:28">
      <c r="A114" s="24">
        <v>113</v>
      </c>
      <c r="B114" s="173">
        <v>45.45364</v>
      </c>
      <c r="C114" s="173">
        <v>-92.519949999999994</v>
      </c>
      <c r="D114" s="5">
        <v>8</v>
      </c>
      <c r="E114" s="5" t="s">
        <v>631</v>
      </c>
      <c r="F114" s="24">
        <v>1</v>
      </c>
      <c r="G114" s="5">
        <v>0</v>
      </c>
      <c r="H114" s="86">
        <v>0</v>
      </c>
      <c r="I114" s="5">
        <v>0</v>
      </c>
      <c r="J114" s="9">
        <v>0</v>
      </c>
      <c r="K114" s="26">
        <v>0</v>
      </c>
      <c r="L114" s="26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155">
        <v>0</v>
      </c>
    </row>
    <row r="115" spans="1:28">
      <c r="A115" s="24">
        <v>114</v>
      </c>
      <c r="B115" s="173">
        <v>45.454090000000001</v>
      </c>
      <c r="C115" s="173">
        <v>-92.519970000000001</v>
      </c>
      <c r="D115" s="5">
        <v>10.5</v>
      </c>
      <c r="E115" s="5" t="s">
        <v>631</v>
      </c>
      <c r="F115" s="24">
        <v>1</v>
      </c>
      <c r="G115" s="5">
        <v>0</v>
      </c>
      <c r="H115" s="86">
        <v>0</v>
      </c>
      <c r="I115" s="5">
        <v>0</v>
      </c>
      <c r="J115" s="9">
        <v>0</v>
      </c>
      <c r="K115" s="26">
        <v>0</v>
      </c>
      <c r="L115" s="26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155">
        <v>0</v>
      </c>
    </row>
    <row r="116" spans="1:28">
      <c r="A116" s="24">
        <v>115</v>
      </c>
      <c r="B116" s="173">
        <v>45.454529999999998</v>
      </c>
      <c r="C116" s="173">
        <v>-92.519990000000007</v>
      </c>
      <c r="D116" s="5">
        <v>0</v>
      </c>
      <c r="E116" s="5">
        <v>0</v>
      </c>
      <c r="F116" s="24">
        <v>0</v>
      </c>
      <c r="G116" s="5">
        <v>0</v>
      </c>
      <c r="H116" s="86">
        <v>0</v>
      </c>
      <c r="I116" s="5">
        <v>0</v>
      </c>
      <c r="J116" s="9">
        <v>0</v>
      </c>
      <c r="K116" s="26">
        <v>0</v>
      </c>
      <c r="L116" s="26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155">
        <v>0</v>
      </c>
    </row>
    <row r="117" spans="1:28">
      <c r="A117" s="24">
        <v>116</v>
      </c>
      <c r="B117" s="173">
        <v>45.454979999999999</v>
      </c>
      <c r="C117" s="173">
        <v>-92.520009999999999</v>
      </c>
      <c r="D117" s="5">
        <v>0</v>
      </c>
      <c r="E117" s="5">
        <v>0</v>
      </c>
      <c r="F117" s="24">
        <v>0</v>
      </c>
      <c r="G117" s="5">
        <v>0</v>
      </c>
      <c r="H117" s="86">
        <v>0</v>
      </c>
      <c r="I117" s="5">
        <v>0</v>
      </c>
      <c r="J117" s="9">
        <v>0</v>
      </c>
      <c r="K117" s="26">
        <v>0</v>
      </c>
      <c r="L117" s="26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155">
        <v>0</v>
      </c>
    </row>
    <row r="118" spans="1:28">
      <c r="A118" s="24">
        <v>117</v>
      </c>
      <c r="B118" s="173">
        <v>45.455419999999997</v>
      </c>
      <c r="C118" s="173">
        <v>-92.520030000000006</v>
      </c>
      <c r="D118" s="5">
        <v>0</v>
      </c>
      <c r="E118" s="5">
        <v>0</v>
      </c>
      <c r="F118" s="24">
        <v>0</v>
      </c>
      <c r="G118" s="5">
        <v>0</v>
      </c>
      <c r="H118" s="86">
        <v>0</v>
      </c>
      <c r="I118" s="5">
        <v>0</v>
      </c>
      <c r="J118" s="9">
        <v>0</v>
      </c>
      <c r="K118" s="26">
        <v>0</v>
      </c>
      <c r="L118" s="26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155">
        <v>0</v>
      </c>
    </row>
    <row r="119" spans="1:28">
      <c r="A119" s="24">
        <v>118</v>
      </c>
      <c r="B119" s="173">
        <v>45.455869999999997</v>
      </c>
      <c r="C119" s="173">
        <v>-92.520049999999998</v>
      </c>
      <c r="D119" s="5">
        <v>0</v>
      </c>
      <c r="E119" s="5">
        <v>0</v>
      </c>
      <c r="F119" s="24">
        <v>0</v>
      </c>
      <c r="G119" s="5">
        <v>0</v>
      </c>
      <c r="H119" s="86">
        <v>0</v>
      </c>
      <c r="I119" s="5">
        <v>0</v>
      </c>
      <c r="J119" s="9">
        <v>0</v>
      </c>
      <c r="K119" s="26">
        <v>0</v>
      </c>
      <c r="L119" s="26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155">
        <v>0</v>
      </c>
    </row>
    <row r="120" spans="1:28">
      <c r="A120" s="24">
        <v>119</v>
      </c>
      <c r="B120" s="173">
        <v>45.456319999999998</v>
      </c>
      <c r="C120" s="173">
        <v>-92.520070000000004</v>
      </c>
      <c r="D120" s="5">
        <v>0</v>
      </c>
      <c r="E120" s="5">
        <v>0</v>
      </c>
      <c r="F120" s="24">
        <v>0</v>
      </c>
      <c r="G120" s="5">
        <v>0</v>
      </c>
      <c r="H120" s="86">
        <v>0</v>
      </c>
      <c r="I120" s="5">
        <v>0</v>
      </c>
      <c r="J120" s="9">
        <v>0</v>
      </c>
      <c r="K120" s="26">
        <v>0</v>
      </c>
      <c r="L120" s="26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155">
        <v>0</v>
      </c>
    </row>
    <row r="121" spans="1:28">
      <c r="A121" s="24">
        <v>120</v>
      </c>
      <c r="B121" s="173">
        <v>45.456760000000003</v>
      </c>
      <c r="C121" s="173">
        <v>-92.520089999999996</v>
      </c>
      <c r="D121" s="5">
        <v>0</v>
      </c>
      <c r="E121" s="5">
        <v>0</v>
      </c>
      <c r="F121" s="24">
        <v>0</v>
      </c>
      <c r="G121" s="5">
        <v>0</v>
      </c>
      <c r="H121" s="86">
        <v>0</v>
      </c>
      <c r="I121" s="5">
        <v>0</v>
      </c>
      <c r="J121" s="9">
        <v>0</v>
      </c>
      <c r="K121" s="26">
        <v>0</v>
      </c>
      <c r="L121" s="26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155">
        <v>0</v>
      </c>
    </row>
    <row r="122" spans="1:28">
      <c r="A122" s="24">
        <v>121</v>
      </c>
      <c r="B122" s="173">
        <v>45.457210000000003</v>
      </c>
      <c r="C122" s="173">
        <v>-92.520110000000003</v>
      </c>
      <c r="D122" s="5">
        <v>13</v>
      </c>
      <c r="E122" s="5" t="s">
        <v>631</v>
      </c>
      <c r="F122" s="24">
        <v>0</v>
      </c>
      <c r="G122" s="5">
        <v>0</v>
      </c>
      <c r="H122" s="86">
        <v>0</v>
      </c>
      <c r="I122" s="5">
        <v>0</v>
      </c>
      <c r="J122" s="9">
        <v>0</v>
      </c>
      <c r="K122" s="26">
        <v>0</v>
      </c>
      <c r="L122" s="26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155">
        <v>0</v>
      </c>
    </row>
    <row r="123" spans="1:28">
      <c r="A123" s="24">
        <v>122</v>
      </c>
      <c r="B123" s="173">
        <v>45.457650000000001</v>
      </c>
      <c r="C123" s="173">
        <v>-92.520129999999995</v>
      </c>
      <c r="D123" s="5">
        <v>6</v>
      </c>
      <c r="E123" s="5" t="s">
        <v>631</v>
      </c>
      <c r="F123" s="24">
        <v>1</v>
      </c>
      <c r="G123" s="5">
        <v>1</v>
      </c>
      <c r="H123" s="86">
        <v>1</v>
      </c>
      <c r="I123" s="5">
        <v>3</v>
      </c>
      <c r="J123" s="9">
        <v>2</v>
      </c>
      <c r="K123" s="26">
        <v>0</v>
      </c>
      <c r="L123" s="26">
        <v>0</v>
      </c>
      <c r="M123" s="5">
        <v>0</v>
      </c>
      <c r="N123" s="5">
        <v>3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155">
        <v>0</v>
      </c>
    </row>
    <row r="124" spans="1:28">
      <c r="A124" s="24">
        <v>123</v>
      </c>
      <c r="B124" s="173">
        <v>45.453209999999999</v>
      </c>
      <c r="C124" s="173">
        <v>-92.519300000000001</v>
      </c>
      <c r="D124" s="5">
        <v>7.5</v>
      </c>
      <c r="E124" s="5" t="s">
        <v>631</v>
      </c>
      <c r="F124" s="24">
        <v>1</v>
      </c>
      <c r="G124" s="5">
        <v>1</v>
      </c>
      <c r="H124" s="86">
        <v>2</v>
      </c>
      <c r="I124" s="5">
        <v>1</v>
      </c>
      <c r="J124" s="9">
        <v>0</v>
      </c>
      <c r="K124" s="26">
        <v>0</v>
      </c>
      <c r="L124" s="26">
        <v>0</v>
      </c>
      <c r="M124" s="5">
        <v>0</v>
      </c>
      <c r="N124" s="5">
        <v>1</v>
      </c>
      <c r="O124" s="5">
        <v>0</v>
      </c>
      <c r="P124" s="5">
        <v>0</v>
      </c>
      <c r="Q124" s="5">
        <v>0</v>
      </c>
      <c r="R124" s="5">
        <v>1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155">
        <v>1</v>
      </c>
    </row>
    <row r="125" spans="1:28">
      <c r="A125" s="24">
        <v>124</v>
      </c>
      <c r="B125" s="173">
        <v>45.453650000000003</v>
      </c>
      <c r="C125" s="173">
        <v>-92.519319999999993</v>
      </c>
      <c r="D125" s="5">
        <v>7.5</v>
      </c>
      <c r="E125" s="5" t="s">
        <v>631</v>
      </c>
      <c r="F125" s="24">
        <v>1</v>
      </c>
      <c r="G125" s="5">
        <v>0</v>
      </c>
      <c r="H125" s="86">
        <v>0</v>
      </c>
      <c r="I125" s="5">
        <v>0</v>
      </c>
      <c r="J125" s="9">
        <v>0</v>
      </c>
      <c r="K125" s="26">
        <v>0</v>
      </c>
      <c r="L125" s="26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155">
        <v>0</v>
      </c>
    </row>
    <row r="126" spans="1:28">
      <c r="A126" s="24">
        <v>125</v>
      </c>
      <c r="B126" s="173">
        <v>45.454099999999997</v>
      </c>
      <c r="C126" s="173">
        <v>-92.51934</v>
      </c>
      <c r="D126" s="5">
        <v>0</v>
      </c>
      <c r="E126" s="5">
        <v>0</v>
      </c>
      <c r="F126" s="24">
        <v>0</v>
      </c>
      <c r="G126" s="5">
        <v>0</v>
      </c>
      <c r="H126" s="86">
        <v>0</v>
      </c>
      <c r="I126" s="5">
        <v>0</v>
      </c>
      <c r="J126" s="9">
        <v>0</v>
      </c>
      <c r="K126" s="26">
        <v>0</v>
      </c>
      <c r="L126" s="26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155">
        <v>0</v>
      </c>
    </row>
    <row r="127" spans="1:28">
      <c r="A127" s="24">
        <v>126</v>
      </c>
      <c r="B127" s="173">
        <v>45.454549999999998</v>
      </c>
      <c r="C127" s="173">
        <v>-92.519360000000006</v>
      </c>
      <c r="D127" s="5">
        <v>0</v>
      </c>
      <c r="E127" s="5">
        <v>0</v>
      </c>
      <c r="F127" s="24">
        <v>0</v>
      </c>
      <c r="G127" s="5">
        <v>0</v>
      </c>
      <c r="H127" s="86">
        <v>0</v>
      </c>
      <c r="I127" s="5">
        <v>0</v>
      </c>
      <c r="J127" s="9">
        <v>0</v>
      </c>
      <c r="K127" s="26">
        <v>0</v>
      </c>
      <c r="L127" s="26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155">
        <v>0</v>
      </c>
    </row>
    <row r="128" spans="1:28">
      <c r="A128" s="24">
        <v>127</v>
      </c>
      <c r="B128" s="173">
        <v>45.454990000000002</v>
      </c>
      <c r="C128" s="173">
        <v>-92.519379999999998</v>
      </c>
      <c r="D128" s="5">
        <v>0</v>
      </c>
      <c r="E128" s="5">
        <v>0</v>
      </c>
      <c r="F128" s="24">
        <v>0</v>
      </c>
      <c r="G128" s="5">
        <v>0</v>
      </c>
      <c r="H128" s="86">
        <v>0</v>
      </c>
      <c r="I128" s="5">
        <v>0</v>
      </c>
      <c r="J128" s="9">
        <v>0</v>
      </c>
      <c r="K128" s="26">
        <v>0</v>
      </c>
      <c r="L128" s="26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155">
        <v>0</v>
      </c>
    </row>
    <row r="129" spans="1:28">
      <c r="A129" s="24">
        <v>128</v>
      </c>
      <c r="B129" s="173">
        <v>45.455440000000003</v>
      </c>
      <c r="C129" s="173">
        <v>-92.519400000000005</v>
      </c>
      <c r="D129" s="5">
        <v>0</v>
      </c>
      <c r="E129" s="5">
        <v>0</v>
      </c>
      <c r="F129" s="24">
        <v>0</v>
      </c>
      <c r="G129" s="5">
        <v>0</v>
      </c>
      <c r="H129" s="86">
        <v>0</v>
      </c>
      <c r="I129" s="5">
        <v>0</v>
      </c>
      <c r="J129" s="9">
        <v>0</v>
      </c>
      <c r="K129" s="26">
        <v>0</v>
      </c>
      <c r="L129" s="26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155">
        <v>0</v>
      </c>
    </row>
    <row r="130" spans="1:28">
      <c r="A130" s="24">
        <v>129</v>
      </c>
      <c r="B130" s="173">
        <v>45.455880000000001</v>
      </c>
      <c r="C130" s="173">
        <v>-92.519419999999997</v>
      </c>
      <c r="D130" s="5">
        <v>0</v>
      </c>
      <c r="E130" s="5">
        <v>0</v>
      </c>
      <c r="F130" s="24">
        <v>0</v>
      </c>
      <c r="G130" s="5">
        <v>0</v>
      </c>
      <c r="H130" s="86">
        <v>0</v>
      </c>
      <c r="I130" s="5">
        <v>0</v>
      </c>
      <c r="J130" s="9">
        <v>0</v>
      </c>
      <c r="K130" s="26">
        <v>0</v>
      </c>
      <c r="L130" s="26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155">
        <v>0</v>
      </c>
    </row>
    <row r="131" spans="1:28">
      <c r="A131" s="24">
        <v>130</v>
      </c>
      <c r="B131" s="173">
        <v>45.456330000000001</v>
      </c>
      <c r="C131" s="173">
        <v>-92.519440000000003</v>
      </c>
      <c r="D131" s="5">
        <v>0</v>
      </c>
      <c r="E131" s="5">
        <v>0</v>
      </c>
      <c r="F131" s="24">
        <v>0</v>
      </c>
      <c r="G131" s="5">
        <v>0</v>
      </c>
      <c r="H131" s="86">
        <v>0</v>
      </c>
      <c r="I131" s="5">
        <v>0</v>
      </c>
      <c r="J131" s="9">
        <v>0</v>
      </c>
      <c r="K131" s="26">
        <v>0</v>
      </c>
      <c r="L131" s="26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155">
        <v>0</v>
      </c>
    </row>
    <row r="132" spans="1:28">
      <c r="A132" s="24">
        <v>131</v>
      </c>
      <c r="B132" s="173">
        <v>45.456780000000002</v>
      </c>
      <c r="C132" s="173">
        <v>-92.519459999999995</v>
      </c>
      <c r="D132" s="5">
        <v>0</v>
      </c>
      <c r="E132" s="5">
        <v>0</v>
      </c>
      <c r="F132" s="24">
        <v>0</v>
      </c>
      <c r="G132" s="5">
        <v>0</v>
      </c>
      <c r="H132" s="86">
        <v>0</v>
      </c>
      <c r="I132" s="5">
        <v>0</v>
      </c>
      <c r="J132" s="9">
        <v>0</v>
      </c>
      <c r="K132" s="26">
        <v>0</v>
      </c>
      <c r="L132" s="26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155">
        <v>0</v>
      </c>
    </row>
    <row r="133" spans="1:28">
      <c r="A133" s="24">
        <v>132</v>
      </c>
      <c r="B133" s="173">
        <v>45.45722</v>
      </c>
      <c r="C133" s="173">
        <v>-92.519480000000001</v>
      </c>
      <c r="D133" s="5">
        <v>10.5</v>
      </c>
      <c r="E133" s="5" t="s">
        <v>631</v>
      </c>
      <c r="F133" s="24">
        <v>1</v>
      </c>
      <c r="G133" s="5">
        <v>0</v>
      </c>
      <c r="H133" s="86">
        <v>0</v>
      </c>
      <c r="I133" s="5">
        <v>0</v>
      </c>
      <c r="J133" s="9">
        <v>0</v>
      </c>
      <c r="K133" s="26">
        <v>0</v>
      </c>
      <c r="L133" s="26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155">
        <v>0</v>
      </c>
    </row>
    <row r="134" spans="1:28">
      <c r="A134" s="24">
        <v>133</v>
      </c>
      <c r="B134" s="173">
        <v>45.45767</v>
      </c>
      <c r="C134" s="173">
        <v>-92.519499999999994</v>
      </c>
      <c r="D134" s="5">
        <v>2</v>
      </c>
      <c r="E134" s="5" t="s">
        <v>632</v>
      </c>
      <c r="F134" s="24">
        <v>1</v>
      </c>
      <c r="G134" s="5">
        <v>1</v>
      </c>
      <c r="H134" s="86">
        <v>2</v>
      </c>
      <c r="I134" s="5">
        <v>2</v>
      </c>
      <c r="J134" s="9">
        <v>0</v>
      </c>
      <c r="K134" s="26">
        <v>0</v>
      </c>
      <c r="L134" s="26">
        <v>0</v>
      </c>
      <c r="M134" s="5">
        <v>1</v>
      </c>
      <c r="N134" s="5">
        <v>2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155">
        <v>2</v>
      </c>
    </row>
    <row r="135" spans="1:28">
      <c r="A135" s="24">
        <v>134</v>
      </c>
      <c r="B135" s="173">
        <v>45.452779999999997</v>
      </c>
      <c r="C135" s="173">
        <v>-92.518649999999994</v>
      </c>
      <c r="D135" s="5">
        <v>1.5</v>
      </c>
      <c r="E135" s="5" t="s">
        <v>632</v>
      </c>
      <c r="F135" s="24">
        <v>1</v>
      </c>
      <c r="G135" s="5">
        <v>1</v>
      </c>
      <c r="H135" s="86">
        <v>2</v>
      </c>
      <c r="I135" s="5">
        <v>2</v>
      </c>
      <c r="J135" s="9">
        <v>0</v>
      </c>
      <c r="K135" s="26">
        <v>0</v>
      </c>
      <c r="L135" s="26">
        <v>0</v>
      </c>
      <c r="M135" s="5">
        <v>0</v>
      </c>
      <c r="N135" s="5">
        <v>0</v>
      </c>
      <c r="O135" s="5">
        <v>2</v>
      </c>
      <c r="P135" s="5">
        <v>0</v>
      </c>
      <c r="Q135" s="5">
        <v>0</v>
      </c>
      <c r="R135" s="5">
        <v>2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155">
        <v>1</v>
      </c>
    </row>
    <row r="136" spans="1:28">
      <c r="A136" s="24">
        <v>135</v>
      </c>
      <c r="B136" s="173">
        <v>45.453220000000002</v>
      </c>
      <c r="C136" s="173">
        <v>-92.51867</v>
      </c>
      <c r="D136" s="5">
        <v>10</v>
      </c>
      <c r="E136" s="5" t="s">
        <v>631</v>
      </c>
      <c r="F136" s="24">
        <v>1</v>
      </c>
      <c r="G136" s="5">
        <v>1</v>
      </c>
      <c r="H136" s="86">
        <v>1</v>
      </c>
      <c r="I136" s="5">
        <v>1</v>
      </c>
      <c r="J136" s="9">
        <v>0</v>
      </c>
      <c r="K136" s="26">
        <v>0</v>
      </c>
      <c r="L136" s="26">
        <v>0</v>
      </c>
      <c r="M136" s="5">
        <v>0</v>
      </c>
      <c r="N136" s="5">
        <v>1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155">
        <v>0</v>
      </c>
    </row>
    <row r="137" spans="1:28">
      <c r="A137" s="24">
        <v>136</v>
      </c>
      <c r="B137" s="173">
        <v>45.453670000000002</v>
      </c>
      <c r="C137" s="173">
        <v>-92.518690000000007</v>
      </c>
      <c r="D137" s="5">
        <v>0</v>
      </c>
      <c r="E137" s="5">
        <v>0</v>
      </c>
      <c r="F137" s="24">
        <v>0</v>
      </c>
      <c r="G137" s="5">
        <v>0</v>
      </c>
      <c r="H137" s="86">
        <v>0</v>
      </c>
      <c r="I137" s="5">
        <v>0</v>
      </c>
      <c r="J137" s="9">
        <v>0</v>
      </c>
      <c r="K137" s="26">
        <v>0</v>
      </c>
      <c r="L137" s="26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155">
        <v>0</v>
      </c>
    </row>
    <row r="138" spans="1:28">
      <c r="A138" s="24">
        <v>137</v>
      </c>
      <c r="B138" s="173">
        <v>45.45411</v>
      </c>
      <c r="C138" s="173">
        <v>-92.518709999999999</v>
      </c>
      <c r="D138" s="5">
        <v>0</v>
      </c>
      <c r="E138" s="5">
        <v>0</v>
      </c>
      <c r="F138" s="24">
        <v>0</v>
      </c>
      <c r="G138" s="5">
        <v>0</v>
      </c>
      <c r="H138" s="86">
        <v>0</v>
      </c>
      <c r="I138" s="5">
        <v>0</v>
      </c>
      <c r="J138" s="9">
        <v>0</v>
      </c>
      <c r="K138" s="26">
        <v>0</v>
      </c>
      <c r="L138" s="26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155">
        <v>0</v>
      </c>
    </row>
    <row r="139" spans="1:28">
      <c r="A139" s="24">
        <v>138</v>
      </c>
      <c r="B139" s="173">
        <v>45.454560000000001</v>
      </c>
      <c r="C139" s="173">
        <v>-92.518730000000005</v>
      </c>
      <c r="D139" s="5">
        <v>0</v>
      </c>
      <c r="E139" s="5">
        <v>0</v>
      </c>
      <c r="F139" s="24">
        <v>0</v>
      </c>
      <c r="G139" s="5">
        <v>0</v>
      </c>
      <c r="H139" s="86">
        <v>0</v>
      </c>
      <c r="I139" s="5">
        <v>0</v>
      </c>
      <c r="J139" s="9">
        <v>0</v>
      </c>
      <c r="K139" s="26">
        <v>0</v>
      </c>
      <c r="L139" s="26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155">
        <v>0</v>
      </c>
    </row>
    <row r="140" spans="1:28">
      <c r="A140" s="24">
        <v>139</v>
      </c>
      <c r="B140" s="173">
        <v>45.455010000000001</v>
      </c>
      <c r="C140" s="173">
        <v>-92.518749999999997</v>
      </c>
      <c r="D140" s="5">
        <v>0</v>
      </c>
      <c r="E140" s="5">
        <v>0</v>
      </c>
      <c r="F140" s="24">
        <v>0</v>
      </c>
      <c r="G140" s="5">
        <v>0</v>
      </c>
      <c r="H140" s="86">
        <v>0</v>
      </c>
      <c r="I140" s="5">
        <v>0</v>
      </c>
      <c r="J140" s="9">
        <v>0</v>
      </c>
      <c r="K140" s="26">
        <v>0</v>
      </c>
      <c r="L140" s="26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55">
        <v>0</v>
      </c>
    </row>
    <row r="141" spans="1:28">
      <c r="A141" s="24">
        <v>140</v>
      </c>
      <c r="B141" s="173">
        <v>45.455449999999999</v>
      </c>
      <c r="C141" s="173">
        <v>-92.518770000000004</v>
      </c>
      <c r="D141" s="5">
        <v>0</v>
      </c>
      <c r="E141" s="5">
        <v>0</v>
      </c>
      <c r="F141" s="24">
        <v>0</v>
      </c>
      <c r="G141" s="5">
        <v>0</v>
      </c>
      <c r="H141" s="86">
        <v>0</v>
      </c>
      <c r="I141" s="5">
        <v>0</v>
      </c>
      <c r="J141" s="9">
        <v>0</v>
      </c>
      <c r="K141" s="26">
        <v>0</v>
      </c>
      <c r="L141" s="26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155">
        <v>0</v>
      </c>
    </row>
    <row r="142" spans="1:28">
      <c r="A142" s="24">
        <v>141</v>
      </c>
      <c r="B142" s="173">
        <v>45.4559</v>
      </c>
      <c r="C142" s="173">
        <v>-92.518789999999996</v>
      </c>
      <c r="D142" s="5">
        <v>0</v>
      </c>
      <c r="E142" s="5">
        <v>0</v>
      </c>
      <c r="F142" s="24">
        <v>0</v>
      </c>
      <c r="G142" s="5">
        <v>0</v>
      </c>
      <c r="H142" s="86">
        <v>0</v>
      </c>
      <c r="I142" s="5">
        <v>0</v>
      </c>
      <c r="J142" s="9">
        <v>0</v>
      </c>
      <c r="K142" s="26">
        <v>0</v>
      </c>
      <c r="L142" s="26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155">
        <v>0</v>
      </c>
    </row>
    <row r="143" spans="1:28">
      <c r="A143" s="24">
        <v>142</v>
      </c>
      <c r="B143" s="173">
        <v>45.456339999999997</v>
      </c>
      <c r="C143" s="173">
        <v>-92.518810000000002</v>
      </c>
      <c r="D143" s="5">
        <v>0</v>
      </c>
      <c r="E143" s="5">
        <v>0</v>
      </c>
      <c r="F143" s="24">
        <v>0</v>
      </c>
      <c r="G143" s="5">
        <v>0</v>
      </c>
      <c r="H143" s="86">
        <v>0</v>
      </c>
      <c r="I143" s="5">
        <v>0</v>
      </c>
      <c r="J143" s="9">
        <v>0</v>
      </c>
      <c r="K143" s="26">
        <v>0</v>
      </c>
      <c r="L143" s="26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155">
        <v>0</v>
      </c>
    </row>
    <row r="144" spans="1:28">
      <c r="A144" s="24">
        <v>143</v>
      </c>
      <c r="B144" s="173">
        <v>45.456789999999998</v>
      </c>
      <c r="C144" s="173">
        <v>-92.518829999999994</v>
      </c>
      <c r="D144" s="5">
        <v>12.5</v>
      </c>
      <c r="E144" s="5" t="s">
        <v>631</v>
      </c>
      <c r="F144" s="24">
        <v>0</v>
      </c>
      <c r="G144" s="5">
        <v>0</v>
      </c>
      <c r="H144" s="86">
        <v>0</v>
      </c>
      <c r="I144" s="5">
        <v>0</v>
      </c>
      <c r="J144" s="9">
        <v>0</v>
      </c>
      <c r="K144" s="26">
        <v>0</v>
      </c>
      <c r="L144" s="26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155">
        <v>0</v>
      </c>
    </row>
    <row r="145" spans="1:28">
      <c r="A145" s="24">
        <v>144</v>
      </c>
      <c r="B145" s="173">
        <v>45.457239999999999</v>
      </c>
      <c r="C145" s="173">
        <v>-92.51885</v>
      </c>
      <c r="D145" s="5">
        <v>7</v>
      </c>
      <c r="E145" s="5" t="s">
        <v>633</v>
      </c>
      <c r="F145" s="24">
        <v>1</v>
      </c>
      <c r="G145" s="5">
        <v>1</v>
      </c>
      <c r="H145" s="86">
        <v>1</v>
      </c>
      <c r="I145" s="5">
        <v>1</v>
      </c>
      <c r="J145" s="9">
        <v>0</v>
      </c>
      <c r="K145" s="26">
        <v>0</v>
      </c>
      <c r="L145" s="26">
        <v>0</v>
      </c>
      <c r="M145" s="5">
        <v>0</v>
      </c>
      <c r="N145" s="5">
        <v>1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155">
        <v>1</v>
      </c>
    </row>
    <row r="146" spans="1:28">
      <c r="A146" s="24">
        <v>145</v>
      </c>
      <c r="B146" s="173">
        <v>45.45279</v>
      </c>
      <c r="C146" s="173">
        <v>-92.518010000000004</v>
      </c>
      <c r="D146" s="5">
        <v>6.5</v>
      </c>
      <c r="E146" s="5" t="s">
        <v>631</v>
      </c>
      <c r="F146" s="24">
        <v>1</v>
      </c>
      <c r="G146" s="5">
        <v>1</v>
      </c>
      <c r="H146" s="86">
        <v>2</v>
      </c>
      <c r="I146" s="5">
        <v>3</v>
      </c>
      <c r="J146" s="9">
        <v>0</v>
      </c>
      <c r="K146" s="26">
        <v>0</v>
      </c>
      <c r="L146" s="26">
        <v>0</v>
      </c>
      <c r="M146" s="5">
        <v>0</v>
      </c>
      <c r="N146" s="5">
        <v>1</v>
      </c>
      <c r="O146" s="5">
        <v>0</v>
      </c>
      <c r="P146" s="5">
        <v>0</v>
      </c>
      <c r="Q146" s="5">
        <v>0</v>
      </c>
      <c r="R146" s="5">
        <v>3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155">
        <v>1</v>
      </c>
    </row>
    <row r="147" spans="1:28">
      <c r="A147" s="24">
        <v>146</v>
      </c>
      <c r="B147" s="173">
        <v>45.453240000000001</v>
      </c>
      <c r="C147" s="173">
        <v>-92.518029999999996</v>
      </c>
      <c r="D147" s="5">
        <v>11.5</v>
      </c>
      <c r="E147" s="5" t="s">
        <v>631</v>
      </c>
      <c r="F147" s="24">
        <v>1</v>
      </c>
      <c r="G147" s="5">
        <v>0</v>
      </c>
      <c r="H147" s="86">
        <v>0</v>
      </c>
      <c r="I147" s="5">
        <v>0</v>
      </c>
      <c r="J147" s="9">
        <v>0</v>
      </c>
      <c r="K147" s="26">
        <v>0</v>
      </c>
      <c r="L147" s="26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155">
        <v>0</v>
      </c>
    </row>
    <row r="148" spans="1:28">
      <c r="A148" s="24">
        <v>147</v>
      </c>
      <c r="B148" s="173">
        <v>45.453679999999999</v>
      </c>
      <c r="C148" s="173">
        <v>-92.518050000000002</v>
      </c>
      <c r="D148" s="5">
        <v>0</v>
      </c>
      <c r="E148" s="5">
        <v>0</v>
      </c>
      <c r="F148" s="24">
        <v>0</v>
      </c>
      <c r="G148" s="5">
        <v>0</v>
      </c>
      <c r="H148" s="86">
        <v>0</v>
      </c>
      <c r="I148" s="5">
        <v>0</v>
      </c>
      <c r="J148" s="9">
        <v>0</v>
      </c>
      <c r="K148" s="26">
        <v>0</v>
      </c>
      <c r="L148" s="26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55">
        <v>0</v>
      </c>
    </row>
    <row r="149" spans="1:28">
      <c r="A149" s="24">
        <v>148</v>
      </c>
      <c r="B149" s="173">
        <v>45.454129999999999</v>
      </c>
      <c r="C149" s="173">
        <v>-92.518069999999994</v>
      </c>
      <c r="D149" s="5">
        <v>0</v>
      </c>
      <c r="E149" s="5">
        <v>0</v>
      </c>
      <c r="F149" s="24">
        <v>0</v>
      </c>
      <c r="G149" s="5">
        <v>0</v>
      </c>
      <c r="H149" s="86">
        <v>0</v>
      </c>
      <c r="I149" s="5">
        <v>0</v>
      </c>
      <c r="J149" s="9">
        <v>0</v>
      </c>
      <c r="K149" s="26">
        <v>0</v>
      </c>
      <c r="L149" s="26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155">
        <v>0</v>
      </c>
    </row>
    <row r="150" spans="1:28">
      <c r="A150" s="24">
        <v>149</v>
      </c>
      <c r="B150" s="173">
        <v>45.454569999999997</v>
      </c>
      <c r="C150" s="173">
        <v>-92.518090000000001</v>
      </c>
      <c r="D150" s="5">
        <v>0</v>
      </c>
      <c r="E150" s="5">
        <v>0</v>
      </c>
      <c r="F150" s="24">
        <v>0</v>
      </c>
      <c r="G150" s="5">
        <v>0</v>
      </c>
      <c r="H150" s="86">
        <v>0</v>
      </c>
      <c r="I150" s="5">
        <v>0</v>
      </c>
      <c r="J150" s="9">
        <v>0</v>
      </c>
      <c r="K150" s="26">
        <v>0</v>
      </c>
      <c r="L150" s="26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155">
        <v>0</v>
      </c>
    </row>
    <row r="151" spans="1:28">
      <c r="A151" s="24">
        <v>150</v>
      </c>
      <c r="B151" s="173">
        <v>45.455019999999998</v>
      </c>
      <c r="C151" s="173">
        <v>-92.518109999999993</v>
      </c>
      <c r="D151" s="5">
        <v>0</v>
      </c>
      <c r="E151" s="5">
        <v>0</v>
      </c>
      <c r="F151" s="24">
        <v>0</v>
      </c>
      <c r="G151" s="5">
        <v>0</v>
      </c>
      <c r="H151" s="86">
        <v>0</v>
      </c>
      <c r="I151" s="5">
        <v>0</v>
      </c>
      <c r="J151" s="9">
        <v>0</v>
      </c>
      <c r="K151" s="26">
        <v>0</v>
      </c>
      <c r="L151" s="26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155">
        <v>0</v>
      </c>
    </row>
    <row r="152" spans="1:28">
      <c r="A152" s="24">
        <v>151</v>
      </c>
      <c r="B152" s="173">
        <v>45.455469999999998</v>
      </c>
      <c r="C152" s="173">
        <v>-92.518129999999999</v>
      </c>
      <c r="D152" s="5">
        <v>0</v>
      </c>
      <c r="E152" s="5">
        <v>0</v>
      </c>
      <c r="F152" s="24">
        <v>0</v>
      </c>
      <c r="G152" s="5">
        <v>0</v>
      </c>
      <c r="H152" s="86">
        <v>0</v>
      </c>
      <c r="I152" s="5">
        <v>0</v>
      </c>
      <c r="J152" s="9">
        <v>0</v>
      </c>
      <c r="K152" s="26">
        <v>0</v>
      </c>
      <c r="L152" s="26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155">
        <v>0</v>
      </c>
    </row>
    <row r="153" spans="1:28">
      <c r="A153" s="24">
        <v>152</v>
      </c>
      <c r="B153" s="173">
        <v>45.455910000000003</v>
      </c>
      <c r="C153" s="173">
        <v>-92.518150000000006</v>
      </c>
      <c r="D153" s="5">
        <v>0</v>
      </c>
      <c r="E153" s="5">
        <v>0</v>
      </c>
      <c r="F153" s="24">
        <v>0</v>
      </c>
      <c r="G153" s="5">
        <v>0</v>
      </c>
      <c r="H153" s="86">
        <v>0</v>
      </c>
      <c r="I153" s="5">
        <v>0</v>
      </c>
      <c r="J153" s="9">
        <v>0</v>
      </c>
      <c r="K153" s="26">
        <v>0</v>
      </c>
      <c r="L153" s="26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155">
        <v>0</v>
      </c>
    </row>
    <row r="154" spans="1:28">
      <c r="A154" s="24">
        <v>153</v>
      </c>
      <c r="B154" s="173">
        <v>45.456359999999997</v>
      </c>
      <c r="C154" s="173">
        <v>-92.518169999999998</v>
      </c>
      <c r="D154" s="5">
        <v>0</v>
      </c>
      <c r="E154" s="5">
        <v>0</v>
      </c>
      <c r="F154" s="24">
        <v>0</v>
      </c>
      <c r="G154" s="5">
        <v>0</v>
      </c>
      <c r="H154" s="86">
        <v>0</v>
      </c>
      <c r="I154" s="5">
        <v>0</v>
      </c>
      <c r="J154" s="9">
        <v>0</v>
      </c>
      <c r="K154" s="26">
        <v>0</v>
      </c>
      <c r="L154" s="26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155">
        <v>0</v>
      </c>
    </row>
    <row r="155" spans="1:28">
      <c r="A155" s="24">
        <v>154</v>
      </c>
      <c r="B155" s="173">
        <v>45.456800000000001</v>
      </c>
      <c r="C155" s="173">
        <v>-92.518190000000004</v>
      </c>
      <c r="D155" s="5">
        <v>9.5</v>
      </c>
      <c r="E155" s="5" t="s">
        <v>631</v>
      </c>
      <c r="F155" s="24">
        <v>1</v>
      </c>
      <c r="G155" s="5">
        <v>0</v>
      </c>
      <c r="H155" s="86">
        <v>0</v>
      </c>
      <c r="I155" s="5">
        <v>0</v>
      </c>
      <c r="J155" s="9">
        <v>0</v>
      </c>
      <c r="K155" s="26">
        <v>0</v>
      </c>
      <c r="L155" s="26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155">
        <v>2</v>
      </c>
    </row>
    <row r="156" spans="1:28">
      <c r="A156" s="24">
        <v>155</v>
      </c>
      <c r="B156" s="173">
        <v>45.452800000000003</v>
      </c>
      <c r="C156" s="173">
        <v>-92.517380000000003</v>
      </c>
      <c r="D156" s="5">
        <v>7</v>
      </c>
      <c r="E156" s="5" t="s">
        <v>631</v>
      </c>
      <c r="F156" s="24">
        <v>1</v>
      </c>
      <c r="G156" s="5">
        <v>1</v>
      </c>
      <c r="H156" s="86">
        <v>1</v>
      </c>
      <c r="I156" s="5">
        <v>2</v>
      </c>
      <c r="J156" s="9">
        <v>0</v>
      </c>
      <c r="K156" s="26">
        <v>0</v>
      </c>
      <c r="L156" s="26">
        <v>0</v>
      </c>
      <c r="M156" s="5">
        <v>0</v>
      </c>
      <c r="N156" s="5">
        <v>2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155">
        <v>1</v>
      </c>
    </row>
    <row r="157" spans="1:28">
      <c r="A157" s="24">
        <v>156</v>
      </c>
      <c r="B157" s="173">
        <v>45.453249999999997</v>
      </c>
      <c r="C157" s="173">
        <v>-92.517399999999995</v>
      </c>
      <c r="D157" s="5">
        <v>12</v>
      </c>
      <c r="E157" s="5" t="s">
        <v>631</v>
      </c>
      <c r="F157" s="24">
        <v>0</v>
      </c>
      <c r="G157" s="5">
        <v>0</v>
      </c>
      <c r="H157" s="86">
        <v>0</v>
      </c>
      <c r="I157" s="5">
        <v>0</v>
      </c>
      <c r="J157" s="9">
        <v>0</v>
      </c>
      <c r="K157" s="26">
        <v>0</v>
      </c>
      <c r="L157" s="26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55">
        <v>0</v>
      </c>
    </row>
    <row r="158" spans="1:28">
      <c r="A158" s="24">
        <v>157</v>
      </c>
      <c r="B158" s="173">
        <v>45.453699999999998</v>
      </c>
      <c r="C158" s="173">
        <v>-92.517420000000001</v>
      </c>
      <c r="D158" s="5">
        <v>0</v>
      </c>
      <c r="E158" s="5">
        <v>0</v>
      </c>
      <c r="F158" s="24">
        <v>0</v>
      </c>
      <c r="G158" s="5">
        <v>0</v>
      </c>
      <c r="H158" s="86">
        <v>0</v>
      </c>
      <c r="I158" s="5">
        <v>0</v>
      </c>
      <c r="J158" s="9">
        <v>0</v>
      </c>
      <c r="K158" s="26">
        <v>0</v>
      </c>
      <c r="L158" s="26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155">
        <v>0</v>
      </c>
    </row>
    <row r="159" spans="1:28">
      <c r="A159" s="24">
        <v>158</v>
      </c>
      <c r="B159" s="173">
        <v>45.454140000000002</v>
      </c>
      <c r="C159" s="173">
        <v>-92.517439999999993</v>
      </c>
      <c r="D159" s="5">
        <v>0</v>
      </c>
      <c r="E159" s="5">
        <v>0</v>
      </c>
      <c r="F159" s="24">
        <v>0</v>
      </c>
      <c r="G159" s="5">
        <v>0</v>
      </c>
      <c r="H159" s="86">
        <v>0</v>
      </c>
      <c r="I159" s="5">
        <v>0</v>
      </c>
      <c r="J159" s="9">
        <v>0</v>
      </c>
      <c r="K159" s="26">
        <v>0</v>
      </c>
      <c r="L159" s="26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155">
        <v>0</v>
      </c>
    </row>
    <row r="160" spans="1:28">
      <c r="A160" s="24">
        <v>159</v>
      </c>
      <c r="B160" s="173">
        <v>45.454590000000003</v>
      </c>
      <c r="C160" s="173">
        <v>-92.51746</v>
      </c>
      <c r="D160" s="5">
        <v>0</v>
      </c>
      <c r="E160" s="5">
        <v>0</v>
      </c>
      <c r="F160" s="24">
        <v>0</v>
      </c>
      <c r="G160" s="5">
        <v>0</v>
      </c>
      <c r="H160" s="86">
        <v>0</v>
      </c>
      <c r="I160" s="5">
        <v>0</v>
      </c>
      <c r="J160" s="9">
        <v>0</v>
      </c>
      <c r="K160" s="26">
        <v>0</v>
      </c>
      <c r="L160" s="26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155">
        <v>0</v>
      </c>
    </row>
    <row r="161" spans="1:28">
      <c r="A161" s="24">
        <v>160</v>
      </c>
      <c r="B161" s="173">
        <v>45.455030000000001</v>
      </c>
      <c r="C161" s="173">
        <v>-92.517480000000006</v>
      </c>
      <c r="D161" s="5">
        <v>0</v>
      </c>
      <c r="E161" s="5">
        <v>0</v>
      </c>
      <c r="F161" s="24">
        <v>0</v>
      </c>
      <c r="G161" s="5">
        <v>0</v>
      </c>
      <c r="H161" s="86">
        <v>0</v>
      </c>
      <c r="I161" s="5">
        <v>0</v>
      </c>
      <c r="J161" s="9">
        <v>0</v>
      </c>
      <c r="K161" s="26">
        <v>0</v>
      </c>
      <c r="L161" s="26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155">
        <v>0</v>
      </c>
    </row>
    <row r="162" spans="1:28">
      <c r="A162" s="24">
        <v>161</v>
      </c>
      <c r="B162" s="173">
        <v>45.455480000000001</v>
      </c>
      <c r="C162" s="173">
        <v>-92.517499999999998</v>
      </c>
      <c r="D162" s="5">
        <v>0</v>
      </c>
      <c r="E162" s="5">
        <v>0</v>
      </c>
      <c r="F162" s="24">
        <v>0</v>
      </c>
      <c r="G162" s="5">
        <v>0</v>
      </c>
      <c r="H162" s="86">
        <v>0</v>
      </c>
      <c r="I162" s="5">
        <v>0</v>
      </c>
      <c r="J162" s="9">
        <v>0</v>
      </c>
      <c r="K162" s="26">
        <v>0</v>
      </c>
      <c r="L162" s="26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155">
        <v>0</v>
      </c>
    </row>
    <row r="163" spans="1:28">
      <c r="A163" s="24">
        <v>162</v>
      </c>
      <c r="B163" s="173">
        <v>45.455930000000002</v>
      </c>
      <c r="C163" s="173">
        <v>-92.517520000000005</v>
      </c>
      <c r="D163" s="5">
        <v>0</v>
      </c>
      <c r="E163" s="5">
        <v>0</v>
      </c>
      <c r="F163" s="24">
        <v>0</v>
      </c>
      <c r="G163" s="5">
        <v>0</v>
      </c>
      <c r="H163" s="86">
        <v>0</v>
      </c>
      <c r="I163" s="5">
        <v>0</v>
      </c>
      <c r="J163" s="9">
        <v>0</v>
      </c>
      <c r="K163" s="26">
        <v>0</v>
      </c>
      <c r="L163" s="26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155">
        <v>0</v>
      </c>
    </row>
    <row r="164" spans="1:28">
      <c r="A164" s="24">
        <v>163</v>
      </c>
      <c r="B164" s="173">
        <v>45.45637</v>
      </c>
      <c r="C164" s="173">
        <v>-92.517539999999997</v>
      </c>
      <c r="D164" s="5">
        <v>14</v>
      </c>
      <c r="E164" s="5" t="s">
        <v>631</v>
      </c>
      <c r="F164" s="24">
        <v>0</v>
      </c>
      <c r="G164" s="5">
        <v>0</v>
      </c>
      <c r="H164" s="86">
        <v>0</v>
      </c>
      <c r="I164" s="5">
        <v>0</v>
      </c>
      <c r="J164" s="9">
        <v>0</v>
      </c>
      <c r="K164" s="26">
        <v>0</v>
      </c>
      <c r="L164" s="26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155">
        <v>0</v>
      </c>
    </row>
    <row r="165" spans="1:28">
      <c r="A165" s="24">
        <v>164</v>
      </c>
      <c r="B165" s="173">
        <v>45.45682</v>
      </c>
      <c r="C165" s="173">
        <v>-92.517560000000003</v>
      </c>
      <c r="D165" s="5">
        <v>8.5</v>
      </c>
      <c r="E165" s="5" t="s">
        <v>631</v>
      </c>
      <c r="F165" s="24">
        <v>1</v>
      </c>
      <c r="G165" s="5">
        <v>1</v>
      </c>
      <c r="H165" s="86">
        <v>1</v>
      </c>
      <c r="I165" s="5">
        <v>1</v>
      </c>
      <c r="J165" s="9">
        <v>0</v>
      </c>
      <c r="K165" s="26">
        <v>0</v>
      </c>
      <c r="L165" s="26">
        <v>0</v>
      </c>
      <c r="M165" s="5">
        <v>0</v>
      </c>
      <c r="N165" s="5">
        <v>1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155">
        <v>0</v>
      </c>
    </row>
    <row r="166" spans="1:28">
      <c r="A166" s="24">
        <v>165</v>
      </c>
      <c r="B166" s="173">
        <v>45.452820000000003</v>
      </c>
      <c r="C166" s="173">
        <v>-92.516750000000002</v>
      </c>
      <c r="D166" s="5">
        <v>8</v>
      </c>
      <c r="E166" s="5" t="s">
        <v>631</v>
      </c>
      <c r="F166" s="24">
        <v>1</v>
      </c>
      <c r="G166" s="5">
        <v>1</v>
      </c>
      <c r="H166" s="86">
        <v>1</v>
      </c>
      <c r="I166" s="5">
        <v>1</v>
      </c>
      <c r="J166" s="9">
        <v>0</v>
      </c>
      <c r="K166" s="26">
        <v>0</v>
      </c>
      <c r="L166" s="26">
        <v>0</v>
      </c>
      <c r="M166" s="5">
        <v>0</v>
      </c>
      <c r="N166" s="5">
        <v>1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155">
        <v>1</v>
      </c>
    </row>
    <row r="167" spans="1:28">
      <c r="A167" s="24">
        <v>166</v>
      </c>
      <c r="B167" s="173">
        <v>45.45326</v>
      </c>
      <c r="C167" s="173">
        <v>-92.516769999999994</v>
      </c>
      <c r="D167" s="5">
        <v>13</v>
      </c>
      <c r="E167" s="5" t="s">
        <v>631</v>
      </c>
      <c r="F167" s="24">
        <v>0</v>
      </c>
      <c r="G167" s="5">
        <v>0</v>
      </c>
      <c r="H167" s="86">
        <v>0</v>
      </c>
      <c r="I167" s="5">
        <v>0</v>
      </c>
      <c r="J167" s="9">
        <v>0</v>
      </c>
      <c r="K167" s="26">
        <v>0</v>
      </c>
      <c r="L167" s="26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155">
        <v>0</v>
      </c>
    </row>
    <row r="168" spans="1:28">
      <c r="A168" s="24">
        <v>167</v>
      </c>
      <c r="B168" s="173">
        <v>45.453710000000001</v>
      </c>
      <c r="C168" s="173">
        <v>-92.51679</v>
      </c>
      <c r="D168" s="5">
        <v>0</v>
      </c>
      <c r="E168" s="5">
        <v>0</v>
      </c>
      <c r="F168" s="24">
        <v>0</v>
      </c>
      <c r="G168" s="5">
        <v>0</v>
      </c>
      <c r="H168" s="86">
        <v>0</v>
      </c>
      <c r="I168" s="5">
        <v>0</v>
      </c>
      <c r="J168" s="9">
        <v>0</v>
      </c>
      <c r="K168" s="26">
        <v>0</v>
      </c>
      <c r="L168" s="26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155">
        <v>0</v>
      </c>
    </row>
    <row r="169" spans="1:28">
      <c r="A169" s="24">
        <v>168</v>
      </c>
      <c r="B169" s="173">
        <v>45.454160000000002</v>
      </c>
      <c r="C169" s="173">
        <v>-92.516810000000007</v>
      </c>
      <c r="D169" s="5">
        <v>0</v>
      </c>
      <c r="E169" s="5">
        <v>0</v>
      </c>
      <c r="F169" s="24">
        <v>0</v>
      </c>
      <c r="G169" s="5">
        <v>0</v>
      </c>
      <c r="H169" s="86">
        <v>0</v>
      </c>
      <c r="I169" s="5">
        <v>0</v>
      </c>
      <c r="J169" s="9">
        <v>0</v>
      </c>
      <c r="K169" s="26">
        <v>0</v>
      </c>
      <c r="L169" s="26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155">
        <v>0</v>
      </c>
    </row>
    <row r="170" spans="1:28">
      <c r="A170" s="24">
        <v>169</v>
      </c>
      <c r="B170" s="173">
        <v>45.454599999999999</v>
      </c>
      <c r="C170" s="173">
        <v>-92.516829999999999</v>
      </c>
      <c r="D170" s="5">
        <v>0</v>
      </c>
      <c r="E170" s="5">
        <v>0</v>
      </c>
      <c r="F170" s="24">
        <v>0</v>
      </c>
      <c r="G170" s="5">
        <v>0</v>
      </c>
      <c r="H170" s="86">
        <v>0</v>
      </c>
      <c r="I170" s="5">
        <v>0</v>
      </c>
      <c r="J170" s="9">
        <v>0</v>
      </c>
      <c r="K170" s="26">
        <v>0</v>
      </c>
      <c r="L170" s="26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155">
        <v>0</v>
      </c>
    </row>
    <row r="171" spans="1:28">
      <c r="A171" s="24">
        <v>170</v>
      </c>
      <c r="B171" s="173">
        <v>45.45505</v>
      </c>
      <c r="C171" s="173">
        <v>-92.516850000000005</v>
      </c>
      <c r="D171" s="5">
        <v>0</v>
      </c>
      <c r="E171" s="5">
        <v>0</v>
      </c>
      <c r="F171" s="24">
        <v>0</v>
      </c>
      <c r="G171" s="5">
        <v>0</v>
      </c>
      <c r="H171" s="86">
        <v>0</v>
      </c>
      <c r="I171" s="5">
        <v>0</v>
      </c>
      <c r="J171" s="9">
        <v>0</v>
      </c>
      <c r="K171" s="26">
        <v>0</v>
      </c>
      <c r="L171" s="26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155">
        <v>0</v>
      </c>
    </row>
    <row r="172" spans="1:28">
      <c r="A172" s="24">
        <v>171</v>
      </c>
      <c r="B172" s="173">
        <v>45.455489999999998</v>
      </c>
      <c r="C172" s="173">
        <v>-92.516869999999997</v>
      </c>
      <c r="D172" s="5">
        <v>0</v>
      </c>
      <c r="E172" s="5">
        <v>0</v>
      </c>
      <c r="F172" s="24">
        <v>0</v>
      </c>
      <c r="G172" s="5">
        <v>0</v>
      </c>
      <c r="H172" s="86">
        <v>0</v>
      </c>
      <c r="I172" s="5">
        <v>0</v>
      </c>
      <c r="J172" s="9">
        <v>0</v>
      </c>
      <c r="K172" s="26">
        <v>0</v>
      </c>
      <c r="L172" s="26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155">
        <v>0</v>
      </c>
    </row>
    <row r="173" spans="1:28">
      <c r="A173" s="24">
        <v>172</v>
      </c>
      <c r="B173" s="173">
        <v>45.455939999999998</v>
      </c>
      <c r="C173" s="173">
        <v>-92.516890000000004</v>
      </c>
      <c r="D173" s="5">
        <v>0</v>
      </c>
      <c r="E173" s="5">
        <v>0</v>
      </c>
      <c r="F173" s="24">
        <v>0</v>
      </c>
      <c r="G173" s="5">
        <v>0</v>
      </c>
      <c r="H173" s="86">
        <v>0</v>
      </c>
      <c r="I173" s="5">
        <v>0</v>
      </c>
      <c r="J173" s="9">
        <v>0</v>
      </c>
      <c r="K173" s="26">
        <v>0</v>
      </c>
      <c r="L173" s="26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155">
        <v>0</v>
      </c>
    </row>
    <row r="174" spans="1:28">
      <c r="A174" s="24">
        <v>173</v>
      </c>
      <c r="B174" s="173">
        <v>45.456389999999999</v>
      </c>
      <c r="C174" s="173">
        <v>-92.516909999999996</v>
      </c>
      <c r="D174" s="5">
        <v>9</v>
      </c>
      <c r="E174" s="5" t="s">
        <v>632</v>
      </c>
      <c r="F174" s="24">
        <v>1</v>
      </c>
      <c r="G174" s="5">
        <v>1</v>
      </c>
      <c r="H174" s="86">
        <v>1</v>
      </c>
      <c r="I174" s="5">
        <v>2</v>
      </c>
      <c r="J174" s="9">
        <v>0</v>
      </c>
      <c r="K174" s="26">
        <v>0</v>
      </c>
      <c r="L174" s="26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2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155">
        <v>1</v>
      </c>
    </row>
    <row r="175" spans="1:28">
      <c r="A175" s="24">
        <v>174</v>
      </c>
      <c r="B175" s="173">
        <v>45.456829999999997</v>
      </c>
      <c r="C175" s="173">
        <v>-92.516930000000002</v>
      </c>
      <c r="D175" s="5">
        <v>2</v>
      </c>
      <c r="E175" s="5" t="s">
        <v>632</v>
      </c>
      <c r="F175" s="24">
        <v>1</v>
      </c>
      <c r="G175" s="5">
        <v>1</v>
      </c>
      <c r="H175" s="86">
        <v>3</v>
      </c>
      <c r="I175" s="5">
        <v>2</v>
      </c>
      <c r="J175" s="9">
        <v>0</v>
      </c>
      <c r="K175" s="26">
        <v>0</v>
      </c>
      <c r="L175" s="26">
        <v>0</v>
      </c>
      <c r="M175" s="5">
        <v>0</v>
      </c>
      <c r="N175" s="5">
        <v>0</v>
      </c>
      <c r="O175" s="5">
        <v>1</v>
      </c>
      <c r="P175" s="5">
        <v>0</v>
      </c>
      <c r="Q175" s="5">
        <v>0</v>
      </c>
      <c r="R175" s="5">
        <v>2</v>
      </c>
      <c r="S175" s="5">
        <v>2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155">
        <v>1</v>
      </c>
    </row>
    <row r="176" spans="1:28">
      <c r="A176" s="24">
        <v>175</v>
      </c>
      <c r="B176" s="173">
        <v>45.452829999999999</v>
      </c>
      <c r="C176" s="173">
        <v>-92.516109999999998</v>
      </c>
      <c r="D176" s="5">
        <v>10</v>
      </c>
      <c r="E176" s="5" t="s">
        <v>631</v>
      </c>
      <c r="F176" s="24">
        <v>1</v>
      </c>
      <c r="G176" s="5">
        <v>0</v>
      </c>
      <c r="H176" s="86">
        <v>0</v>
      </c>
      <c r="I176" s="5">
        <v>0</v>
      </c>
      <c r="J176" s="9">
        <v>0</v>
      </c>
      <c r="K176" s="26">
        <v>0</v>
      </c>
      <c r="L176" s="26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155">
        <v>0</v>
      </c>
    </row>
    <row r="177" spans="1:28">
      <c r="A177" s="24">
        <v>176</v>
      </c>
      <c r="B177" s="173">
        <v>45.453279999999999</v>
      </c>
      <c r="C177" s="173">
        <v>-92.516130000000004</v>
      </c>
      <c r="D177" s="5">
        <v>14</v>
      </c>
      <c r="E177" s="5" t="s">
        <v>631</v>
      </c>
      <c r="F177" s="24">
        <v>0</v>
      </c>
      <c r="G177" s="5">
        <v>0</v>
      </c>
      <c r="H177" s="86">
        <v>0</v>
      </c>
      <c r="I177" s="5">
        <v>0</v>
      </c>
      <c r="J177" s="9">
        <v>0</v>
      </c>
      <c r="K177" s="26">
        <v>0</v>
      </c>
      <c r="L177" s="26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155">
        <v>0</v>
      </c>
    </row>
    <row r="178" spans="1:28">
      <c r="A178" s="24">
        <v>177</v>
      </c>
      <c r="B178" s="173">
        <v>45.453719999999997</v>
      </c>
      <c r="C178" s="173">
        <v>-92.516149999999996</v>
      </c>
      <c r="D178" s="5">
        <v>0</v>
      </c>
      <c r="E178" s="5">
        <v>0</v>
      </c>
      <c r="F178" s="24">
        <v>0</v>
      </c>
      <c r="G178" s="5">
        <v>0</v>
      </c>
      <c r="H178" s="86">
        <v>0</v>
      </c>
      <c r="I178" s="5">
        <v>0</v>
      </c>
      <c r="J178" s="9">
        <v>0</v>
      </c>
      <c r="K178" s="26">
        <v>0</v>
      </c>
      <c r="L178" s="26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155">
        <v>0</v>
      </c>
    </row>
    <row r="179" spans="1:28">
      <c r="A179" s="24">
        <v>178</v>
      </c>
      <c r="B179" s="173">
        <v>45.454169999999998</v>
      </c>
      <c r="C179" s="173">
        <v>-92.516170000000002</v>
      </c>
      <c r="D179" s="5">
        <v>0</v>
      </c>
      <c r="E179" s="5">
        <v>0</v>
      </c>
      <c r="F179" s="24">
        <v>0</v>
      </c>
      <c r="G179" s="5">
        <v>0</v>
      </c>
      <c r="H179" s="86">
        <v>0</v>
      </c>
      <c r="I179" s="5">
        <v>0</v>
      </c>
      <c r="J179" s="9">
        <v>0</v>
      </c>
      <c r="K179" s="26">
        <v>0</v>
      </c>
      <c r="L179" s="26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155">
        <v>0</v>
      </c>
    </row>
    <row r="180" spans="1:28">
      <c r="A180" s="24">
        <v>179</v>
      </c>
      <c r="B180" s="173">
        <v>45.454619999999998</v>
      </c>
      <c r="C180" s="173">
        <v>-92.516189999999995</v>
      </c>
      <c r="D180" s="5">
        <v>0</v>
      </c>
      <c r="E180" s="5">
        <v>0</v>
      </c>
      <c r="F180" s="24">
        <v>0</v>
      </c>
      <c r="G180" s="5">
        <v>0</v>
      </c>
      <c r="H180" s="86">
        <v>0</v>
      </c>
      <c r="I180" s="5">
        <v>0</v>
      </c>
      <c r="J180" s="9">
        <v>0</v>
      </c>
      <c r="K180" s="26">
        <v>0</v>
      </c>
      <c r="L180" s="26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155">
        <v>0</v>
      </c>
    </row>
    <row r="181" spans="1:28">
      <c r="A181" s="24">
        <v>180</v>
      </c>
      <c r="B181" s="173">
        <v>45.455060000000003</v>
      </c>
      <c r="C181" s="173">
        <v>-92.516210000000001</v>
      </c>
      <c r="D181" s="5">
        <v>0</v>
      </c>
      <c r="E181" s="5">
        <v>0</v>
      </c>
      <c r="F181" s="24">
        <v>0</v>
      </c>
      <c r="G181" s="5">
        <v>0</v>
      </c>
      <c r="H181" s="86">
        <v>0</v>
      </c>
      <c r="I181" s="5">
        <v>0</v>
      </c>
      <c r="J181" s="9">
        <v>0</v>
      </c>
      <c r="K181" s="26">
        <v>0</v>
      </c>
      <c r="L181" s="26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155">
        <v>0</v>
      </c>
    </row>
    <row r="182" spans="1:28">
      <c r="A182" s="24">
        <v>181</v>
      </c>
      <c r="B182" s="173">
        <v>45.455509999999997</v>
      </c>
      <c r="C182" s="173">
        <v>-92.516229999999993</v>
      </c>
      <c r="D182" s="5">
        <v>0</v>
      </c>
      <c r="E182" s="5">
        <v>0</v>
      </c>
      <c r="F182" s="24">
        <v>0</v>
      </c>
      <c r="G182" s="5">
        <v>0</v>
      </c>
      <c r="H182" s="86">
        <v>0</v>
      </c>
      <c r="I182" s="5">
        <v>0</v>
      </c>
      <c r="J182" s="9">
        <v>0</v>
      </c>
      <c r="K182" s="26">
        <v>0</v>
      </c>
      <c r="L182" s="26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155">
        <v>0</v>
      </c>
    </row>
    <row r="183" spans="1:28">
      <c r="A183" s="24">
        <v>182</v>
      </c>
      <c r="B183" s="173">
        <v>45.455950000000001</v>
      </c>
      <c r="C183" s="173">
        <v>-92.516249999999999</v>
      </c>
      <c r="D183" s="5">
        <v>11</v>
      </c>
      <c r="E183" s="5" t="s">
        <v>632</v>
      </c>
      <c r="F183" s="24">
        <v>1</v>
      </c>
      <c r="G183" s="5">
        <v>1</v>
      </c>
      <c r="H183" s="86">
        <v>1</v>
      </c>
      <c r="I183" s="5">
        <v>1</v>
      </c>
      <c r="J183" s="9">
        <v>0</v>
      </c>
      <c r="K183" s="26">
        <v>0</v>
      </c>
      <c r="L183" s="26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1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155">
        <v>1</v>
      </c>
    </row>
    <row r="184" spans="1:28">
      <c r="A184" s="24">
        <v>183</v>
      </c>
      <c r="B184" s="173">
        <v>45.456400000000002</v>
      </c>
      <c r="C184" s="173">
        <v>-92.516270000000006</v>
      </c>
      <c r="D184" s="5">
        <v>4.5</v>
      </c>
      <c r="E184" s="5" t="s">
        <v>632</v>
      </c>
      <c r="F184" s="24">
        <v>1</v>
      </c>
      <c r="G184" s="5">
        <v>0</v>
      </c>
      <c r="H184" s="86">
        <v>0</v>
      </c>
      <c r="I184" s="5">
        <v>0</v>
      </c>
      <c r="J184" s="9">
        <v>0</v>
      </c>
      <c r="K184" s="26">
        <v>0</v>
      </c>
      <c r="L184" s="26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155">
        <v>0</v>
      </c>
    </row>
    <row r="185" spans="1:28">
      <c r="A185" s="24">
        <v>184</v>
      </c>
      <c r="B185" s="173">
        <v>45.452849999999998</v>
      </c>
      <c r="C185" s="173">
        <v>-92.515479999999997</v>
      </c>
      <c r="D185" s="5">
        <v>10</v>
      </c>
      <c r="E185" s="5" t="s">
        <v>631</v>
      </c>
      <c r="F185" s="24">
        <v>1</v>
      </c>
      <c r="G185" s="5">
        <v>0</v>
      </c>
      <c r="H185" s="86">
        <v>0</v>
      </c>
      <c r="I185" s="5">
        <v>0</v>
      </c>
      <c r="J185" s="9">
        <v>0</v>
      </c>
      <c r="K185" s="26">
        <v>0</v>
      </c>
      <c r="L185" s="26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155">
        <v>0</v>
      </c>
    </row>
    <row r="186" spans="1:28">
      <c r="A186" s="24">
        <v>185</v>
      </c>
      <c r="B186" s="173">
        <v>45.453290000000003</v>
      </c>
      <c r="C186" s="173">
        <v>-92.515500000000003</v>
      </c>
      <c r="D186" s="5">
        <v>0</v>
      </c>
      <c r="E186" s="5">
        <v>0</v>
      </c>
      <c r="F186" s="24">
        <v>0</v>
      </c>
      <c r="G186" s="5">
        <v>0</v>
      </c>
      <c r="H186" s="86">
        <v>0</v>
      </c>
      <c r="I186" s="5">
        <v>0</v>
      </c>
      <c r="J186" s="9">
        <v>0</v>
      </c>
      <c r="K186" s="26">
        <v>0</v>
      </c>
      <c r="L186" s="26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155">
        <v>0</v>
      </c>
    </row>
    <row r="187" spans="1:28">
      <c r="A187" s="24">
        <v>186</v>
      </c>
      <c r="B187" s="173">
        <v>45.453740000000003</v>
      </c>
      <c r="C187" s="173">
        <v>-92.515519999999995</v>
      </c>
      <c r="D187" s="5">
        <v>0</v>
      </c>
      <c r="E187" s="5">
        <v>0</v>
      </c>
      <c r="F187" s="24">
        <v>0</v>
      </c>
      <c r="G187" s="5">
        <v>0</v>
      </c>
      <c r="H187" s="86">
        <v>0</v>
      </c>
      <c r="I187" s="5">
        <v>0</v>
      </c>
      <c r="J187" s="9">
        <v>0</v>
      </c>
      <c r="K187" s="26">
        <v>0</v>
      </c>
      <c r="L187" s="26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155">
        <v>0</v>
      </c>
    </row>
    <row r="188" spans="1:28">
      <c r="A188" s="24">
        <v>187</v>
      </c>
      <c r="B188" s="173">
        <v>45.454180000000001</v>
      </c>
      <c r="C188" s="173">
        <v>-92.515540000000001</v>
      </c>
      <c r="D188" s="5">
        <v>0</v>
      </c>
      <c r="E188" s="5">
        <v>0</v>
      </c>
      <c r="F188" s="24">
        <v>0</v>
      </c>
      <c r="G188" s="5">
        <v>0</v>
      </c>
      <c r="H188" s="86">
        <v>0</v>
      </c>
      <c r="I188" s="5">
        <v>0</v>
      </c>
      <c r="J188" s="9">
        <v>0</v>
      </c>
      <c r="K188" s="26">
        <v>0</v>
      </c>
      <c r="L188" s="26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155">
        <v>0</v>
      </c>
    </row>
    <row r="189" spans="1:28">
      <c r="A189" s="24">
        <v>188</v>
      </c>
      <c r="B189" s="173">
        <v>45.454630000000002</v>
      </c>
      <c r="C189" s="173">
        <v>-92.515559999999994</v>
      </c>
      <c r="D189" s="5">
        <v>0</v>
      </c>
      <c r="E189" s="5">
        <v>0</v>
      </c>
      <c r="F189" s="24">
        <v>0</v>
      </c>
      <c r="G189" s="5">
        <v>0</v>
      </c>
      <c r="H189" s="86">
        <v>0</v>
      </c>
      <c r="I189" s="5">
        <v>0</v>
      </c>
      <c r="J189" s="9">
        <v>0</v>
      </c>
      <c r="K189" s="26">
        <v>0</v>
      </c>
      <c r="L189" s="26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155">
        <v>0</v>
      </c>
    </row>
    <row r="190" spans="1:28">
      <c r="A190" s="24">
        <v>189</v>
      </c>
      <c r="B190" s="173">
        <v>45.455080000000002</v>
      </c>
      <c r="C190" s="173">
        <v>-92.51558</v>
      </c>
      <c r="D190" s="5">
        <v>0</v>
      </c>
      <c r="E190" s="5">
        <v>0</v>
      </c>
      <c r="F190" s="24">
        <v>0</v>
      </c>
      <c r="G190" s="5">
        <v>0</v>
      </c>
      <c r="H190" s="86">
        <v>0</v>
      </c>
      <c r="I190" s="5">
        <v>0</v>
      </c>
      <c r="J190" s="9">
        <v>0</v>
      </c>
      <c r="K190" s="26">
        <v>0</v>
      </c>
      <c r="L190" s="26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155">
        <v>0</v>
      </c>
    </row>
    <row r="191" spans="1:28">
      <c r="A191" s="24">
        <v>190</v>
      </c>
      <c r="B191" s="173">
        <v>45.45552</v>
      </c>
      <c r="C191" s="173">
        <v>-92.515600000000006</v>
      </c>
      <c r="D191" s="5">
        <v>0</v>
      </c>
      <c r="E191" s="5">
        <v>0</v>
      </c>
      <c r="F191" s="24">
        <v>0</v>
      </c>
      <c r="G191" s="5">
        <v>0</v>
      </c>
      <c r="H191" s="86">
        <v>0</v>
      </c>
      <c r="I191" s="5">
        <v>0</v>
      </c>
      <c r="J191" s="9">
        <v>0</v>
      </c>
      <c r="K191" s="26">
        <v>0</v>
      </c>
      <c r="L191" s="26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155">
        <v>0</v>
      </c>
    </row>
    <row r="192" spans="1:28">
      <c r="A192" s="24">
        <v>191</v>
      </c>
      <c r="B192" s="173">
        <v>45.455970000000001</v>
      </c>
      <c r="C192" s="173">
        <v>-92.515619999999998</v>
      </c>
      <c r="D192" s="5">
        <v>14</v>
      </c>
      <c r="E192" s="5" t="s">
        <v>632</v>
      </c>
      <c r="F192" s="24">
        <v>0</v>
      </c>
      <c r="G192" s="5">
        <v>0</v>
      </c>
      <c r="H192" s="86">
        <v>0</v>
      </c>
      <c r="I192" s="5">
        <v>0</v>
      </c>
      <c r="J192" s="9">
        <v>0</v>
      </c>
      <c r="K192" s="26">
        <v>0</v>
      </c>
      <c r="L192" s="26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155">
        <v>0</v>
      </c>
    </row>
    <row r="193" spans="1:28">
      <c r="A193" s="24">
        <v>192</v>
      </c>
      <c r="B193" s="173">
        <v>45.456409999999998</v>
      </c>
      <c r="C193" s="173">
        <v>-92.515640000000005</v>
      </c>
      <c r="D193" s="5">
        <v>6</v>
      </c>
      <c r="E193" s="5" t="s">
        <v>633</v>
      </c>
      <c r="F193" s="24">
        <v>1</v>
      </c>
      <c r="G193" s="5">
        <v>1</v>
      </c>
      <c r="H193" s="86">
        <v>2</v>
      </c>
      <c r="I193" s="5">
        <v>3</v>
      </c>
      <c r="J193" s="9">
        <v>0</v>
      </c>
      <c r="K193" s="26">
        <v>0</v>
      </c>
      <c r="L193" s="26">
        <v>0</v>
      </c>
      <c r="M193" s="5">
        <v>0</v>
      </c>
      <c r="N193" s="5">
        <v>0</v>
      </c>
      <c r="O193" s="5">
        <v>0</v>
      </c>
      <c r="P193" s="5">
        <v>0</v>
      </c>
      <c r="Q193" s="5">
        <v>1</v>
      </c>
      <c r="R193" s="5">
        <v>3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55">
        <v>0</v>
      </c>
    </row>
    <row r="194" spans="1:28">
      <c r="A194" s="24">
        <v>193</v>
      </c>
      <c r="B194" s="173">
        <v>45.452860000000001</v>
      </c>
      <c r="C194" s="173">
        <v>-92.514849999999996</v>
      </c>
      <c r="D194" s="5">
        <v>3.5</v>
      </c>
      <c r="E194" s="5" t="s">
        <v>632</v>
      </c>
      <c r="F194" s="24">
        <v>1</v>
      </c>
      <c r="G194" s="5">
        <v>1</v>
      </c>
      <c r="H194" s="86">
        <v>2</v>
      </c>
      <c r="I194" s="5">
        <v>2</v>
      </c>
      <c r="J194" s="9">
        <v>0</v>
      </c>
      <c r="K194" s="26">
        <v>0</v>
      </c>
      <c r="L194" s="26">
        <v>0</v>
      </c>
      <c r="M194" s="5">
        <v>0</v>
      </c>
      <c r="N194" s="5">
        <v>0</v>
      </c>
      <c r="O194" s="5">
        <v>1</v>
      </c>
      <c r="P194" s="5">
        <v>0</v>
      </c>
      <c r="Q194" s="5">
        <v>0</v>
      </c>
      <c r="R194" s="5">
        <v>2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155">
        <v>0</v>
      </c>
    </row>
    <row r="195" spans="1:28">
      <c r="A195" s="24">
        <v>194</v>
      </c>
      <c r="B195" s="173">
        <v>45.453310000000002</v>
      </c>
      <c r="C195" s="173">
        <v>-92.514870000000002</v>
      </c>
      <c r="D195" s="5">
        <v>15</v>
      </c>
      <c r="E195" s="5" t="s">
        <v>631</v>
      </c>
      <c r="F195" s="24">
        <v>0</v>
      </c>
      <c r="G195" s="5">
        <v>0</v>
      </c>
      <c r="H195" s="86">
        <v>0</v>
      </c>
      <c r="I195" s="5">
        <v>0</v>
      </c>
      <c r="J195" s="9">
        <v>0</v>
      </c>
      <c r="K195" s="26">
        <v>0</v>
      </c>
      <c r="L195" s="26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155">
        <v>0</v>
      </c>
    </row>
    <row r="196" spans="1:28">
      <c r="A196" s="24">
        <v>195</v>
      </c>
      <c r="B196" s="173">
        <v>45.453749999999999</v>
      </c>
      <c r="C196" s="173">
        <v>-92.514889999999994</v>
      </c>
      <c r="D196" s="5">
        <v>0</v>
      </c>
      <c r="E196" s="5">
        <v>0</v>
      </c>
      <c r="F196" s="24">
        <v>0</v>
      </c>
      <c r="G196" s="5">
        <v>0</v>
      </c>
      <c r="H196" s="86">
        <v>0</v>
      </c>
      <c r="I196" s="5">
        <v>0</v>
      </c>
      <c r="J196" s="9">
        <v>0</v>
      </c>
      <c r="K196" s="26">
        <v>0</v>
      </c>
      <c r="L196" s="26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155">
        <v>0</v>
      </c>
    </row>
    <row r="197" spans="1:28">
      <c r="A197" s="24">
        <v>196</v>
      </c>
      <c r="B197" s="173">
        <v>45.4542</v>
      </c>
      <c r="C197" s="173">
        <v>-92.51491</v>
      </c>
      <c r="D197" s="5">
        <v>0</v>
      </c>
      <c r="E197" s="5">
        <v>0</v>
      </c>
      <c r="F197" s="24">
        <v>0</v>
      </c>
      <c r="G197" s="5">
        <v>0</v>
      </c>
      <c r="H197" s="86">
        <v>0</v>
      </c>
      <c r="I197" s="5">
        <v>0</v>
      </c>
      <c r="J197" s="9">
        <v>0</v>
      </c>
      <c r="K197" s="26">
        <v>0</v>
      </c>
      <c r="L197" s="26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155">
        <v>0</v>
      </c>
    </row>
    <row r="198" spans="1:28">
      <c r="A198" s="24">
        <v>197</v>
      </c>
      <c r="B198" s="173">
        <v>45.454639999999998</v>
      </c>
      <c r="C198" s="173">
        <v>-92.514930000000007</v>
      </c>
      <c r="D198" s="5">
        <v>0</v>
      </c>
      <c r="E198" s="5">
        <v>0</v>
      </c>
      <c r="F198" s="24">
        <v>0</v>
      </c>
      <c r="G198" s="5">
        <v>0</v>
      </c>
      <c r="H198" s="86">
        <v>0</v>
      </c>
      <c r="I198" s="5">
        <v>0</v>
      </c>
      <c r="J198" s="9">
        <v>0</v>
      </c>
      <c r="K198" s="26">
        <v>0</v>
      </c>
      <c r="L198" s="26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155">
        <v>0</v>
      </c>
    </row>
    <row r="199" spans="1:28">
      <c r="A199" s="24">
        <v>198</v>
      </c>
      <c r="B199" s="173">
        <v>45.455089999999998</v>
      </c>
      <c r="C199" s="173">
        <v>-92.514949999999999</v>
      </c>
      <c r="D199" s="5">
        <v>0</v>
      </c>
      <c r="E199" s="5">
        <v>0</v>
      </c>
      <c r="F199" s="24">
        <v>0</v>
      </c>
      <c r="G199" s="5">
        <v>0</v>
      </c>
      <c r="H199" s="86">
        <v>0</v>
      </c>
      <c r="I199" s="5">
        <v>0</v>
      </c>
      <c r="J199" s="9">
        <v>0</v>
      </c>
      <c r="K199" s="26">
        <v>0</v>
      </c>
      <c r="L199" s="26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155">
        <v>0</v>
      </c>
    </row>
    <row r="200" spans="1:28">
      <c r="A200" s="24">
        <v>199</v>
      </c>
      <c r="B200" s="173">
        <v>45.455539999999999</v>
      </c>
      <c r="C200" s="173">
        <v>-92.514970000000005</v>
      </c>
      <c r="D200" s="5">
        <v>0</v>
      </c>
      <c r="E200" s="5">
        <v>0</v>
      </c>
      <c r="F200" s="24">
        <v>0</v>
      </c>
      <c r="G200" s="5">
        <v>0</v>
      </c>
      <c r="H200" s="86">
        <v>0</v>
      </c>
      <c r="I200" s="5">
        <v>0</v>
      </c>
      <c r="J200" s="9">
        <v>0</v>
      </c>
      <c r="K200" s="26">
        <v>0</v>
      </c>
      <c r="L200" s="26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155">
        <v>0</v>
      </c>
    </row>
    <row r="201" spans="1:28">
      <c r="A201" s="24">
        <v>200</v>
      </c>
      <c r="B201" s="173">
        <v>45.455979999999997</v>
      </c>
      <c r="C201" s="173">
        <v>-92.514989999999997</v>
      </c>
      <c r="D201" s="5">
        <v>0</v>
      </c>
      <c r="E201" s="5">
        <v>0</v>
      </c>
      <c r="F201" s="24">
        <v>0</v>
      </c>
      <c r="G201" s="5">
        <v>0</v>
      </c>
      <c r="H201" s="86">
        <v>0</v>
      </c>
      <c r="I201" s="5">
        <v>0</v>
      </c>
      <c r="J201" s="9">
        <v>0</v>
      </c>
      <c r="K201" s="26">
        <v>0</v>
      </c>
      <c r="L201" s="26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155">
        <v>0</v>
      </c>
    </row>
    <row r="202" spans="1:28">
      <c r="A202" s="24">
        <v>201</v>
      </c>
      <c r="B202" s="173">
        <v>45.456429999999997</v>
      </c>
      <c r="C202" s="173">
        <v>-92.515010000000004</v>
      </c>
      <c r="D202" s="5">
        <v>11.5</v>
      </c>
      <c r="E202" s="5" t="s">
        <v>631</v>
      </c>
      <c r="F202" s="24">
        <v>1</v>
      </c>
      <c r="G202" s="5">
        <v>0</v>
      </c>
      <c r="H202" s="86">
        <v>0</v>
      </c>
      <c r="I202" s="5">
        <v>0</v>
      </c>
      <c r="J202" s="9">
        <v>0</v>
      </c>
      <c r="K202" s="26">
        <v>0</v>
      </c>
      <c r="L202" s="26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155">
        <v>0</v>
      </c>
    </row>
    <row r="203" spans="1:28">
      <c r="A203" s="24">
        <v>202</v>
      </c>
      <c r="B203" s="173">
        <v>45.453319999999998</v>
      </c>
      <c r="C203" s="173">
        <v>-92.514229999999998</v>
      </c>
      <c r="D203" s="5">
        <v>13</v>
      </c>
      <c r="E203" s="5" t="s">
        <v>632</v>
      </c>
      <c r="F203" s="24">
        <v>0</v>
      </c>
      <c r="G203" s="5">
        <v>0</v>
      </c>
      <c r="H203" s="86">
        <v>0</v>
      </c>
      <c r="I203" s="5">
        <v>0</v>
      </c>
      <c r="J203" s="9">
        <v>0</v>
      </c>
      <c r="K203" s="26">
        <v>0</v>
      </c>
      <c r="L203" s="26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55">
        <v>0</v>
      </c>
    </row>
    <row r="204" spans="1:28">
      <c r="A204" s="24">
        <v>203</v>
      </c>
      <c r="B204" s="173">
        <v>45.453769999999999</v>
      </c>
      <c r="C204" s="173">
        <v>-92.514250000000004</v>
      </c>
      <c r="D204" s="5">
        <v>0</v>
      </c>
      <c r="E204" s="5">
        <v>0</v>
      </c>
      <c r="F204" s="24">
        <v>0</v>
      </c>
      <c r="G204" s="5">
        <v>0</v>
      </c>
      <c r="H204" s="86">
        <v>0</v>
      </c>
      <c r="I204" s="5">
        <v>0</v>
      </c>
      <c r="J204" s="9">
        <v>0</v>
      </c>
      <c r="K204" s="26">
        <v>0</v>
      </c>
      <c r="L204" s="26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155">
        <v>0</v>
      </c>
    </row>
    <row r="205" spans="1:28">
      <c r="A205" s="24">
        <v>204</v>
      </c>
      <c r="B205" s="173">
        <v>45.454210000000003</v>
      </c>
      <c r="C205" s="173">
        <v>-92.514269999999996</v>
      </c>
      <c r="D205" s="5">
        <v>0</v>
      </c>
      <c r="E205" s="5">
        <v>0</v>
      </c>
      <c r="F205" s="24">
        <v>0</v>
      </c>
      <c r="G205" s="5">
        <v>0</v>
      </c>
      <c r="H205" s="86">
        <v>0</v>
      </c>
      <c r="I205" s="5">
        <v>0</v>
      </c>
      <c r="J205" s="9">
        <v>0</v>
      </c>
      <c r="K205" s="26">
        <v>0</v>
      </c>
      <c r="L205" s="26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155">
        <v>0</v>
      </c>
    </row>
    <row r="206" spans="1:28">
      <c r="A206" s="24">
        <v>205</v>
      </c>
      <c r="B206" s="173">
        <v>45.454659999999997</v>
      </c>
      <c r="C206" s="173">
        <v>-92.514290000000003</v>
      </c>
      <c r="D206" s="5">
        <v>0</v>
      </c>
      <c r="E206" s="5">
        <v>0</v>
      </c>
      <c r="F206" s="24">
        <v>0</v>
      </c>
      <c r="G206" s="5">
        <v>0</v>
      </c>
      <c r="H206" s="86">
        <v>0</v>
      </c>
      <c r="I206" s="5">
        <v>0</v>
      </c>
      <c r="J206" s="9">
        <v>0</v>
      </c>
      <c r="K206" s="26">
        <v>0</v>
      </c>
      <c r="L206" s="26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155">
        <v>0</v>
      </c>
    </row>
    <row r="207" spans="1:28">
      <c r="A207" s="24">
        <v>206</v>
      </c>
      <c r="B207" s="173">
        <v>45.455100000000002</v>
      </c>
      <c r="C207" s="173">
        <v>-92.514309999999995</v>
      </c>
      <c r="D207" s="5">
        <v>0</v>
      </c>
      <c r="E207" s="5">
        <v>0</v>
      </c>
      <c r="F207" s="24">
        <v>0</v>
      </c>
      <c r="G207" s="5">
        <v>0</v>
      </c>
      <c r="H207" s="86">
        <v>0</v>
      </c>
      <c r="I207" s="5">
        <v>0</v>
      </c>
      <c r="J207" s="9">
        <v>0</v>
      </c>
      <c r="K207" s="26">
        <v>0</v>
      </c>
      <c r="L207" s="26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155">
        <v>0</v>
      </c>
    </row>
    <row r="208" spans="1:28">
      <c r="A208" s="24">
        <v>207</v>
      </c>
      <c r="B208" s="173">
        <v>45.455550000000002</v>
      </c>
      <c r="C208" s="173">
        <v>-92.514330000000001</v>
      </c>
      <c r="D208" s="5">
        <v>0</v>
      </c>
      <c r="E208" s="5">
        <v>0</v>
      </c>
      <c r="F208" s="24">
        <v>0</v>
      </c>
      <c r="G208" s="5">
        <v>0</v>
      </c>
      <c r="H208" s="86">
        <v>0</v>
      </c>
      <c r="I208" s="5">
        <v>0</v>
      </c>
      <c r="J208" s="9">
        <v>0</v>
      </c>
      <c r="K208" s="26">
        <v>0</v>
      </c>
      <c r="L208" s="26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155">
        <v>0</v>
      </c>
    </row>
    <row r="209" spans="1:28">
      <c r="A209" s="24">
        <v>208</v>
      </c>
      <c r="B209" s="173">
        <v>45.456000000000003</v>
      </c>
      <c r="C209" s="173">
        <v>-92.514349999999993</v>
      </c>
      <c r="D209" s="5">
        <v>0</v>
      </c>
      <c r="E209" s="5">
        <v>0</v>
      </c>
      <c r="F209" s="24">
        <v>0</v>
      </c>
      <c r="G209" s="5">
        <v>0</v>
      </c>
      <c r="H209" s="86">
        <v>0</v>
      </c>
      <c r="I209" s="5">
        <v>0</v>
      </c>
      <c r="J209" s="9">
        <v>0</v>
      </c>
      <c r="K209" s="26">
        <v>0</v>
      </c>
      <c r="L209" s="26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155">
        <v>0</v>
      </c>
    </row>
    <row r="210" spans="1:28">
      <c r="A210" s="24">
        <v>209</v>
      </c>
      <c r="B210" s="173">
        <v>45.456440000000001</v>
      </c>
      <c r="C210" s="173">
        <v>-92.51437</v>
      </c>
      <c r="D210" s="5">
        <v>5.5</v>
      </c>
      <c r="E210" s="5" t="s">
        <v>632</v>
      </c>
      <c r="F210" s="24">
        <v>1</v>
      </c>
      <c r="G210" s="5">
        <v>1</v>
      </c>
      <c r="H210" s="86">
        <v>1</v>
      </c>
      <c r="I210" s="5">
        <v>1</v>
      </c>
      <c r="J210" s="9">
        <v>0</v>
      </c>
      <c r="K210" s="26">
        <v>0</v>
      </c>
      <c r="L210" s="26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1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155">
        <v>1</v>
      </c>
    </row>
    <row r="211" spans="1:28">
      <c r="A211" s="24">
        <v>210</v>
      </c>
      <c r="B211" s="173">
        <v>45.451999999999998</v>
      </c>
      <c r="C211" s="173">
        <v>-92.513540000000006</v>
      </c>
      <c r="D211" s="5">
        <v>6.5</v>
      </c>
      <c r="E211" s="5" t="s">
        <v>632</v>
      </c>
      <c r="F211" s="24">
        <v>1</v>
      </c>
      <c r="G211" s="5">
        <v>1</v>
      </c>
      <c r="H211" s="86">
        <v>1</v>
      </c>
      <c r="I211" s="5">
        <v>1</v>
      </c>
      <c r="J211" s="9">
        <v>0</v>
      </c>
      <c r="K211" s="26">
        <v>0</v>
      </c>
      <c r="L211" s="26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1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155">
        <v>0</v>
      </c>
    </row>
    <row r="212" spans="1:28">
      <c r="A212" s="24">
        <v>211</v>
      </c>
      <c r="B212" s="173">
        <v>45.452440000000003</v>
      </c>
      <c r="C212" s="173">
        <v>-92.513559999999998</v>
      </c>
      <c r="D212" s="5">
        <v>13</v>
      </c>
      <c r="E212" s="5" t="s">
        <v>632</v>
      </c>
      <c r="F212" s="24">
        <v>0</v>
      </c>
      <c r="G212" s="5">
        <v>0</v>
      </c>
      <c r="H212" s="86">
        <v>0</v>
      </c>
      <c r="I212" s="5">
        <v>0</v>
      </c>
      <c r="J212" s="9">
        <v>0</v>
      </c>
      <c r="K212" s="26">
        <v>0</v>
      </c>
      <c r="L212" s="26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155">
        <v>0</v>
      </c>
    </row>
    <row r="213" spans="1:28">
      <c r="A213" s="24">
        <v>212</v>
      </c>
      <c r="B213" s="173">
        <v>45.452889999999996</v>
      </c>
      <c r="C213" s="173">
        <v>-92.513580000000005</v>
      </c>
      <c r="D213" s="5">
        <v>3</v>
      </c>
      <c r="E213" s="5" t="s">
        <v>633</v>
      </c>
      <c r="F213" s="24">
        <v>1</v>
      </c>
      <c r="G213" s="5">
        <v>1</v>
      </c>
      <c r="H213" s="86">
        <v>2</v>
      </c>
      <c r="I213" s="5">
        <v>3</v>
      </c>
      <c r="J213" s="9">
        <v>0</v>
      </c>
      <c r="K213" s="26">
        <v>0</v>
      </c>
      <c r="L213" s="26">
        <v>3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2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155">
        <v>0</v>
      </c>
    </row>
    <row r="214" spans="1:28">
      <c r="A214" s="24">
        <v>213</v>
      </c>
      <c r="B214" s="173">
        <v>45.453330000000001</v>
      </c>
      <c r="C214" s="173">
        <v>-92.513599999999997</v>
      </c>
      <c r="D214" s="5">
        <v>15</v>
      </c>
      <c r="E214" s="5" t="s">
        <v>633</v>
      </c>
      <c r="F214" s="24">
        <v>0</v>
      </c>
      <c r="G214" s="5">
        <v>0</v>
      </c>
      <c r="H214" s="86">
        <v>0</v>
      </c>
      <c r="I214" s="5">
        <v>0</v>
      </c>
      <c r="J214" s="9">
        <v>0</v>
      </c>
      <c r="K214" s="26">
        <v>0</v>
      </c>
      <c r="L214" s="26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155">
        <v>0</v>
      </c>
    </row>
    <row r="215" spans="1:28">
      <c r="A215" s="24">
        <v>214</v>
      </c>
      <c r="B215" s="173">
        <v>45.453780000000002</v>
      </c>
      <c r="C215" s="173">
        <v>-92.513620000000003</v>
      </c>
      <c r="D215" s="5">
        <v>0</v>
      </c>
      <c r="E215" s="5">
        <v>0</v>
      </c>
      <c r="F215" s="24">
        <v>0</v>
      </c>
      <c r="G215" s="5">
        <v>0</v>
      </c>
      <c r="H215" s="86">
        <v>0</v>
      </c>
      <c r="I215" s="5">
        <v>0</v>
      </c>
      <c r="J215" s="9">
        <v>0</v>
      </c>
      <c r="K215" s="26">
        <v>0</v>
      </c>
      <c r="L215" s="26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155">
        <v>0</v>
      </c>
    </row>
    <row r="216" spans="1:28">
      <c r="A216" s="24">
        <v>215</v>
      </c>
      <c r="B216" s="173">
        <v>45.454230000000003</v>
      </c>
      <c r="C216" s="173">
        <v>-92.513639999999995</v>
      </c>
      <c r="D216" s="5">
        <v>0</v>
      </c>
      <c r="E216" s="5">
        <v>0</v>
      </c>
      <c r="F216" s="24">
        <v>0</v>
      </c>
      <c r="G216" s="5">
        <v>0</v>
      </c>
      <c r="H216" s="86">
        <v>0</v>
      </c>
      <c r="I216" s="5">
        <v>0</v>
      </c>
      <c r="J216" s="9">
        <v>0</v>
      </c>
      <c r="K216" s="26">
        <v>0</v>
      </c>
      <c r="L216" s="26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155">
        <v>0</v>
      </c>
    </row>
    <row r="217" spans="1:28">
      <c r="A217" s="24">
        <v>216</v>
      </c>
      <c r="B217" s="173">
        <v>45.45467</v>
      </c>
      <c r="C217" s="173">
        <v>-92.513660000000002</v>
      </c>
      <c r="D217" s="5">
        <v>0</v>
      </c>
      <c r="E217" s="5">
        <v>0</v>
      </c>
      <c r="F217" s="24">
        <v>0</v>
      </c>
      <c r="G217" s="5">
        <v>0</v>
      </c>
      <c r="H217" s="86">
        <v>0</v>
      </c>
      <c r="I217" s="5">
        <v>0</v>
      </c>
      <c r="J217" s="9">
        <v>0</v>
      </c>
      <c r="K217" s="26">
        <v>0</v>
      </c>
      <c r="L217" s="26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155">
        <v>0</v>
      </c>
    </row>
    <row r="218" spans="1:28">
      <c r="A218" s="24">
        <v>217</v>
      </c>
      <c r="B218" s="173">
        <v>45.455120000000001</v>
      </c>
      <c r="C218" s="173">
        <v>-92.513679999999994</v>
      </c>
      <c r="D218" s="5">
        <v>0</v>
      </c>
      <c r="E218" s="5">
        <v>0</v>
      </c>
      <c r="F218" s="24">
        <v>0</v>
      </c>
      <c r="G218" s="5">
        <v>0</v>
      </c>
      <c r="H218" s="86">
        <v>0</v>
      </c>
      <c r="I218" s="5">
        <v>0</v>
      </c>
      <c r="J218" s="9">
        <v>0</v>
      </c>
      <c r="K218" s="26">
        <v>0</v>
      </c>
      <c r="L218" s="26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155">
        <v>0</v>
      </c>
    </row>
    <row r="219" spans="1:28">
      <c r="A219" s="24">
        <v>218</v>
      </c>
      <c r="B219" s="173">
        <v>45.455559999999998</v>
      </c>
      <c r="C219" s="173">
        <v>-92.5137</v>
      </c>
      <c r="D219" s="5">
        <v>0</v>
      </c>
      <c r="E219" s="5">
        <v>0</v>
      </c>
      <c r="F219" s="24">
        <v>0</v>
      </c>
      <c r="G219" s="5">
        <v>0</v>
      </c>
      <c r="H219" s="86">
        <v>0</v>
      </c>
      <c r="I219" s="5">
        <v>0</v>
      </c>
      <c r="J219" s="9">
        <v>0</v>
      </c>
      <c r="K219" s="26">
        <v>0</v>
      </c>
      <c r="L219" s="26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155">
        <v>0</v>
      </c>
    </row>
    <row r="220" spans="1:28">
      <c r="A220" s="24">
        <v>219</v>
      </c>
      <c r="B220" s="173">
        <v>45.456009999999999</v>
      </c>
      <c r="C220" s="173">
        <v>-92.513720000000006</v>
      </c>
      <c r="D220" s="5">
        <v>0</v>
      </c>
      <c r="E220" s="5">
        <v>0</v>
      </c>
      <c r="F220" s="24">
        <v>0</v>
      </c>
      <c r="G220" s="5">
        <v>0</v>
      </c>
      <c r="H220" s="86">
        <v>0</v>
      </c>
      <c r="I220" s="5">
        <v>0</v>
      </c>
      <c r="J220" s="9">
        <v>0</v>
      </c>
      <c r="K220" s="26">
        <v>0</v>
      </c>
      <c r="L220" s="26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155">
        <v>0</v>
      </c>
    </row>
    <row r="221" spans="1:28">
      <c r="A221" s="24">
        <v>220</v>
      </c>
      <c r="B221" s="173">
        <v>45.45646</v>
      </c>
      <c r="C221" s="173">
        <v>-92.513739999999999</v>
      </c>
      <c r="D221" s="5">
        <v>10.5</v>
      </c>
      <c r="E221" s="5" t="s">
        <v>631</v>
      </c>
      <c r="F221" s="24">
        <v>1</v>
      </c>
      <c r="G221" s="5">
        <v>0</v>
      </c>
      <c r="H221" s="86">
        <v>0</v>
      </c>
      <c r="I221" s="5">
        <v>0</v>
      </c>
      <c r="J221" s="9">
        <v>0</v>
      </c>
      <c r="K221" s="26">
        <v>0</v>
      </c>
      <c r="L221" s="26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155">
        <v>0</v>
      </c>
    </row>
    <row r="222" spans="1:28">
      <c r="A222" s="24">
        <v>221</v>
      </c>
      <c r="B222" s="173">
        <v>45.451120000000003</v>
      </c>
      <c r="C222" s="173">
        <v>-92.512870000000007</v>
      </c>
      <c r="D222" s="5">
        <v>7</v>
      </c>
      <c r="E222" s="5" t="s">
        <v>632</v>
      </c>
      <c r="F222" s="24">
        <v>1</v>
      </c>
      <c r="G222" s="5">
        <v>0</v>
      </c>
      <c r="H222" s="86">
        <v>0</v>
      </c>
      <c r="I222" s="5">
        <v>0</v>
      </c>
      <c r="J222" s="9">
        <v>0</v>
      </c>
      <c r="K222" s="26">
        <v>0</v>
      </c>
      <c r="L222" s="26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155">
        <v>0</v>
      </c>
    </row>
    <row r="223" spans="1:28">
      <c r="A223" s="24">
        <v>222</v>
      </c>
      <c r="B223" s="173">
        <v>45.451560000000001</v>
      </c>
      <c r="C223" s="173">
        <v>-92.512889999999999</v>
      </c>
      <c r="D223" s="5">
        <v>14.5</v>
      </c>
      <c r="E223" s="5" t="s">
        <v>631</v>
      </c>
      <c r="F223" s="24">
        <v>0</v>
      </c>
      <c r="G223" s="5">
        <v>0</v>
      </c>
      <c r="H223" s="86">
        <v>0</v>
      </c>
      <c r="I223" s="5">
        <v>0</v>
      </c>
      <c r="J223" s="9">
        <v>0</v>
      </c>
      <c r="K223" s="26">
        <v>0</v>
      </c>
      <c r="L223" s="26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155">
        <v>0</v>
      </c>
    </row>
    <row r="224" spans="1:28">
      <c r="A224" s="24">
        <v>223</v>
      </c>
      <c r="B224" s="173">
        <v>45.452010000000001</v>
      </c>
      <c r="C224" s="173">
        <v>-92.512910000000005</v>
      </c>
      <c r="D224" s="5">
        <v>0</v>
      </c>
      <c r="E224" s="5">
        <v>0</v>
      </c>
      <c r="F224" s="24">
        <v>0</v>
      </c>
      <c r="G224" s="5">
        <v>0</v>
      </c>
      <c r="H224" s="86">
        <v>0</v>
      </c>
      <c r="I224" s="5">
        <v>0</v>
      </c>
      <c r="J224" s="9">
        <v>0</v>
      </c>
      <c r="K224" s="26">
        <v>0</v>
      </c>
      <c r="L224" s="26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155">
        <v>0</v>
      </c>
    </row>
    <row r="225" spans="1:28">
      <c r="A225" s="24">
        <v>224</v>
      </c>
      <c r="B225" s="173">
        <v>45.452460000000002</v>
      </c>
      <c r="C225" s="173">
        <v>-92.512929999999997</v>
      </c>
      <c r="D225" s="5">
        <v>0</v>
      </c>
      <c r="E225" s="5">
        <v>0</v>
      </c>
      <c r="F225" s="24">
        <v>0</v>
      </c>
      <c r="G225" s="5">
        <v>0</v>
      </c>
      <c r="H225" s="86">
        <v>0</v>
      </c>
      <c r="I225" s="5">
        <v>0</v>
      </c>
      <c r="J225" s="9">
        <v>0</v>
      </c>
      <c r="K225" s="26">
        <v>0</v>
      </c>
      <c r="L225" s="26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55">
        <v>0</v>
      </c>
    </row>
    <row r="226" spans="1:28">
      <c r="A226" s="24">
        <v>225</v>
      </c>
      <c r="B226" s="173">
        <v>45.4529</v>
      </c>
      <c r="C226" s="173">
        <v>-92.512950000000004</v>
      </c>
      <c r="D226" s="5">
        <v>0</v>
      </c>
      <c r="E226" s="5">
        <v>0</v>
      </c>
      <c r="F226" s="24">
        <v>0</v>
      </c>
      <c r="G226" s="5">
        <v>0</v>
      </c>
      <c r="H226" s="86">
        <v>0</v>
      </c>
      <c r="I226" s="5">
        <v>0</v>
      </c>
      <c r="J226" s="9">
        <v>0</v>
      </c>
      <c r="K226" s="26">
        <v>0</v>
      </c>
      <c r="L226" s="26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155">
        <v>0</v>
      </c>
    </row>
    <row r="227" spans="1:28">
      <c r="A227" s="24">
        <v>226</v>
      </c>
      <c r="B227" s="173">
        <v>45.45335</v>
      </c>
      <c r="C227" s="173">
        <v>-92.512969999999996</v>
      </c>
      <c r="D227" s="5">
        <v>0</v>
      </c>
      <c r="E227" s="5">
        <v>0</v>
      </c>
      <c r="F227" s="24">
        <v>0</v>
      </c>
      <c r="G227" s="5">
        <v>0</v>
      </c>
      <c r="H227" s="86">
        <v>0</v>
      </c>
      <c r="I227" s="5">
        <v>0</v>
      </c>
      <c r="J227" s="9">
        <v>0</v>
      </c>
      <c r="K227" s="26">
        <v>0</v>
      </c>
      <c r="L227" s="26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155">
        <v>0</v>
      </c>
    </row>
    <row r="228" spans="1:28">
      <c r="A228" s="24">
        <v>227</v>
      </c>
      <c r="B228" s="173">
        <v>45.453789999999998</v>
      </c>
      <c r="C228" s="173">
        <v>-92.512990000000002</v>
      </c>
      <c r="D228" s="5">
        <v>0</v>
      </c>
      <c r="E228" s="5">
        <v>0</v>
      </c>
      <c r="F228" s="24">
        <v>0</v>
      </c>
      <c r="G228" s="5">
        <v>0</v>
      </c>
      <c r="H228" s="86">
        <v>0</v>
      </c>
      <c r="I228" s="5">
        <v>0</v>
      </c>
      <c r="J228" s="9">
        <v>0</v>
      </c>
      <c r="K228" s="26">
        <v>0</v>
      </c>
      <c r="L228" s="26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155">
        <v>0</v>
      </c>
    </row>
    <row r="229" spans="1:28">
      <c r="A229" s="24">
        <v>228</v>
      </c>
      <c r="B229" s="173">
        <v>45.454239999999999</v>
      </c>
      <c r="C229" s="173">
        <v>-92.513009999999994</v>
      </c>
      <c r="D229" s="5">
        <v>0</v>
      </c>
      <c r="E229" s="5">
        <v>0</v>
      </c>
      <c r="F229" s="24">
        <v>0</v>
      </c>
      <c r="G229" s="5">
        <v>0</v>
      </c>
      <c r="H229" s="86">
        <v>0</v>
      </c>
      <c r="I229" s="5">
        <v>0</v>
      </c>
      <c r="J229" s="9">
        <v>0</v>
      </c>
      <c r="K229" s="26">
        <v>0</v>
      </c>
      <c r="L229" s="26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155">
        <v>0</v>
      </c>
    </row>
    <row r="230" spans="1:28">
      <c r="A230" s="24">
        <v>229</v>
      </c>
      <c r="B230" s="173">
        <v>45.454689999999999</v>
      </c>
      <c r="C230" s="173">
        <v>-92.513030000000001</v>
      </c>
      <c r="D230" s="5">
        <v>0</v>
      </c>
      <c r="E230" s="5">
        <v>0</v>
      </c>
      <c r="F230" s="24">
        <v>0</v>
      </c>
      <c r="G230" s="5">
        <v>0</v>
      </c>
      <c r="H230" s="86">
        <v>0</v>
      </c>
      <c r="I230" s="5">
        <v>0</v>
      </c>
      <c r="J230" s="9">
        <v>0</v>
      </c>
      <c r="K230" s="26">
        <v>0</v>
      </c>
      <c r="L230" s="26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155">
        <v>0</v>
      </c>
    </row>
    <row r="231" spans="1:28">
      <c r="A231" s="24">
        <v>230</v>
      </c>
      <c r="B231" s="173">
        <v>45.455129999999997</v>
      </c>
      <c r="C231" s="173">
        <v>-92.513050000000007</v>
      </c>
      <c r="D231" s="5">
        <v>0</v>
      </c>
      <c r="E231" s="5">
        <v>0</v>
      </c>
      <c r="F231" s="24">
        <v>0</v>
      </c>
      <c r="G231" s="5">
        <v>0</v>
      </c>
      <c r="H231" s="86">
        <v>0</v>
      </c>
      <c r="I231" s="5">
        <v>0</v>
      </c>
      <c r="J231" s="9">
        <v>0</v>
      </c>
      <c r="K231" s="26">
        <v>0</v>
      </c>
      <c r="L231" s="26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155">
        <v>0</v>
      </c>
    </row>
    <row r="232" spans="1:28">
      <c r="A232" s="24">
        <v>231</v>
      </c>
      <c r="B232" s="173">
        <v>45.455579999999998</v>
      </c>
      <c r="C232" s="173">
        <v>-92.513069999999999</v>
      </c>
      <c r="D232" s="5">
        <v>0</v>
      </c>
      <c r="E232" s="5">
        <v>0</v>
      </c>
      <c r="F232" s="24">
        <v>0</v>
      </c>
      <c r="G232" s="5">
        <v>0</v>
      </c>
      <c r="H232" s="86">
        <v>0</v>
      </c>
      <c r="I232" s="5">
        <v>0</v>
      </c>
      <c r="J232" s="9">
        <v>0</v>
      </c>
      <c r="K232" s="26">
        <v>0</v>
      </c>
      <c r="L232" s="26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155">
        <v>0</v>
      </c>
    </row>
    <row r="233" spans="1:28">
      <c r="A233" s="24">
        <v>232</v>
      </c>
      <c r="B233" s="173">
        <v>45.456020000000002</v>
      </c>
      <c r="C233" s="173">
        <v>-92.513090000000005</v>
      </c>
      <c r="D233" s="5">
        <v>15</v>
      </c>
      <c r="E233" s="5" t="s">
        <v>631</v>
      </c>
      <c r="F233" s="24">
        <v>0</v>
      </c>
      <c r="G233" s="5">
        <v>0</v>
      </c>
      <c r="H233" s="86">
        <v>0</v>
      </c>
      <c r="I233" s="5">
        <v>0</v>
      </c>
      <c r="J233" s="9">
        <v>0</v>
      </c>
      <c r="K233" s="26">
        <v>0</v>
      </c>
      <c r="L233" s="26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155">
        <v>0</v>
      </c>
    </row>
    <row r="234" spans="1:28">
      <c r="A234" s="24">
        <v>233</v>
      </c>
      <c r="B234" s="173">
        <v>45.456470000000003</v>
      </c>
      <c r="C234" s="173">
        <v>-92.513109999999998</v>
      </c>
      <c r="D234" s="5">
        <v>9.5</v>
      </c>
      <c r="E234" s="5" t="s">
        <v>631</v>
      </c>
      <c r="F234" s="24">
        <v>1</v>
      </c>
      <c r="G234" s="5">
        <v>1</v>
      </c>
      <c r="H234" s="86">
        <v>2</v>
      </c>
      <c r="I234" s="5">
        <v>1</v>
      </c>
      <c r="J234" s="9">
        <v>0</v>
      </c>
      <c r="K234" s="26">
        <v>0</v>
      </c>
      <c r="L234" s="26">
        <v>0</v>
      </c>
      <c r="M234" s="5">
        <v>0</v>
      </c>
      <c r="N234" s="5">
        <v>1</v>
      </c>
      <c r="O234" s="5">
        <v>0</v>
      </c>
      <c r="P234" s="5">
        <v>0</v>
      </c>
      <c r="Q234" s="5">
        <v>1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155">
        <v>0</v>
      </c>
    </row>
    <row r="235" spans="1:28">
      <c r="A235" s="24">
        <v>234</v>
      </c>
      <c r="B235" s="173">
        <v>45.449350000000003</v>
      </c>
      <c r="C235" s="173">
        <v>-92.512150000000005</v>
      </c>
      <c r="D235" s="5">
        <v>3.5</v>
      </c>
      <c r="E235" s="5" t="s">
        <v>631</v>
      </c>
      <c r="F235" s="24">
        <v>1</v>
      </c>
      <c r="G235" s="5">
        <v>1</v>
      </c>
      <c r="H235" s="86">
        <v>2</v>
      </c>
      <c r="I235" s="5">
        <v>2</v>
      </c>
      <c r="J235" s="9">
        <v>0</v>
      </c>
      <c r="K235" s="26">
        <v>0</v>
      </c>
      <c r="L235" s="26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2</v>
      </c>
      <c r="S235" s="5">
        <v>0</v>
      </c>
      <c r="T235" s="5">
        <v>2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155">
        <v>0</v>
      </c>
    </row>
    <row r="236" spans="1:28">
      <c r="A236" s="24">
        <v>235</v>
      </c>
      <c r="B236" s="173">
        <v>45.449800000000003</v>
      </c>
      <c r="C236" s="173">
        <v>-92.512169999999998</v>
      </c>
      <c r="D236" s="5">
        <v>7.5</v>
      </c>
      <c r="E236" s="5" t="s">
        <v>632</v>
      </c>
      <c r="F236" s="24">
        <v>1</v>
      </c>
      <c r="G236" s="5">
        <v>0</v>
      </c>
      <c r="H236" s="86">
        <v>0</v>
      </c>
      <c r="I236" s="5">
        <v>0</v>
      </c>
      <c r="J236" s="9">
        <v>0</v>
      </c>
      <c r="K236" s="26">
        <v>0</v>
      </c>
      <c r="L236" s="26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155">
        <v>0</v>
      </c>
    </row>
    <row r="237" spans="1:28">
      <c r="A237" s="24">
        <v>236</v>
      </c>
      <c r="B237" s="173">
        <v>45.450240000000001</v>
      </c>
      <c r="C237" s="173">
        <v>-92.512190000000004</v>
      </c>
      <c r="D237" s="5">
        <v>13</v>
      </c>
      <c r="E237" s="5" t="s">
        <v>633</v>
      </c>
      <c r="F237" s="24">
        <v>0</v>
      </c>
      <c r="G237" s="5">
        <v>0</v>
      </c>
      <c r="H237" s="86">
        <v>0</v>
      </c>
      <c r="I237" s="5">
        <v>0</v>
      </c>
      <c r="J237" s="9">
        <v>0</v>
      </c>
      <c r="K237" s="26">
        <v>0</v>
      </c>
      <c r="L237" s="26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55">
        <v>0</v>
      </c>
    </row>
    <row r="238" spans="1:28">
      <c r="A238" s="24">
        <v>237</v>
      </c>
      <c r="B238" s="173">
        <v>45.450690000000002</v>
      </c>
      <c r="C238" s="173">
        <v>-92.512209999999996</v>
      </c>
      <c r="D238" s="5">
        <v>15</v>
      </c>
      <c r="E238" s="5" t="s">
        <v>631</v>
      </c>
      <c r="F238" s="24">
        <v>0</v>
      </c>
      <c r="G238" s="5">
        <v>0</v>
      </c>
      <c r="H238" s="86">
        <v>0</v>
      </c>
      <c r="I238" s="5">
        <v>0</v>
      </c>
      <c r="J238" s="9">
        <v>0</v>
      </c>
      <c r="K238" s="26">
        <v>0</v>
      </c>
      <c r="L238" s="26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155">
        <v>0</v>
      </c>
    </row>
    <row r="239" spans="1:28">
      <c r="A239" s="24">
        <v>238</v>
      </c>
      <c r="B239" s="173">
        <v>45.451129999999999</v>
      </c>
      <c r="C239" s="173">
        <v>-92.512230000000002</v>
      </c>
      <c r="D239" s="5">
        <v>0</v>
      </c>
      <c r="E239" s="5">
        <v>0</v>
      </c>
      <c r="F239" s="24">
        <v>0</v>
      </c>
      <c r="G239" s="5">
        <v>0</v>
      </c>
      <c r="H239" s="86">
        <v>0</v>
      </c>
      <c r="I239" s="5">
        <v>0</v>
      </c>
      <c r="J239" s="9">
        <v>0</v>
      </c>
      <c r="K239" s="26">
        <v>0</v>
      </c>
      <c r="L239" s="26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155">
        <v>0</v>
      </c>
    </row>
    <row r="240" spans="1:28">
      <c r="A240" s="24">
        <v>239</v>
      </c>
      <c r="B240" s="173">
        <v>45.45158</v>
      </c>
      <c r="C240" s="173">
        <v>-92.512249999999995</v>
      </c>
      <c r="D240" s="5">
        <v>0</v>
      </c>
      <c r="E240" s="5">
        <v>0</v>
      </c>
      <c r="F240" s="24">
        <v>0</v>
      </c>
      <c r="G240" s="5">
        <v>0</v>
      </c>
      <c r="H240" s="86">
        <v>0</v>
      </c>
      <c r="I240" s="5">
        <v>0</v>
      </c>
      <c r="J240" s="9">
        <v>0</v>
      </c>
      <c r="K240" s="26">
        <v>0</v>
      </c>
      <c r="L240" s="26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155">
        <v>0</v>
      </c>
    </row>
    <row r="241" spans="1:28">
      <c r="A241" s="24">
        <v>240</v>
      </c>
      <c r="B241" s="173">
        <v>45.452019999999997</v>
      </c>
      <c r="C241" s="173">
        <v>-92.512270000000001</v>
      </c>
      <c r="D241" s="5">
        <v>0</v>
      </c>
      <c r="E241" s="5">
        <v>0</v>
      </c>
      <c r="F241" s="24">
        <v>0</v>
      </c>
      <c r="G241" s="5">
        <v>0</v>
      </c>
      <c r="H241" s="86">
        <v>0</v>
      </c>
      <c r="I241" s="5">
        <v>0</v>
      </c>
      <c r="J241" s="9">
        <v>0</v>
      </c>
      <c r="K241" s="26">
        <v>0</v>
      </c>
      <c r="L241" s="26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155">
        <v>0</v>
      </c>
    </row>
    <row r="242" spans="1:28">
      <c r="A242" s="24">
        <v>241</v>
      </c>
      <c r="B242" s="173">
        <v>45.452469999999998</v>
      </c>
      <c r="C242" s="173">
        <v>-92.512289999999993</v>
      </c>
      <c r="D242" s="5">
        <v>0</v>
      </c>
      <c r="E242" s="5">
        <v>0</v>
      </c>
      <c r="F242" s="24">
        <v>0</v>
      </c>
      <c r="G242" s="5">
        <v>0</v>
      </c>
      <c r="H242" s="86">
        <v>0</v>
      </c>
      <c r="I242" s="5">
        <v>0</v>
      </c>
      <c r="J242" s="9">
        <v>0</v>
      </c>
      <c r="K242" s="26">
        <v>0</v>
      </c>
      <c r="L242" s="26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155">
        <v>0</v>
      </c>
    </row>
    <row r="243" spans="1:28">
      <c r="A243" s="24">
        <v>242</v>
      </c>
      <c r="B243" s="173">
        <v>45.452919999999999</v>
      </c>
      <c r="C243" s="173">
        <v>-92.512309999999999</v>
      </c>
      <c r="D243" s="5">
        <v>0</v>
      </c>
      <c r="E243" s="5">
        <v>0</v>
      </c>
      <c r="F243" s="24">
        <v>0</v>
      </c>
      <c r="G243" s="5">
        <v>0</v>
      </c>
      <c r="H243" s="86">
        <v>0</v>
      </c>
      <c r="I243" s="5">
        <v>0</v>
      </c>
      <c r="J243" s="9">
        <v>0</v>
      </c>
      <c r="K243" s="26">
        <v>0</v>
      </c>
      <c r="L243" s="26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55">
        <v>0</v>
      </c>
    </row>
    <row r="244" spans="1:28">
      <c r="A244" s="24">
        <v>243</v>
      </c>
      <c r="B244" s="173">
        <v>45.453360000000004</v>
      </c>
      <c r="C244" s="173">
        <v>-92.512330000000006</v>
      </c>
      <c r="D244" s="5">
        <v>0</v>
      </c>
      <c r="E244" s="5">
        <v>0</v>
      </c>
      <c r="F244" s="24">
        <v>0</v>
      </c>
      <c r="G244" s="5">
        <v>0</v>
      </c>
      <c r="H244" s="86">
        <v>0</v>
      </c>
      <c r="I244" s="5">
        <v>0</v>
      </c>
      <c r="J244" s="9">
        <v>0</v>
      </c>
      <c r="K244" s="26">
        <v>0</v>
      </c>
      <c r="L244" s="26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155">
        <v>0</v>
      </c>
    </row>
    <row r="245" spans="1:28">
      <c r="A245" s="24">
        <v>244</v>
      </c>
      <c r="B245" s="173">
        <v>45.453809999999997</v>
      </c>
      <c r="C245" s="173">
        <v>-92.512349999999998</v>
      </c>
      <c r="D245" s="5">
        <v>0</v>
      </c>
      <c r="E245" s="5">
        <v>0</v>
      </c>
      <c r="F245" s="24">
        <v>0</v>
      </c>
      <c r="G245" s="5">
        <v>0</v>
      </c>
      <c r="H245" s="86">
        <v>0</v>
      </c>
      <c r="I245" s="5">
        <v>0</v>
      </c>
      <c r="J245" s="9">
        <v>0</v>
      </c>
      <c r="K245" s="26">
        <v>0</v>
      </c>
      <c r="L245" s="26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155">
        <v>0</v>
      </c>
    </row>
    <row r="246" spans="1:28">
      <c r="A246" s="24">
        <v>245</v>
      </c>
      <c r="B246" s="173">
        <v>45.454250000000002</v>
      </c>
      <c r="C246" s="173">
        <v>-92.512370000000004</v>
      </c>
      <c r="D246" s="5">
        <v>0</v>
      </c>
      <c r="E246" s="5">
        <v>0</v>
      </c>
      <c r="F246" s="24">
        <v>0</v>
      </c>
      <c r="G246" s="5">
        <v>0</v>
      </c>
      <c r="H246" s="86">
        <v>0</v>
      </c>
      <c r="I246" s="5">
        <v>0</v>
      </c>
      <c r="J246" s="9">
        <v>0</v>
      </c>
      <c r="K246" s="26">
        <v>0</v>
      </c>
      <c r="L246" s="26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155">
        <v>0</v>
      </c>
    </row>
    <row r="247" spans="1:28">
      <c r="A247" s="24">
        <v>246</v>
      </c>
      <c r="B247" s="173">
        <v>45.454700000000003</v>
      </c>
      <c r="C247" s="173">
        <v>-92.512389999999996</v>
      </c>
      <c r="D247" s="5">
        <v>0</v>
      </c>
      <c r="E247" s="5">
        <v>0</v>
      </c>
      <c r="F247" s="24">
        <v>0</v>
      </c>
      <c r="G247" s="5">
        <v>0</v>
      </c>
      <c r="H247" s="86">
        <v>0</v>
      </c>
      <c r="I247" s="5">
        <v>0</v>
      </c>
      <c r="J247" s="9">
        <v>0</v>
      </c>
      <c r="K247" s="26">
        <v>0</v>
      </c>
      <c r="L247" s="26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155">
        <v>0</v>
      </c>
    </row>
    <row r="248" spans="1:28">
      <c r="A248" s="24">
        <v>247</v>
      </c>
      <c r="B248" s="173">
        <v>45.455150000000003</v>
      </c>
      <c r="C248" s="173">
        <v>-92.512410000000003</v>
      </c>
      <c r="D248" s="5">
        <v>0</v>
      </c>
      <c r="E248" s="5">
        <v>0</v>
      </c>
      <c r="F248" s="24">
        <v>0</v>
      </c>
      <c r="G248" s="5">
        <v>0</v>
      </c>
      <c r="H248" s="86">
        <v>0</v>
      </c>
      <c r="I248" s="5">
        <v>0</v>
      </c>
      <c r="J248" s="9">
        <v>0</v>
      </c>
      <c r="K248" s="26">
        <v>0</v>
      </c>
      <c r="L248" s="26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155">
        <v>0</v>
      </c>
    </row>
    <row r="249" spans="1:28">
      <c r="A249" s="24">
        <v>248</v>
      </c>
      <c r="B249" s="173">
        <v>45.455590000000001</v>
      </c>
      <c r="C249" s="173">
        <v>-92.512429999999995</v>
      </c>
      <c r="D249" s="5">
        <v>0</v>
      </c>
      <c r="E249" s="5">
        <v>0</v>
      </c>
      <c r="F249" s="24">
        <v>0</v>
      </c>
      <c r="G249" s="5">
        <v>0</v>
      </c>
      <c r="H249" s="86">
        <v>0</v>
      </c>
      <c r="I249" s="5">
        <v>0</v>
      </c>
      <c r="J249" s="9">
        <v>0</v>
      </c>
      <c r="K249" s="26">
        <v>0</v>
      </c>
      <c r="L249" s="26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155">
        <v>0</v>
      </c>
    </row>
    <row r="250" spans="1:28">
      <c r="A250" s="24">
        <v>249</v>
      </c>
      <c r="B250" s="173">
        <v>45.456040000000002</v>
      </c>
      <c r="C250" s="173">
        <v>-92.512450000000001</v>
      </c>
      <c r="D250" s="5">
        <v>14.5</v>
      </c>
      <c r="E250" s="5" t="s">
        <v>631</v>
      </c>
      <c r="F250" s="24">
        <v>0</v>
      </c>
      <c r="G250" s="5">
        <v>0</v>
      </c>
      <c r="H250" s="86">
        <v>0</v>
      </c>
      <c r="I250" s="5">
        <v>0</v>
      </c>
      <c r="J250" s="9">
        <v>0</v>
      </c>
      <c r="K250" s="26">
        <v>0</v>
      </c>
      <c r="L250" s="26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155">
        <v>0</v>
      </c>
    </row>
    <row r="251" spans="1:28">
      <c r="A251" s="24">
        <v>250</v>
      </c>
      <c r="B251" s="173">
        <v>45.448920000000001</v>
      </c>
      <c r="C251" s="173">
        <v>-92.511499999999998</v>
      </c>
      <c r="D251" s="5">
        <v>3.5</v>
      </c>
      <c r="E251" s="5" t="s">
        <v>633</v>
      </c>
      <c r="F251" s="24">
        <v>1</v>
      </c>
      <c r="G251" s="5">
        <v>1</v>
      </c>
      <c r="H251" s="86">
        <v>3</v>
      </c>
      <c r="I251" s="5">
        <v>3</v>
      </c>
      <c r="J251" s="9">
        <v>0</v>
      </c>
      <c r="K251" s="26">
        <v>0</v>
      </c>
      <c r="L251" s="26">
        <v>0</v>
      </c>
      <c r="M251" s="5">
        <v>0</v>
      </c>
      <c r="N251" s="5">
        <v>2</v>
      </c>
      <c r="O251" s="5">
        <v>0</v>
      </c>
      <c r="P251" s="5">
        <v>0</v>
      </c>
      <c r="Q251" s="5">
        <v>0</v>
      </c>
      <c r="R251" s="5">
        <v>3</v>
      </c>
      <c r="S251" s="5">
        <v>0</v>
      </c>
      <c r="T251" s="5">
        <v>2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155">
        <v>0</v>
      </c>
    </row>
    <row r="252" spans="1:28">
      <c r="A252" s="24">
        <v>251</v>
      </c>
      <c r="B252" s="173">
        <v>45.449359999999999</v>
      </c>
      <c r="C252" s="173">
        <v>-92.511520000000004</v>
      </c>
      <c r="D252" s="5">
        <v>9.5</v>
      </c>
      <c r="E252" s="5" t="s">
        <v>631</v>
      </c>
      <c r="F252" s="24">
        <v>1</v>
      </c>
      <c r="G252" s="5">
        <v>0</v>
      </c>
      <c r="H252" s="86">
        <v>0</v>
      </c>
      <c r="I252" s="5">
        <v>0</v>
      </c>
      <c r="J252" s="9">
        <v>0</v>
      </c>
      <c r="K252" s="26">
        <v>0</v>
      </c>
      <c r="L252" s="26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155">
        <v>0</v>
      </c>
    </row>
    <row r="253" spans="1:28">
      <c r="A253" s="24">
        <v>252</v>
      </c>
      <c r="B253" s="173">
        <v>45.449809999999999</v>
      </c>
      <c r="C253" s="173">
        <v>-92.511539999999997</v>
      </c>
      <c r="D253" s="5">
        <v>14.5</v>
      </c>
      <c r="E253" s="5" t="s">
        <v>631</v>
      </c>
      <c r="F253" s="24">
        <v>0</v>
      </c>
      <c r="G253" s="5">
        <v>0</v>
      </c>
      <c r="H253" s="86">
        <v>0</v>
      </c>
      <c r="I253" s="5">
        <v>0</v>
      </c>
      <c r="J253" s="9">
        <v>0</v>
      </c>
      <c r="K253" s="26">
        <v>0</v>
      </c>
      <c r="L253" s="26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155">
        <v>0</v>
      </c>
    </row>
    <row r="254" spans="1:28">
      <c r="A254" s="24">
        <v>253</v>
      </c>
      <c r="B254" s="173">
        <v>45.45026</v>
      </c>
      <c r="C254" s="173">
        <v>-92.511560000000003</v>
      </c>
      <c r="D254" s="5">
        <v>0</v>
      </c>
      <c r="E254" s="5">
        <v>0</v>
      </c>
      <c r="F254" s="24">
        <v>0</v>
      </c>
      <c r="G254" s="5">
        <v>0</v>
      </c>
      <c r="H254" s="86">
        <v>0</v>
      </c>
      <c r="I254" s="5">
        <v>0</v>
      </c>
      <c r="J254" s="9">
        <v>0</v>
      </c>
      <c r="K254" s="26">
        <v>0</v>
      </c>
      <c r="L254" s="26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155">
        <v>0</v>
      </c>
    </row>
    <row r="255" spans="1:28">
      <c r="A255" s="24">
        <v>254</v>
      </c>
      <c r="B255" s="173">
        <v>45.450699999999998</v>
      </c>
      <c r="C255" s="173">
        <v>-92.511579999999995</v>
      </c>
      <c r="D255" s="5">
        <v>0</v>
      </c>
      <c r="E255" s="5">
        <v>0</v>
      </c>
      <c r="F255" s="24">
        <v>0</v>
      </c>
      <c r="G255" s="5">
        <v>0</v>
      </c>
      <c r="H255" s="86">
        <v>0</v>
      </c>
      <c r="I255" s="5">
        <v>0</v>
      </c>
      <c r="J255" s="9">
        <v>0</v>
      </c>
      <c r="K255" s="26">
        <v>0</v>
      </c>
      <c r="L255" s="26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155">
        <v>0</v>
      </c>
    </row>
    <row r="256" spans="1:28">
      <c r="A256" s="24">
        <v>255</v>
      </c>
      <c r="B256" s="173">
        <v>45.451149999999998</v>
      </c>
      <c r="C256" s="173">
        <v>-92.511600000000001</v>
      </c>
      <c r="D256" s="5">
        <v>0</v>
      </c>
      <c r="E256" s="5">
        <v>0</v>
      </c>
      <c r="F256" s="24">
        <v>0</v>
      </c>
      <c r="G256" s="5">
        <v>0</v>
      </c>
      <c r="H256" s="86">
        <v>0</v>
      </c>
      <c r="I256" s="5">
        <v>0</v>
      </c>
      <c r="J256" s="9">
        <v>0</v>
      </c>
      <c r="K256" s="26">
        <v>0</v>
      </c>
      <c r="L256" s="26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155">
        <v>0</v>
      </c>
    </row>
    <row r="257" spans="1:28">
      <c r="A257" s="24">
        <v>256</v>
      </c>
      <c r="B257" s="173">
        <v>45.451590000000003</v>
      </c>
      <c r="C257" s="173">
        <v>-92.511619999999994</v>
      </c>
      <c r="D257" s="5">
        <v>0</v>
      </c>
      <c r="E257" s="5">
        <v>0</v>
      </c>
      <c r="F257" s="24">
        <v>0</v>
      </c>
      <c r="G257" s="5">
        <v>0</v>
      </c>
      <c r="H257" s="86">
        <v>0</v>
      </c>
      <c r="I257" s="5">
        <v>0</v>
      </c>
      <c r="J257" s="9">
        <v>0</v>
      </c>
      <c r="K257" s="26">
        <v>0</v>
      </c>
      <c r="L257" s="26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155">
        <v>0</v>
      </c>
    </row>
    <row r="258" spans="1:28">
      <c r="A258" s="24">
        <v>257</v>
      </c>
      <c r="B258" s="173">
        <v>45.452039999999997</v>
      </c>
      <c r="C258" s="173">
        <v>-92.51164</v>
      </c>
      <c r="D258" s="5">
        <v>0</v>
      </c>
      <c r="E258" s="5">
        <v>0</v>
      </c>
      <c r="F258" s="24">
        <v>0</v>
      </c>
      <c r="G258" s="5">
        <v>0</v>
      </c>
      <c r="H258" s="86">
        <v>0</v>
      </c>
      <c r="I258" s="5">
        <v>0</v>
      </c>
      <c r="J258" s="9">
        <v>0</v>
      </c>
      <c r="K258" s="26">
        <v>0</v>
      </c>
      <c r="L258" s="26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155">
        <v>0</v>
      </c>
    </row>
    <row r="259" spans="1:28">
      <c r="A259" s="24">
        <v>258</v>
      </c>
      <c r="B259" s="173">
        <v>45.452480000000001</v>
      </c>
      <c r="C259" s="173">
        <v>-92.511660000000006</v>
      </c>
      <c r="D259" s="5">
        <v>0</v>
      </c>
      <c r="E259" s="5">
        <v>0</v>
      </c>
      <c r="F259" s="24">
        <v>0</v>
      </c>
      <c r="G259" s="5">
        <v>0</v>
      </c>
      <c r="H259" s="86">
        <v>0</v>
      </c>
      <c r="I259" s="5">
        <v>0</v>
      </c>
      <c r="J259" s="9">
        <v>0</v>
      </c>
      <c r="K259" s="26">
        <v>0</v>
      </c>
      <c r="L259" s="26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155">
        <v>0</v>
      </c>
    </row>
    <row r="260" spans="1:28">
      <c r="A260" s="24">
        <v>259</v>
      </c>
      <c r="B260" s="173">
        <v>45.452930000000002</v>
      </c>
      <c r="C260" s="173">
        <v>-92.511679999999998</v>
      </c>
      <c r="D260" s="5">
        <v>0</v>
      </c>
      <c r="E260" s="5">
        <v>0</v>
      </c>
      <c r="F260" s="24">
        <v>0</v>
      </c>
      <c r="G260" s="5">
        <v>0</v>
      </c>
      <c r="H260" s="86">
        <v>0</v>
      </c>
      <c r="I260" s="5">
        <v>0</v>
      </c>
      <c r="J260" s="9">
        <v>0</v>
      </c>
      <c r="K260" s="26">
        <v>0</v>
      </c>
      <c r="L260" s="26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155">
        <v>0</v>
      </c>
    </row>
    <row r="261" spans="1:28">
      <c r="A261" s="24">
        <v>260</v>
      </c>
      <c r="B261" s="173">
        <v>45.453380000000003</v>
      </c>
      <c r="C261" s="173">
        <v>-92.511700000000005</v>
      </c>
      <c r="D261" s="5">
        <v>0</v>
      </c>
      <c r="E261" s="5">
        <v>0</v>
      </c>
      <c r="F261" s="24">
        <v>0</v>
      </c>
      <c r="G261" s="5">
        <v>0</v>
      </c>
      <c r="H261" s="86">
        <v>0</v>
      </c>
      <c r="I261" s="5">
        <v>0</v>
      </c>
      <c r="J261" s="9">
        <v>0</v>
      </c>
      <c r="K261" s="26">
        <v>0</v>
      </c>
      <c r="L261" s="26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155">
        <v>0</v>
      </c>
    </row>
    <row r="262" spans="1:28">
      <c r="A262" s="24">
        <v>261</v>
      </c>
      <c r="B262" s="173">
        <v>45.45382</v>
      </c>
      <c r="C262" s="173">
        <v>-92.511719999999997</v>
      </c>
      <c r="D262" s="5">
        <v>0</v>
      </c>
      <c r="E262" s="5">
        <v>0</v>
      </c>
      <c r="F262" s="24">
        <v>0</v>
      </c>
      <c r="G262" s="5">
        <v>0</v>
      </c>
      <c r="H262" s="86">
        <v>0</v>
      </c>
      <c r="I262" s="5">
        <v>0</v>
      </c>
      <c r="J262" s="9">
        <v>0</v>
      </c>
      <c r="K262" s="26">
        <v>0</v>
      </c>
      <c r="L262" s="26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155">
        <v>0</v>
      </c>
    </row>
    <row r="263" spans="1:28">
      <c r="A263" s="24">
        <v>262</v>
      </c>
      <c r="B263" s="173">
        <v>45.454270000000001</v>
      </c>
      <c r="C263" s="173">
        <v>-92.511740000000003</v>
      </c>
      <c r="D263" s="5">
        <v>0</v>
      </c>
      <c r="E263" s="5">
        <v>0</v>
      </c>
      <c r="F263" s="24">
        <v>0</v>
      </c>
      <c r="G263" s="5">
        <v>0</v>
      </c>
      <c r="H263" s="86">
        <v>0</v>
      </c>
      <c r="I263" s="5">
        <v>0</v>
      </c>
      <c r="J263" s="9">
        <v>0</v>
      </c>
      <c r="K263" s="26">
        <v>0</v>
      </c>
      <c r="L263" s="26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155">
        <v>0</v>
      </c>
    </row>
    <row r="264" spans="1:28">
      <c r="A264" s="24">
        <v>263</v>
      </c>
      <c r="B264" s="173">
        <v>45.454709999999999</v>
      </c>
      <c r="C264" s="173">
        <v>-92.511759999999995</v>
      </c>
      <c r="D264" s="5">
        <v>0</v>
      </c>
      <c r="E264" s="5">
        <v>0</v>
      </c>
      <c r="F264" s="24">
        <v>0</v>
      </c>
      <c r="G264" s="5">
        <v>0</v>
      </c>
      <c r="H264" s="86">
        <v>0</v>
      </c>
      <c r="I264" s="5">
        <v>0</v>
      </c>
      <c r="J264" s="9">
        <v>0</v>
      </c>
      <c r="K264" s="26">
        <v>0</v>
      </c>
      <c r="L264" s="26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155">
        <v>0</v>
      </c>
    </row>
    <row r="265" spans="1:28">
      <c r="A265" s="24">
        <v>264</v>
      </c>
      <c r="B265" s="173">
        <v>45.455159999999999</v>
      </c>
      <c r="C265" s="173">
        <v>-92.511780000000002</v>
      </c>
      <c r="D265" s="5">
        <v>0</v>
      </c>
      <c r="E265" s="5">
        <v>0</v>
      </c>
      <c r="F265" s="24">
        <v>0</v>
      </c>
      <c r="G265" s="5">
        <v>0</v>
      </c>
      <c r="H265" s="86">
        <v>0</v>
      </c>
      <c r="I265" s="5">
        <v>0</v>
      </c>
      <c r="J265" s="9">
        <v>0</v>
      </c>
      <c r="K265" s="26">
        <v>0</v>
      </c>
      <c r="L265" s="26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155">
        <v>0</v>
      </c>
    </row>
    <row r="266" spans="1:28">
      <c r="A266" s="24">
        <v>265</v>
      </c>
      <c r="B266" s="173">
        <v>45.45561</v>
      </c>
      <c r="C266" s="173">
        <v>-92.511799999999994</v>
      </c>
      <c r="D266" s="5">
        <v>14.5</v>
      </c>
      <c r="E266" s="5" t="s">
        <v>631</v>
      </c>
      <c r="F266" s="24">
        <v>0</v>
      </c>
      <c r="G266" s="5">
        <v>0</v>
      </c>
      <c r="H266" s="86">
        <v>0</v>
      </c>
      <c r="I266" s="5">
        <v>0</v>
      </c>
      <c r="J266" s="9">
        <v>0</v>
      </c>
      <c r="K266" s="26">
        <v>0</v>
      </c>
      <c r="L266" s="26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155">
        <v>0</v>
      </c>
    </row>
    <row r="267" spans="1:28">
      <c r="A267" s="24">
        <v>266</v>
      </c>
      <c r="B267" s="173">
        <v>45.456049999999998</v>
      </c>
      <c r="C267" s="173">
        <v>-92.51182</v>
      </c>
      <c r="D267" s="5">
        <v>4</v>
      </c>
      <c r="E267" s="5" t="s">
        <v>632</v>
      </c>
      <c r="F267" s="24">
        <v>1</v>
      </c>
      <c r="G267" s="5">
        <v>1</v>
      </c>
      <c r="H267" s="86">
        <v>1</v>
      </c>
      <c r="I267" s="5">
        <v>3</v>
      </c>
      <c r="J267" s="9">
        <v>0</v>
      </c>
      <c r="K267" s="26">
        <v>0</v>
      </c>
      <c r="L267" s="26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3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155">
        <v>2</v>
      </c>
    </row>
    <row r="268" spans="1:28">
      <c r="A268" s="24">
        <v>267</v>
      </c>
      <c r="B268" s="173">
        <v>45.44849</v>
      </c>
      <c r="C268" s="173">
        <v>-92.510850000000005</v>
      </c>
      <c r="D268" s="5">
        <v>3</v>
      </c>
      <c r="E268" s="5" t="s">
        <v>631</v>
      </c>
      <c r="F268" s="24">
        <v>1</v>
      </c>
      <c r="G268" s="5">
        <v>1</v>
      </c>
      <c r="H268" s="86">
        <v>3</v>
      </c>
      <c r="I268" s="5">
        <v>3</v>
      </c>
      <c r="J268" s="9">
        <v>0</v>
      </c>
      <c r="K268" s="26">
        <v>0</v>
      </c>
      <c r="L268" s="26">
        <v>0</v>
      </c>
      <c r="M268" s="5">
        <v>0</v>
      </c>
      <c r="N268" s="5">
        <v>2</v>
      </c>
      <c r="O268" s="5">
        <v>0</v>
      </c>
      <c r="P268" s="5">
        <v>0</v>
      </c>
      <c r="Q268" s="5">
        <v>0</v>
      </c>
      <c r="R268" s="5">
        <v>3</v>
      </c>
      <c r="S268" s="5">
        <v>0</v>
      </c>
      <c r="T268" s="5">
        <v>2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155">
        <v>0</v>
      </c>
    </row>
    <row r="269" spans="1:28">
      <c r="A269" s="24">
        <v>268</v>
      </c>
      <c r="B269" s="173">
        <v>45.448929999999997</v>
      </c>
      <c r="C269" s="173">
        <v>-92.510869999999997</v>
      </c>
      <c r="D269" s="5">
        <v>8.5</v>
      </c>
      <c r="E269" s="5" t="s">
        <v>631</v>
      </c>
      <c r="F269" s="24">
        <v>1</v>
      </c>
      <c r="G269" s="5">
        <v>1</v>
      </c>
      <c r="H269" s="86">
        <v>0</v>
      </c>
      <c r="I269" s="5">
        <v>1</v>
      </c>
      <c r="J269" s="9">
        <v>1</v>
      </c>
      <c r="K269" s="26">
        <v>0</v>
      </c>
      <c r="L269" s="26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155">
        <v>0</v>
      </c>
    </row>
    <row r="270" spans="1:28">
      <c r="A270" s="24">
        <v>269</v>
      </c>
      <c r="B270" s="173">
        <v>45.449379999999998</v>
      </c>
      <c r="C270" s="173">
        <v>-92.510890000000003</v>
      </c>
      <c r="D270" s="5">
        <v>13.5</v>
      </c>
      <c r="E270" s="5" t="s">
        <v>631</v>
      </c>
      <c r="F270" s="24">
        <v>0</v>
      </c>
      <c r="G270" s="5">
        <v>0</v>
      </c>
      <c r="H270" s="86">
        <v>0</v>
      </c>
      <c r="I270" s="5">
        <v>0</v>
      </c>
      <c r="J270" s="9">
        <v>0</v>
      </c>
      <c r="K270" s="26">
        <v>0</v>
      </c>
      <c r="L270" s="26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155">
        <v>0</v>
      </c>
    </row>
    <row r="271" spans="1:28">
      <c r="A271" s="24">
        <v>270</v>
      </c>
      <c r="B271" s="173">
        <v>45.449820000000003</v>
      </c>
      <c r="C271" s="173">
        <v>-92.510909999999996</v>
      </c>
      <c r="D271" s="5">
        <v>0</v>
      </c>
      <c r="E271" s="5">
        <v>0</v>
      </c>
      <c r="F271" s="24">
        <v>0</v>
      </c>
      <c r="G271" s="5">
        <v>0</v>
      </c>
      <c r="H271" s="86">
        <v>0</v>
      </c>
      <c r="I271" s="5">
        <v>0</v>
      </c>
      <c r="J271" s="9">
        <v>0</v>
      </c>
      <c r="K271" s="26">
        <v>0</v>
      </c>
      <c r="L271" s="26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155">
        <v>0</v>
      </c>
    </row>
    <row r="272" spans="1:28">
      <c r="A272" s="24">
        <v>271</v>
      </c>
      <c r="B272" s="173">
        <v>45.450270000000003</v>
      </c>
      <c r="C272" s="173">
        <v>-92.510930000000002</v>
      </c>
      <c r="D272" s="5">
        <v>0</v>
      </c>
      <c r="E272" s="5">
        <v>0</v>
      </c>
      <c r="F272" s="24">
        <v>0</v>
      </c>
      <c r="G272" s="5">
        <v>0</v>
      </c>
      <c r="H272" s="86">
        <v>0</v>
      </c>
      <c r="I272" s="5">
        <v>0</v>
      </c>
      <c r="J272" s="9">
        <v>0</v>
      </c>
      <c r="K272" s="26">
        <v>0</v>
      </c>
      <c r="L272" s="26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155">
        <v>0</v>
      </c>
    </row>
    <row r="273" spans="1:28">
      <c r="A273" s="24">
        <v>272</v>
      </c>
      <c r="B273" s="173">
        <v>45.450719999999997</v>
      </c>
      <c r="C273" s="173">
        <v>-92.510949999999994</v>
      </c>
      <c r="D273" s="5">
        <v>0</v>
      </c>
      <c r="E273" s="5">
        <v>0</v>
      </c>
      <c r="F273" s="24">
        <v>0</v>
      </c>
      <c r="G273" s="5">
        <v>0</v>
      </c>
      <c r="H273" s="86">
        <v>0</v>
      </c>
      <c r="I273" s="5">
        <v>0</v>
      </c>
      <c r="J273" s="9">
        <v>0</v>
      </c>
      <c r="K273" s="26">
        <v>0</v>
      </c>
      <c r="L273" s="26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155">
        <v>0</v>
      </c>
    </row>
    <row r="274" spans="1:28">
      <c r="A274" s="24">
        <v>273</v>
      </c>
      <c r="B274" s="173">
        <v>45.451160000000002</v>
      </c>
      <c r="C274" s="173">
        <v>-92.51097</v>
      </c>
      <c r="D274" s="5">
        <v>0</v>
      </c>
      <c r="E274" s="5">
        <v>0</v>
      </c>
      <c r="F274" s="24">
        <v>0</v>
      </c>
      <c r="G274" s="5">
        <v>0</v>
      </c>
      <c r="H274" s="86">
        <v>0</v>
      </c>
      <c r="I274" s="5">
        <v>0</v>
      </c>
      <c r="J274" s="9">
        <v>0</v>
      </c>
      <c r="K274" s="26">
        <v>0</v>
      </c>
      <c r="L274" s="26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155">
        <v>0</v>
      </c>
    </row>
    <row r="275" spans="1:28">
      <c r="A275" s="24">
        <v>274</v>
      </c>
      <c r="B275" s="173">
        <v>45.451610000000002</v>
      </c>
      <c r="C275" s="173">
        <v>-92.510990000000007</v>
      </c>
      <c r="D275" s="5">
        <v>0</v>
      </c>
      <c r="E275" s="5">
        <v>0</v>
      </c>
      <c r="F275" s="24">
        <v>0</v>
      </c>
      <c r="G275" s="5">
        <v>0</v>
      </c>
      <c r="H275" s="86">
        <v>0</v>
      </c>
      <c r="I275" s="5">
        <v>0</v>
      </c>
      <c r="J275" s="9">
        <v>0</v>
      </c>
      <c r="K275" s="26">
        <v>0</v>
      </c>
      <c r="L275" s="26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155">
        <v>0</v>
      </c>
    </row>
    <row r="276" spans="1:28">
      <c r="A276" s="24">
        <v>275</v>
      </c>
      <c r="B276" s="173">
        <v>45.45205</v>
      </c>
      <c r="C276" s="173">
        <v>-92.511009999999999</v>
      </c>
      <c r="D276" s="5">
        <v>0</v>
      </c>
      <c r="E276" s="5">
        <v>0</v>
      </c>
      <c r="F276" s="24">
        <v>0</v>
      </c>
      <c r="G276" s="5">
        <v>0</v>
      </c>
      <c r="H276" s="86">
        <v>0</v>
      </c>
      <c r="I276" s="5">
        <v>0</v>
      </c>
      <c r="J276" s="9">
        <v>0</v>
      </c>
      <c r="K276" s="26">
        <v>0</v>
      </c>
      <c r="L276" s="26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155">
        <v>0</v>
      </c>
    </row>
    <row r="277" spans="1:28">
      <c r="A277" s="24">
        <v>276</v>
      </c>
      <c r="B277" s="173">
        <v>45.452500000000001</v>
      </c>
      <c r="C277" s="173">
        <v>-92.511030000000005</v>
      </c>
      <c r="D277" s="5">
        <v>0</v>
      </c>
      <c r="E277" s="5">
        <v>0</v>
      </c>
      <c r="F277" s="24">
        <v>0</v>
      </c>
      <c r="G277" s="5">
        <v>0</v>
      </c>
      <c r="H277" s="86">
        <v>0</v>
      </c>
      <c r="I277" s="5">
        <v>0</v>
      </c>
      <c r="J277" s="9">
        <v>0</v>
      </c>
      <c r="K277" s="26">
        <v>0</v>
      </c>
      <c r="L277" s="26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155">
        <v>0</v>
      </c>
    </row>
    <row r="278" spans="1:28">
      <c r="A278" s="24">
        <v>277</v>
      </c>
      <c r="B278" s="173">
        <v>45.452939999999998</v>
      </c>
      <c r="C278" s="173">
        <v>-92.511049999999997</v>
      </c>
      <c r="D278" s="5">
        <v>0</v>
      </c>
      <c r="E278" s="5">
        <v>0</v>
      </c>
      <c r="F278" s="24">
        <v>0</v>
      </c>
      <c r="G278" s="5">
        <v>0</v>
      </c>
      <c r="H278" s="86">
        <v>0</v>
      </c>
      <c r="I278" s="5">
        <v>0</v>
      </c>
      <c r="J278" s="9">
        <v>0</v>
      </c>
      <c r="K278" s="26">
        <v>0</v>
      </c>
      <c r="L278" s="26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155">
        <v>0</v>
      </c>
    </row>
    <row r="279" spans="1:28">
      <c r="A279" s="24">
        <v>278</v>
      </c>
      <c r="B279" s="173">
        <v>45.453389999999999</v>
      </c>
      <c r="C279" s="173">
        <v>-92.511070000000004</v>
      </c>
      <c r="D279" s="5">
        <v>0</v>
      </c>
      <c r="E279" s="5">
        <v>0</v>
      </c>
      <c r="F279" s="24">
        <v>0</v>
      </c>
      <c r="G279" s="5">
        <v>0</v>
      </c>
      <c r="H279" s="86">
        <v>0</v>
      </c>
      <c r="I279" s="5">
        <v>0</v>
      </c>
      <c r="J279" s="9">
        <v>0</v>
      </c>
      <c r="K279" s="26">
        <v>0</v>
      </c>
      <c r="L279" s="26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155">
        <v>0</v>
      </c>
    </row>
    <row r="280" spans="1:28">
      <c r="A280" s="24">
        <v>279</v>
      </c>
      <c r="B280" s="173">
        <v>45.45384</v>
      </c>
      <c r="C280" s="173">
        <v>-92.511089999999996</v>
      </c>
      <c r="D280" s="5">
        <v>0</v>
      </c>
      <c r="E280" s="5">
        <v>0</v>
      </c>
      <c r="F280" s="24">
        <v>0</v>
      </c>
      <c r="G280" s="5">
        <v>0</v>
      </c>
      <c r="H280" s="86">
        <v>0</v>
      </c>
      <c r="I280" s="5">
        <v>0</v>
      </c>
      <c r="J280" s="9">
        <v>0</v>
      </c>
      <c r="K280" s="26">
        <v>0</v>
      </c>
      <c r="L280" s="26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155">
        <v>0</v>
      </c>
    </row>
    <row r="281" spans="1:28">
      <c r="A281" s="24">
        <v>280</v>
      </c>
      <c r="B281" s="173">
        <v>45.454279999999997</v>
      </c>
      <c r="C281" s="173">
        <v>-92.511110000000002</v>
      </c>
      <c r="D281" s="5">
        <v>0</v>
      </c>
      <c r="E281" s="5">
        <v>0</v>
      </c>
      <c r="F281" s="24">
        <v>0</v>
      </c>
      <c r="G281" s="5">
        <v>0</v>
      </c>
      <c r="H281" s="86">
        <v>0</v>
      </c>
      <c r="I281" s="5">
        <v>0</v>
      </c>
      <c r="J281" s="9">
        <v>0</v>
      </c>
      <c r="K281" s="26">
        <v>0</v>
      </c>
      <c r="L281" s="26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155">
        <v>0</v>
      </c>
    </row>
    <row r="282" spans="1:28">
      <c r="A282" s="24">
        <v>281</v>
      </c>
      <c r="B282" s="173">
        <v>45.454729999999998</v>
      </c>
      <c r="C282" s="173">
        <v>-92.511129999999994</v>
      </c>
      <c r="D282" s="5">
        <v>0</v>
      </c>
      <c r="E282" s="5">
        <v>0</v>
      </c>
      <c r="F282" s="24">
        <v>0</v>
      </c>
      <c r="G282" s="5">
        <v>0</v>
      </c>
      <c r="H282" s="86">
        <v>0</v>
      </c>
      <c r="I282" s="5">
        <v>0</v>
      </c>
      <c r="J282" s="9">
        <v>0</v>
      </c>
      <c r="K282" s="26">
        <v>0</v>
      </c>
      <c r="L282" s="26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155">
        <v>0</v>
      </c>
    </row>
    <row r="283" spans="1:28">
      <c r="A283" s="24">
        <v>282</v>
      </c>
      <c r="B283" s="173">
        <v>45.455170000000003</v>
      </c>
      <c r="C283" s="173">
        <v>-92.511150000000001</v>
      </c>
      <c r="D283" s="5">
        <v>15</v>
      </c>
      <c r="E283" s="5" t="s">
        <v>631</v>
      </c>
      <c r="F283" s="24">
        <v>0</v>
      </c>
      <c r="G283" s="5">
        <v>0</v>
      </c>
      <c r="H283" s="86">
        <v>0</v>
      </c>
      <c r="I283" s="5">
        <v>0</v>
      </c>
      <c r="J283" s="9">
        <v>0</v>
      </c>
      <c r="K283" s="26">
        <v>0</v>
      </c>
      <c r="L283" s="26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155">
        <v>0</v>
      </c>
    </row>
    <row r="284" spans="1:28">
      <c r="A284" s="24">
        <v>283</v>
      </c>
      <c r="B284" s="173">
        <v>45.448950000000004</v>
      </c>
      <c r="C284" s="173">
        <v>-92.510230000000007</v>
      </c>
      <c r="D284" s="5">
        <v>9</v>
      </c>
      <c r="E284" s="5" t="s">
        <v>631</v>
      </c>
      <c r="F284" s="24">
        <v>1</v>
      </c>
      <c r="G284" s="5">
        <v>0</v>
      </c>
      <c r="H284" s="86">
        <v>0</v>
      </c>
      <c r="I284" s="5">
        <v>0</v>
      </c>
      <c r="J284" s="9">
        <v>0</v>
      </c>
      <c r="K284" s="26">
        <v>0</v>
      </c>
      <c r="L284" s="26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155">
        <v>0</v>
      </c>
    </row>
    <row r="285" spans="1:28">
      <c r="A285" s="24">
        <v>284</v>
      </c>
      <c r="B285" s="173">
        <v>45.449390000000001</v>
      </c>
      <c r="C285" s="173">
        <v>-92.510249999999999</v>
      </c>
      <c r="D285" s="5">
        <v>15</v>
      </c>
      <c r="E285" s="5" t="s">
        <v>631</v>
      </c>
      <c r="F285" s="24">
        <v>0</v>
      </c>
      <c r="G285" s="5">
        <v>0</v>
      </c>
      <c r="H285" s="86">
        <v>0</v>
      </c>
      <c r="I285" s="5">
        <v>0</v>
      </c>
      <c r="J285" s="9">
        <v>0</v>
      </c>
      <c r="K285" s="26">
        <v>0</v>
      </c>
      <c r="L285" s="26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155">
        <v>0</v>
      </c>
    </row>
    <row r="286" spans="1:28">
      <c r="A286" s="24">
        <v>285</v>
      </c>
      <c r="B286" s="173">
        <v>45.449840000000002</v>
      </c>
      <c r="C286" s="173">
        <v>-92.510270000000006</v>
      </c>
      <c r="D286" s="5">
        <v>0</v>
      </c>
      <c r="E286" s="5">
        <v>0</v>
      </c>
      <c r="F286" s="24">
        <v>0</v>
      </c>
      <c r="G286" s="5">
        <v>0</v>
      </c>
      <c r="H286" s="86">
        <v>0</v>
      </c>
      <c r="I286" s="5">
        <v>0</v>
      </c>
      <c r="J286" s="9">
        <v>0</v>
      </c>
      <c r="K286" s="26">
        <v>0</v>
      </c>
      <c r="L286" s="26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155">
        <v>0</v>
      </c>
    </row>
    <row r="287" spans="1:28">
      <c r="A287" s="24">
        <v>286</v>
      </c>
      <c r="B287" s="173">
        <v>45.450279999999999</v>
      </c>
      <c r="C287" s="173">
        <v>-92.510289999999998</v>
      </c>
      <c r="D287" s="5">
        <v>0</v>
      </c>
      <c r="E287" s="5">
        <v>0</v>
      </c>
      <c r="F287" s="24">
        <v>0</v>
      </c>
      <c r="G287" s="5">
        <v>0</v>
      </c>
      <c r="H287" s="86">
        <v>0</v>
      </c>
      <c r="I287" s="5">
        <v>0</v>
      </c>
      <c r="J287" s="9">
        <v>0</v>
      </c>
      <c r="K287" s="26">
        <v>0</v>
      </c>
      <c r="L287" s="26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155">
        <v>0</v>
      </c>
    </row>
    <row r="288" spans="1:28">
      <c r="A288" s="24">
        <v>287</v>
      </c>
      <c r="B288" s="173">
        <v>45.45073</v>
      </c>
      <c r="C288" s="173">
        <v>-92.510310000000004</v>
      </c>
      <c r="D288" s="5">
        <v>0</v>
      </c>
      <c r="E288" s="5">
        <v>0</v>
      </c>
      <c r="F288" s="24">
        <v>0</v>
      </c>
      <c r="G288" s="5">
        <v>0</v>
      </c>
      <c r="H288" s="86">
        <v>0</v>
      </c>
      <c r="I288" s="5">
        <v>0</v>
      </c>
      <c r="J288" s="9">
        <v>0</v>
      </c>
      <c r="K288" s="26">
        <v>0</v>
      </c>
      <c r="L288" s="26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155">
        <v>0</v>
      </c>
    </row>
    <row r="289" spans="1:28">
      <c r="A289" s="24">
        <v>288</v>
      </c>
      <c r="B289" s="173">
        <v>45.451169999999998</v>
      </c>
      <c r="C289" s="173">
        <v>-92.510329999999996</v>
      </c>
      <c r="D289" s="5">
        <v>0</v>
      </c>
      <c r="E289" s="5">
        <v>0</v>
      </c>
      <c r="F289" s="24">
        <v>0</v>
      </c>
      <c r="G289" s="5">
        <v>0</v>
      </c>
      <c r="H289" s="86">
        <v>0</v>
      </c>
      <c r="I289" s="5">
        <v>0</v>
      </c>
      <c r="J289" s="9">
        <v>0</v>
      </c>
      <c r="K289" s="26">
        <v>0</v>
      </c>
      <c r="L289" s="26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155">
        <v>0</v>
      </c>
    </row>
    <row r="290" spans="1:28">
      <c r="A290" s="24">
        <v>289</v>
      </c>
      <c r="B290" s="173">
        <v>45.451619999999998</v>
      </c>
      <c r="C290" s="173">
        <v>-92.510350000000003</v>
      </c>
      <c r="D290" s="5">
        <v>0</v>
      </c>
      <c r="E290" s="5">
        <v>0</v>
      </c>
      <c r="F290" s="24">
        <v>0</v>
      </c>
      <c r="G290" s="5">
        <v>0</v>
      </c>
      <c r="H290" s="86">
        <v>0</v>
      </c>
      <c r="I290" s="5">
        <v>0</v>
      </c>
      <c r="J290" s="9">
        <v>0</v>
      </c>
      <c r="K290" s="26">
        <v>0</v>
      </c>
      <c r="L290" s="26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155">
        <v>0</v>
      </c>
    </row>
    <row r="291" spans="1:28">
      <c r="A291" s="24">
        <v>290</v>
      </c>
      <c r="B291" s="173">
        <v>45.452069999999999</v>
      </c>
      <c r="C291" s="173">
        <v>-92.510369999999995</v>
      </c>
      <c r="D291" s="5">
        <v>0</v>
      </c>
      <c r="E291" s="5">
        <v>0</v>
      </c>
      <c r="F291" s="24">
        <v>0</v>
      </c>
      <c r="G291" s="5">
        <v>0</v>
      </c>
      <c r="H291" s="86">
        <v>0</v>
      </c>
      <c r="I291" s="5">
        <v>0</v>
      </c>
      <c r="J291" s="9">
        <v>0</v>
      </c>
      <c r="K291" s="26">
        <v>0</v>
      </c>
      <c r="L291" s="26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155">
        <v>0</v>
      </c>
    </row>
    <row r="292" spans="1:28">
      <c r="A292" s="24">
        <v>291</v>
      </c>
      <c r="B292" s="173">
        <v>45.452509999999997</v>
      </c>
      <c r="C292" s="173">
        <v>-92.510390000000001</v>
      </c>
      <c r="D292" s="5">
        <v>0</v>
      </c>
      <c r="E292" s="5">
        <v>0</v>
      </c>
      <c r="F292" s="24">
        <v>0</v>
      </c>
      <c r="G292" s="5">
        <v>0</v>
      </c>
      <c r="H292" s="86">
        <v>0</v>
      </c>
      <c r="I292" s="5">
        <v>0</v>
      </c>
      <c r="J292" s="9">
        <v>0</v>
      </c>
      <c r="K292" s="26">
        <v>0</v>
      </c>
      <c r="L292" s="26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155">
        <v>0</v>
      </c>
    </row>
    <row r="293" spans="1:28">
      <c r="A293" s="24">
        <v>292</v>
      </c>
      <c r="B293" s="173">
        <v>45.452959999999997</v>
      </c>
      <c r="C293" s="173">
        <v>-92.510409999999993</v>
      </c>
      <c r="D293" s="5">
        <v>0</v>
      </c>
      <c r="E293" s="5">
        <v>0</v>
      </c>
      <c r="F293" s="24">
        <v>0</v>
      </c>
      <c r="G293" s="5">
        <v>0</v>
      </c>
      <c r="H293" s="86">
        <v>0</v>
      </c>
      <c r="I293" s="5">
        <v>0</v>
      </c>
      <c r="J293" s="9">
        <v>0</v>
      </c>
      <c r="K293" s="26">
        <v>0</v>
      </c>
      <c r="L293" s="26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155">
        <v>0</v>
      </c>
    </row>
    <row r="294" spans="1:28">
      <c r="A294" s="24">
        <v>293</v>
      </c>
      <c r="B294" s="173">
        <v>45.453400000000002</v>
      </c>
      <c r="C294" s="173">
        <v>-92.510429999999999</v>
      </c>
      <c r="D294" s="5">
        <v>0</v>
      </c>
      <c r="E294" s="5">
        <v>0</v>
      </c>
      <c r="F294" s="24">
        <v>0</v>
      </c>
      <c r="G294" s="5">
        <v>0</v>
      </c>
      <c r="H294" s="86">
        <v>0</v>
      </c>
      <c r="I294" s="5">
        <v>0</v>
      </c>
      <c r="J294" s="9">
        <v>0</v>
      </c>
      <c r="K294" s="26">
        <v>0</v>
      </c>
      <c r="L294" s="26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155">
        <v>0</v>
      </c>
    </row>
    <row r="295" spans="1:28">
      <c r="A295" s="24">
        <v>294</v>
      </c>
      <c r="B295" s="173">
        <v>45.453850000000003</v>
      </c>
      <c r="C295" s="173">
        <v>-92.510450000000006</v>
      </c>
      <c r="D295" s="5">
        <v>0</v>
      </c>
      <c r="E295" s="5">
        <v>0</v>
      </c>
      <c r="F295" s="24">
        <v>0</v>
      </c>
      <c r="G295" s="5">
        <v>0</v>
      </c>
      <c r="H295" s="86">
        <v>0</v>
      </c>
      <c r="I295" s="5">
        <v>0</v>
      </c>
      <c r="J295" s="9">
        <v>0</v>
      </c>
      <c r="K295" s="26">
        <v>0</v>
      </c>
      <c r="L295" s="26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155">
        <v>0</v>
      </c>
    </row>
    <row r="296" spans="1:28">
      <c r="A296" s="24">
        <v>295</v>
      </c>
      <c r="B296" s="173">
        <v>45.454300000000003</v>
      </c>
      <c r="C296" s="173">
        <v>-92.510469999999998</v>
      </c>
      <c r="D296" s="5">
        <v>0</v>
      </c>
      <c r="E296" s="5">
        <v>0</v>
      </c>
      <c r="F296" s="24">
        <v>0</v>
      </c>
      <c r="G296" s="5">
        <v>0</v>
      </c>
      <c r="H296" s="86">
        <v>0</v>
      </c>
      <c r="I296" s="5">
        <v>0</v>
      </c>
      <c r="J296" s="9">
        <v>0</v>
      </c>
      <c r="K296" s="26">
        <v>0</v>
      </c>
      <c r="L296" s="26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155">
        <v>0</v>
      </c>
    </row>
    <row r="297" spans="1:28">
      <c r="A297" s="24">
        <v>296</v>
      </c>
      <c r="B297" s="173">
        <v>45.454740000000001</v>
      </c>
      <c r="C297" s="173">
        <v>-92.510490000000004</v>
      </c>
      <c r="D297" s="5">
        <v>13.5</v>
      </c>
      <c r="E297" s="5" t="s">
        <v>632</v>
      </c>
      <c r="F297" s="24">
        <v>0</v>
      </c>
      <c r="G297" s="5">
        <v>0</v>
      </c>
      <c r="H297" s="86">
        <v>0</v>
      </c>
      <c r="I297" s="5">
        <v>0</v>
      </c>
      <c r="J297" s="9">
        <v>0</v>
      </c>
      <c r="K297" s="26">
        <v>0</v>
      </c>
      <c r="L297" s="26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155">
        <v>0</v>
      </c>
    </row>
    <row r="298" spans="1:28">
      <c r="A298" s="24">
        <v>297</v>
      </c>
      <c r="B298" s="173">
        <v>45.455190000000002</v>
      </c>
      <c r="C298" s="173">
        <v>-92.510509999999996</v>
      </c>
      <c r="D298" s="5">
        <v>7</v>
      </c>
      <c r="E298" s="5" t="s">
        <v>632</v>
      </c>
      <c r="F298" s="24">
        <v>1</v>
      </c>
      <c r="G298" s="5">
        <v>1</v>
      </c>
      <c r="H298" s="86">
        <v>2</v>
      </c>
      <c r="I298" s="5">
        <v>1</v>
      </c>
      <c r="J298" s="9">
        <v>0</v>
      </c>
      <c r="K298" s="26">
        <v>0</v>
      </c>
      <c r="L298" s="26">
        <v>0</v>
      </c>
      <c r="M298" s="5">
        <v>0</v>
      </c>
      <c r="N298" s="5">
        <v>0</v>
      </c>
      <c r="O298" s="5">
        <v>0</v>
      </c>
      <c r="P298" s="5">
        <v>0</v>
      </c>
      <c r="Q298" s="5">
        <v>1</v>
      </c>
      <c r="R298" s="5">
        <v>1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155">
        <v>2</v>
      </c>
    </row>
    <row r="299" spans="1:28">
      <c r="A299" s="24">
        <v>298</v>
      </c>
      <c r="B299" s="173">
        <v>45.44941</v>
      </c>
      <c r="C299" s="173">
        <v>-92.509619999999998</v>
      </c>
      <c r="D299" s="5">
        <v>14</v>
      </c>
      <c r="E299" s="5" t="s">
        <v>631</v>
      </c>
      <c r="F299" s="24">
        <v>0</v>
      </c>
      <c r="G299" s="5">
        <v>0</v>
      </c>
      <c r="H299" s="86">
        <v>0</v>
      </c>
      <c r="I299" s="5">
        <v>0</v>
      </c>
      <c r="J299" s="9">
        <v>0</v>
      </c>
      <c r="K299" s="26">
        <v>0</v>
      </c>
      <c r="L299" s="26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155">
        <v>0</v>
      </c>
    </row>
    <row r="300" spans="1:28">
      <c r="A300" s="24">
        <v>299</v>
      </c>
      <c r="B300" s="173">
        <v>45.449849999999998</v>
      </c>
      <c r="C300" s="173">
        <v>-92.509640000000005</v>
      </c>
      <c r="D300" s="5">
        <v>0</v>
      </c>
      <c r="E300" s="5">
        <v>0</v>
      </c>
      <c r="F300" s="24">
        <v>0</v>
      </c>
      <c r="G300" s="5">
        <v>0</v>
      </c>
      <c r="H300" s="86">
        <v>0</v>
      </c>
      <c r="I300" s="5">
        <v>0</v>
      </c>
      <c r="J300" s="9">
        <v>0</v>
      </c>
      <c r="K300" s="26">
        <v>0</v>
      </c>
      <c r="L300" s="26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155">
        <v>0</v>
      </c>
    </row>
    <row r="301" spans="1:28">
      <c r="A301" s="24">
        <v>300</v>
      </c>
      <c r="B301" s="173">
        <v>45.450299999999999</v>
      </c>
      <c r="C301" s="173">
        <v>-92.509659999999997</v>
      </c>
      <c r="D301" s="5">
        <v>0</v>
      </c>
      <c r="E301" s="5">
        <v>0</v>
      </c>
      <c r="F301" s="24">
        <v>0</v>
      </c>
      <c r="G301" s="5">
        <v>0</v>
      </c>
      <c r="H301" s="86">
        <v>0</v>
      </c>
      <c r="I301" s="5">
        <v>0</v>
      </c>
      <c r="J301" s="9">
        <v>0</v>
      </c>
      <c r="K301" s="26">
        <v>0</v>
      </c>
      <c r="L301" s="26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155">
        <v>0</v>
      </c>
    </row>
    <row r="302" spans="1:28">
      <c r="A302" s="24">
        <v>301</v>
      </c>
      <c r="B302" s="173">
        <v>45.450740000000003</v>
      </c>
      <c r="C302" s="173">
        <v>-92.509680000000003</v>
      </c>
      <c r="D302" s="5">
        <v>0</v>
      </c>
      <c r="E302" s="5">
        <v>0</v>
      </c>
      <c r="F302" s="24">
        <v>0</v>
      </c>
      <c r="G302" s="5">
        <v>0</v>
      </c>
      <c r="H302" s="86">
        <v>0</v>
      </c>
      <c r="I302" s="5">
        <v>0</v>
      </c>
      <c r="J302" s="9">
        <v>0</v>
      </c>
      <c r="K302" s="26">
        <v>0</v>
      </c>
      <c r="L302" s="26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155">
        <v>0</v>
      </c>
    </row>
    <row r="303" spans="1:28">
      <c r="A303" s="24">
        <v>302</v>
      </c>
      <c r="B303" s="173">
        <v>45.451189999999997</v>
      </c>
      <c r="C303" s="173">
        <v>-92.509699999999995</v>
      </c>
      <c r="D303" s="5">
        <v>0</v>
      </c>
      <c r="E303" s="5">
        <v>0</v>
      </c>
      <c r="F303" s="24">
        <v>0</v>
      </c>
      <c r="G303" s="5">
        <v>0</v>
      </c>
      <c r="H303" s="86">
        <v>0</v>
      </c>
      <c r="I303" s="5">
        <v>0</v>
      </c>
      <c r="J303" s="9">
        <v>0</v>
      </c>
      <c r="K303" s="26">
        <v>0</v>
      </c>
      <c r="L303" s="26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155">
        <v>0</v>
      </c>
    </row>
    <row r="304" spans="1:28">
      <c r="A304" s="24">
        <v>303</v>
      </c>
      <c r="B304" s="173">
        <v>45.451630000000002</v>
      </c>
      <c r="C304" s="173">
        <v>-92.509720000000002</v>
      </c>
      <c r="D304" s="5">
        <v>0</v>
      </c>
      <c r="E304" s="5">
        <v>0</v>
      </c>
      <c r="F304" s="24">
        <v>0</v>
      </c>
      <c r="G304" s="5">
        <v>0</v>
      </c>
      <c r="H304" s="86">
        <v>0</v>
      </c>
      <c r="I304" s="5">
        <v>0</v>
      </c>
      <c r="J304" s="9">
        <v>0</v>
      </c>
      <c r="K304" s="26">
        <v>0</v>
      </c>
      <c r="L304" s="26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155">
        <v>0</v>
      </c>
    </row>
    <row r="305" spans="1:28">
      <c r="A305" s="24">
        <v>304</v>
      </c>
      <c r="B305" s="173">
        <v>45.452080000000002</v>
      </c>
      <c r="C305" s="173">
        <v>-92.509739999999994</v>
      </c>
      <c r="D305" s="5">
        <v>0</v>
      </c>
      <c r="E305" s="5">
        <v>0</v>
      </c>
      <c r="F305" s="24">
        <v>0</v>
      </c>
      <c r="G305" s="5">
        <v>0</v>
      </c>
      <c r="H305" s="86">
        <v>0</v>
      </c>
      <c r="I305" s="5">
        <v>0</v>
      </c>
      <c r="J305" s="9">
        <v>0</v>
      </c>
      <c r="K305" s="26">
        <v>0</v>
      </c>
      <c r="L305" s="26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155">
        <v>0</v>
      </c>
    </row>
    <row r="306" spans="1:28">
      <c r="A306" s="24">
        <v>305</v>
      </c>
      <c r="B306" s="173">
        <v>45.452530000000003</v>
      </c>
      <c r="C306" s="173">
        <v>-92.50976</v>
      </c>
      <c r="D306" s="5">
        <v>0</v>
      </c>
      <c r="E306" s="5">
        <v>0</v>
      </c>
      <c r="F306" s="24">
        <v>0</v>
      </c>
      <c r="G306" s="5">
        <v>0</v>
      </c>
      <c r="H306" s="86">
        <v>0</v>
      </c>
      <c r="I306" s="5">
        <v>0</v>
      </c>
      <c r="J306" s="9">
        <v>0</v>
      </c>
      <c r="K306" s="26">
        <v>0</v>
      </c>
      <c r="L306" s="26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155">
        <v>0</v>
      </c>
    </row>
    <row r="307" spans="1:28">
      <c r="A307" s="24">
        <v>306</v>
      </c>
      <c r="B307" s="173">
        <v>45.452970000000001</v>
      </c>
      <c r="C307" s="173">
        <v>-92.509780000000006</v>
      </c>
      <c r="D307" s="5">
        <v>0</v>
      </c>
      <c r="E307" s="5">
        <v>0</v>
      </c>
      <c r="F307" s="24">
        <v>0</v>
      </c>
      <c r="G307" s="5">
        <v>0</v>
      </c>
      <c r="H307" s="86">
        <v>0</v>
      </c>
      <c r="I307" s="5">
        <v>0</v>
      </c>
      <c r="J307" s="9">
        <v>0</v>
      </c>
      <c r="K307" s="26">
        <v>0</v>
      </c>
      <c r="L307" s="26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155">
        <v>0</v>
      </c>
    </row>
    <row r="308" spans="1:28">
      <c r="A308" s="24">
        <v>307</v>
      </c>
      <c r="B308" s="173">
        <v>45.453420000000001</v>
      </c>
      <c r="C308" s="173">
        <v>-92.509799999999998</v>
      </c>
      <c r="D308" s="5">
        <v>0</v>
      </c>
      <c r="E308" s="5">
        <v>0</v>
      </c>
      <c r="F308" s="24">
        <v>0</v>
      </c>
      <c r="G308" s="5">
        <v>0</v>
      </c>
      <c r="H308" s="86">
        <v>0</v>
      </c>
      <c r="I308" s="5">
        <v>0</v>
      </c>
      <c r="J308" s="9">
        <v>0</v>
      </c>
      <c r="K308" s="26">
        <v>0</v>
      </c>
      <c r="L308" s="26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155">
        <v>0</v>
      </c>
    </row>
    <row r="309" spans="1:28">
      <c r="A309" s="24">
        <v>308</v>
      </c>
      <c r="B309" s="173">
        <v>45.453859999999999</v>
      </c>
      <c r="C309" s="173">
        <v>-92.509820000000005</v>
      </c>
      <c r="D309" s="5">
        <v>0</v>
      </c>
      <c r="E309" s="5">
        <v>0</v>
      </c>
      <c r="F309" s="24">
        <v>0</v>
      </c>
      <c r="G309" s="5">
        <v>0</v>
      </c>
      <c r="H309" s="86">
        <v>0</v>
      </c>
      <c r="I309" s="5">
        <v>0</v>
      </c>
      <c r="J309" s="9">
        <v>0</v>
      </c>
      <c r="K309" s="26">
        <v>0</v>
      </c>
      <c r="L309" s="26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155">
        <v>0</v>
      </c>
    </row>
    <row r="310" spans="1:28">
      <c r="A310" s="24">
        <v>309</v>
      </c>
      <c r="B310" s="173">
        <v>45.45431</v>
      </c>
      <c r="C310" s="173">
        <v>-92.509839999999997</v>
      </c>
      <c r="D310" s="5">
        <v>10</v>
      </c>
      <c r="E310" s="5" t="s">
        <v>632</v>
      </c>
      <c r="F310" s="24">
        <v>1</v>
      </c>
      <c r="G310" s="5">
        <v>1</v>
      </c>
      <c r="H310" s="86">
        <v>2</v>
      </c>
      <c r="I310" s="5">
        <v>2</v>
      </c>
      <c r="J310" s="9">
        <v>0</v>
      </c>
      <c r="K310" s="26">
        <v>0</v>
      </c>
      <c r="L310" s="26">
        <v>0</v>
      </c>
      <c r="M310" s="5">
        <v>0</v>
      </c>
      <c r="N310" s="5">
        <v>0</v>
      </c>
      <c r="O310" s="5">
        <v>0</v>
      </c>
      <c r="P310" s="5">
        <v>0</v>
      </c>
      <c r="Q310" s="5">
        <v>1</v>
      </c>
      <c r="R310" s="5">
        <v>0</v>
      </c>
      <c r="S310" s="5">
        <v>2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155">
        <v>1</v>
      </c>
    </row>
    <row r="311" spans="1:28">
      <c r="A311" s="24">
        <v>310</v>
      </c>
      <c r="B311" s="173">
        <v>45.45476</v>
      </c>
      <c r="C311" s="173">
        <v>-92.509860000000003</v>
      </c>
      <c r="D311" s="5">
        <v>6</v>
      </c>
      <c r="E311" s="5" t="s">
        <v>632</v>
      </c>
      <c r="F311" s="24">
        <v>1</v>
      </c>
      <c r="G311" s="5">
        <v>1</v>
      </c>
      <c r="H311" s="86">
        <v>3</v>
      </c>
      <c r="I311" s="5">
        <v>2</v>
      </c>
      <c r="J311" s="9">
        <v>0</v>
      </c>
      <c r="K311" s="26">
        <v>0</v>
      </c>
      <c r="L311" s="26">
        <v>0</v>
      </c>
      <c r="M311" s="5">
        <v>0</v>
      </c>
      <c r="N311" s="5">
        <v>1</v>
      </c>
      <c r="O311" s="5">
        <v>1</v>
      </c>
      <c r="P311" s="5">
        <v>0</v>
      </c>
      <c r="Q311" s="5">
        <v>0</v>
      </c>
      <c r="R311" s="5">
        <v>2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155">
        <v>2</v>
      </c>
    </row>
    <row r="312" spans="1:28">
      <c r="A312" s="24">
        <v>311</v>
      </c>
      <c r="B312" s="173">
        <v>45.449869999999997</v>
      </c>
      <c r="C312" s="173">
        <v>-92.509010000000004</v>
      </c>
      <c r="D312" s="5">
        <v>15.5</v>
      </c>
      <c r="E312" s="5" t="s">
        <v>631</v>
      </c>
      <c r="F312" s="24">
        <v>0</v>
      </c>
      <c r="G312" s="5">
        <v>0</v>
      </c>
      <c r="H312" s="86">
        <v>0</v>
      </c>
      <c r="I312" s="5">
        <v>0</v>
      </c>
      <c r="J312" s="9">
        <v>0</v>
      </c>
      <c r="K312" s="26">
        <v>0</v>
      </c>
      <c r="L312" s="26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155">
        <v>0</v>
      </c>
    </row>
    <row r="313" spans="1:28">
      <c r="A313" s="24">
        <v>312</v>
      </c>
      <c r="B313" s="173">
        <v>45.450310000000002</v>
      </c>
      <c r="C313" s="173">
        <v>-92.509029999999996</v>
      </c>
      <c r="D313" s="5">
        <v>0</v>
      </c>
      <c r="E313" s="5">
        <v>0</v>
      </c>
      <c r="F313" s="24">
        <v>0</v>
      </c>
      <c r="G313" s="5">
        <v>0</v>
      </c>
      <c r="H313" s="86">
        <v>0</v>
      </c>
      <c r="I313" s="5">
        <v>0</v>
      </c>
      <c r="J313" s="9">
        <v>0</v>
      </c>
      <c r="K313" s="26">
        <v>0</v>
      </c>
      <c r="L313" s="26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155">
        <v>0</v>
      </c>
    </row>
    <row r="314" spans="1:28">
      <c r="A314" s="24">
        <v>313</v>
      </c>
      <c r="B314" s="173">
        <v>45.450760000000002</v>
      </c>
      <c r="C314" s="173">
        <v>-92.509050000000002</v>
      </c>
      <c r="D314" s="5">
        <v>0</v>
      </c>
      <c r="E314" s="5">
        <v>0</v>
      </c>
      <c r="F314" s="24">
        <v>0</v>
      </c>
      <c r="G314" s="5">
        <v>0</v>
      </c>
      <c r="H314" s="86">
        <v>0</v>
      </c>
      <c r="I314" s="5">
        <v>0</v>
      </c>
      <c r="J314" s="9">
        <v>0</v>
      </c>
      <c r="K314" s="26">
        <v>0</v>
      </c>
      <c r="L314" s="26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155">
        <v>0</v>
      </c>
    </row>
    <row r="315" spans="1:28">
      <c r="A315" s="24">
        <v>314</v>
      </c>
      <c r="B315" s="173">
        <v>45.4512</v>
      </c>
      <c r="C315" s="173">
        <v>-92.509069999999994</v>
      </c>
      <c r="D315" s="5">
        <v>0</v>
      </c>
      <c r="E315" s="5">
        <v>0</v>
      </c>
      <c r="F315" s="24">
        <v>0</v>
      </c>
      <c r="G315" s="5">
        <v>0</v>
      </c>
      <c r="H315" s="86">
        <v>0</v>
      </c>
      <c r="I315" s="5">
        <v>0</v>
      </c>
      <c r="J315" s="9">
        <v>0</v>
      </c>
      <c r="K315" s="26">
        <v>0</v>
      </c>
      <c r="L315" s="26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155">
        <v>0</v>
      </c>
    </row>
    <row r="316" spans="1:28">
      <c r="A316" s="24">
        <v>315</v>
      </c>
      <c r="B316" s="173">
        <v>45.451650000000001</v>
      </c>
      <c r="C316" s="173">
        <v>-92.50909</v>
      </c>
      <c r="D316" s="5">
        <v>0</v>
      </c>
      <c r="E316" s="5">
        <v>0</v>
      </c>
      <c r="F316" s="24">
        <v>0</v>
      </c>
      <c r="G316" s="5">
        <v>0</v>
      </c>
      <c r="H316" s="86">
        <v>0</v>
      </c>
      <c r="I316" s="5">
        <v>0</v>
      </c>
      <c r="J316" s="9">
        <v>0</v>
      </c>
      <c r="K316" s="26">
        <v>0</v>
      </c>
      <c r="L316" s="26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155">
        <v>0</v>
      </c>
    </row>
    <row r="317" spans="1:28">
      <c r="A317" s="24">
        <v>316</v>
      </c>
      <c r="B317" s="173">
        <v>45.452089999999998</v>
      </c>
      <c r="C317" s="173">
        <v>-92.509110000000007</v>
      </c>
      <c r="D317" s="5">
        <v>0</v>
      </c>
      <c r="E317" s="5">
        <v>0</v>
      </c>
      <c r="F317" s="24">
        <v>0</v>
      </c>
      <c r="G317" s="5">
        <v>0</v>
      </c>
      <c r="H317" s="86">
        <v>0</v>
      </c>
      <c r="I317" s="5">
        <v>0</v>
      </c>
      <c r="J317" s="9">
        <v>0</v>
      </c>
      <c r="K317" s="26">
        <v>0</v>
      </c>
      <c r="L317" s="26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155">
        <v>0</v>
      </c>
    </row>
    <row r="318" spans="1:28">
      <c r="A318" s="24">
        <v>317</v>
      </c>
      <c r="B318" s="173">
        <v>45.452539999999999</v>
      </c>
      <c r="C318" s="173">
        <v>-92.509129999999999</v>
      </c>
      <c r="D318" s="5">
        <v>0</v>
      </c>
      <c r="E318" s="5">
        <v>0</v>
      </c>
      <c r="F318" s="24">
        <v>0</v>
      </c>
      <c r="G318" s="5">
        <v>0</v>
      </c>
      <c r="H318" s="86">
        <v>0</v>
      </c>
      <c r="I318" s="5">
        <v>0</v>
      </c>
      <c r="J318" s="9">
        <v>0</v>
      </c>
      <c r="K318" s="26">
        <v>0</v>
      </c>
      <c r="L318" s="26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155">
        <v>0</v>
      </c>
    </row>
    <row r="319" spans="1:28">
      <c r="A319" s="24">
        <v>318</v>
      </c>
      <c r="B319" s="173">
        <v>45.45299</v>
      </c>
      <c r="C319" s="173">
        <v>-92.509150000000005</v>
      </c>
      <c r="D319" s="5">
        <v>0</v>
      </c>
      <c r="E319" s="5">
        <v>0</v>
      </c>
      <c r="F319" s="24">
        <v>0</v>
      </c>
      <c r="G319" s="5">
        <v>0</v>
      </c>
      <c r="H319" s="86">
        <v>0</v>
      </c>
      <c r="I319" s="5">
        <v>0</v>
      </c>
      <c r="J319" s="9">
        <v>0</v>
      </c>
      <c r="K319" s="26">
        <v>0</v>
      </c>
      <c r="L319" s="26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155">
        <v>0</v>
      </c>
    </row>
    <row r="320" spans="1:28">
      <c r="A320" s="24">
        <v>319</v>
      </c>
      <c r="B320" s="173">
        <v>45.453429999999997</v>
      </c>
      <c r="C320" s="173">
        <v>-92.509169999999997</v>
      </c>
      <c r="D320" s="5">
        <v>15</v>
      </c>
      <c r="E320" s="5" t="s">
        <v>632</v>
      </c>
      <c r="F320" s="24">
        <v>0</v>
      </c>
      <c r="G320" s="5">
        <v>0</v>
      </c>
      <c r="H320" s="86">
        <v>0</v>
      </c>
      <c r="I320" s="5">
        <v>0</v>
      </c>
      <c r="J320" s="9">
        <v>0</v>
      </c>
      <c r="K320" s="26">
        <v>0</v>
      </c>
      <c r="L320" s="26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155">
        <v>0</v>
      </c>
    </row>
    <row r="321" spans="1:28">
      <c r="A321" s="24">
        <v>320</v>
      </c>
      <c r="B321" s="173">
        <v>45.453879999999998</v>
      </c>
      <c r="C321" s="173">
        <v>-92.509190000000004</v>
      </c>
      <c r="D321" s="5">
        <v>8</v>
      </c>
      <c r="E321" s="5" t="s">
        <v>632</v>
      </c>
      <c r="F321" s="24">
        <v>1</v>
      </c>
      <c r="G321" s="5">
        <v>1</v>
      </c>
      <c r="H321" s="86">
        <v>1</v>
      </c>
      <c r="I321" s="5">
        <v>1</v>
      </c>
      <c r="J321" s="9">
        <v>0</v>
      </c>
      <c r="K321" s="26">
        <v>0</v>
      </c>
      <c r="L321" s="26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1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155">
        <v>1</v>
      </c>
    </row>
    <row r="322" spans="1:28">
      <c r="A322" s="24">
        <v>321</v>
      </c>
      <c r="B322" s="173">
        <v>45.454320000000003</v>
      </c>
      <c r="C322" s="173">
        <v>-92.509209999999996</v>
      </c>
      <c r="D322" s="5">
        <v>2.5</v>
      </c>
      <c r="E322" s="5" t="s">
        <v>632</v>
      </c>
      <c r="F322" s="24">
        <v>1</v>
      </c>
      <c r="G322" s="5">
        <v>1</v>
      </c>
      <c r="H322" s="86">
        <v>2</v>
      </c>
      <c r="I322" s="5">
        <v>2</v>
      </c>
      <c r="J322" s="9">
        <v>0</v>
      </c>
      <c r="K322" s="26">
        <v>0</v>
      </c>
      <c r="L322" s="26">
        <v>0</v>
      </c>
      <c r="M322" s="5">
        <v>0</v>
      </c>
      <c r="N322" s="5">
        <v>0</v>
      </c>
      <c r="O322" s="5">
        <v>2</v>
      </c>
      <c r="P322" s="5">
        <v>0</v>
      </c>
      <c r="Q322" s="5">
        <v>0</v>
      </c>
      <c r="R322" s="5">
        <v>0</v>
      </c>
      <c r="S322" s="5">
        <v>2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155">
        <v>1</v>
      </c>
    </row>
    <row r="323" spans="1:28">
      <c r="A323" s="24">
        <v>322</v>
      </c>
      <c r="B323" s="173">
        <v>45.44988</v>
      </c>
      <c r="C323" s="173">
        <v>-92.508369999999999</v>
      </c>
      <c r="D323" s="5">
        <v>4.5</v>
      </c>
      <c r="E323" s="5" t="s">
        <v>632</v>
      </c>
      <c r="F323" s="24">
        <v>1</v>
      </c>
      <c r="G323" s="5">
        <v>1</v>
      </c>
      <c r="H323" s="86">
        <v>1</v>
      </c>
      <c r="I323" s="5">
        <v>1</v>
      </c>
      <c r="J323" s="9">
        <v>0</v>
      </c>
      <c r="K323" s="26">
        <v>0</v>
      </c>
      <c r="L323" s="26">
        <v>0</v>
      </c>
      <c r="M323" s="5">
        <v>0</v>
      </c>
      <c r="N323" s="5">
        <v>0</v>
      </c>
      <c r="O323" s="5">
        <v>1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155">
        <v>0</v>
      </c>
    </row>
    <row r="324" spans="1:28">
      <c r="A324" s="24">
        <v>323</v>
      </c>
      <c r="B324" s="173">
        <v>45.450319999999998</v>
      </c>
      <c r="C324" s="173">
        <v>-92.508390000000006</v>
      </c>
      <c r="D324" s="5">
        <v>17</v>
      </c>
      <c r="E324" s="5" t="s">
        <v>631</v>
      </c>
      <c r="F324" s="24">
        <v>0</v>
      </c>
      <c r="G324" s="5">
        <v>0</v>
      </c>
      <c r="H324" s="86">
        <v>0</v>
      </c>
      <c r="I324" s="5">
        <v>0</v>
      </c>
      <c r="J324" s="9">
        <v>0</v>
      </c>
      <c r="K324" s="26">
        <v>0</v>
      </c>
      <c r="L324" s="26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155">
        <v>0</v>
      </c>
    </row>
    <row r="325" spans="1:28">
      <c r="A325" s="24">
        <v>324</v>
      </c>
      <c r="B325" s="173">
        <v>45.450769999999999</v>
      </c>
      <c r="C325" s="173">
        <v>-92.508409999999998</v>
      </c>
      <c r="D325" s="5">
        <v>0</v>
      </c>
      <c r="E325" s="5">
        <v>0</v>
      </c>
      <c r="F325" s="24">
        <v>0</v>
      </c>
      <c r="G325" s="5">
        <v>0</v>
      </c>
      <c r="H325" s="86">
        <v>0</v>
      </c>
      <c r="I325" s="5">
        <v>0</v>
      </c>
      <c r="J325" s="9">
        <v>0</v>
      </c>
      <c r="K325" s="26">
        <v>0</v>
      </c>
      <c r="L325" s="26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155">
        <v>0</v>
      </c>
    </row>
    <row r="326" spans="1:28">
      <c r="A326" s="24">
        <v>325</v>
      </c>
      <c r="B326" s="173">
        <v>45.451219999999999</v>
      </c>
      <c r="C326" s="173">
        <v>-92.508430000000004</v>
      </c>
      <c r="D326" s="5">
        <v>0</v>
      </c>
      <c r="E326" s="5">
        <v>0</v>
      </c>
      <c r="F326" s="24">
        <v>0</v>
      </c>
      <c r="G326" s="5">
        <v>0</v>
      </c>
      <c r="H326" s="86">
        <v>0</v>
      </c>
      <c r="I326" s="5">
        <v>0</v>
      </c>
      <c r="J326" s="9">
        <v>0</v>
      </c>
      <c r="K326" s="26">
        <v>0</v>
      </c>
      <c r="L326" s="26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155">
        <v>0</v>
      </c>
    </row>
    <row r="327" spans="1:28">
      <c r="A327" s="24">
        <v>326</v>
      </c>
      <c r="B327" s="173">
        <v>45.451659999999997</v>
      </c>
      <c r="C327" s="173">
        <v>-92.508449999999996</v>
      </c>
      <c r="D327" s="5">
        <v>0</v>
      </c>
      <c r="E327" s="5">
        <v>0</v>
      </c>
      <c r="F327" s="24">
        <v>0</v>
      </c>
      <c r="G327" s="5">
        <v>0</v>
      </c>
      <c r="H327" s="86">
        <v>0</v>
      </c>
      <c r="I327" s="5">
        <v>0</v>
      </c>
      <c r="J327" s="9">
        <v>0</v>
      </c>
      <c r="K327" s="26">
        <v>0</v>
      </c>
      <c r="L327" s="26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155">
        <v>0</v>
      </c>
    </row>
    <row r="328" spans="1:28">
      <c r="A328" s="24">
        <v>327</v>
      </c>
      <c r="B328" s="173">
        <v>45.452109999999998</v>
      </c>
      <c r="C328" s="173">
        <v>-92.508470000000003</v>
      </c>
      <c r="D328" s="5">
        <v>0</v>
      </c>
      <c r="E328" s="5">
        <v>0</v>
      </c>
      <c r="F328" s="24">
        <v>0</v>
      </c>
      <c r="G328" s="5">
        <v>0</v>
      </c>
      <c r="H328" s="86">
        <v>0</v>
      </c>
      <c r="I328" s="5">
        <v>0</v>
      </c>
      <c r="J328" s="9">
        <v>0</v>
      </c>
      <c r="K328" s="26">
        <v>0</v>
      </c>
      <c r="L328" s="26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155">
        <v>0</v>
      </c>
    </row>
    <row r="329" spans="1:28">
      <c r="A329" s="24">
        <v>328</v>
      </c>
      <c r="B329" s="173">
        <v>45.452550000000002</v>
      </c>
      <c r="C329" s="173">
        <v>-92.508489999999995</v>
      </c>
      <c r="D329" s="5">
        <v>0</v>
      </c>
      <c r="E329" s="5">
        <v>0</v>
      </c>
      <c r="F329" s="24">
        <v>0</v>
      </c>
      <c r="G329" s="5">
        <v>0</v>
      </c>
      <c r="H329" s="86">
        <v>0</v>
      </c>
      <c r="I329" s="5">
        <v>0</v>
      </c>
      <c r="J329" s="9">
        <v>0</v>
      </c>
      <c r="K329" s="26">
        <v>0</v>
      </c>
      <c r="L329" s="26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155">
        <v>0</v>
      </c>
    </row>
    <row r="330" spans="1:28">
      <c r="A330" s="24">
        <v>329</v>
      </c>
      <c r="B330" s="173">
        <v>45.453000000000003</v>
      </c>
      <c r="C330" s="173">
        <v>-92.508510000000001</v>
      </c>
      <c r="D330" s="5">
        <v>15.5</v>
      </c>
      <c r="E330" s="5" t="s">
        <v>632</v>
      </c>
      <c r="F330" s="24">
        <v>0</v>
      </c>
      <c r="G330" s="5">
        <v>0</v>
      </c>
      <c r="H330" s="86">
        <v>0</v>
      </c>
      <c r="I330" s="5">
        <v>0</v>
      </c>
      <c r="J330" s="9">
        <v>0</v>
      </c>
      <c r="K330" s="26">
        <v>0</v>
      </c>
      <c r="L330" s="26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155">
        <v>0</v>
      </c>
    </row>
    <row r="331" spans="1:28">
      <c r="A331" s="24">
        <v>330</v>
      </c>
      <c r="B331" s="173">
        <v>45.453449999999997</v>
      </c>
      <c r="C331" s="173">
        <v>-92.508529999999993</v>
      </c>
      <c r="D331" s="5">
        <v>3</v>
      </c>
      <c r="E331" s="5" t="s">
        <v>632</v>
      </c>
      <c r="F331" s="24">
        <v>1</v>
      </c>
      <c r="G331" s="5">
        <v>1</v>
      </c>
      <c r="H331" s="86">
        <v>2</v>
      </c>
      <c r="I331" s="5">
        <v>2</v>
      </c>
      <c r="J331" s="9">
        <v>0</v>
      </c>
      <c r="K331" s="26">
        <v>0</v>
      </c>
      <c r="L331" s="26">
        <v>0</v>
      </c>
      <c r="M331" s="5">
        <v>0</v>
      </c>
      <c r="N331" s="5">
        <v>0</v>
      </c>
      <c r="O331" s="5">
        <v>2</v>
      </c>
      <c r="P331" s="5">
        <v>0</v>
      </c>
      <c r="Q331" s="5">
        <v>0</v>
      </c>
      <c r="R331" s="5">
        <v>0</v>
      </c>
      <c r="S331" s="5">
        <v>2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155">
        <v>1</v>
      </c>
    </row>
    <row r="332" spans="1:28">
      <c r="A332" s="24">
        <v>331</v>
      </c>
      <c r="B332" s="173">
        <v>45.450339999999997</v>
      </c>
      <c r="C332" s="173">
        <v>-92.507760000000005</v>
      </c>
      <c r="D332" s="5">
        <v>16</v>
      </c>
      <c r="E332" s="5" t="s">
        <v>631</v>
      </c>
      <c r="F332" s="24">
        <v>0</v>
      </c>
      <c r="G332" s="5">
        <v>0</v>
      </c>
      <c r="H332" s="86">
        <v>0</v>
      </c>
      <c r="I332" s="5">
        <v>0</v>
      </c>
      <c r="J332" s="9">
        <v>0</v>
      </c>
      <c r="K332" s="26">
        <v>0</v>
      </c>
      <c r="L332" s="26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155">
        <v>0</v>
      </c>
    </row>
    <row r="333" spans="1:28">
      <c r="A333" s="24">
        <v>332</v>
      </c>
      <c r="B333" s="173">
        <v>45.450780000000002</v>
      </c>
      <c r="C333" s="173">
        <v>-92.507779999999997</v>
      </c>
      <c r="D333" s="5">
        <v>0</v>
      </c>
      <c r="E333" s="5">
        <v>0</v>
      </c>
      <c r="F333" s="24">
        <v>0</v>
      </c>
      <c r="G333" s="5">
        <v>0</v>
      </c>
      <c r="H333" s="86">
        <v>0</v>
      </c>
      <c r="I333" s="5">
        <v>0</v>
      </c>
      <c r="J333" s="9">
        <v>0</v>
      </c>
      <c r="K333" s="26">
        <v>0</v>
      </c>
      <c r="L333" s="26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155">
        <v>0</v>
      </c>
    </row>
    <row r="334" spans="1:28">
      <c r="A334" s="24">
        <v>333</v>
      </c>
      <c r="B334" s="173">
        <v>45.451230000000002</v>
      </c>
      <c r="C334" s="173">
        <v>-92.507800000000003</v>
      </c>
      <c r="D334" s="5">
        <v>0</v>
      </c>
      <c r="E334" s="5">
        <v>0</v>
      </c>
      <c r="F334" s="24">
        <v>0</v>
      </c>
      <c r="G334" s="5">
        <v>0</v>
      </c>
      <c r="H334" s="86">
        <v>0</v>
      </c>
      <c r="I334" s="5">
        <v>0</v>
      </c>
      <c r="J334" s="9">
        <v>0</v>
      </c>
      <c r="K334" s="26">
        <v>0</v>
      </c>
      <c r="L334" s="26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55">
        <v>0</v>
      </c>
    </row>
    <row r="335" spans="1:28">
      <c r="A335" s="24">
        <v>334</v>
      </c>
      <c r="B335" s="173">
        <v>45.451680000000003</v>
      </c>
      <c r="C335" s="173">
        <v>-92.507819999999995</v>
      </c>
      <c r="D335" s="5">
        <v>0</v>
      </c>
      <c r="E335" s="5">
        <v>0</v>
      </c>
      <c r="F335" s="24">
        <v>0</v>
      </c>
      <c r="G335" s="5">
        <v>0</v>
      </c>
      <c r="H335" s="86">
        <v>0</v>
      </c>
      <c r="I335" s="5">
        <v>0</v>
      </c>
      <c r="J335" s="9">
        <v>0</v>
      </c>
      <c r="K335" s="26">
        <v>0</v>
      </c>
      <c r="L335" s="26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155">
        <v>0</v>
      </c>
    </row>
    <row r="336" spans="1:28">
      <c r="A336" s="24">
        <v>335</v>
      </c>
      <c r="B336" s="173">
        <v>45.452120000000001</v>
      </c>
      <c r="C336" s="173">
        <v>-92.507840000000002</v>
      </c>
      <c r="D336" s="5">
        <v>0</v>
      </c>
      <c r="E336" s="5">
        <v>0</v>
      </c>
      <c r="F336" s="24">
        <v>0</v>
      </c>
      <c r="G336" s="5">
        <v>0</v>
      </c>
      <c r="H336" s="86">
        <v>0</v>
      </c>
      <c r="I336" s="5">
        <v>0</v>
      </c>
      <c r="J336" s="9">
        <v>0</v>
      </c>
      <c r="K336" s="26">
        <v>0</v>
      </c>
      <c r="L336" s="26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155">
        <v>0</v>
      </c>
    </row>
    <row r="337" spans="1:28">
      <c r="A337" s="24">
        <v>336</v>
      </c>
      <c r="B337" s="173">
        <v>45.452570000000001</v>
      </c>
      <c r="C337" s="173">
        <v>-92.507859999999994</v>
      </c>
      <c r="D337" s="5">
        <v>17.5</v>
      </c>
      <c r="E337" s="5" t="s">
        <v>631</v>
      </c>
      <c r="F337" s="24">
        <v>0</v>
      </c>
      <c r="G337" s="5">
        <v>0</v>
      </c>
      <c r="H337" s="86">
        <v>0</v>
      </c>
      <c r="I337" s="5">
        <v>0</v>
      </c>
      <c r="J337" s="9">
        <v>0</v>
      </c>
      <c r="K337" s="26">
        <v>0</v>
      </c>
      <c r="L337" s="26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155">
        <v>0</v>
      </c>
    </row>
    <row r="338" spans="1:28">
      <c r="A338" s="24">
        <v>337</v>
      </c>
      <c r="B338" s="173">
        <v>45.453009999999999</v>
      </c>
      <c r="C338" s="173">
        <v>-92.50788</v>
      </c>
      <c r="D338" s="5">
        <v>6</v>
      </c>
      <c r="E338" s="5" t="s">
        <v>632</v>
      </c>
      <c r="F338" s="24">
        <v>1</v>
      </c>
      <c r="G338" s="5">
        <v>1</v>
      </c>
      <c r="H338" s="86">
        <v>1</v>
      </c>
      <c r="I338" s="5">
        <v>2</v>
      </c>
      <c r="J338" s="9">
        <v>0</v>
      </c>
      <c r="K338" s="26">
        <v>0</v>
      </c>
      <c r="L338" s="26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2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155">
        <v>0</v>
      </c>
    </row>
    <row r="339" spans="1:28">
      <c r="A339" s="24">
        <v>338</v>
      </c>
      <c r="B339" s="173">
        <v>45.45035</v>
      </c>
      <c r="C339" s="173">
        <v>-92.507130000000004</v>
      </c>
      <c r="D339" s="5">
        <v>12</v>
      </c>
      <c r="E339" s="5" t="s">
        <v>632</v>
      </c>
      <c r="F339" s="24">
        <v>0</v>
      </c>
      <c r="G339" s="5">
        <v>0</v>
      </c>
      <c r="H339" s="86">
        <v>0</v>
      </c>
      <c r="I339" s="5">
        <v>0</v>
      </c>
      <c r="J339" s="9">
        <v>0</v>
      </c>
      <c r="K339" s="26">
        <v>0</v>
      </c>
      <c r="L339" s="26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155">
        <v>0</v>
      </c>
    </row>
    <row r="340" spans="1:28">
      <c r="A340" s="24">
        <v>339</v>
      </c>
      <c r="B340" s="173">
        <v>45.450800000000001</v>
      </c>
      <c r="C340" s="173">
        <v>-92.507149999999996</v>
      </c>
      <c r="D340" s="5">
        <v>0</v>
      </c>
      <c r="E340" s="5">
        <v>0</v>
      </c>
      <c r="F340" s="24">
        <v>0</v>
      </c>
      <c r="G340" s="5">
        <v>0</v>
      </c>
      <c r="H340" s="86">
        <v>0</v>
      </c>
      <c r="I340" s="5">
        <v>0</v>
      </c>
      <c r="J340" s="9">
        <v>0</v>
      </c>
      <c r="K340" s="26">
        <v>0</v>
      </c>
      <c r="L340" s="26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155">
        <v>0</v>
      </c>
    </row>
    <row r="341" spans="1:28">
      <c r="A341" s="24">
        <v>340</v>
      </c>
      <c r="B341" s="173">
        <v>45.451239999999999</v>
      </c>
      <c r="C341" s="173">
        <v>-92.507170000000002</v>
      </c>
      <c r="D341" s="5">
        <v>0</v>
      </c>
      <c r="E341" s="5">
        <v>0</v>
      </c>
      <c r="F341" s="24">
        <v>0</v>
      </c>
      <c r="G341" s="5">
        <v>0</v>
      </c>
      <c r="H341" s="86">
        <v>0</v>
      </c>
      <c r="I341" s="5">
        <v>0</v>
      </c>
      <c r="J341" s="9">
        <v>0</v>
      </c>
      <c r="K341" s="26">
        <v>0</v>
      </c>
      <c r="L341" s="26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155">
        <v>0</v>
      </c>
    </row>
    <row r="342" spans="1:28">
      <c r="A342" s="24">
        <v>341</v>
      </c>
      <c r="B342" s="173">
        <v>45.451689999999999</v>
      </c>
      <c r="C342" s="173">
        <v>-92.507189999999994</v>
      </c>
      <c r="D342" s="5">
        <v>0</v>
      </c>
      <c r="E342" s="5">
        <v>0</v>
      </c>
      <c r="F342" s="24">
        <v>0</v>
      </c>
      <c r="G342" s="5">
        <v>0</v>
      </c>
      <c r="H342" s="86">
        <v>0</v>
      </c>
      <c r="I342" s="5">
        <v>0</v>
      </c>
      <c r="J342" s="9">
        <v>0</v>
      </c>
      <c r="K342" s="26">
        <v>0</v>
      </c>
      <c r="L342" s="26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155">
        <v>0</v>
      </c>
    </row>
    <row r="343" spans="1:28">
      <c r="A343" s="24">
        <v>342</v>
      </c>
      <c r="B343" s="173">
        <v>45.45214</v>
      </c>
      <c r="C343" s="173">
        <v>-92.507210000000001</v>
      </c>
      <c r="D343" s="5">
        <v>0</v>
      </c>
      <c r="E343" s="5">
        <v>0</v>
      </c>
      <c r="F343" s="24">
        <v>0</v>
      </c>
      <c r="G343" s="5">
        <v>0</v>
      </c>
      <c r="H343" s="86">
        <v>0</v>
      </c>
      <c r="I343" s="5">
        <v>0</v>
      </c>
      <c r="J343" s="9">
        <v>0</v>
      </c>
      <c r="K343" s="26">
        <v>0</v>
      </c>
      <c r="L343" s="26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155">
        <v>0</v>
      </c>
    </row>
    <row r="344" spans="1:28">
      <c r="A344" s="24">
        <v>343</v>
      </c>
      <c r="B344" s="173">
        <v>45.452579999999998</v>
      </c>
      <c r="C344" s="173">
        <v>-92.507230000000007</v>
      </c>
      <c r="D344" s="5">
        <v>17</v>
      </c>
      <c r="E344" s="5" t="s">
        <v>631</v>
      </c>
      <c r="F344" s="24">
        <v>0</v>
      </c>
      <c r="G344" s="5">
        <v>0</v>
      </c>
      <c r="H344" s="86">
        <v>0</v>
      </c>
      <c r="I344" s="5">
        <v>0</v>
      </c>
      <c r="J344" s="9">
        <v>0</v>
      </c>
      <c r="K344" s="26">
        <v>0</v>
      </c>
      <c r="L344" s="26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155">
        <v>0</v>
      </c>
    </row>
    <row r="345" spans="1:28">
      <c r="A345" s="24">
        <v>344</v>
      </c>
      <c r="B345" s="173">
        <v>45.450369999999999</v>
      </c>
      <c r="C345" s="173">
        <v>-92.506489999999999</v>
      </c>
      <c r="D345" s="5">
        <v>11.5</v>
      </c>
      <c r="E345" s="5" t="s">
        <v>633</v>
      </c>
      <c r="F345" s="24">
        <v>1</v>
      </c>
      <c r="G345" s="5">
        <v>1</v>
      </c>
      <c r="H345" s="86">
        <v>1</v>
      </c>
      <c r="I345" s="5">
        <v>1</v>
      </c>
      <c r="J345" s="9">
        <v>0</v>
      </c>
      <c r="K345" s="26">
        <v>0</v>
      </c>
      <c r="L345" s="26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1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155">
        <v>0</v>
      </c>
    </row>
    <row r="346" spans="1:28">
      <c r="A346" s="24">
        <v>345</v>
      </c>
      <c r="B346" s="173">
        <v>45.450809999999997</v>
      </c>
      <c r="C346" s="173">
        <v>-92.506510000000006</v>
      </c>
      <c r="D346" s="5">
        <v>0</v>
      </c>
      <c r="E346" s="5">
        <v>0</v>
      </c>
      <c r="F346" s="24">
        <v>0</v>
      </c>
      <c r="G346" s="5">
        <v>0</v>
      </c>
      <c r="H346" s="86">
        <v>0</v>
      </c>
      <c r="I346" s="5">
        <v>0</v>
      </c>
      <c r="J346" s="9">
        <v>0</v>
      </c>
      <c r="K346" s="26">
        <v>0</v>
      </c>
      <c r="L346" s="26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155">
        <v>0</v>
      </c>
    </row>
    <row r="347" spans="1:28">
      <c r="A347" s="24">
        <v>346</v>
      </c>
      <c r="B347" s="173">
        <v>45.451259999999998</v>
      </c>
      <c r="C347" s="173">
        <v>-92.506529999999998</v>
      </c>
      <c r="D347" s="5">
        <v>0</v>
      </c>
      <c r="E347" s="5">
        <v>0</v>
      </c>
      <c r="F347" s="24">
        <v>0</v>
      </c>
      <c r="G347" s="5">
        <v>0</v>
      </c>
      <c r="H347" s="86">
        <v>0</v>
      </c>
      <c r="I347" s="5">
        <v>0</v>
      </c>
      <c r="J347" s="9">
        <v>0</v>
      </c>
      <c r="K347" s="26">
        <v>0</v>
      </c>
      <c r="L347" s="26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155">
        <v>0</v>
      </c>
    </row>
    <row r="348" spans="1:28">
      <c r="A348" s="24">
        <v>347</v>
      </c>
      <c r="B348" s="173">
        <v>45.451700000000002</v>
      </c>
      <c r="C348" s="173">
        <v>-92.506550000000004</v>
      </c>
      <c r="D348" s="5">
        <v>0</v>
      </c>
      <c r="E348" s="5">
        <v>0</v>
      </c>
      <c r="F348" s="24">
        <v>0</v>
      </c>
      <c r="G348" s="5">
        <v>0</v>
      </c>
      <c r="H348" s="86">
        <v>0</v>
      </c>
      <c r="I348" s="5">
        <v>0</v>
      </c>
      <c r="J348" s="9">
        <v>0</v>
      </c>
      <c r="K348" s="26">
        <v>0</v>
      </c>
      <c r="L348" s="26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155">
        <v>0</v>
      </c>
    </row>
    <row r="349" spans="1:28">
      <c r="A349" s="24">
        <v>348</v>
      </c>
      <c r="B349" s="173">
        <v>45.452150000000003</v>
      </c>
      <c r="C349" s="173">
        <v>-92.506569999999996</v>
      </c>
      <c r="D349" s="5">
        <v>0</v>
      </c>
      <c r="E349" s="5">
        <v>0</v>
      </c>
      <c r="F349" s="24">
        <v>0</v>
      </c>
      <c r="G349" s="5">
        <v>0</v>
      </c>
      <c r="H349" s="86">
        <v>0</v>
      </c>
      <c r="I349" s="5">
        <v>0</v>
      </c>
      <c r="J349" s="9">
        <v>0</v>
      </c>
      <c r="K349" s="26">
        <v>0</v>
      </c>
      <c r="L349" s="26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155">
        <v>0</v>
      </c>
    </row>
    <row r="350" spans="1:28">
      <c r="A350" s="24">
        <v>349</v>
      </c>
      <c r="B350" s="173">
        <v>45.452599999999997</v>
      </c>
      <c r="C350" s="173">
        <v>-92.506590000000003</v>
      </c>
      <c r="D350" s="5">
        <v>15.5</v>
      </c>
      <c r="E350" s="5" t="s">
        <v>631</v>
      </c>
      <c r="F350" s="24">
        <v>0</v>
      </c>
      <c r="G350" s="5">
        <v>0</v>
      </c>
      <c r="H350" s="86">
        <v>0</v>
      </c>
      <c r="I350" s="5">
        <v>0</v>
      </c>
      <c r="J350" s="9">
        <v>0</v>
      </c>
      <c r="K350" s="26">
        <v>0</v>
      </c>
      <c r="L350" s="26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155">
        <v>0</v>
      </c>
    </row>
    <row r="351" spans="1:28">
      <c r="A351" s="24">
        <v>350</v>
      </c>
      <c r="B351" s="173">
        <v>45.450380000000003</v>
      </c>
      <c r="C351" s="173">
        <v>-92.505859999999998</v>
      </c>
      <c r="D351" s="5">
        <v>10</v>
      </c>
      <c r="E351" s="5" t="s">
        <v>632</v>
      </c>
      <c r="F351" s="24">
        <v>1</v>
      </c>
      <c r="G351" s="5">
        <v>0</v>
      </c>
      <c r="H351" s="86">
        <v>0</v>
      </c>
      <c r="I351" s="5">
        <v>0</v>
      </c>
      <c r="J351" s="9">
        <v>0</v>
      </c>
      <c r="K351" s="26">
        <v>0</v>
      </c>
      <c r="L351" s="26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155">
        <v>0</v>
      </c>
    </row>
    <row r="352" spans="1:28">
      <c r="A352" s="24">
        <v>351</v>
      </c>
      <c r="B352" s="173">
        <v>45.450830000000003</v>
      </c>
      <c r="C352" s="173">
        <v>-92.505880000000005</v>
      </c>
      <c r="D352" s="5">
        <v>0</v>
      </c>
      <c r="E352" s="5">
        <v>0</v>
      </c>
      <c r="F352" s="24">
        <v>0</v>
      </c>
      <c r="G352" s="5">
        <v>0</v>
      </c>
      <c r="H352" s="86">
        <v>0</v>
      </c>
      <c r="I352" s="5">
        <v>0</v>
      </c>
      <c r="J352" s="9">
        <v>0</v>
      </c>
      <c r="K352" s="26">
        <v>0</v>
      </c>
      <c r="L352" s="26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155">
        <v>0</v>
      </c>
    </row>
    <row r="353" spans="1:28">
      <c r="A353" s="24">
        <v>352</v>
      </c>
      <c r="B353" s="173">
        <v>45.451270000000001</v>
      </c>
      <c r="C353" s="173">
        <v>-92.505899999999997</v>
      </c>
      <c r="D353" s="5">
        <v>0</v>
      </c>
      <c r="E353" s="5">
        <v>0</v>
      </c>
      <c r="F353" s="24">
        <v>0</v>
      </c>
      <c r="G353" s="5">
        <v>0</v>
      </c>
      <c r="H353" s="86">
        <v>0</v>
      </c>
      <c r="I353" s="5">
        <v>0</v>
      </c>
      <c r="J353" s="9">
        <v>0</v>
      </c>
      <c r="K353" s="26">
        <v>0</v>
      </c>
      <c r="L353" s="26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155">
        <v>0</v>
      </c>
    </row>
    <row r="354" spans="1:28">
      <c r="A354" s="24">
        <v>353</v>
      </c>
      <c r="B354" s="173">
        <v>45.451720000000002</v>
      </c>
      <c r="C354" s="173">
        <v>-92.505920000000003</v>
      </c>
      <c r="D354" s="5">
        <v>0</v>
      </c>
      <c r="E354" s="5">
        <v>0</v>
      </c>
      <c r="F354" s="24">
        <v>0</v>
      </c>
      <c r="G354" s="5">
        <v>0</v>
      </c>
      <c r="H354" s="86">
        <v>0</v>
      </c>
      <c r="I354" s="5">
        <v>0</v>
      </c>
      <c r="J354" s="9">
        <v>0</v>
      </c>
      <c r="K354" s="26">
        <v>0</v>
      </c>
      <c r="L354" s="26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155">
        <v>0</v>
      </c>
    </row>
    <row r="355" spans="1:28">
      <c r="A355" s="24">
        <v>354</v>
      </c>
      <c r="B355" s="173">
        <v>45.452159999999999</v>
      </c>
      <c r="C355" s="173">
        <v>-92.505939999999995</v>
      </c>
      <c r="D355" s="5">
        <v>0</v>
      </c>
      <c r="E355" s="5">
        <v>0</v>
      </c>
      <c r="F355" s="24">
        <v>0</v>
      </c>
      <c r="G355" s="5">
        <v>0</v>
      </c>
      <c r="H355" s="86">
        <v>0</v>
      </c>
      <c r="I355" s="5">
        <v>0</v>
      </c>
      <c r="J355" s="9">
        <v>0</v>
      </c>
      <c r="K355" s="26">
        <v>0</v>
      </c>
      <c r="L355" s="26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155">
        <v>0</v>
      </c>
    </row>
    <row r="356" spans="1:28">
      <c r="A356" s="24">
        <v>355</v>
      </c>
      <c r="B356" s="173">
        <v>45.45261</v>
      </c>
      <c r="C356" s="173">
        <v>-92.505960000000002</v>
      </c>
      <c r="D356" s="5">
        <v>14.5</v>
      </c>
      <c r="E356" s="5" t="s">
        <v>631</v>
      </c>
      <c r="F356" s="24">
        <v>0</v>
      </c>
      <c r="G356" s="5">
        <v>0</v>
      </c>
      <c r="H356" s="86">
        <v>0</v>
      </c>
      <c r="I356" s="5">
        <v>0</v>
      </c>
      <c r="J356" s="9">
        <v>0</v>
      </c>
      <c r="K356" s="26">
        <v>0</v>
      </c>
      <c r="L356" s="26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155">
        <v>0</v>
      </c>
    </row>
    <row r="357" spans="1:28">
      <c r="A357" s="24">
        <v>356</v>
      </c>
      <c r="B357" s="173">
        <v>45.450389999999999</v>
      </c>
      <c r="C357" s="173">
        <v>-92.505229999999997</v>
      </c>
      <c r="D357" s="5">
        <v>11.5</v>
      </c>
      <c r="E357" s="5" t="s">
        <v>632</v>
      </c>
      <c r="F357" s="24">
        <v>1</v>
      </c>
      <c r="G357" s="5">
        <v>1</v>
      </c>
      <c r="H357" s="86">
        <v>2</v>
      </c>
      <c r="I357" s="5">
        <v>1</v>
      </c>
      <c r="J357" s="9">
        <v>0</v>
      </c>
      <c r="K357" s="26">
        <v>0</v>
      </c>
      <c r="L357" s="26">
        <v>0</v>
      </c>
      <c r="M357" s="5">
        <v>0</v>
      </c>
      <c r="N357" s="5">
        <v>0</v>
      </c>
      <c r="O357" s="5">
        <v>0</v>
      </c>
      <c r="P357" s="5">
        <v>0</v>
      </c>
      <c r="Q357" s="5">
        <v>1</v>
      </c>
      <c r="R357" s="5">
        <v>0</v>
      </c>
      <c r="S357" s="5">
        <v>1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155">
        <v>0</v>
      </c>
    </row>
    <row r="358" spans="1:28">
      <c r="A358" s="24">
        <v>357</v>
      </c>
      <c r="B358" s="173">
        <v>45.450839999999999</v>
      </c>
      <c r="C358" s="173">
        <v>-92.505250000000004</v>
      </c>
      <c r="D358" s="5">
        <v>0</v>
      </c>
      <c r="E358" s="5">
        <v>0</v>
      </c>
      <c r="F358" s="24">
        <v>0</v>
      </c>
      <c r="G358" s="5">
        <v>0</v>
      </c>
      <c r="H358" s="86">
        <v>0</v>
      </c>
      <c r="I358" s="5">
        <v>0</v>
      </c>
      <c r="J358" s="9">
        <v>0</v>
      </c>
      <c r="K358" s="26">
        <v>0</v>
      </c>
      <c r="L358" s="26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155">
        <v>0</v>
      </c>
    </row>
    <row r="359" spans="1:28">
      <c r="A359" s="24">
        <v>358</v>
      </c>
      <c r="B359" s="173">
        <v>45.45129</v>
      </c>
      <c r="C359" s="173">
        <v>-92.505269999999996</v>
      </c>
      <c r="D359" s="5">
        <v>0</v>
      </c>
      <c r="E359" s="5">
        <v>0</v>
      </c>
      <c r="F359" s="24">
        <v>0</v>
      </c>
      <c r="G359" s="5">
        <v>0</v>
      </c>
      <c r="H359" s="86">
        <v>0</v>
      </c>
      <c r="I359" s="5">
        <v>0</v>
      </c>
      <c r="J359" s="9">
        <v>0</v>
      </c>
      <c r="K359" s="26">
        <v>0</v>
      </c>
      <c r="L359" s="26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155">
        <v>0</v>
      </c>
    </row>
    <row r="360" spans="1:28">
      <c r="A360" s="24">
        <v>359</v>
      </c>
      <c r="B360" s="173">
        <v>45.451729999999998</v>
      </c>
      <c r="C360" s="173">
        <v>-92.505290000000002</v>
      </c>
      <c r="D360" s="5">
        <v>0</v>
      </c>
      <c r="E360" s="5">
        <v>0</v>
      </c>
      <c r="F360" s="24">
        <v>0</v>
      </c>
      <c r="G360" s="5">
        <v>0</v>
      </c>
      <c r="H360" s="86">
        <v>0</v>
      </c>
      <c r="I360" s="5">
        <v>0</v>
      </c>
      <c r="J360" s="9">
        <v>0</v>
      </c>
      <c r="K360" s="26">
        <v>0</v>
      </c>
      <c r="L360" s="26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155">
        <v>0</v>
      </c>
    </row>
    <row r="361" spans="1:28">
      <c r="A361" s="24">
        <v>360</v>
      </c>
      <c r="B361" s="173">
        <v>45.452179999999998</v>
      </c>
      <c r="C361" s="173">
        <v>-92.505309999999994</v>
      </c>
      <c r="D361" s="5">
        <v>0</v>
      </c>
      <c r="E361" s="5">
        <v>0</v>
      </c>
      <c r="F361" s="24">
        <v>0</v>
      </c>
      <c r="G361" s="5">
        <v>0</v>
      </c>
      <c r="H361" s="86">
        <v>0</v>
      </c>
      <c r="I361" s="5">
        <v>0</v>
      </c>
      <c r="J361" s="9">
        <v>0</v>
      </c>
      <c r="K361" s="26">
        <v>0</v>
      </c>
      <c r="L361" s="26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155">
        <v>0</v>
      </c>
    </row>
    <row r="362" spans="1:28">
      <c r="A362" s="24">
        <v>361</v>
      </c>
      <c r="B362" s="173">
        <v>45.452620000000003</v>
      </c>
      <c r="C362" s="173">
        <v>-92.505330000000001</v>
      </c>
      <c r="D362" s="5">
        <v>13.5</v>
      </c>
      <c r="E362" s="5" t="s">
        <v>633</v>
      </c>
      <c r="F362" s="24">
        <v>0</v>
      </c>
      <c r="G362" s="5">
        <v>0</v>
      </c>
      <c r="H362" s="86">
        <v>0</v>
      </c>
      <c r="I362" s="5">
        <v>0</v>
      </c>
      <c r="J362" s="9">
        <v>0</v>
      </c>
      <c r="K362" s="26">
        <v>0</v>
      </c>
      <c r="L362" s="26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155">
        <v>0</v>
      </c>
    </row>
    <row r="363" spans="1:28">
      <c r="A363" s="24">
        <v>362</v>
      </c>
      <c r="B363" s="173">
        <v>45.449959999999997</v>
      </c>
      <c r="C363" s="173">
        <v>-92.504570000000001</v>
      </c>
      <c r="D363" s="5">
        <v>2.5</v>
      </c>
      <c r="E363" s="5" t="s">
        <v>633</v>
      </c>
      <c r="F363" s="24">
        <v>1</v>
      </c>
      <c r="G363" s="5">
        <v>1</v>
      </c>
      <c r="H363" s="86">
        <v>2</v>
      </c>
      <c r="I363" s="5">
        <v>3</v>
      </c>
      <c r="J363" s="9">
        <v>0</v>
      </c>
      <c r="K363" s="26">
        <v>0</v>
      </c>
      <c r="L363" s="26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3</v>
      </c>
      <c r="S363" s="5">
        <v>2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155">
        <v>0</v>
      </c>
    </row>
    <row r="364" spans="1:28">
      <c r="A364" s="24">
        <v>363</v>
      </c>
      <c r="B364" s="173">
        <v>45.450409999999998</v>
      </c>
      <c r="C364" s="173">
        <v>-92.504589999999993</v>
      </c>
      <c r="D364" s="5">
        <v>16</v>
      </c>
      <c r="E364" s="5">
        <v>0</v>
      </c>
      <c r="F364" s="24">
        <v>0</v>
      </c>
      <c r="G364" s="5">
        <v>0</v>
      </c>
      <c r="H364" s="86">
        <v>0</v>
      </c>
      <c r="I364" s="5">
        <v>0</v>
      </c>
      <c r="J364" s="9">
        <v>0</v>
      </c>
      <c r="K364" s="26">
        <v>0</v>
      </c>
      <c r="L364" s="26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155">
        <v>0</v>
      </c>
    </row>
    <row r="365" spans="1:28">
      <c r="A365" s="24">
        <v>364</v>
      </c>
      <c r="B365" s="173">
        <v>45.450850000000003</v>
      </c>
      <c r="C365" s="173">
        <v>-92.50461</v>
      </c>
      <c r="D365" s="5">
        <v>0</v>
      </c>
      <c r="E365" s="5">
        <v>0</v>
      </c>
      <c r="F365" s="24">
        <v>0</v>
      </c>
      <c r="G365" s="5">
        <v>0</v>
      </c>
      <c r="H365" s="86">
        <v>0</v>
      </c>
      <c r="I365" s="5">
        <v>0</v>
      </c>
      <c r="J365" s="9">
        <v>0</v>
      </c>
      <c r="K365" s="26">
        <v>0</v>
      </c>
      <c r="L365" s="26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155">
        <v>0</v>
      </c>
    </row>
    <row r="366" spans="1:28">
      <c r="A366" s="24">
        <v>365</v>
      </c>
      <c r="B366" s="173">
        <v>45.451300000000003</v>
      </c>
      <c r="C366" s="173">
        <v>-92.504630000000006</v>
      </c>
      <c r="D366" s="5">
        <v>0</v>
      </c>
      <c r="E366" s="5">
        <v>0</v>
      </c>
      <c r="F366" s="24">
        <v>0</v>
      </c>
      <c r="G366" s="5">
        <v>0</v>
      </c>
      <c r="H366" s="86">
        <v>0</v>
      </c>
      <c r="I366" s="5">
        <v>0</v>
      </c>
      <c r="J366" s="9">
        <v>0</v>
      </c>
      <c r="K366" s="26">
        <v>0</v>
      </c>
      <c r="L366" s="26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155">
        <v>0</v>
      </c>
    </row>
    <row r="367" spans="1:28">
      <c r="A367" s="24">
        <v>366</v>
      </c>
      <c r="B367" s="173">
        <v>45.451749999999997</v>
      </c>
      <c r="C367" s="173">
        <v>-92.504649999999998</v>
      </c>
      <c r="D367" s="5">
        <v>0</v>
      </c>
      <c r="E367" s="5">
        <v>0</v>
      </c>
      <c r="F367" s="24">
        <v>0</v>
      </c>
      <c r="G367" s="5">
        <v>0</v>
      </c>
      <c r="H367" s="86">
        <v>0</v>
      </c>
      <c r="I367" s="5">
        <v>0</v>
      </c>
      <c r="J367" s="9">
        <v>0</v>
      </c>
      <c r="K367" s="26">
        <v>0</v>
      </c>
      <c r="L367" s="26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155">
        <v>0</v>
      </c>
    </row>
    <row r="368" spans="1:28">
      <c r="A368" s="24">
        <v>367</v>
      </c>
      <c r="B368" s="173">
        <v>45.452190000000002</v>
      </c>
      <c r="C368" s="173">
        <v>-92.504670000000004</v>
      </c>
      <c r="D368" s="5">
        <v>0</v>
      </c>
      <c r="E368" s="5">
        <v>0</v>
      </c>
      <c r="F368" s="24">
        <v>0</v>
      </c>
      <c r="G368" s="5">
        <v>0</v>
      </c>
      <c r="H368" s="86">
        <v>0</v>
      </c>
      <c r="I368" s="5">
        <v>0</v>
      </c>
      <c r="J368" s="9">
        <v>0</v>
      </c>
      <c r="K368" s="26">
        <v>0</v>
      </c>
      <c r="L368" s="26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155">
        <v>0</v>
      </c>
    </row>
    <row r="369" spans="1:28">
      <c r="A369" s="24">
        <v>368</v>
      </c>
      <c r="B369" s="173">
        <v>45.452640000000002</v>
      </c>
      <c r="C369" s="173">
        <v>-92.504689999999997</v>
      </c>
      <c r="D369" s="5">
        <v>13.5</v>
      </c>
      <c r="E369" s="5" t="s">
        <v>633</v>
      </c>
      <c r="F369" s="24">
        <v>0</v>
      </c>
      <c r="G369" s="5">
        <v>0</v>
      </c>
      <c r="H369" s="86">
        <v>0</v>
      </c>
      <c r="I369" s="5">
        <v>0</v>
      </c>
      <c r="J369" s="9">
        <v>0</v>
      </c>
      <c r="K369" s="26">
        <v>0</v>
      </c>
      <c r="L369" s="26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155">
        <v>0</v>
      </c>
    </row>
    <row r="370" spans="1:28">
      <c r="A370" s="24">
        <v>369</v>
      </c>
      <c r="B370" s="173">
        <v>45.449979999999996</v>
      </c>
      <c r="C370" s="173">
        <v>-92.50394</v>
      </c>
      <c r="D370" s="5">
        <v>14.5</v>
      </c>
      <c r="E370" s="5" t="s">
        <v>631</v>
      </c>
      <c r="F370" s="24">
        <v>0</v>
      </c>
      <c r="G370" s="5">
        <v>0</v>
      </c>
      <c r="H370" s="86">
        <v>0</v>
      </c>
      <c r="I370" s="5">
        <v>0</v>
      </c>
      <c r="J370" s="9">
        <v>0</v>
      </c>
      <c r="K370" s="26">
        <v>0</v>
      </c>
      <c r="L370" s="26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155">
        <v>0</v>
      </c>
    </row>
    <row r="371" spans="1:28">
      <c r="A371" s="24">
        <v>370</v>
      </c>
      <c r="B371" s="173">
        <v>45.450420000000001</v>
      </c>
      <c r="C371" s="173">
        <v>-92.503960000000006</v>
      </c>
      <c r="D371" s="5">
        <v>0</v>
      </c>
      <c r="E371" s="5">
        <v>0</v>
      </c>
      <c r="F371" s="24">
        <v>0</v>
      </c>
      <c r="G371" s="5">
        <v>0</v>
      </c>
      <c r="H371" s="86">
        <v>0</v>
      </c>
      <c r="I371" s="5">
        <v>0</v>
      </c>
      <c r="J371" s="9">
        <v>0</v>
      </c>
      <c r="K371" s="26">
        <v>0</v>
      </c>
      <c r="L371" s="26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155">
        <v>0</v>
      </c>
    </row>
    <row r="372" spans="1:28">
      <c r="A372" s="24">
        <v>371</v>
      </c>
      <c r="B372" s="173">
        <v>45.450870000000002</v>
      </c>
      <c r="C372" s="173">
        <v>-92.503979999999999</v>
      </c>
      <c r="D372" s="5">
        <v>0</v>
      </c>
      <c r="E372" s="5">
        <v>0</v>
      </c>
      <c r="F372" s="24">
        <v>0</v>
      </c>
      <c r="G372" s="5">
        <v>0</v>
      </c>
      <c r="H372" s="86">
        <v>0</v>
      </c>
      <c r="I372" s="5">
        <v>0</v>
      </c>
      <c r="J372" s="9">
        <v>0</v>
      </c>
      <c r="K372" s="26">
        <v>0</v>
      </c>
      <c r="L372" s="26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155">
        <v>0</v>
      </c>
    </row>
    <row r="373" spans="1:28">
      <c r="A373" s="24">
        <v>372</v>
      </c>
      <c r="B373" s="173">
        <v>45.451309999999999</v>
      </c>
      <c r="C373" s="173">
        <v>-92.504000000000005</v>
      </c>
      <c r="D373" s="5">
        <v>0</v>
      </c>
      <c r="E373" s="5">
        <v>0</v>
      </c>
      <c r="F373" s="24">
        <v>0</v>
      </c>
      <c r="G373" s="5">
        <v>0</v>
      </c>
      <c r="H373" s="86">
        <v>0</v>
      </c>
      <c r="I373" s="5">
        <v>0</v>
      </c>
      <c r="J373" s="9">
        <v>0</v>
      </c>
      <c r="K373" s="26">
        <v>0</v>
      </c>
      <c r="L373" s="26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155">
        <v>0</v>
      </c>
    </row>
    <row r="374" spans="1:28">
      <c r="A374" s="24">
        <v>373</v>
      </c>
      <c r="B374" s="173">
        <v>45.45176</v>
      </c>
      <c r="C374" s="173">
        <v>-92.504019999999997</v>
      </c>
      <c r="D374" s="5">
        <v>0</v>
      </c>
      <c r="E374" s="5">
        <v>0</v>
      </c>
      <c r="F374" s="24">
        <v>0</v>
      </c>
      <c r="G374" s="5">
        <v>0</v>
      </c>
      <c r="H374" s="86">
        <v>0</v>
      </c>
      <c r="I374" s="5">
        <v>0</v>
      </c>
      <c r="J374" s="9">
        <v>0</v>
      </c>
      <c r="K374" s="26">
        <v>0</v>
      </c>
      <c r="L374" s="26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155">
        <v>0</v>
      </c>
    </row>
    <row r="375" spans="1:28">
      <c r="A375" s="24">
        <v>374</v>
      </c>
      <c r="B375" s="173">
        <v>45.452210000000001</v>
      </c>
      <c r="C375" s="173">
        <v>-92.504040000000003</v>
      </c>
      <c r="D375" s="5">
        <v>0</v>
      </c>
      <c r="E375" s="5">
        <v>0</v>
      </c>
      <c r="F375" s="24">
        <v>0</v>
      </c>
      <c r="G375" s="5">
        <v>0</v>
      </c>
      <c r="H375" s="86">
        <v>0</v>
      </c>
      <c r="I375" s="5">
        <v>0</v>
      </c>
      <c r="J375" s="9">
        <v>0</v>
      </c>
      <c r="K375" s="26">
        <v>0</v>
      </c>
      <c r="L375" s="26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155">
        <v>0</v>
      </c>
    </row>
    <row r="376" spans="1:28">
      <c r="A376" s="24">
        <v>375</v>
      </c>
      <c r="B376" s="173">
        <v>45.452649999999998</v>
      </c>
      <c r="C376" s="173">
        <v>-92.504059999999996</v>
      </c>
      <c r="D376" s="5">
        <v>8.5</v>
      </c>
      <c r="E376" s="5" t="s">
        <v>633</v>
      </c>
      <c r="F376" s="24">
        <v>1</v>
      </c>
      <c r="G376" s="5">
        <v>0</v>
      </c>
      <c r="H376" s="86">
        <v>0</v>
      </c>
      <c r="I376" s="5">
        <v>0</v>
      </c>
      <c r="J376" s="9">
        <v>0</v>
      </c>
      <c r="K376" s="26">
        <v>0</v>
      </c>
      <c r="L376" s="26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155">
        <v>0</v>
      </c>
    </row>
    <row r="377" spans="1:28">
      <c r="A377" s="24">
        <v>376</v>
      </c>
      <c r="B377" s="173">
        <v>45.449100000000001</v>
      </c>
      <c r="C377" s="173">
        <v>-92.503270000000001</v>
      </c>
      <c r="D377" s="5">
        <v>6.5</v>
      </c>
      <c r="E377" s="5" t="s">
        <v>631</v>
      </c>
      <c r="F377" s="24">
        <v>1</v>
      </c>
      <c r="G377" s="5">
        <v>1</v>
      </c>
      <c r="H377" s="86">
        <v>1</v>
      </c>
      <c r="I377" s="5">
        <v>3</v>
      </c>
      <c r="J377" s="9">
        <v>0</v>
      </c>
      <c r="K377" s="26">
        <v>0</v>
      </c>
      <c r="L377" s="26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3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155">
        <v>0</v>
      </c>
    </row>
    <row r="378" spans="1:28">
      <c r="A378" s="24">
        <v>377</v>
      </c>
      <c r="B378" s="173">
        <v>45.449539999999999</v>
      </c>
      <c r="C378" s="173">
        <v>-92.503290000000007</v>
      </c>
      <c r="D378" s="5">
        <v>15.5</v>
      </c>
      <c r="E378" s="5" t="s">
        <v>631</v>
      </c>
      <c r="F378" s="24">
        <v>0</v>
      </c>
      <c r="G378" s="5">
        <v>0</v>
      </c>
      <c r="H378" s="86">
        <v>0</v>
      </c>
      <c r="I378" s="5">
        <v>0</v>
      </c>
      <c r="J378" s="9">
        <v>0</v>
      </c>
      <c r="K378" s="26">
        <v>0</v>
      </c>
      <c r="L378" s="26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155">
        <v>0</v>
      </c>
    </row>
    <row r="379" spans="1:28">
      <c r="A379" s="24">
        <v>378</v>
      </c>
      <c r="B379" s="173">
        <v>45.44999</v>
      </c>
      <c r="C379" s="173">
        <v>-92.503309999999999</v>
      </c>
      <c r="D379" s="5">
        <v>0</v>
      </c>
      <c r="E379" s="5">
        <v>0</v>
      </c>
      <c r="F379" s="24">
        <v>0</v>
      </c>
      <c r="G379" s="5">
        <v>0</v>
      </c>
      <c r="H379" s="86">
        <v>0</v>
      </c>
      <c r="I379" s="5">
        <v>0</v>
      </c>
      <c r="J379" s="9">
        <v>0</v>
      </c>
      <c r="K379" s="26">
        <v>0</v>
      </c>
      <c r="L379" s="26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155">
        <v>0</v>
      </c>
    </row>
    <row r="380" spans="1:28">
      <c r="A380" s="24">
        <v>379</v>
      </c>
      <c r="B380" s="173">
        <v>45.45044</v>
      </c>
      <c r="C380" s="173">
        <v>-92.503330000000005</v>
      </c>
      <c r="D380" s="5">
        <v>0</v>
      </c>
      <c r="E380" s="5">
        <v>0</v>
      </c>
      <c r="F380" s="24">
        <v>0</v>
      </c>
      <c r="G380" s="5">
        <v>0</v>
      </c>
      <c r="H380" s="86">
        <v>0</v>
      </c>
      <c r="I380" s="5">
        <v>0</v>
      </c>
      <c r="J380" s="9">
        <v>0</v>
      </c>
      <c r="K380" s="26">
        <v>0</v>
      </c>
      <c r="L380" s="26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155">
        <v>0</v>
      </c>
    </row>
    <row r="381" spans="1:28">
      <c r="A381" s="24">
        <v>380</v>
      </c>
      <c r="B381" s="173">
        <v>45.450879999999998</v>
      </c>
      <c r="C381" s="173">
        <v>-92.503349999999998</v>
      </c>
      <c r="D381" s="5">
        <v>0</v>
      </c>
      <c r="E381" s="5">
        <v>0</v>
      </c>
      <c r="F381" s="24">
        <v>0</v>
      </c>
      <c r="G381" s="5">
        <v>0</v>
      </c>
      <c r="H381" s="86">
        <v>0</v>
      </c>
      <c r="I381" s="5">
        <v>0</v>
      </c>
      <c r="J381" s="9">
        <v>0</v>
      </c>
      <c r="K381" s="26">
        <v>0</v>
      </c>
      <c r="L381" s="26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155">
        <v>0</v>
      </c>
    </row>
    <row r="382" spans="1:28">
      <c r="A382" s="24">
        <v>381</v>
      </c>
      <c r="B382" s="173">
        <v>45.451329999999999</v>
      </c>
      <c r="C382" s="173">
        <v>-92.503370000000004</v>
      </c>
      <c r="D382" s="5">
        <v>0</v>
      </c>
      <c r="E382" s="5">
        <v>0</v>
      </c>
      <c r="F382" s="24">
        <v>0</v>
      </c>
      <c r="G382" s="5">
        <v>0</v>
      </c>
      <c r="H382" s="86">
        <v>0</v>
      </c>
      <c r="I382" s="5">
        <v>0</v>
      </c>
      <c r="J382" s="9">
        <v>0</v>
      </c>
      <c r="K382" s="26">
        <v>0</v>
      </c>
      <c r="L382" s="26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155">
        <v>0</v>
      </c>
    </row>
    <row r="383" spans="1:28">
      <c r="A383" s="24">
        <v>382</v>
      </c>
      <c r="B383" s="173">
        <v>45.451770000000003</v>
      </c>
      <c r="C383" s="173">
        <v>-92.503389999999996</v>
      </c>
      <c r="D383" s="5">
        <v>0</v>
      </c>
      <c r="E383" s="5">
        <v>0</v>
      </c>
      <c r="F383" s="24">
        <v>0</v>
      </c>
      <c r="G383" s="5">
        <v>0</v>
      </c>
      <c r="H383" s="86">
        <v>0</v>
      </c>
      <c r="I383" s="5">
        <v>0</v>
      </c>
      <c r="J383" s="9">
        <v>0</v>
      </c>
      <c r="K383" s="26">
        <v>0</v>
      </c>
      <c r="L383" s="26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155">
        <v>0</v>
      </c>
    </row>
    <row r="384" spans="1:28">
      <c r="A384" s="24">
        <v>383</v>
      </c>
      <c r="B384" s="173">
        <v>45.452219999999997</v>
      </c>
      <c r="C384" s="173">
        <v>-92.503399999999999</v>
      </c>
      <c r="D384" s="5">
        <v>0</v>
      </c>
      <c r="E384" s="5">
        <v>0</v>
      </c>
      <c r="F384" s="24">
        <v>0</v>
      </c>
      <c r="G384" s="5">
        <v>0</v>
      </c>
      <c r="H384" s="86">
        <v>0</v>
      </c>
      <c r="I384" s="5">
        <v>0</v>
      </c>
      <c r="J384" s="9">
        <v>0</v>
      </c>
      <c r="K384" s="26">
        <v>0</v>
      </c>
      <c r="L384" s="26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155">
        <v>0</v>
      </c>
    </row>
    <row r="385" spans="1:28">
      <c r="A385" s="24">
        <v>384</v>
      </c>
      <c r="B385" s="173">
        <v>45.452669999999998</v>
      </c>
      <c r="C385" s="173">
        <v>-92.503420000000006</v>
      </c>
      <c r="D385" s="5">
        <v>14</v>
      </c>
      <c r="E385" s="5" t="s">
        <v>633</v>
      </c>
      <c r="F385" s="24">
        <v>0</v>
      </c>
      <c r="G385" s="5">
        <v>0</v>
      </c>
      <c r="H385" s="86">
        <v>0</v>
      </c>
      <c r="I385" s="5">
        <v>0</v>
      </c>
      <c r="J385" s="9">
        <v>0</v>
      </c>
      <c r="K385" s="26">
        <v>0</v>
      </c>
      <c r="L385" s="26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155">
        <v>0</v>
      </c>
    </row>
    <row r="386" spans="1:28">
      <c r="A386" s="24">
        <v>385</v>
      </c>
      <c r="B386" s="173">
        <v>45.44867</v>
      </c>
      <c r="C386" s="173">
        <v>-92.502610000000004</v>
      </c>
      <c r="D386" s="5">
        <v>15</v>
      </c>
      <c r="E386" s="5" t="s">
        <v>631</v>
      </c>
      <c r="F386" s="24">
        <v>0</v>
      </c>
      <c r="G386" s="5">
        <v>0</v>
      </c>
      <c r="H386" s="86">
        <v>0</v>
      </c>
      <c r="I386" s="5">
        <v>0</v>
      </c>
      <c r="J386" s="9">
        <v>0</v>
      </c>
      <c r="K386" s="26">
        <v>0</v>
      </c>
      <c r="L386" s="26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155">
        <v>0</v>
      </c>
    </row>
    <row r="387" spans="1:28">
      <c r="A387" s="24">
        <v>386</v>
      </c>
      <c r="B387" s="173">
        <v>45.449109999999997</v>
      </c>
      <c r="C387" s="173">
        <v>-92.502629999999996</v>
      </c>
      <c r="D387" s="5">
        <v>13.5</v>
      </c>
      <c r="E387" s="5" t="s">
        <v>631</v>
      </c>
      <c r="F387" s="24">
        <v>0</v>
      </c>
      <c r="G387" s="5">
        <v>0</v>
      </c>
      <c r="H387" s="86">
        <v>0</v>
      </c>
      <c r="I387" s="5">
        <v>0</v>
      </c>
      <c r="J387" s="9">
        <v>0</v>
      </c>
      <c r="K387" s="26">
        <v>0</v>
      </c>
      <c r="L387" s="26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155">
        <v>0</v>
      </c>
    </row>
    <row r="388" spans="1:28">
      <c r="A388" s="24">
        <v>387</v>
      </c>
      <c r="B388" s="173">
        <v>45.449559999999998</v>
      </c>
      <c r="C388" s="173">
        <v>-92.502650000000003</v>
      </c>
      <c r="D388" s="5">
        <v>0</v>
      </c>
      <c r="E388" s="5">
        <v>0</v>
      </c>
      <c r="F388" s="24">
        <v>0</v>
      </c>
      <c r="G388" s="5">
        <v>0</v>
      </c>
      <c r="H388" s="86">
        <v>0</v>
      </c>
      <c r="I388" s="5">
        <v>0</v>
      </c>
      <c r="J388" s="9">
        <v>0</v>
      </c>
      <c r="K388" s="26">
        <v>0</v>
      </c>
      <c r="L388" s="26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155">
        <v>0</v>
      </c>
    </row>
    <row r="389" spans="1:28">
      <c r="A389" s="24">
        <v>388</v>
      </c>
      <c r="B389" s="173">
        <v>45.45</v>
      </c>
      <c r="C389" s="173">
        <v>-92.502669999999995</v>
      </c>
      <c r="D389" s="5">
        <v>0</v>
      </c>
      <c r="E389" s="5">
        <v>0</v>
      </c>
      <c r="F389" s="24">
        <v>0</v>
      </c>
      <c r="G389" s="5">
        <v>0</v>
      </c>
      <c r="H389" s="86">
        <v>0</v>
      </c>
      <c r="I389" s="5">
        <v>0</v>
      </c>
      <c r="J389" s="9">
        <v>0</v>
      </c>
      <c r="K389" s="26">
        <v>0</v>
      </c>
      <c r="L389" s="26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155">
        <v>0</v>
      </c>
    </row>
    <row r="390" spans="1:28">
      <c r="A390" s="24">
        <v>389</v>
      </c>
      <c r="B390" s="173">
        <v>45.450449999999996</v>
      </c>
      <c r="C390" s="173">
        <v>-92.502690000000001</v>
      </c>
      <c r="D390" s="5">
        <v>0</v>
      </c>
      <c r="E390" s="5">
        <v>0</v>
      </c>
      <c r="F390" s="24">
        <v>0</v>
      </c>
      <c r="G390" s="5">
        <v>0</v>
      </c>
      <c r="H390" s="86">
        <v>0</v>
      </c>
      <c r="I390" s="5">
        <v>0</v>
      </c>
      <c r="J390" s="9">
        <v>0</v>
      </c>
      <c r="K390" s="26">
        <v>0</v>
      </c>
      <c r="L390" s="26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155">
        <v>0</v>
      </c>
    </row>
    <row r="391" spans="1:28">
      <c r="A391" s="24">
        <v>390</v>
      </c>
      <c r="B391" s="173">
        <v>45.450899999999997</v>
      </c>
      <c r="C391" s="173">
        <v>-92.502709999999993</v>
      </c>
      <c r="D391" s="5">
        <v>0</v>
      </c>
      <c r="E391" s="5">
        <v>0</v>
      </c>
      <c r="F391" s="24">
        <v>0</v>
      </c>
      <c r="G391" s="5">
        <v>0</v>
      </c>
      <c r="H391" s="86">
        <v>0</v>
      </c>
      <c r="I391" s="5">
        <v>0</v>
      </c>
      <c r="J391" s="9">
        <v>0</v>
      </c>
      <c r="K391" s="26">
        <v>0</v>
      </c>
      <c r="L391" s="26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155">
        <v>0</v>
      </c>
    </row>
    <row r="392" spans="1:28">
      <c r="A392" s="24">
        <v>391</v>
      </c>
      <c r="B392" s="173">
        <v>45.451340000000002</v>
      </c>
      <c r="C392" s="173">
        <v>-92.50273</v>
      </c>
      <c r="D392" s="5">
        <v>0</v>
      </c>
      <c r="E392" s="5">
        <v>0</v>
      </c>
      <c r="F392" s="24">
        <v>0</v>
      </c>
      <c r="G392" s="5">
        <v>0</v>
      </c>
      <c r="H392" s="86">
        <v>0</v>
      </c>
      <c r="I392" s="5">
        <v>0</v>
      </c>
      <c r="J392" s="9">
        <v>0</v>
      </c>
      <c r="K392" s="26">
        <v>0</v>
      </c>
      <c r="L392" s="26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155">
        <v>0</v>
      </c>
    </row>
    <row r="393" spans="1:28">
      <c r="A393" s="24">
        <v>392</v>
      </c>
      <c r="B393" s="173">
        <v>45.451790000000003</v>
      </c>
      <c r="C393" s="173">
        <v>-92.502750000000006</v>
      </c>
      <c r="D393" s="5">
        <v>0</v>
      </c>
      <c r="E393" s="5">
        <v>0</v>
      </c>
      <c r="F393" s="24">
        <v>0</v>
      </c>
      <c r="G393" s="5">
        <v>0</v>
      </c>
      <c r="H393" s="86">
        <v>0</v>
      </c>
      <c r="I393" s="5">
        <v>0</v>
      </c>
      <c r="J393" s="9">
        <v>0</v>
      </c>
      <c r="K393" s="26">
        <v>0</v>
      </c>
      <c r="L393" s="26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155">
        <v>0</v>
      </c>
    </row>
    <row r="394" spans="1:28">
      <c r="A394" s="24">
        <v>393</v>
      </c>
      <c r="B394" s="173">
        <v>45.45223</v>
      </c>
      <c r="C394" s="173">
        <v>-92.502769999999998</v>
      </c>
      <c r="D394" s="5">
        <v>0</v>
      </c>
      <c r="E394" s="5">
        <v>0</v>
      </c>
      <c r="F394" s="24">
        <v>0</v>
      </c>
      <c r="G394" s="5">
        <v>0</v>
      </c>
      <c r="H394" s="86">
        <v>0</v>
      </c>
      <c r="I394" s="5">
        <v>0</v>
      </c>
      <c r="J394" s="9">
        <v>0</v>
      </c>
      <c r="K394" s="26">
        <v>0</v>
      </c>
      <c r="L394" s="26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155">
        <v>0</v>
      </c>
    </row>
    <row r="395" spans="1:28">
      <c r="A395" s="24">
        <v>394</v>
      </c>
      <c r="B395" s="173">
        <v>45.452680000000001</v>
      </c>
      <c r="C395" s="173">
        <v>-92.502790000000005</v>
      </c>
      <c r="D395" s="5">
        <v>6.5</v>
      </c>
      <c r="E395" s="5" t="s">
        <v>633</v>
      </c>
      <c r="F395" s="24">
        <v>1</v>
      </c>
      <c r="G395" s="5">
        <v>0</v>
      </c>
      <c r="H395" s="86">
        <v>0</v>
      </c>
      <c r="I395" s="5">
        <v>0</v>
      </c>
      <c r="J395" s="9">
        <v>0</v>
      </c>
      <c r="K395" s="26">
        <v>0</v>
      </c>
      <c r="L395" s="26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155">
        <v>0</v>
      </c>
    </row>
    <row r="396" spans="1:28">
      <c r="A396" s="24">
        <v>395</v>
      </c>
      <c r="B396" s="173">
        <v>45.448680000000003</v>
      </c>
      <c r="C396" s="173">
        <v>-92.501980000000003</v>
      </c>
      <c r="D396" s="5">
        <v>8.5</v>
      </c>
      <c r="E396" s="5" t="s">
        <v>633</v>
      </c>
      <c r="F396" s="24">
        <v>1</v>
      </c>
      <c r="G396" s="5">
        <v>1</v>
      </c>
      <c r="H396" s="86">
        <v>0</v>
      </c>
      <c r="I396" s="5">
        <v>1</v>
      </c>
      <c r="J396" s="9">
        <v>1</v>
      </c>
      <c r="K396" s="26">
        <v>0</v>
      </c>
      <c r="L396" s="26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155">
        <v>0</v>
      </c>
    </row>
    <row r="397" spans="1:28">
      <c r="A397" s="24">
        <v>396</v>
      </c>
      <c r="B397" s="173">
        <v>45.449129999999997</v>
      </c>
      <c r="C397" s="173">
        <v>-92.501999999999995</v>
      </c>
      <c r="D397" s="5">
        <v>14.5</v>
      </c>
      <c r="E397" s="5" t="s">
        <v>631</v>
      </c>
      <c r="F397" s="24">
        <v>0</v>
      </c>
      <c r="G397" s="5">
        <v>0</v>
      </c>
      <c r="H397" s="86">
        <v>0</v>
      </c>
      <c r="I397" s="5">
        <v>0</v>
      </c>
      <c r="J397" s="9">
        <v>0</v>
      </c>
      <c r="K397" s="26">
        <v>0</v>
      </c>
      <c r="L397" s="26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155">
        <v>0</v>
      </c>
    </row>
    <row r="398" spans="1:28">
      <c r="A398" s="24">
        <v>397</v>
      </c>
      <c r="B398" s="173">
        <v>45.449570000000001</v>
      </c>
      <c r="C398" s="173">
        <v>-92.502020000000002</v>
      </c>
      <c r="D398" s="5">
        <v>0</v>
      </c>
      <c r="E398" s="5">
        <v>0</v>
      </c>
      <c r="F398" s="24">
        <v>0</v>
      </c>
      <c r="G398" s="5">
        <v>0</v>
      </c>
      <c r="H398" s="86">
        <v>0</v>
      </c>
      <c r="I398" s="5">
        <v>0</v>
      </c>
      <c r="J398" s="9">
        <v>0</v>
      </c>
      <c r="K398" s="26">
        <v>0</v>
      </c>
      <c r="L398" s="26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155">
        <v>0</v>
      </c>
    </row>
    <row r="399" spans="1:28">
      <c r="A399" s="24">
        <v>398</v>
      </c>
      <c r="B399" s="173">
        <v>45.450020000000002</v>
      </c>
      <c r="C399" s="173">
        <v>-92.502039999999994</v>
      </c>
      <c r="D399" s="5">
        <v>0</v>
      </c>
      <c r="E399" s="5">
        <v>0</v>
      </c>
      <c r="F399" s="24">
        <v>0</v>
      </c>
      <c r="G399" s="5">
        <v>0</v>
      </c>
      <c r="H399" s="86">
        <v>0</v>
      </c>
      <c r="I399" s="5">
        <v>0</v>
      </c>
      <c r="J399" s="9">
        <v>0</v>
      </c>
      <c r="K399" s="26">
        <v>0</v>
      </c>
      <c r="L399" s="26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155">
        <v>0</v>
      </c>
    </row>
    <row r="400" spans="1:28">
      <c r="A400" s="24">
        <v>399</v>
      </c>
      <c r="B400" s="173">
        <v>45.45046</v>
      </c>
      <c r="C400" s="173">
        <v>-92.50206</v>
      </c>
      <c r="D400" s="5">
        <v>0</v>
      </c>
      <c r="E400" s="5">
        <v>0</v>
      </c>
      <c r="F400" s="24">
        <v>0</v>
      </c>
      <c r="G400" s="5">
        <v>0</v>
      </c>
      <c r="H400" s="86">
        <v>0</v>
      </c>
      <c r="I400" s="5">
        <v>0</v>
      </c>
      <c r="J400" s="9">
        <v>0</v>
      </c>
      <c r="K400" s="26">
        <v>0</v>
      </c>
      <c r="L400" s="26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155">
        <v>0</v>
      </c>
    </row>
    <row r="401" spans="1:28">
      <c r="A401" s="24">
        <v>400</v>
      </c>
      <c r="B401" s="173">
        <v>45.45091</v>
      </c>
      <c r="C401" s="173">
        <v>-92.502080000000007</v>
      </c>
      <c r="D401" s="5">
        <v>0</v>
      </c>
      <c r="E401" s="5">
        <v>0</v>
      </c>
      <c r="F401" s="24">
        <v>0</v>
      </c>
      <c r="G401" s="5">
        <v>0</v>
      </c>
      <c r="H401" s="86">
        <v>0</v>
      </c>
      <c r="I401" s="5">
        <v>0</v>
      </c>
      <c r="J401" s="9">
        <v>0</v>
      </c>
      <c r="K401" s="26">
        <v>0</v>
      </c>
      <c r="L401" s="26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155">
        <v>0</v>
      </c>
    </row>
    <row r="402" spans="1:28">
      <c r="A402" s="24">
        <v>401</v>
      </c>
      <c r="B402" s="173">
        <v>45.451360000000001</v>
      </c>
      <c r="C402" s="173">
        <v>-92.502099999999999</v>
      </c>
      <c r="D402" s="5">
        <v>0</v>
      </c>
      <c r="E402" s="5">
        <v>0</v>
      </c>
      <c r="F402" s="24">
        <v>0</v>
      </c>
      <c r="G402" s="5">
        <v>0</v>
      </c>
      <c r="H402" s="86">
        <v>0</v>
      </c>
      <c r="I402" s="5">
        <v>0</v>
      </c>
      <c r="J402" s="9">
        <v>0</v>
      </c>
      <c r="K402" s="26">
        <v>0</v>
      </c>
      <c r="L402" s="26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155">
        <v>0</v>
      </c>
    </row>
    <row r="403" spans="1:28">
      <c r="A403" s="24">
        <v>402</v>
      </c>
      <c r="B403" s="173">
        <v>45.451799999999999</v>
      </c>
      <c r="C403" s="173">
        <v>-92.502120000000005</v>
      </c>
      <c r="D403" s="5">
        <v>0</v>
      </c>
      <c r="E403" s="5">
        <v>0</v>
      </c>
      <c r="F403" s="24">
        <v>0</v>
      </c>
      <c r="G403" s="5">
        <v>0</v>
      </c>
      <c r="H403" s="86">
        <v>0</v>
      </c>
      <c r="I403" s="5">
        <v>0</v>
      </c>
      <c r="J403" s="9">
        <v>0</v>
      </c>
      <c r="K403" s="26">
        <v>0</v>
      </c>
      <c r="L403" s="26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155">
        <v>0</v>
      </c>
    </row>
    <row r="404" spans="1:28">
      <c r="A404" s="24">
        <v>403</v>
      </c>
      <c r="B404" s="173">
        <v>45.452249999999999</v>
      </c>
      <c r="C404" s="173">
        <v>-92.502139999999997</v>
      </c>
      <c r="D404" s="5">
        <v>0</v>
      </c>
      <c r="E404" s="5">
        <v>0</v>
      </c>
      <c r="F404" s="24">
        <v>0</v>
      </c>
      <c r="G404" s="5">
        <v>0</v>
      </c>
      <c r="H404" s="86">
        <v>0</v>
      </c>
      <c r="I404" s="5">
        <v>0</v>
      </c>
      <c r="J404" s="9">
        <v>0</v>
      </c>
      <c r="K404" s="26">
        <v>0</v>
      </c>
      <c r="L404" s="26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155">
        <v>0</v>
      </c>
    </row>
    <row r="405" spans="1:28">
      <c r="A405" s="24">
        <v>404</v>
      </c>
      <c r="B405" s="173">
        <v>45.452689999999997</v>
      </c>
      <c r="C405" s="173">
        <v>-92.502160000000003</v>
      </c>
      <c r="D405" s="5">
        <v>10</v>
      </c>
      <c r="E405" s="5" t="s">
        <v>633</v>
      </c>
      <c r="F405" s="24">
        <v>1</v>
      </c>
      <c r="G405" s="5">
        <v>0</v>
      </c>
      <c r="H405" s="86">
        <v>0</v>
      </c>
      <c r="I405" s="5">
        <v>0</v>
      </c>
      <c r="J405" s="9">
        <v>0</v>
      </c>
      <c r="K405" s="26">
        <v>0</v>
      </c>
      <c r="L405" s="26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155">
        <v>0</v>
      </c>
    </row>
    <row r="406" spans="1:28">
      <c r="A406" s="24">
        <v>405</v>
      </c>
      <c r="B406" s="173">
        <v>45.448250000000002</v>
      </c>
      <c r="C406" s="173">
        <v>-92.501329999999996</v>
      </c>
      <c r="D406" s="5">
        <v>3</v>
      </c>
      <c r="E406" s="5" t="s">
        <v>631</v>
      </c>
      <c r="F406" s="24">
        <v>1</v>
      </c>
      <c r="G406" s="5">
        <v>1</v>
      </c>
      <c r="H406" s="86">
        <v>4</v>
      </c>
      <c r="I406" s="5">
        <v>3</v>
      </c>
      <c r="J406" s="9">
        <v>0</v>
      </c>
      <c r="K406" s="26">
        <v>0</v>
      </c>
      <c r="L406" s="26">
        <v>0</v>
      </c>
      <c r="M406" s="5">
        <v>0</v>
      </c>
      <c r="N406" s="5">
        <v>2</v>
      </c>
      <c r="O406" s="5">
        <v>0</v>
      </c>
      <c r="P406" s="5">
        <v>0</v>
      </c>
      <c r="Q406" s="5">
        <v>1</v>
      </c>
      <c r="R406" s="5">
        <v>3</v>
      </c>
      <c r="S406" s="5">
        <v>0</v>
      </c>
      <c r="T406" s="5">
        <v>1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155">
        <v>1</v>
      </c>
    </row>
    <row r="407" spans="1:28">
      <c r="A407" s="24">
        <v>406</v>
      </c>
      <c r="B407" s="173">
        <v>45.448689999999999</v>
      </c>
      <c r="C407" s="173">
        <v>-92.501350000000002</v>
      </c>
      <c r="D407" s="5">
        <v>5</v>
      </c>
      <c r="E407" s="5" t="s">
        <v>632</v>
      </c>
      <c r="F407" s="24">
        <v>1</v>
      </c>
      <c r="G407" s="5">
        <v>0</v>
      </c>
      <c r="H407" s="86">
        <v>0</v>
      </c>
      <c r="I407" s="5">
        <v>0</v>
      </c>
      <c r="J407" s="9">
        <v>0</v>
      </c>
      <c r="K407" s="26">
        <v>0</v>
      </c>
      <c r="L407" s="26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155">
        <v>0</v>
      </c>
    </row>
    <row r="408" spans="1:28">
      <c r="A408" s="24">
        <v>407</v>
      </c>
      <c r="B408" s="173">
        <v>45.44914</v>
      </c>
      <c r="C408" s="173">
        <v>-92.501369999999994</v>
      </c>
      <c r="D408" s="5">
        <v>8.5</v>
      </c>
      <c r="E408" s="5" t="s">
        <v>632</v>
      </c>
      <c r="F408" s="24">
        <v>1</v>
      </c>
      <c r="G408" s="5">
        <v>1</v>
      </c>
      <c r="H408" s="86">
        <v>1</v>
      </c>
      <c r="I408" s="5">
        <v>1</v>
      </c>
      <c r="J408" s="9">
        <v>0</v>
      </c>
      <c r="K408" s="26">
        <v>0</v>
      </c>
      <c r="L408" s="26">
        <v>0</v>
      </c>
      <c r="M408" s="5">
        <v>0</v>
      </c>
      <c r="N408" s="5">
        <v>1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155">
        <v>0</v>
      </c>
    </row>
    <row r="409" spans="1:28">
      <c r="A409" s="24">
        <v>408</v>
      </c>
      <c r="B409" s="173">
        <v>45.449590000000001</v>
      </c>
      <c r="C409" s="173">
        <v>-92.501390000000001</v>
      </c>
      <c r="D409" s="5">
        <v>15.5</v>
      </c>
      <c r="E409" s="5" t="s">
        <v>631</v>
      </c>
      <c r="F409" s="24">
        <v>0</v>
      </c>
      <c r="G409" s="5">
        <v>0</v>
      </c>
      <c r="H409" s="86">
        <v>0</v>
      </c>
      <c r="I409" s="5">
        <v>0</v>
      </c>
      <c r="J409" s="9">
        <v>0</v>
      </c>
      <c r="K409" s="26">
        <v>0</v>
      </c>
      <c r="L409" s="26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155">
        <v>0</v>
      </c>
    </row>
    <row r="410" spans="1:28">
      <c r="A410" s="24">
        <v>409</v>
      </c>
      <c r="B410" s="173">
        <v>45.450029999999998</v>
      </c>
      <c r="C410" s="173">
        <v>-92.501410000000007</v>
      </c>
      <c r="D410" s="5">
        <v>0</v>
      </c>
      <c r="E410" s="5">
        <v>0</v>
      </c>
      <c r="F410" s="24">
        <v>0</v>
      </c>
      <c r="G410" s="5">
        <v>0</v>
      </c>
      <c r="H410" s="86">
        <v>0</v>
      </c>
      <c r="I410" s="5">
        <v>0</v>
      </c>
      <c r="J410" s="9">
        <v>0</v>
      </c>
      <c r="K410" s="26">
        <v>0</v>
      </c>
      <c r="L410" s="26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155">
        <v>0</v>
      </c>
    </row>
    <row r="411" spans="1:28">
      <c r="A411" s="24">
        <v>410</v>
      </c>
      <c r="B411" s="173">
        <v>45.450479999999999</v>
      </c>
      <c r="C411" s="173">
        <v>-92.501429999999999</v>
      </c>
      <c r="D411" s="5">
        <v>0</v>
      </c>
      <c r="E411" s="5">
        <v>0</v>
      </c>
      <c r="F411" s="24">
        <v>0</v>
      </c>
      <c r="G411" s="5">
        <v>0</v>
      </c>
      <c r="H411" s="86">
        <v>0</v>
      </c>
      <c r="I411" s="5">
        <v>0</v>
      </c>
      <c r="J411" s="9">
        <v>0</v>
      </c>
      <c r="K411" s="26">
        <v>0</v>
      </c>
      <c r="L411" s="26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155">
        <v>0</v>
      </c>
    </row>
    <row r="412" spans="1:28">
      <c r="A412" s="24">
        <v>411</v>
      </c>
      <c r="B412" s="173">
        <v>45.450920000000004</v>
      </c>
      <c r="C412" s="173">
        <v>-92.501450000000006</v>
      </c>
      <c r="D412" s="5">
        <v>0</v>
      </c>
      <c r="E412" s="5">
        <v>0</v>
      </c>
      <c r="F412" s="24">
        <v>0</v>
      </c>
      <c r="G412" s="5">
        <v>0</v>
      </c>
      <c r="H412" s="86">
        <v>0</v>
      </c>
      <c r="I412" s="5">
        <v>0</v>
      </c>
      <c r="J412" s="9">
        <v>0</v>
      </c>
      <c r="K412" s="26">
        <v>0</v>
      </c>
      <c r="L412" s="26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155">
        <v>0</v>
      </c>
    </row>
    <row r="413" spans="1:28">
      <c r="A413" s="24">
        <v>412</v>
      </c>
      <c r="B413" s="173">
        <v>45.451369999999997</v>
      </c>
      <c r="C413" s="173">
        <v>-92.501469999999998</v>
      </c>
      <c r="D413" s="5">
        <v>0</v>
      </c>
      <c r="E413" s="5">
        <v>0</v>
      </c>
      <c r="F413" s="24">
        <v>0</v>
      </c>
      <c r="G413" s="5">
        <v>0</v>
      </c>
      <c r="H413" s="86">
        <v>0</v>
      </c>
      <c r="I413" s="5">
        <v>0</v>
      </c>
      <c r="J413" s="9">
        <v>0</v>
      </c>
      <c r="K413" s="26">
        <v>0</v>
      </c>
      <c r="L413" s="26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155">
        <v>0</v>
      </c>
    </row>
    <row r="414" spans="1:28">
      <c r="A414" s="24">
        <v>413</v>
      </c>
      <c r="B414" s="173">
        <v>45.451819999999998</v>
      </c>
      <c r="C414" s="173">
        <v>-92.501480000000001</v>
      </c>
      <c r="D414" s="5">
        <v>0</v>
      </c>
      <c r="E414" s="5">
        <v>0</v>
      </c>
      <c r="F414" s="24">
        <v>0</v>
      </c>
      <c r="G414" s="5">
        <v>0</v>
      </c>
      <c r="H414" s="86">
        <v>0</v>
      </c>
      <c r="I414" s="5">
        <v>0</v>
      </c>
      <c r="J414" s="9">
        <v>0</v>
      </c>
      <c r="K414" s="26">
        <v>0</v>
      </c>
      <c r="L414" s="26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155">
        <v>0</v>
      </c>
    </row>
    <row r="415" spans="1:28">
      <c r="A415" s="24">
        <v>414</v>
      </c>
      <c r="B415" s="173">
        <v>45.452260000000003</v>
      </c>
      <c r="C415" s="173">
        <v>-92.501499999999993</v>
      </c>
      <c r="D415" s="5">
        <v>0</v>
      </c>
      <c r="E415" s="5">
        <v>0</v>
      </c>
      <c r="F415" s="24">
        <v>0</v>
      </c>
      <c r="G415" s="5">
        <v>0</v>
      </c>
      <c r="H415" s="86">
        <v>0</v>
      </c>
      <c r="I415" s="5">
        <v>0</v>
      </c>
      <c r="J415" s="9">
        <v>0</v>
      </c>
      <c r="K415" s="26">
        <v>0</v>
      </c>
      <c r="L415" s="26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155">
        <v>0</v>
      </c>
    </row>
    <row r="416" spans="1:28">
      <c r="A416" s="24">
        <v>415</v>
      </c>
      <c r="B416" s="173">
        <v>45.452710000000003</v>
      </c>
      <c r="C416" s="173">
        <v>-92.501519999999999</v>
      </c>
      <c r="D416" s="5">
        <v>9.5</v>
      </c>
      <c r="E416" s="5" t="s">
        <v>633</v>
      </c>
      <c r="F416" s="24">
        <v>1</v>
      </c>
      <c r="G416" s="5">
        <v>0</v>
      </c>
      <c r="H416" s="86">
        <v>0</v>
      </c>
      <c r="I416" s="5">
        <v>0</v>
      </c>
      <c r="J416" s="9">
        <v>0</v>
      </c>
      <c r="K416" s="26">
        <v>0</v>
      </c>
      <c r="L416" s="26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155">
        <v>0</v>
      </c>
    </row>
    <row r="417" spans="1:28">
      <c r="A417" s="24">
        <v>416</v>
      </c>
      <c r="B417" s="173">
        <v>45.448259999999998</v>
      </c>
      <c r="C417" s="173">
        <v>-92.500690000000006</v>
      </c>
      <c r="D417" s="5">
        <v>5</v>
      </c>
      <c r="E417" s="5" t="s">
        <v>631</v>
      </c>
      <c r="F417" s="24">
        <v>1</v>
      </c>
      <c r="G417" s="5">
        <v>1</v>
      </c>
      <c r="H417" s="86">
        <v>1</v>
      </c>
      <c r="I417" s="5">
        <v>3</v>
      </c>
      <c r="J417" s="9">
        <v>0</v>
      </c>
      <c r="K417" s="26">
        <v>3</v>
      </c>
      <c r="L417" s="26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155">
        <v>2</v>
      </c>
    </row>
    <row r="418" spans="1:28">
      <c r="A418" s="24">
        <v>417</v>
      </c>
      <c r="B418" s="173">
        <v>45.449599999999997</v>
      </c>
      <c r="C418" s="173">
        <v>-92.500749999999996</v>
      </c>
      <c r="D418" s="5">
        <v>10</v>
      </c>
      <c r="E418" s="5" t="s">
        <v>632</v>
      </c>
      <c r="F418" s="24">
        <v>1</v>
      </c>
      <c r="G418" s="5">
        <v>0</v>
      </c>
      <c r="H418" s="86">
        <v>0</v>
      </c>
      <c r="I418" s="5">
        <v>0</v>
      </c>
      <c r="J418" s="9">
        <v>0</v>
      </c>
      <c r="K418" s="26">
        <v>0</v>
      </c>
      <c r="L418" s="26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155">
        <v>0</v>
      </c>
    </row>
    <row r="419" spans="1:28">
      <c r="A419" s="24">
        <v>418</v>
      </c>
      <c r="B419" s="173">
        <v>45.450049999999997</v>
      </c>
      <c r="C419" s="173">
        <v>-92.500770000000003</v>
      </c>
      <c r="D419" s="5">
        <v>0</v>
      </c>
      <c r="E419" s="5">
        <v>0</v>
      </c>
      <c r="F419" s="24">
        <v>0</v>
      </c>
      <c r="G419" s="5">
        <v>0</v>
      </c>
      <c r="H419" s="86">
        <v>0</v>
      </c>
      <c r="I419" s="5">
        <v>0</v>
      </c>
      <c r="J419" s="9">
        <v>0</v>
      </c>
      <c r="K419" s="26">
        <v>0</v>
      </c>
      <c r="L419" s="26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155">
        <v>0</v>
      </c>
    </row>
    <row r="420" spans="1:28">
      <c r="A420" s="24">
        <v>419</v>
      </c>
      <c r="B420" s="173">
        <v>45.450490000000002</v>
      </c>
      <c r="C420" s="173">
        <v>-92.500789999999995</v>
      </c>
      <c r="D420" s="5">
        <v>0</v>
      </c>
      <c r="E420" s="5">
        <v>0</v>
      </c>
      <c r="F420" s="24">
        <v>0</v>
      </c>
      <c r="G420" s="5">
        <v>0</v>
      </c>
      <c r="H420" s="86">
        <v>0</v>
      </c>
      <c r="I420" s="5">
        <v>0</v>
      </c>
      <c r="J420" s="9">
        <v>0</v>
      </c>
      <c r="K420" s="26">
        <v>0</v>
      </c>
      <c r="L420" s="26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155">
        <v>0</v>
      </c>
    </row>
    <row r="421" spans="1:28">
      <c r="A421" s="24">
        <v>420</v>
      </c>
      <c r="B421" s="173">
        <v>45.450940000000003</v>
      </c>
      <c r="C421" s="173">
        <v>-92.500810000000001</v>
      </c>
      <c r="D421" s="5">
        <v>0</v>
      </c>
      <c r="E421" s="5">
        <v>0</v>
      </c>
      <c r="F421" s="24">
        <v>0</v>
      </c>
      <c r="G421" s="5">
        <v>0</v>
      </c>
      <c r="H421" s="86">
        <v>0</v>
      </c>
      <c r="I421" s="5">
        <v>0</v>
      </c>
      <c r="J421" s="9">
        <v>0</v>
      </c>
      <c r="K421" s="26">
        <v>0</v>
      </c>
      <c r="L421" s="26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155">
        <v>0</v>
      </c>
    </row>
    <row r="422" spans="1:28">
      <c r="A422" s="24">
        <v>421</v>
      </c>
      <c r="B422" s="173">
        <v>45.45138</v>
      </c>
      <c r="C422" s="173">
        <v>-92.500829999999993</v>
      </c>
      <c r="D422" s="5">
        <v>0</v>
      </c>
      <c r="E422" s="5">
        <v>0</v>
      </c>
      <c r="F422" s="24">
        <v>0</v>
      </c>
      <c r="G422" s="5">
        <v>0</v>
      </c>
      <c r="H422" s="86">
        <v>0</v>
      </c>
      <c r="I422" s="5">
        <v>0</v>
      </c>
      <c r="J422" s="9">
        <v>0</v>
      </c>
      <c r="K422" s="26">
        <v>0</v>
      </c>
      <c r="L422" s="26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155">
        <v>0</v>
      </c>
    </row>
    <row r="423" spans="1:28">
      <c r="A423" s="24">
        <v>422</v>
      </c>
      <c r="B423" s="173">
        <v>45.451830000000001</v>
      </c>
      <c r="C423" s="173">
        <v>-92.50085</v>
      </c>
      <c r="D423" s="5">
        <v>0</v>
      </c>
      <c r="E423" s="5">
        <v>0</v>
      </c>
      <c r="F423" s="24">
        <v>0</v>
      </c>
      <c r="G423" s="5">
        <v>0</v>
      </c>
      <c r="H423" s="86">
        <v>0</v>
      </c>
      <c r="I423" s="5">
        <v>0</v>
      </c>
      <c r="J423" s="9">
        <v>0</v>
      </c>
      <c r="K423" s="26">
        <v>0</v>
      </c>
      <c r="L423" s="26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155">
        <v>0</v>
      </c>
    </row>
    <row r="424" spans="1:28">
      <c r="A424" s="24">
        <v>423</v>
      </c>
      <c r="B424" s="173">
        <v>45.452280000000002</v>
      </c>
      <c r="C424" s="173">
        <v>-92.500870000000006</v>
      </c>
      <c r="D424" s="5">
        <v>15.5</v>
      </c>
      <c r="E424" s="5" t="s">
        <v>631</v>
      </c>
      <c r="F424" s="24">
        <v>0</v>
      </c>
      <c r="G424" s="5">
        <v>0</v>
      </c>
      <c r="H424" s="86">
        <v>0</v>
      </c>
      <c r="I424" s="5">
        <v>0</v>
      </c>
      <c r="J424" s="9">
        <v>0</v>
      </c>
      <c r="K424" s="26">
        <v>0</v>
      </c>
      <c r="L424" s="26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155">
        <v>0</v>
      </c>
    </row>
    <row r="425" spans="1:28">
      <c r="A425" s="24">
        <v>424</v>
      </c>
      <c r="B425" s="173">
        <v>45.447830000000003</v>
      </c>
      <c r="C425" s="173">
        <v>-92.500039999999998</v>
      </c>
      <c r="D425" s="5">
        <v>2</v>
      </c>
      <c r="E425" s="5" t="s">
        <v>631</v>
      </c>
      <c r="F425" s="24">
        <v>1</v>
      </c>
      <c r="G425" s="5">
        <v>1</v>
      </c>
      <c r="H425" s="86">
        <v>6</v>
      </c>
      <c r="I425" s="5">
        <v>3</v>
      </c>
      <c r="J425" s="9">
        <v>0</v>
      </c>
      <c r="K425" s="26">
        <v>2</v>
      </c>
      <c r="L425" s="26">
        <v>0</v>
      </c>
      <c r="M425" s="5">
        <v>0</v>
      </c>
      <c r="N425" s="5">
        <v>0</v>
      </c>
      <c r="O425" s="5">
        <v>0</v>
      </c>
      <c r="P425" s="5">
        <v>1</v>
      </c>
      <c r="Q425" s="5">
        <v>2</v>
      </c>
      <c r="R425" s="5">
        <v>1</v>
      </c>
      <c r="S425" s="5">
        <v>0</v>
      </c>
      <c r="T425" s="5">
        <v>3</v>
      </c>
      <c r="U425" s="5">
        <v>0</v>
      </c>
      <c r="V425" s="5">
        <v>0</v>
      </c>
      <c r="W425" s="5">
        <v>1</v>
      </c>
      <c r="X425" s="5">
        <v>0</v>
      </c>
      <c r="Y425" s="5">
        <v>0</v>
      </c>
      <c r="Z425" s="5">
        <v>0</v>
      </c>
      <c r="AA425" s="5">
        <v>0</v>
      </c>
      <c r="AB425" s="155">
        <v>0</v>
      </c>
    </row>
    <row r="426" spans="1:28">
      <c r="A426" s="24">
        <v>425</v>
      </c>
      <c r="B426" s="173">
        <v>45.448279999999997</v>
      </c>
      <c r="C426" s="173">
        <v>-92.500060000000005</v>
      </c>
      <c r="D426" s="5">
        <v>3.5</v>
      </c>
      <c r="E426" s="5" t="s">
        <v>631</v>
      </c>
      <c r="F426" s="24">
        <v>1</v>
      </c>
      <c r="G426" s="5">
        <v>1</v>
      </c>
      <c r="H426" s="86">
        <v>5</v>
      </c>
      <c r="I426" s="5">
        <v>3</v>
      </c>
      <c r="J426" s="9">
        <v>0</v>
      </c>
      <c r="K426" s="26">
        <v>1</v>
      </c>
      <c r="L426" s="26">
        <v>0</v>
      </c>
      <c r="M426" s="5">
        <v>0</v>
      </c>
      <c r="N426" s="5">
        <v>2</v>
      </c>
      <c r="O426" s="5">
        <v>0</v>
      </c>
      <c r="P426" s="5">
        <v>1</v>
      </c>
      <c r="Q426" s="5">
        <v>2</v>
      </c>
      <c r="R426" s="5">
        <v>0</v>
      </c>
      <c r="S426" s="5">
        <v>0</v>
      </c>
      <c r="T426" s="5">
        <v>3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155">
        <v>0</v>
      </c>
    </row>
    <row r="427" spans="1:28">
      <c r="A427" s="24">
        <v>426</v>
      </c>
      <c r="B427" s="173">
        <v>45.44961</v>
      </c>
      <c r="C427" s="173">
        <v>-92.500119999999995</v>
      </c>
      <c r="D427" s="5">
        <v>5.5</v>
      </c>
      <c r="E427" s="5" t="s">
        <v>632</v>
      </c>
      <c r="F427" s="24">
        <v>1</v>
      </c>
      <c r="G427" s="5">
        <v>1</v>
      </c>
      <c r="H427" s="86">
        <v>3</v>
      </c>
      <c r="I427" s="5">
        <v>2</v>
      </c>
      <c r="J427" s="9">
        <v>0</v>
      </c>
      <c r="K427" s="26">
        <v>0</v>
      </c>
      <c r="L427" s="26">
        <v>0</v>
      </c>
      <c r="M427" s="5">
        <v>0</v>
      </c>
      <c r="N427" s="5">
        <v>0</v>
      </c>
      <c r="O427" s="5">
        <v>1</v>
      </c>
      <c r="P427" s="5">
        <v>0</v>
      </c>
      <c r="Q427" s="5">
        <v>0</v>
      </c>
      <c r="R427" s="5">
        <v>2</v>
      </c>
      <c r="S427" s="5">
        <v>1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155">
        <v>1</v>
      </c>
    </row>
    <row r="428" spans="1:28">
      <c r="A428" s="24">
        <v>427</v>
      </c>
      <c r="B428" s="173">
        <v>45.450060000000001</v>
      </c>
      <c r="C428" s="173">
        <v>-92.500140000000002</v>
      </c>
      <c r="D428" s="5">
        <v>9.5</v>
      </c>
      <c r="E428" s="5" t="s">
        <v>632</v>
      </c>
      <c r="F428" s="24">
        <v>1</v>
      </c>
      <c r="G428" s="5">
        <v>0</v>
      </c>
      <c r="H428" s="86">
        <v>0</v>
      </c>
      <c r="I428" s="5">
        <v>0</v>
      </c>
      <c r="J428" s="9">
        <v>0</v>
      </c>
      <c r="K428" s="26">
        <v>0</v>
      </c>
      <c r="L428" s="26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155">
        <v>0</v>
      </c>
    </row>
    <row r="429" spans="1:28">
      <c r="A429" s="24">
        <v>428</v>
      </c>
      <c r="B429" s="173">
        <v>45.450510000000001</v>
      </c>
      <c r="C429" s="173">
        <v>-92.500159999999994</v>
      </c>
      <c r="D429" s="5">
        <v>15</v>
      </c>
      <c r="E429" s="5" t="s">
        <v>631</v>
      </c>
      <c r="F429" s="24">
        <v>0</v>
      </c>
      <c r="G429" s="5">
        <v>0</v>
      </c>
      <c r="H429" s="86">
        <v>0</v>
      </c>
      <c r="I429" s="5">
        <v>0</v>
      </c>
      <c r="J429" s="9">
        <v>0</v>
      </c>
      <c r="K429" s="26">
        <v>0</v>
      </c>
      <c r="L429" s="26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155">
        <v>0</v>
      </c>
    </row>
    <row r="430" spans="1:28">
      <c r="A430" s="24">
        <v>429</v>
      </c>
      <c r="B430" s="173">
        <v>45.450949999999999</v>
      </c>
      <c r="C430" s="173">
        <v>-92.50018</v>
      </c>
      <c r="D430" s="5">
        <v>0</v>
      </c>
      <c r="E430" s="5">
        <v>0</v>
      </c>
      <c r="F430" s="24">
        <v>0</v>
      </c>
      <c r="G430" s="5">
        <v>0</v>
      </c>
      <c r="H430" s="86">
        <v>0</v>
      </c>
      <c r="I430" s="5">
        <v>0</v>
      </c>
      <c r="J430" s="9">
        <v>0</v>
      </c>
      <c r="K430" s="26">
        <v>0</v>
      </c>
      <c r="L430" s="26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155">
        <v>0</v>
      </c>
    </row>
    <row r="431" spans="1:28">
      <c r="A431" s="24">
        <v>430</v>
      </c>
      <c r="B431" s="173">
        <v>45.4514</v>
      </c>
      <c r="C431" s="173">
        <v>-92.500200000000007</v>
      </c>
      <c r="D431" s="5">
        <v>0</v>
      </c>
      <c r="E431" s="5">
        <v>0</v>
      </c>
      <c r="F431" s="24">
        <v>0</v>
      </c>
      <c r="G431" s="5">
        <v>0</v>
      </c>
      <c r="H431" s="86">
        <v>0</v>
      </c>
      <c r="I431" s="5">
        <v>0</v>
      </c>
      <c r="J431" s="9">
        <v>0</v>
      </c>
      <c r="K431" s="26">
        <v>0</v>
      </c>
      <c r="L431" s="26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155">
        <v>0</v>
      </c>
    </row>
    <row r="432" spans="1:28">
      <c r="A432" s="24">
        <v>431</v>
      </c>
      <c r="B432" s="173">
        <v>45.451839999999997</v>
      </c>
      <c r="C432" s="173">
        <v>-92.500219999999999</v>
      </c>
      <c r="D432" s="5">
        <v>15</v>
      </c>
      <c r="E432" s="5" t="s">
        <v>631</v>
      </c>
      <c r="F432" s="24">
        <v>0</v>
      </c>
      <c r="G432" s="5">
        <v>0</v>
      </c>
      <c r="H432" s="86">
        <v>0</v>
      </c>
      <c r="I432" s="5">
        <v>0</v>
      </c>
      <c r="J432" s="9">
        <v>0</v>
      </c>
      <c r="K432" s="26">
        <v>0</v>
      </c>
      <c r="L432" s="26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155">
        <v>0</v>
      </c>
    </row>
    <row r="433" spans="1:28">
      <c r="A433" s="24">
        <v>432</v>
      </c>
      <c r="B433" s="173">
        <v>45.452289999999998</v>
      </c>
      <c r="C433" s="173">
        <v>-92.500240000000005</v>
      </c>
      <c r="D433" s="5">
        <v>3.5</v>
      </c>
      <c r="E433" s="5" t="s">
        <v>632</v>
      </c>
      <c r="F433" s="24">
        <v>1</v>
      </c>
      <c r="G433" s="5">
        <v>1</v>
      </c>
      <c r="H433" s="86">
        <v>3</v>
      </c>
      <c r="I433" s="5">
        <v>2</v>
      </c>
      <c r="J433" s="9">
        <v>0</v>
      </c>
      <c r="K433" s="26">
        <v>0</v>
      </c>
      <c r="L433" s="26">
        <v>0</v>
      </c>
      <c r="M433" s="5">
        <v>0</v>
      </c>
      <c r="N433" s="5">
        <v>0</v>
      </c>
      <c r="O433" s="5">
        <v>0</v>
      </c>
      <c r="P433" s="5">
        <v>0</v>
      </c>
      <c r="Q433" s="5">
        <v>1</v>
      </c>
      <c r="R433" s="5">
        <v>1</v>
      </c>
      <c r="S433" s="5">
        <v>2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155">
        <v>2</v>
      </c>
    </row>
    <row r="434" spans="1:28">
      <c r="A434" s="24">
        <v>433</v>
      </c>
      <c r="B434" s="173">
        <v>45.447839999999999</v>
      </c>
      <c r="C434" s="173">
        <v>-92.499409999999997</v>
      </c>
      <c r="D434" s="5">
        <v>3</v>
      </c>
      <c r="E434" s="5" t="s">
        <v>631</v>
      </c>
      <c r="F434" s="24">
        <v>1</v>
      </c>
      <c r="G434" s="5">
        <v>1</v>
      </c>
      <c r="H434" s="86">
        <v>5</v>
      </c>
      <c r="I434" s="5">
        <v>3</v>
      </c>
      <c r="J434" s="9">
        <v>0</v>
      </c>
      <c r="K434" s="26">
        <v>0</v>
      </c>
      <c r="L434" s="26">
        <v>0</v>
      </c>
      <c r="M434" s="5">
        <v>0</v>
      </c>
      <c r="N434" s="5">
        <v>1</v>
      </c>
      <c r="O434" s="5">
        <v>0</v>
      </c>
      <c r="P434" s="5">
        <v>1</v>
      </c>
      <c r="Q434" s="5">
        <v>1</v>
      </c>
      <c r="R434" s="5">
        <v>0</v>
      </c>
      <c r="S434" s="5">
        <v>0</v>
      </c>
      <c r="T434" s="5">
        <v>3</v>
      </c>
      <c r="U434" s="5">
        <v>0</v>
      </c>
      <c r="V434" s="5">
        <v>0</v>
      </c>
      <c r="W434" s="5">
        <v>0</v>
      </c>
      <c r="X434" s="5">
        <v>1</v>
      </c>
      <c r="Y434" s="5">
        <v>0</v>
      </c>
      <c r="Z434" s="5">
        <v>0</v>
      </c>
      <c r="AA434" s="5">
        <v>0</v>
      </c>
      <c r="AB434" s="155">
        <v>0</v>
      </c>
    </row>
    <row r="435" spans="1:28">
      <c r="A435" s="24">
        <v>434</v>
      </c>
      <c r="B435" s="173">
        <v>45.44829</v>
      </c>
      <c r="C435" s="173">
        <v>-92.499430000000004</v>
      </c>
      <c r="D435" s="5">
        <v>4</v>
      </c>
      <c r="E435" s="5" t="s">
        <v>631</v>
      </c>
      <c r="F435" s="24">
        <v>1</v>
      </c>
      <c r="G435" s="5">
        <v>1</v>
      </c>
      <c r="H435" s="86">
        <v>4</v>
      </c>
      <c r="I435" s="5">
        <v>3</v>
      </c>
      <c r="J435" s="9">
        <v>0</v>
      </c>
      <c r="K435" s="26">
        <v>3</v>
      </c>
      <c r="L435" s="26">
        <v>0</v>
      </c>
      <c r="M435" s="5">
        <v>0</v>
      </c>
      <c r="N435" s="5">
        <v>2</v>
      </c>
      <c r="O435" s="5">
        <v>0</v>
      </c>
      <c r="P435" s="5">
        <v>0</v>
      </c>
      <c r="Q435" s="5">
        <v>1</v>
      </c>
      <c r="R435" s="5">
        <v>0</v>
      </c>
      <c r="S435" s="5">
        <v>0</v>
      </c>
      <c r="T435" s="5">
        <v>3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155">
        <v>0</v>
      </c>
    </row>
    <row r="436" spans="1:28">
      <c r="A436" s="24">
        <v>435</v>
      </c>
      <c r="B436" s="173">
        <v>45.448740000000001</v>
      </c>
      <c r="C436" s="173">
        <v>-92.499449999999996</v>
      </c>
      <c r="D436" s="5">
        <v>4</v>
      </c>
      <c r="E436" s="5" t="s">
        <v>631</v>
      </c>
      <c r="F436" s="24">
        <v>1</v>
      </c>
      <c r="G436" s="5">
        <v>1</v>
      </c>
      <c r="H436" s="86">
        <v>3</v>
      </c>
      <c r="I436" s="5">
        <v>3</v>
      </c>
      <c r="J436" s="9">
        <v>0</v>
      </c>
      <c r="K436" s="26">
        <v>0</v>
      </c>
      <c r="L436" s="26">
        <v>0</v>
      </c>
      <c r="M436" s="5">
        <v>0</v>
      </c>
      <c r="N436" s="5">
        <v>3</v>
      </c>
      <c r="O436" s="5">
        <v>0</v>
      </c>
      <c r="P436" s="5">
        <v>0</v>
      </c>
      <c r="Q436" s="5">
        <v>1</v>
      </c>
      <c r="R436" s="5">
        <v>0</v>
      </c>
      <c r="S436" s="5">
        <v>0</v>
      </c>
      <c r="T436" s="5">
        <v>3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155">
        <v>0</v>
      </c>
    </row>
    <row r="437" spans="1:28">
      <c r="A437" s="24">
        <v>436</v>
      </c>
      <c r="B437" s="173">
        <v>45.449179999999998</v>
      </c>
      <c r="C437" s="173">
        <v>-92.499470000000002</v>
      </c>
      <c r="D437" s="5">
        <v>6.5</v>
      </c>
      <c r="E437" s="5" t="s">
        <v>631</v>
      </c>
      <c r="F437" s="24">
        <v>1</v>
      </c>
      <c r="G437" s="5">
        <v>1</v>
      </c>
      <c r="H437" s="86">
        <v>2</v>
      </c>
      <c r="I437" s="5">
        <v>2</v>
      </c>
      <c r="J437" s="9">
        <v>2</v>
      </c>
      <c r="K437" s="26">
        <v>1</v>
      </c>
      <c r="L437" s="26">
        <v>0</v>
      </c>
      <c r="M437" s="5">
        <v>0</v>
      </c>
      <c r="N437" s="5">
        <v>0</v>
      </c>
      <c r="O437" s="5">
        <v>0</v>
      </c>
      <c r="P437" s="5">
        <v>0</v>
      </c>
      <c r="Q437" s="5">
        <v>1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155">
        <v>0</v>
      </c>
    </row>
    <row r="438" spans="1:28">
      <c r="A438" s="24">
        <v>437</v>
      </c>
      <c r="B438" s="173">
        <v>45.449629999999999</v>
      </c>
      <c r="C438" s="173">
        <v>-92.499489999999994</v>
      </c>
      <c r="D438" s="5">
        <v>7.5</v>
      </c>
      <c r="E438" s="5" t="s">
        <v>631</v>
      </c>
      <c r="F438" s="24">
        <v>1</v>
      </c>
      <c r="G438" s="5">
        <v>0</v>
      </c>
      <c r="H438" s="86">
        <v>0</v>
      </c>
      <c r="I438" s="5">
        <v>0</v>
      </c>
      <c r="J438" s="9">
        <v>0</v>
      </c>
      <c r="K438" s="26">
        <v>0</v>
      </c>
      <c r="L438" s="26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155">
        <v>0</v>
      </c>
    </row>
    <row r="439" spans="1:28">
      <c r="A439" s="24">
        <v>438</v>
      </c>
      <c r="B439" s="173">
        <v>45.450069999999997</v>
      </c>
      <c r="C439" s="173">
        <v>-92.499510000000001</v>
      </c>
      <c r="D439" s="5">
        <v>6.5</v>
      </c>
      <c r="E439" s="5" t="s">
        <v>632</v>
      </c>
      <c r="F439" s="24">
        <v>1</v>
      </c>
      <c r="G439" s="5">
        <v>1</v>
      </c>
      <c r="H439" s="86">
        <v>2</v>
      </c>
      <c r="I439" s="5">
        <v>2</v>
      </c>
      <c r="J439" s="9">
        <v>0</v>
      </c>
      <c r="K439" s="26">
        <v>0</v>
      </c>
      <c r="L439" s="26">
        <v>0</v>
      </c>
      <c r="M439" s="5">
        <v>0</v>
      </c>
      <c r="N439" s="5">
        <v>0</v>
      </c>
      <c r="O439" s="5">
        <v>0</v>
      </c>
      <c r="P439" s="5">
        <v>0</v>
      </c>
      <c r="Q439" s="5">
        <v>1</v>
      </c>
      <c r="R439" s="5">
        <v>0</v>
      </c>
      <c r="S439" s="5">
        <v>2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155">
        <v>2</v>
      </c>
    </row>
    <row r="440" spans="1:28">
      <c r="A440" s="24">
        <v>439</v>
      </c>
      <c r="B440" s="173">
        <v>45.450519999999997</v>
      </c>
      <c r="C440" s="173">
        <v>-92.499529999999993</v>
      </c>
      <c r="D440" s="5">
        <v>10</v>
      </c>
      <c r="E440" s="5" t="s">
        <v>632</v>
      </c>
      <c r="F440" s="24">
        <v>1</v>
      </c>
      <c r="G440" s="5">
        <v>0</v>
      </c>
      <c r="H440" s="86">
        <v>0</v>
      </c>
      <c r="I440" s="5">
        <v>0</v>
      </c>
      <c r="J440" s="9">
        <v>0</v>
      </c>
      <c r="K440" s="26">
        <v>0</v>
      </c>
      <c r="L440" s="26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155">
        <v>0</v>
      </c>
    </row>
    <row r="441" spans="1:28">
      <c r="A441" s="24">
        <v>440</v>
      </c>
      <c r="B441" s="173">
        <v>45.450969999999998</v>
      </c>
      <c r="C441" s="173">
        <v>-92.499549999999999</v>
      </c>
      <c r="D441" s="5">
        <v>11.5</v>
      </c>
      <c r="E441" s="5" t="s">
        <v>632</v>
      </c>
      <c r="F441" s="24">
        <v>1</v>
      </c>
      <c r="G441" s="5">
        <v>0</v>
      </c>
      <c r="H441" s="86">
        <v>0</v>
      </c>
      <c r="I441" s="5">
        <v>0</v>
      </c>
      <c r="J441" s="9">
        <v>0</v>
      </c>
      <c r="K441" s="26">
        <v>0</v>
      </c>
      <c r="L441" s="26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155">
        <v>0</v>
      </c>
    </row>
    <row r="442" spans="1:28">
      <c r="A442" s="24">
        <v>441</v>
      </c>
      <c r="B442" s="173">
        <v>45.451410000000003</v>
      </c>
      <c r="C442" s="173">
        <v>-92.499560000000002</v>
      </c>
      <c r="D442" s="5">
        <v>10</v>
      </c>
      <c r="E442" s="5" t="s">
        <v>632</v>
      </c>
      <c r="F442" s="24">
        <v>1</v>
      </c>
      <c r="G442" s="5">
        <v>0</v>
      </c>
      <c r="H442" s="86">
        <v>0</v>
      </c>
      <c r="I442" s="5">
        <v>0</v>
      </c>
      <c r="J442" s="9">
        <v>0</v>
      </c>
      <c r="K442" s="26">
        <v>0</v>
      </c>
      <c r="L442" s="26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155">
        <v>0</v>
      </c>
    </row>
    <row r="443" spans="1:28">
      <c r="A443" s="24">
        <v>442</v>
      </c>
      <c r="B443" s="173">
        <v>45.451860000000003</v>
      </c>
      <c r="C443" s="173">
        <v>-92.499579999999995</v>
      </c>
      <c r="D443" s="5">
        <v>2.5</v>
      </c>
      <c r="E443" s="5" t="s">
        <v>632</v>
      </c>
      <c r="F443" s="24">
        <v>1</v>
      </c>
      <c r="G443" s="5">
        <v>1</v>
      </c>
      <c r="H443" s="86">
        <v>2</v>
      </c>
      <c r="I443" s="5">
        <v>3</v>
      </c>
      <c r="J443" s="9">
        <v>0</v>
      </c>
      <c r="K443" s="26">
        <v>0</v>
      </c>
      <c r="L443" s="26">
        <v>0</v>
      </c>
      <c r="M443" s="5">
        <v>0</v>
      </c>
      <c r="N443" s="5">
        <v>0</v>
      </c>
      <c r="O443" s="5">
        <v>3</v>
      </c>
      <c r="P443" s="5">
        <v>0</v>
      </c>
      <c r="Q443" s="5">
        <v>0</v>
      </c>
      <c r="R443" s="5">
        <v>0</v>
      </c>
      <c r="S443" s="5">
        <v>1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155">
        <v>1</v>
      </c>
    </row>
    <row r="444" spans="1:28">
      <c r="A444" s="24">
        <v>443</v>
      </c>
      <c r="B444" s="173">
        <v>45.447859999999999</v>
      </c>
      <c r="C444" s="173">
        <v>-92.498769999999993</v>
      </c>
      <c r="D444" s="5">
        <v>2</v>
      </c>
      <c r="E444" s="5" t="s">
        <v>631</v>
      </c>
      <c r="F444" s="24">
        <v>1</v>
      </c>
      <c r="G444" s="5">
        <v>1</v>
      </c>
      <c r="H444" s="86">
        <v>5</v>
      </c>
      <c r="I444" s="5">
        <v>3</v>
      </c>
      <c r="J444" s="9">
        <v>0</v>
      </c>
      <c r="K444" s="26">
        <v>1</v>
      </c>
      <c r="L444" s="26">
        <v>0</v>
      </c>
      <c r="M444" s="5">
        <v>0</v>
      </c>
      <c r="N444" s="5">
        <v>0</v>
      </c>
      <c r="O444" s="5">
        <v>0</v>
      </c>
      <c r="P444" s="5">
        <v>1</v>
      </c>
      <c r="Q444" s="5">
        <v>1</v>
      </c>
      <c r="R444" s="5">
        <v>0</v>
      </c>
      <c r="S444" s="5">
        <v>0</v>
      </c>
      <c r="T444" s="5">
        <v>3</v>
      </c>
      <c r="U444" s="5">
        <v>0</v>
      </c>
      <c r="V444" s="5">
        <v>0</v>
      </c>
      <c r="W444" s="5">
        <v>0</v>
      </c>
      <c r="X444" s="5">
        <v>1</v>
      </c>
      <c r="Y444" s="5">
        <v>0</v>
      </c>
      <c r="Z444" s="5">
        <v>0</v>
      </c>
      <c r="AA444" s="5">
        <v>0</v>
      </c>
      <c r="AB444" s="155">
        <v>0</v>
      </c>
    </row>
    <row r="445" spans="1:28">
      <c r="A445" s="24">
        <v>444</v>
      </c>
      <c r="B445" s="173">
        <v>45.448300000000003</v>
      </c>
      <c r="C445" s="173">
        <v>-92.49879</v>
      </c>
      <c r="D445" s="5">
        <v>3</v>
      </c>
      <c r="E445" s="5" t="s">
        <v>631</v>
      </c>
      <c r="F445" s="24">
        <v>1</v>
      </c>
      <c r="G445" s="5">
        <v>1</v>
      </c>
      <c r="H445" s="86">
        <v>4</v>
      </c>
      <c r="I445" s="5">
        <v>3</v>
      </c>
      <c r="J445" s="9">
        <v>0</v>
      </c>
      <c r="K445" s="26">
        <v>3</v>
      </c>
      <c r="L445" s="26">
        <v>0</v>
      </c>
      <c r="M445" s="5">
        <v>0</v>
      </c>
      <c r="N445" s="5">
        <v>2</v>
      </c>
      <c r="O445" s="5">
        <v>0</v>
      </c>
      <c r="P445" s="5">
        <v>0</v>
      </c>
      <c r="Q445" s="5">
        <v>2</v>
      </c>
      <c r="R445" s="5">
        <v>0</v>
      </c>
      <c r="S445" s="5">
        <v>0</v>
      </c>
      <c r="T445" s="5">
        <v>3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155">
        <v>0</v>
      </c>
    </row>
    <row r="446" spans="1:28">
      <c r="A446" s="24">
        <v>445</v>
      </c>
      <c r="B446" s="173">
        <v>45.448749999999997</v>
      </c>
      <c r="C446" s="173">
        <v>-92.498810000000006</v>
      </c>
      <c r="D446" s="5">
        <v>5.5</v>
      </c>
      <c r="E446" s="5" t="s">
        <v>631</v>
      </c>
      <c r="F446" s="24">
        <v>1</v>
      </c>
      <c r="G446" s="5">
        <v>1</v>
      </c>
      <c r="H446" s="86">
        <v>2</v>
      </c>
      <c r="I446" s="5">
        <v>3</v>
      </c>
      <c r="J446" s="9">
        <v>0</v>
      </c>
      <c r="K446" s="26">
        <v>3</v>
      </c>
      <c r="L446" s="26">
        <v>0</v>
      </c>
      <c r="M446" s="5">
        <v>0</v>
      </c>
      <c r="N446" s="5">
        <v>0</v>
      </c>
      <c r="O446" s="5">
        <v>0</v>
      </c>
      <c r="P446" s="5">
        <v>0</v>
      </c>
      <c r="Q446" s="5">
        <v>2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155">
        <v>1</v>
      </c>
    </row>
    <row r="447" spans="1:28">
      <c r="A447" s="24">
        <v>446</v>
      </c>
      <c r="B447" s="173">
        <v>45.449199999999998</v>
      </c>
      <c r="C447" s="173">
        <v>-92.498829999999998</v>
      </c>
      <c r="D447" s="5">
        <v>6.5</v>
      </c>
      <c r="E447" s="5" t="s">
        <v>631</v>
      </c>
      <c r="F447" s="24">
        <v>1</v>
      </c>
      <c r="G447" s="5">
        <v>1</v>
      </c>
      <c r="H447" s="86">
        <v>3</v>
      </c>
      <c r="I447" s="5">
        <v>2</v>
      </c>
      <c r="J447" s="9">
        <v>0</v>
      </c>
      <c r="K447" s="26">
        <v>2</v>
      </c>
      <c r="L447" s="26">
        <v>0</v>
      </c>
      <c r="M447" s="5">
        <v>0</v>
      </c>
      <c r="N447" s="5">
        <v>0</v>
      </c>
      <c r="O447" s="5">
        <v>1</v>
      </c>
      <c r="P447" s="5">
        <v>0</v>
      </c>
      <c r="Q447" s="5">
        <v>2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155">
        <v>0</v>
      </c>
    </row>
    <row r="448" spans="1:28">
      <c r="A448" s="24">
        <v>447</v>
      </c>
      <c r="B448" s="173">
        <v>45.449640000000002</v>
      </c>
      <c r="C448" s="173">
        <v>-92.498850000000004</v>
      </c>
      <c r="D448" s="5">
        <v>6.5</v>
      </c>
      <c r="E448" s="5" t="s">
        <v>631</v>
      </c>
      <c r="F448" s="24">
        <v>1</v>
      </c>
      <c r="G448" s="5">
        <v>1</v>
      </c>
      <c r="H448" s="86">
        <v>4</v>
      </c>
      <c r="I448" s="5">
        <v>3</v>
      </c>
      <c r="J448" s="9">
        <v>0</v>
      </c>
      <c r="K448" s="26">
        <v>3</v>
      </c>
      <c r="L448" s="26">
        <v>0</v>
      </c>
      <c r="M448" s="5">
        <v>0</v>
      </c>
      <c r="N448" s="5">
        <v>2</v>
      </c>
      <c r="O448" s="5">
        <v>1</v>
      </c>
      <c r="P448" s="5">
        <v>0</v>
      </c>
      <c r="Q448" s="5">
        <v>2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155">
        <v>0</v>
      </c>
    </row>
    <row r="449" spans="1:28">
      <c r="A449" s="24">
        <v>448</v>
      </c>
      <c r="B449" s="173">
        <v>45.450090000000003</v>
      </c>
      <c r="C449" s="173">
        <v>-92.498869999999997</v>
      </c>
      <c r="D449" s="5">
        <v>0.5</v>
      </c>
      <c r="E449" s="5" t="s">
        <v>633</v>
      </c>
      <c r="F449" s="24">
        <v>1</v>
      </c>
      <c r="G449" s="5">
        <v>1</v>
      </c>
      <c r="H449" s="86">
        <v>3</v>
      </c>
      <c r="I449" s="5">
        <v>3</v>
      </c>
      <c r="J449" s="9">
        <v>0</v>
      </c>
      <c r="K449" s="26">
        <v>0</v>
      </c>
      <c r="L449" s="26">
        <v>2</v>
      </c>
      <c r="M449" s="5">
        <v>3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1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155">
        <v>0</v>
      </c>
    </row>
    <row r="450" spans="1:28">
      <c r="A450" s="24">
        <v>449</v>
      </c>
      <c r="B450" s="173">
        <v>45.447429999999997</v>
      </c>
      <c r="C450" s="173">
        <v>-92.49812</v>
      </c>
      <c r="D450" s="5">
        <v>1</v>
      </c>
      <c r="E450" s="5" t="s">
        <v>631</v>
      </c>
      <c r="F450" s="24">
        <v>1</v>
      </c>
      <c r="G450" s="5">
        <v>1</v>
      </c>
      <c r="H450" s="86">
        <v>1</v>
      </c>
      <c r="I450" s="5">
        <v>3</v>
      </c>
      <c r="J450" s="9">
        <v>0</v>
      </c>
      <c r="K450" s="26">
        <v>0</v>
      </c>
      <c r="L450" s="26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3</v>
      </c>
      <c r="Z450" s="5">
        <v>0</v>
      </c>
      <c r="AA450" s="5">
        <v>0</v>
      </c>
      <c r="AB450" s="155">
        <v>0</v>
      </c>
    </row>
    <row r="451" spans="1:28">
      <c r="A451" s="24">
        <v>450</v>
      </c>
      <c r="B451" s="173">
        <v>45.44876</v>
      </c>
      <c r="C451" s="173">
        <v>-92.498180000000005</v>
      </c>
      <c r="D451" s="5">
        <v>3</v>
      </c>
      <c r="E451" s="5" t="s">
        <v>631</v>
      </c>
      <c r="F451" s="24">
        <v>1</v>
      </c>
      <c r="G451" s="5">
        <v>1</v>
      </c>
      <c r="H451" s="86">
        <v>4</v>
      </c>
      <c r="I451" s="5">
        <v>3</v>
      </c>
      <c r="J451" s="9">
        <v>0</v>
      </c>
      <c r="K451" s="26">
        <v>1</v>
      </c>
      <c r="L451" s="26">
        <v>3</v>
      </c>
      <c r="M451" s="5">
        <v>0</v>
      </c>
      <c r="N451" s="5">
        <v>2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1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155">
        <v>2</v>
      </c>
    </row>
    <row r="452" spans="1:28">
      <c r="A452" s="24">
        <v>451</v>
      </c>
      <c r="B452" s="173">
        <v>45.449210000000001</v>
      </c>
      <c r="C452" s="173">
        <v>-92.498199999999997</v>
      </c>
      <c r="D452" s="5">
        <v>5</v>
      </c>
      <c r="E452" s="5" t="s">
        <v>631</v>
      </c>
      <c r="F452" s="24">
        <v>1</v>
      </c>
      <c r="G452" s="5">
        <v>1</v>
      </c>
      <c r="H452" s="86">
        <v>1</v>
      </c>
      <c r="I452" s="5">
        <v>3</v>
      </c>
      <c r="J452" s="9">
        <v>1</v>
      </c>
      <c r="K452" s="26">
        <v>3</v>
      </c>
      <c r="L452" s="26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155">
        <v>0</v>
      </c>
    </row>
    <row r="453" spans="1:28">
      <c r="A453" s="24">
        <v>452</v>
      </c>
      <c r="B453" s="173">
        <v>45.449660000000002</v>
      </c>
      <c r="C453" s="173">
        <v>-92.498220000000003</v>
      </c>
      <c r="D453" s="5">
        <v>4.5</v>
      </c>
      <c r="E453" s="5" t="s">
        <v>631</v>
      </c>
      <c r="F453" s="24">
        <v>1</v>
      </c>
      <c r="G453" s="5">
        <v>1</v>
      </c>
      <c r="H453" s="86">
        <v>4</v>
      </c>
      <c r="I453" s="5">
        <v>3</v>
      </c>
      <c r="J453" s="9">
        <v>0</v>
      </c>
      <c r="K453" s="26">
        <v>3</v>
      </c>
      <c r="L453" s="26">
        <v>0</v>
      </c>
      <c r="M453" s="5">
        <v>0</v>
      </c>
      <c r="N453" s="5">
        <v>3</v>
      </c>
      <c r="O453" s="5">
        <v>0</v>
      </c>
      <c r="P453" s="5">
        <v>1</v>
      </c>
      <c r="Q453" s="5">
        <v>1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155">
        <v>2</v>
      </c>
    </row>
    <row r="454" spans="1:28">
      <c r="A454" s="24">
        <v>453</v>
      </c>
      <c r="B454" s="173">
        <v>45.449669999999998</v>
      </c>
      <c r="C454" s="173">
        <v>-92.497590000000002</v>
      </c>
      <c r="D454" s="5">
        <v>3</v>
      </c>
      <c r="E454" s="5" t="s">
        <v>631</v>
      </c>
      <c r="F454" s="24">
        <v>1</v>
      </c>
      <c r="G454" s="5">
        <v>1</v>
      </c>
      <c r="H454" s="86">
        <v>3</v>
      </c>
      <c r="I454" s="5">
        <v>3</v>
      </c>
      <c r="J454" s="9">
        <v>0</v>
      </c>
      <c r="K454" s="26">
        <v>3</v>
      </c>
      <c r="L454" s="26">
        <v>0</v>
      </c>
      <c r="M454" s="5">
        <v>0</v>
      </c>
      <c r="N454" s="5">
        <v>3</v>
      </c>
      <c r="O454" s="5">
        <v>0</v>
      </c>
      <c r="P454" s="5">
        <v>0</v>
      </c>
      <c r="Q454" s="5">
        <v>1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155">
        <v>2</v>
      </c>
    </row>
    <row r="455" spans="1:28">
      <c r="A455" s="24">
        <f>COUNTA(A2:A454)</f>
        <v>453</v>
      </c>
      <c r="B455" s="24">
        <f t="shared" ref="B455:R455" si="0">COUNTA(B2:B454)</f>
        <v>453</v>
      </c>
      <c r="C455" s="24">
        <f t="shared" si="0"/>
        <v>453</v>
      </c>
      <c r="D455" s="24">
        <f t="shared" si="0"/>
        <v>453</v>
      </c>
      <c r="E455" s="24">
        <f t="shared" si="0"/>
        <v>453</v>
      </c>
      <c r="F455" s="24">
        <f t="shared" si="0"/>
        <v>453</v>
      </c>
      <c r="G455" s="24">
        <f t="shared" si="0"/>
        <v>453</v>
      </c>
      <c r="H455" s="24">
        <f t="shared" si="0"/>
        <v>453</v>
      </c>
      <c r="I455" s="24">
        <f t="shared" si="0"/>
        <v>453</v>
      </c>
      <c r="J455" s="24">
        <f t="shared" si="0"/>
        <v>453</v>
      </c>
      <c r="K455" s="24">
        <f t="shared" si="0"/>
        <v>453</v>
      </c>
      <c r="L455" s="24">
        <f t="shared" si="0"/>
        <v>453</v>
      </c>
      <c r="M455" s="24">
        <f t="shared" si="0"/>
        <v>453</v>
      </c>
      <c r="N455" s="24">
        <f t="shared" si="0"/>
        <v>453</v>
      </c>
      <c r="O455" s="24">
        <f t="shared" si="0"/>
        <v>453</v>
      </c>
      <c r="P455" s="24">
        <f t="shared" si="0"/>
        <v>453</v>
      </c>
      <c r="Q455" s="24">
        <f t="shared" si="0"/>
        <v>453</v>
      </c>
      <c r="R455" s="24">
        <f t="shared" si="0"/>
        <v>453</v>
      </c>
      <c r="S455" s="24">
        <f t="shared" ref="S455:X455" si="1">COUNTA(S2:S454)</f>
        <v>453</v>
      </c>
      <c r="T455" s="24">
        <f t="shared" si="1"/>
        <v>453</v>
      </c>
      <c r="U455" s="24">
        <f t="shared" si="1"/>
        <v>453</v>
      </c>
      <c r="V455" s="24">
        <f t="shared" si="1"/>
        <v>453</v>
      </c>
      <c r="W455" s="24">
        <f t="shared" si="1"/>
        <v>453</v>
      </c>
      <c r="X455" s="24">
        <f t="shared" si="1"/>
        <v>453</v>
      </c>
      <c r="Y455" s="24">
        <f t="shared" ref="Y455:AB455" si="2">COUNTA(Y2:Y454)</f>
        <v>453</v>
      </c>
      <c r="Z455" s="24">
        <f t="shared" si="2"/>
        <v>453</v>
      </c>
      <c r="AA455" s="24">
        <f t="shared" si="2"/>
        <v>453</v>
      </c>
      <c r="AB455" s="24">
        <f t="shared" si="2"/>
        <v>453</v>
      </c>
    </row>
    <row r="456" spans="1:28">
      <c r="A456" s="24">
        <v>455</v>
      </c>
      <c r="B456"/>
      <c r="C456"/>
      <c r="F456" s="5" t="s">
        <v>642</v>
      </c>
      <c r="H456" s="86" t="s">
        <v>642</v>
      </c>
      <c r="J456" s="9"/>
      <c r="K456" s="26"/>
      <c r="L456" s="26"/>
      <c r="AB456" s="155"/>
    </row>
    <row r="457" spans="1:28">
      <c r="A457" s="24">
        <v>456</v>
      </c>
      <c r="B457"/>
      <c r="C457"/>
      <c r="F457" s="5" t="s">
        <v>642</v>
      </c>
      <c r="H457" s="86" t="s">
        <v>642</v>
      </c>
      <c r="J457" s="9"/>
      <c r="K457" s="26"/>
      <c r="L457" s="26"/>
      <c r="AB457" s="155"/>
    </row>
    <row r="458" spans="1:28">
      <c r="A458" s="24">
        <v>457</v>
      </c>
      <c r="B458"/>
      <c r="C458"/>
      <c r="F458" s="5" t="s">
        <v>642</v>
      </c>
      <c r="H458" s="86" t="s">
        <v>642</v>
      </c>
      <c r="J458" s="9"/>
      <c r="K458" s="26"/>
      <c r="L458" s="26"/>
      <c r="AB458" s="155"/>
    </row>
    <row r="459" spans="1:28">
      <c r="A459" s="24">
        <v>458</v>
      </c>
      <c r="B459"/>
      <c r="C459"/>
      <c r="F459" s="5" t="s">
        <v>642</v>
      </c>
      <c r="H459" s="86" t="s">
        <v>642</v>
      </c>
      <c r="J459" s="9"/>
      <c r="K459" s="26"/>
      <c r="L459" s="26"/>
      <c r="AB459" s="155"/>
    </row>
    <row r="460" spans="1:28">
      <c r="A460" s="24">
        <v>459</v>
      </c>
      <c r="B460"/>
      <c r="C460"/>
      <c r="F460" s="5" t="s">
        <v>642</v>
      </c>
      <c r="H460" s="86" t="s">
        <v>642</v>
      </c>
      <c r="J460" s="9"/>
      <c r="K460" s="26"/>
      <c r="L460" s="26"/>
      <c r="AB460" s="155"/>
    </row>
    <row r="461" spans="1:28">
      <c r="A461" s="24">
        <v>460</v>
      </c>
      <c r="B461"/>
      <c r="C461"/>
      <c r="F461" s="5" t="s">
        <v>642</v>
      </c>
      <c r="H461" s="86" t="s">
        <v>642</v>
      </c>
      <c r="J461" s="9"/>
      <c r="K461" s="26"/>
      <c r="L461" s="26"/>
      <c r="AB461" s="155"/>
    </row>
    <row r="462" spans="1:28">
      <c r="A462" s="24">
        <v>461</v>
      </c>
      <c r="B462"/>
      <c r="C462"/>
      <c r="F462" s="5" t="s">
        <v>642</v>
      </c>
      <c r="H462" s="86" t="s">
        <v>642</v>
      </c>
      <c r="J462" s="9"/>
      <c r="K462" s="26"/>
      <c r="L462" s="26"/>
      <c r="AB462" s="155"/>
    </row>
    <row r="463" spans="1:28">
      <c r="A463" s="24">
        <v>462</v>
      </c>
      <c r="B463"/>
      <c r="C463"/>
      <c r="F463" s="5" t="s">
        <v>642</v>
      </c>
      <c r="H463" s="86" t="s">
        <v>642</v>
      </c>
      <c r="J463" s="9"/>
      <c r="K463" s="26"/>
      <c r="L463" s="26"/>
      <c r="AB463" s="155"/>
    </row>
    <row r="464" spans="1:28">
      <c r="A464" s="24">
        <v>463</v>
      </c>
      <c r="B464"/>
      <c r="C464"/>
      <c r="F464" s="5" t="s">
        <v>642</v>
      </c>
      <c r="H464" s="86" t="s">
        <v>642</v>
      </c>
      <c r="J464" s="9"/>
      <c r="K464" s="26"/>
      <c r="L464" s="26"/>
      <c r="AB464" s="155"/>
    </row>
    <row r="465" spans="1:28">
      <c r="A465" s="24">
        <v>464</v>
      </c>
      <c r="B465"/>
      <c r="C465"/>
      <c r="F465" s="5" t="s">
        <v>642</v>
      </c>
      <c r="H465" s="86" t="s">
        <v>642</v>
      </c>
      <c r="J465" s="9"/>
      <c r="K465" s="26"/>
      <c r="L465" s="26"/>
      <c r="AB465" s="155"/>
    </row>
    <row r="466" spans="1:28">
      <c r="A466" s="24">
        <v>465</v>
      </c>
      <c r="B466"/>
      <c r="C466"/>
      <c r="F466" s="5" t="s">
        <v>642</v>
      </c>
      <c r="H466" s="86" t="s">
        <v>642</v>
      </c>
      <c r="J466" s="9"/>
      <c r="K466" s="26"/>
      <c r="L466" s="26"/>
      <c r="AB466" s="155"/>
    </row>
    <row r="467" spans="1:28">
      <c r="A467" s="24">
        <v>466</v>
      </c>
      <c r="B467"/>
      <c r="C467"/>
      <c r="F467" s="5" t="s">
        <v>642</v>
      </c>
      <c r="H467" s="86" t="s">
        <v>642</v>
      </c>
      <c r="J467" s="9"/>
      <c r="K467" s="26"/>
      <c r="L467" s="26"/>
      <c r="AB467" s="155"/>
    </row>
    <row r="468" spans="1:28">
      <c r="A468" s="24">
        <v>467</v>
      </c>
      <c r="B468"/>
      <c r="C468"/>
      <c r="F468" s="5" t="s">
        <v>642</v>
      </c>
      <c r="H468" s="86" t="s">
        <v>642</v>
      </c>
      <c r="J468" s="9"/>
      <c r="K468" s="26"/>
      <c r="L468" s="26"/>
      <c r="AB468" s="155"/>
    </row>
    <row r="469" spans="1:28">
      <c r="A469" s="24">
        <v>468</v>
      </c>
      <c r="B469"/>
      <c r="C469"/>
      <c r="F469" s="5" t="s">
        <v>642</v>
      </c>
      <c r="H469" s="86" t="s">
        <v>642</v>
      </c>
      <c r="J469" s="9"/>
      <c r="K469" s="26"/>
      <c r="L469" s="26"/>
      <c r="AB469" s="155"/>
    </row>
    <row r="470" spans="1:28">
      <c r="A470" s="24">
        <v>469</v>
      </c>
      <c r="B470"/>
      <c r="C470"/>
      <c r="F470" s="5" t="s">
        <v>642</v>
      </c>
      <c r="H470" s="86" t="s">
        <v>642</v>
      </c>
      <c r="J470" s="9"/>
      <c r="K470" s="26"/>
      <c r="L470" s="26"/>
      <c r="AB470" s="155"/>
    </row>
    <row r="471" spans="1:28">
      <c r="A471" s="24">
        <v>470</v>
      </c>
      <c r="B471"/>
      <c r="C471"/>
      <c r="F471" s="5" t="s">
        <v>642</v>
      </c>
      <c r="H471" s="86" t="s">
        <v>642</v>
      </c>
      <c r="J471" s="9"/>
      <c r="K471" s="26"/>
      <c r="L471" s="26"/>
      <c r="AB471" s="155"/>
    </row>
    <row r="472" spans="1:28">
      <c r="A472" s="24">
        <v>471</v>
      </c>
      <c r="B472"/>
      <c r="C472"/>
      <c r="F472" s="5" t="s">
        <v>642</v>
      </c>
      <c r="H472" s="86" t="s">
        <v>642</v>
      </c>
      <c r="J472" s="9"/>
      <c r="K472" s="26"/>
      <c r="L472" s="26"/>
      <c r="AB472" s="155"/>
    </row>
    <row r="473" spans="1:28">
      <c r="A473" s="24">
        <v>472</v>
      </c>
      <c r="B473"/>
      <c r="C473"/>
      <c r="F473" s="5" t="s">
        <v>642</v>
      </c>
      <c r="H473" s="86" t="s">
        <v>642</v>
      </c>
      <c r="J473" s="9"/>
      <c r="K473" s="26"/>
      <c r="L473" s="26"/>
      <c r="AB473" s="155"/>
    </row>
    <row r="474" spans="1:28">
      <c r="A474" s="24">
        <v>473</v>
      </c>
      <c r="B474"/>
      <c r="C474"/>
      <c r="F474" s="5" t="s">
        <v>642</v>
      </c>
      <c r="H474" s="86" t="s">
        <v>642</v>
      </c>
      <c r="J474" s="9"/>
      <c r="K474" s="26"/>
      <c r="L474" s="26"/>
      <c r="AB474" s="155"/>
    </row>
    <row r="475" spans="1:28">
      <c r="A475" s="24">
        <v>474</v>
      </c>
      <c r="B475"/>
      <c r="C475"/>
      <c r="F475" s="5" t="s">
        <v>642</v>
      </c>
      <c r="H475" s="86" t="s">
        <v>642</v>
      </c>
      <c r="J475" s="9"/>
      <c r="K475" s="26"/>
      <c r="L475" s="26"/>
      <c r="AB475" s="155"/>
    </row>
    <row r="476" spans="1:28">
      <c r="A476" s="24">
        <v>475</v>
      </c>
      <c r="B476"/>
      <c r="C476"/>
      <c r="F476" s="5" t="s">
        <v>642</v>
      </c>
      <c r="H476" s="86" t="s">
        <v>642</v>
      </c>
      <c r="J476" s="9"/>
      <c r="K476" s="26"/>
      <c r="L476" s="26"/>
      <c r="AB476" s="155"/>
    </row>
    <row r="477" spans="1:28">
      <c r="A477" s="24">
        <v>476</v>
      </c>
      <c r="B477"/>
      <c r="C477"/>
      <c r="F477" s="5" t="s">
        <v>642</v>
      </c>
      <c r="H477" s="86" t="s">
        <v>642</v>
      </c>
      <c r="J477" s="9"/>
      <c r="K477" s="26"/>
      <c r="L477" s="26"/>
      <c r="AB477" s="155"/>
    </row>
    <row r="478" spans="1:28">
      <c r="A478" s="24">
        <v>477</v>
      </c>
      <c r="B478"/>
      <c r="C478"/>
      <c r="F478" s="5" t="s">
        <v>642</v>
      </c>
      <c r="H478" s="86" t="s">
        <v>642</v>
      </c>
      <c r="J478" s="9"/>
      <c r="K478" s="26"/>
      <c r="L478" s="26"/>
      <c r="AB478" s="155"/>
    </row>
    <row r="479" spans="1:28">
      <c r="A479" s="24">
        <v>478</v>
      </c>
      <c r="B479"/>
      <c r="C479"/>
      <c r="F479" s="5" t="s">
        <v>642</v>
      </c>
      <c r="H479" s="86" t="s">
        <v>642</v>
      </c>
      <c r="J479" s="9"/>
      <c r="K479" s="26"/>
      <c r="L479" s="26"/>
      <c r="AB479" s="155"/>
    </row>
    <row r="480" spans="1:28">
      <c r="A480" s="24">
        <v>479</v>
      </c>
      <c r="B480"/>
      <c r="C480"/>
      <c r="F480" s="5" t="s">
        <v>642</v>
      </c>
      <c r="H480" s="86" t="s">
        <v>642</v>
      </c>
      <c r="J480" s="9"/>
      <c r="K480" s="26"/>
      <c r="L480" s="26"/>
      <c r="AB480" s="155"/>
    </row>
    <row r="481" spans="1:28">
      <c r="A481" s="24">
        <v>480</v>
      </c>
      <c r="B481"/>
      <c r="C481"/>
      <c r="F481" s="5" t="s">
        <v>642</v>
      </c>
      <c r="H481" s="86" t="s">
        <v>642</v>
      </c>
      <c r="J481" s="9"/>
      <c r="K481" s="26"/>
      <c r="L481" s="26"/>
      <c r="AB481" s="155"/>
    </row>
    <row r="482" spans="1:28">
      <c r="A482" s="24">
        <v>481</v>
      </c>
      <c r="B482"/>
      <c r="C482"/>
      <c r="F482" s="5" t="s">
        <v>642</v>
      </c>
      <c r="H482" s="86" t="s">
        <v>642</v>
      </c>
      <c r="J482" s="9"/>
      <c r="K482" s="26"/>
      <c r="L482" s="26"/>
      <c r="AB482" s="155"/>
    </row>
    <row r="483" spans="1:28">
      <c r="A483" s="24">
        <v>482</v>
      </c>
      <c r="B483"/>
      <c r="C483"/>
      <c r="F483" s="5" t="s">
        <v>642</v>
      </c>
      <c r="H483" s="86" t="s">
        <v>642</v>
      </c>
      <c r="J483" s="9"/>
      <c r="K483" s="26"/>
      <c r="L483" s="26"/>
      <c r="AB483" s="155"/>
    </row>
    <row r="484" spans="1:28">
      <c r="A484" s="24">
        <v>483</v>
      </c>
      <c r="B484"/>
      <c r="C484"/>
      <c r="F484" s="5" t="s">
        <v>642</v>
      </c>
      <c r="H484" s="86" t="s">
        <v>642</v>
      </c>
      <c r="J484" s="9"/>
      <c r="K484" s="26"/>
      <c r="L484" s="26"/>
      <c r="AB484" s="155"/>
    </row>
    <row r="485" spans="1:28">
      <c r="A485" s="24">
        <v>484</v>
      </c>
      <c r="B485"/>
      <c r="C485"/>
      <c r="F485" s="5" t="s">
        <v>642</v>
      </c>
      <c r="H485" s="86" t="s">
        <v>642</v>
      </c>
      <c r="J485" s="9"/>
      <c r="K485" s="26"/>
      <c r="L485" s="26"/>
      <c r="AB485" s="155"/>
    </row>
    <row r="486" spans="1:28">
      <c r="A486" s="24">
        <v>485</v>
      </c>
      <c r="B486"/>
      <c r="C486"/>
      <c r="F486" s="5" t="s">
        <v>642</v>
      </c>
      <c r="H486" s="86" t="s">
        <v>642</v>
      </c>
      <c r="J486" s="9"/>
      <c r="K486" s="26"/>
      <c r="L486" s="26"/>
      <c r="AB486" s="155"/>
    </row>
    <row r="487" spans="1:28">
      <c r="A487" s="24">
        <v>486</v>
      </c>
      <c r="B487"/>
      <c r="C487"/>
      <c r="F487" s="5" t="s">
        <v>642</v>
      </c>
      <c r="H487" s="86" t="s">
        <v>642</v>
      </c>
      <c r="J487" s="9"/>
      <c r="K487" s="26"/>
      <c r="L487" s="26"/>
      <c r="AB487" s="155"/>
    </row>
    <row r="488" spans="1:28">
      <c r="A488" s="24">
        <v>487</v>
      </c>
      <c r="B488"/>
      <c r="C488"/>
      <c r="F488" s="5" t="s">
        <v>642</v>
      </c>
      <c r="H488" s="86" t="s">
        <v>642</v>
      </c>
      <c r="J488" s="9"/>
      <c r="K488" s="26"/>
      <c r="L488" s="26"/>
      <c r="AB488" s="155"/>
    </row>
    <row r="489" spans="1:28">
      <c r="A489" s="24">
        <v>488</v>
      </c>
      <c r="B489"/>
      <c r="C489"/>
      <c r="F489" s="5" t="s">
        <v>642</v>
      </c>
      <c r="H489" s="86" t="s">
        <v>642</v>
      </c>
      <c r="J489" s="9"/>
      <c r="K489" s="26"/>
      <c r="L489" s="26"/>
      <c r="AB489" s="155"/>
    </row>
    <row r="490" spans="1:28">
      <c r="A490" s="24">
        <v>489</v>
      </c>
      <c r="B490"/>
      <c r="C490"/>
      <c r="F490" s="5" t="s">
        <v>642</v>
      </c>
      <c r="H490" s="86" t="s">
        <v>642</v>
      </c>
      <c r="J490" s="9"/>
      <c r="K490" s="26"/>
      <c r="L490" s="26"/>
      <c r="AB490" s="155"/>
    </row>
    <row r="491" spans="1:28">
      <c r="A491" s="24">
        <v>490</v>
      </c>
      <c r="B491"/>
      <c r="C491"/>
      <c r="F491" s="5" t="s">
        <v>642</v>
      </c>
      <c r="H491" s="86" t="s">
        <v>642</v>
      </c>
      <c r="J491" s="9"/>
      <c r="K491" s="26"/>
      <c r="L491" s="26"/>
      <c r="AB491" s="155"/>
    </row>
    <row r="492" spans="1:28">
      <c r="A492" s="24">
        <v>491</v>
      </c>
      <c r="B492"/>
      <c r="C492"/>
      <c r="F492" s="5" t="s">
        <v>642</v>
      </c>
      <c r="H492" s="86" t="s">
        <v>642</v>
      </c>
      <c r="J492" s="9"/>
      <c r="K492" s="26"/>
      <c r="L492" s="26"/>
      <c r="AB492" s="155"/>
    </row>
    <row r="493" spans="1:28">
      <c r="A493" s="24">
        <v>492</v>
      </c>
      <c r="B493"/>
      <c r="C493"/>
      <c r="F493" s="5" t="s">
        <v>642</v>
      </c>
      <c r="H493" s="86" t="s">
        <v>642</v>
      </c>
      <c r="J493" s="9"/>
      <c r="K493" s="26"/>
      <c r="L493" s="26"/>
      <c r="AB493" s="155"/>
    </row>
    <row r="494" spans="1:28">
      <c r="A494" s="24">
        <v>493</v>
      </c>
      <c r="B494"/>
      <c r="C494"/>
      <c r="F494" s="5" t="s">
        <v>642</v>
      </c>
      <c r="H494" s="86" t="s">
        <v>642</v>
      </c>
      <c r="J494" s="9"/>
      <c r="K494" s="26"/>
      <c r="L494" s="26"/>
      <c r="AB494" s="155"/>
    </row>
    <row r="495" spans="1:28">
      <c r="A495" s="24">
        <v>494</v>
      </c>
      <c r="B495"/>
      <c r="C495"/>
      <c r="F495" s="5" t="s">
        <v>642</v>
      </c>
      <c r="H495" s="86" t="s">
        <v>642</v>
      </c>
      <c r="J495" s="9"/>
      <c r="K495" s="26"/>
      <c r="L495" s="26"/>
      <c r="AB495" s="155"/>
    </row>
    <row r="496" spans="1:28">
      <c r="A496" s="24">
        <v>495</v>
      </c>
      <c r="B496"/>
      <c r="C496"/>
      <c r="F496" s="5" t="s">
        <v>642</v>
      </c>
      <c r="H496" s="86" t="s">
        <v>642</v>
      </c>
      <c r="J496" s="9"/>
      <c r="K496" s="26"/>
      <c r="L496" s="26"/>
      <c r="AB496" s="155"/>
    </row>
    <row r="497" spans="1:28">
      <c r="A497" s="24">
        <v>496</v>
      </c>
      <c r="B497"/>
      <c r="C497"/>
      <c r="F497" s="5" t="s">
        <v>642</v>
      </c>
      <c r="H497" s="86" t="s">
        <v>642</v>
      </c>
      <c r="J497" s="9"/>
      <c r="K497" s="26"/>
      <c r="L497" s="26"/>
      <c r="AB497" s="155"/>
    </row>
    <row r="498" spans="1:28">
      <c r="A498" s="24">
        <v>497</v>
      </c>
      <c r="B498"/>
      <c r="C498"/>
      <c r="F498" s="5" t="s">
        <v>642</v>
      </c>
      <c r="H498" s="86" t="s">
        <v>642</v>
      </c>
      <c r="J498" s="9"/>
      <c r="K498" s="26"/>
      <c r="L498" s="26"/>
      <c r="AB498" s="155"/>
    </row>
    <row r="499" spans="1:28">
      <c r="A499" s="24">
        <v>498</v>
      </c>
      <c r="B499"/>
      <c r="C499"/>
      <c r="F499" s="5" t="s">
        <v>642</v>
      </c>
      <c r="H499" s="86" t="s">
        <v>642</v>
      </c>
      <c r="J499" s="9"/>
      <c r="K499" s="26"/>
      <c r="L499" s="26"/>
      <c r="AB499" s="155"/>
    </row>
    <row r="500" spans="1:28">
      <c r="A500" s="24">
        <v>499</v>
      </c>
      <c r="B500"/>
      <c r="C500"/>
      <c r="F500" s="5" t="s">
        <v>642</v>
      </c>
      <c r="H500" s="86" t="s">
        <v>642</v>
      </c>
      <c r="J500" s="9"/>
      <c r="K500" s="26"/>
      <c r="L500" s="26"/>
      <c r="AB500" s="155"/>
    </row>
    <row r="501" spans="1:28">
      <c r="A501" s="24">
        <v>500</v>
      </c>
      <c r="B501"/>
      <c r="C501"/>
      <c r="F501" s="5" t="s">
        <v>642</v>
      </c>
      <c r="H501" s="86" t="s">
        <v>642</v>
      </c>
      <c r="J501" s="9"/>
      <c r="K501" s="26"/>
      <c r="L501" s="26"/>
      <c r="AB501" s="155"/>
    </row>
    <row r="502" spans="1:28">
      <c r="A502" s="24">
        <v>501</v>
      </c>
      <c r="B502"/>
      <c r="C502"/>
      <c r="F502" s="5" t="s">
        <v>642</v>
      </c>
      <c r="H502" s="86" t="s">
        <v>642</v>
      </c>
      <c r="J502" s="9"/>
      <c r="K502" s="26"/>
      <c r="L502" s="26"/>
      <c r="AB502" s="155"/>
    </row>
    <row r="503" spans="1:28">
      <c r="A503" s="24">
        <v>502</v>
      </c>
      <c r="B503"/>
      <c r="C503"/>
      <c r="F503" s="5" t="s">
        <v>642</v>
      </c>
      <c r="H503" s="86" t="s">
        <v>642</v>
      </c>
      <c r="J503" s="9"/>
      <c r="K503" s="26"/>
      <c r="L503" s="26"/>
      <c r="AB503" s="155"/>
    </row>
    <row r="504" spans="1:28">
      <c r="A504" s="24">
        <v>503</v>
      </c>
      <c r="B504"/>
      <c r="C504"/>
      <c r="F504" s="5" t="s">
        <v>642</v>
      </c>
      <c r="H504" s="86" t="s">
        <v>642</v>
      </c>
      <c r="J504" s="9"/>
      <c r="K504" s="26"/>
      <c r="L504" s="26"/>
      <c r="AB504" s="155"/>
    </row>
    <row r="505" spans="1:28">
      <c r="A505" s="24">
        <v>504</v>
      </c>
      <c r="B505"/>
      <c r="C505"/>
      <c r="F505" s="5" t="s">
        <v>642</v>
      </c>
      <c r="H505" s="86" t="s">
        <v>642</v>
      </c>
      <c r="J505" s="9"/>
      <c r="K505" s="26"/>
      <c r="L505" s="26"/>
      <c r="AB505" s="155"/>
    </row>
    <row r="506" spans="1:28">
      <c r="A506" s="24">
        <v>505</v>
      </c>
      <c r="B506"/>
      <c r="C506"/>
      <c r="F506" s="5" t="s">
        <v>642</v>
      </c>
      <c r="H506" s="86" t="s">
        <v>642</v>
      </c>
      <c r="J506" s="9"/>
      <c r="K506" s="26"/>
      <c r="L506" s="26"/>
      <c r="AB506" s="155"/>
    </row>
    <row r="507" spans="1:28">
      <c r="A507" s="24">
        <v>506</v>
      </c>
      <c r="B507"/>
      <c r="C507"/>
      <c r="F507" s="5" t="s">
        <v>642</v>
      </c>
      <c r="H507" s="86" t="s">
        <v>642</v>
      </c>
      <c r="J507" s="9"/>
      <c r="K507" s="26"/>
      <c r="L507" s="26"/>
      <c r="AB507" s="155"/>
    </row>
    <row r="508" spans="1:28">
      <c r="A508" s="24">
        <v>507</v>
      </c>
      <c r="B508"/>
      <c r="C508"/>
      <c r="F508" s="5" t="s">
        <v>642</v>
      </c>
      <c r="H508" s="86" t="s">
        <v>642</v>
      </c>
      <c r="J508" s="9"/>
      <c r="K508" s="26"/>
      <c r="L508" s="26"/>
      <c r="AB508" s="155"/>
    </row>
    <row r="509" spans="1:28">
      <c r="A509" s="24">
        <v>508</v>
      </c>
      <c r="B509"/>
      <c r="C509"/>
      <c r="F509" s="5" t="s">
        <v>642</v>
      </c>
      <c r="H509" s="86" t="s">
        <v>642</v>
      </c>
      <c r="J509" s="9"/>
      <c r="K509" s="26"/>
      <c r="L509" s="26"/>
      <c r="AB509" s="155"/>
    </row>
    <row r="510" spans="1:28">
      <c r="A510" s="24">
        <v>509</v>
      </c>
      <c r="B510"/>
      <c r="C510"/>
      <c r="F510" s="5" t="s">
        <v>642</v>
      </c>
      <c r="H510" s="86" t="s">
        <v>642</v>
      </c>
      <c r="J510" s="9"/>
      <c r="K510" s="26"/>
      <c r="L510" s="26"/>
      <c r="AB510" s="155"/>
    </row>
    <row r="511" spans="1:28">
      <c r="A511" s="24">
        <v>510</v>
      </c>
      <c r="B511"/>
      <c r="C511"/>
      <c r="F511" s="5" t="s">
        <v>642</v>
      </c>
      <c r="H511" s="86" t="s">
        <v>642</v>
      </c>
      <c r="J511" s="9"/>
      <c r="K511" s="26"/>
      <c r="L511" s="26"/>
      <c r="AB511" s="155"/>
    </row>
    <row r="512" spans="1:28">
      <c r="A512" s="24">
        <v>511</v>
      </c>
      <c r="B512"/>
      <c r="C512"/>
      <c r="F512" s="5" t="s">
        <v>642</v>
      </c>
      <c r="H512" s="86" t="s">
        <v>642</v>
      </c>
      <c r="J512" s="9"/>
      <c r="K512" s="26"/>
      <c r="L512" s="26"/>
      <c r="AB512" s="155"/>
    </row>
    <row r="513" spans="1:28">
      <c r="A513" s="24">
        <v>512</v>
      </c>
      <c r="B513"/>
      <c r="C513"/>
      <c r="F513" s="5" t="s">
        <v>642</v>
      </c>
      <c r="H513" s="86" t="s">
        <v>642</v>
      </c>
      <c r="J513" s="9"/>
      <c r="K513" s="26"/>
      <c r="L513" s="26"/>
      <c r="AB513" s="155"/>
    </row>
    <row r="514" spans="1:28">
      <c r="A514" s="24">
        <v>513</v>
      </c>
      <c r="B514"/>
      <c r="C514"/>
      <c r="F514" s="5" t="s">
        <v>642</v>
      </c>
      <c r="H514" s="86" t="s">
        <v>642</v>
      </c>
      <c r="J514" s="9"/>
      <c r="K514" s="26"/>
      <c r="L514" s="26"/>
      <c r="AB514" s="155"/>
    </row>
    <row r="515" spans="1:28">
      <c r="A515" s="24">
        <v>514</v>
      </c>
      <c r="B515"/>
      <c r="C515"/>
      <c r="F515" s="5" t="s">
        <v>642</v>
      </c>
      <c r="H515" s="86" t="s">
        <v>642</v>
      </c>
      <c r="J515" s="9"/>
      <c r="K515" s="26"/>
      <c r="L515" s="26"/>
      <c r="AB515" s="155"/>
    </row>
    <row r="516" spans="1:28">
      <c r="A516" s="24">
        <v>515</v>
      </c>
      <c r="B516"/>
      <c r="C516"/>
      <c r="F516" s="5" t="s">
        <v>642</v>
      </c>
      <c r="H516" s="86" t="s">
        <v>642</v>
      </c>
      <c r="J516" s="9"/>
      <c r="K516" s="26"/>
      <c r="L516" s="26"/>
      <c r="AB516" s="155"/>
    </row>
    <row r="517" spans="1:28">
      <c r="A517" s="24">
        <v>516</v>
      </c>
      <c r="B517"/>
      <c r="C517"/>
      <c r="F517" s="5" t="s">
        <v>642</v>
      </c>
      <c r="H517" s="86" t="s">
        <v>642</v>
      </c>
      <c r="J517" s="9"/>
      <c r="K517" s="26"/>
      <c r="L517" s="26"/>
      <c r="AB517" s="155"/>
    </row>
    <row r="518" spans="1:28">
      <c r="A518" s="24">
        <v>517</v>
      </c>
      <c r="B518"/>
      <c r="C518"/>
      <c r="F518" s="5" t="s">
        <v>642</v>
      </c>
      <c r="H518" s="86" t="s">
        <v>642</v>
      </c>
      <c r="J518" s="9"/>
      <c r="K518" s="26"/>
      <c r="L518" s="26"/>
      <c r="AB518" s="155"/>
    </row>
    <row r="519" spans="1:28">
      <c r="A519" s="24">
        <v>518</v>
      </c>
      <c r="B519"/>
      <c r="C519"/>
      <c r="F519" s="5" t="s">
        <v>642</v>
      </c>
      <c r="H519" s="86" t="s">
        <v>642</v>
      </c>
      <c r="J519" s="9"/>
      <c r="K519" s="26"/>
      <c r="L519" s="26"/>
      <c r="AB519" s="155"/>
    </row>
    <row r="520" spans="1:28">
      <c r="A520" s="24">
        <v>519</v>
      </c>
      <c r="B520"/>
      <c r="C520"/>
      <c r="F520" s="5" t="s">
        <v>642</v>
      </c>
      <c r="H520" s="86" t="s">
        <v>642</v>
      </c>
      <c r="J520" s="9"/>
      <c r="K520" s="26"/>
      <c r="L520" s="26"/>
      <c r="AB520" s="155"/>
    </row>
    <row r="521" spans="1:28">
      <c r="A521" s="24">
        <v>520</v>
      </c>
      <c r="B521"/>
      <c r="C521"/>
      <c r="F521" s="5" t="s">
        <v>642</v>
      </c>
      <c r="H521" s="86" t="s">
        <v>642</v>
      </c>
      <c r="J521" s="9"/>
      <c r="K521" s="26"/>
      <c r="L521" s="26"/>
      <c r="AB521" s="155"/>
    </row>
    <row r="522" spans="1:28">
      <c r="A522" s="24">
        <v>521</v>
      </c>
      <c r="B522"/>
      <c r="C522"/>
      <c r="F522" s="5" t="s">
        <v>642</v>
      </c>
      <c r="H522" s="86" t="s">
        <v>642</v>
      </c>
      <c r="J522" s="9"/>
      <c r="K522" s="26"/>
      <c r="L522" s="26"/>
      <c r="AB522" s="155"/>
    </row>
    <row r="523" spans="1:28">
      <c r="A523" s="24">
        <v>522</v>
      </c>
      <c r="B523"/>
      <c r="C523"/>
      <c r="F523" s="5" t="s">
        <v>642</v>
      </c>
      <c r="H523" s="86" t="s">
        <v>642</v>
      </c>
      <c r="J523" s="9"/>
      <c r="K523" s="26"/>
      <c r="L523" s="26"/>
      <c r="AB523" s="155"/>
    </row>
    <row r="524" spans="1:28">
      <c r="A524" s="24">
        <v>523</v>
      </c>
      <c r="B524"/>
      <c r="C524"/>
      <c r="F524" s="5" t="s">
        <v>642</v>
      </c>
      <c r="H524" s="86" t="s">
        <v>642</v>
      </c>
      <c r="J524" s="9"/>
      <c r="K524" s="26"/>
      <c r="L524" s="26"/>
      <c r="AB524" s="155"/>
    </row>
    <row r="525" spans="1:28">
      <c r="A525" s="24">
        <v>524</v>
      </c>
      <c r="B525"/>
      <c r="C525"/>
      <c r="F525" s="5" t="s">
        <v>642</v>
      </c>
      <c r="H525" s="86" t="s">
        <v>642</v>
      </c>
      <c r="J525" s="9"/>
      <c r="K525" s="26"/>
      <c r="L525" s="26"/>
      <c r="AB525" s="155"/>
    </row>
    <row r="526" spans="1:28">
      <c r="A526" s="24">
        <v>525</v>
      </c>
      <c r="B526"/>
      <c r="C526"/>
      <c r="F526" s="5" t="s">
        <v>642</v>
      </c>
      <c r="H526" s="86" t="s">
        <v>642</v>
      </c>
      <c r="J526" s="9"/>
      <c r="K526" s="26"/>
      <c r="L526" s="26"/>
      <c r="AB526" s="155"/>
    </row>
    <row r="527" spans="1:28">
      <c r="A527" s="24">
        <v>526</v>
      </c>
      <c r="B527"/>
      <c r="C527"/>
      <c r="F527" s="5" t="s">
        <v>642</v>
      </c>
      <c r="H527" s="86" t="s">
        <v>642</v>
      </c>
      <c r="J527" s="9"/>
      <c r="K527" s="26"/>
      <c r="L527" s="26"/>
      <c r="AB527" s="155"/>
    </row>
    <row r="528" spans="1:28">
      <c r="A528" s="24">
        <v>527</v>
      </c>
      <c r="B528"/>
      <c r="C528"/>
      <c r="F528" s="5" t="s">
        <v>642</v>
      </c>
      <c r="H528" s="86" t="s">
        <v>642</v>
      </c>
      <c r="J528" s="9"/>
      <c r="K528" s="26"/>
      <c r="L528" s="26"/>
      <c r="AB528" s="155"/>
    </row>
    <row r="529" spans="1:28">
      <c r="A529" s="24">
        <v>528</v>
      </c>
      <c r="B529"/>
      <c r="C529"/>
      <c r="F529" s="5" t="s">
        <v>642</v>
      </c>
      <c r="H529" s="86" t="s">
        <v>642</v>
      </c>
      <c r="J529" s="9"/>
      <c r="K529" s="26"/>
      <c r="L529" s="26"/>
      <c r="AB529" s="155"/>
    </row>
    <row r="530" spans="1:28">
      <c r="A530" s="24">
        <v>529</v>
      </c>
      <c r="B530"/>
      <c r="C530"/>
      <c r="F530" s="5" t="s">
        <v>642</v>
      </c>
      <c r="H530" s="86" t="s">
        <v>642</v>
      </c>
      <c r="J530" s="9"/>
      <c r="K530" s="26"/>
      <c r="L530" s="26"/>
      <c r="AB530" s="155"/>
    </row>
    <row r="531" spans="1:28">
      <c r="A531" s="24">
        <v>530</v>
      </c>
      <c r="B531"/>
      <c r="C531"/>
      <c r="F531" s="5" t="s">
        <v>642</v>
      </c>
      <c r="H531" s="86" t="s">
        <v>642</v>
      </c>
      <c r="J531" s="9"/>
      <c r="K531" s="26"/>
      <c r="L531" s="26"/>
      <c r="AB531" s="155"/>
    </row>
    <row r="532" spans="1:28">
      <c r="A532" s="24">
        <v>531</v>
      </c>
      <c r="B532"/>
      <c r="C532"/>
      <c r="F532" s="5" t="s">
        <v>642</v>
      </c>
      <c r="H532" s="86" t="s">
        <v>642</v>
      </c>
      <c r="J532" s="9"/>
      <c r="K532" s="26"/>
      <c r="L532" s="26"/>
      <c r="AB532" s="155"/>
    </row>
    <row r="533" spans="1:28">
      <c r="A533" s="24">
        <v>532</v>
      </c>
      <c r="B533"/>
      <c r="C533"/>
      <c r="F533" s="5" t="s">
        <v>642</v>
      </c>
      <c r="H533" s="86" t="s">
        <v>642</v>
      </c>
      <c r="J533" s="9"/>
      <c r="K533" s="26"/>
      <c r="L533" s="26"/>
      <c r="AB533" s="155"/>
    </row>
    <row r="534" spans="1:28">
      <c r="A534" s="24">
        <v>533</v>
      </c>
      <c r="B534"/>
      <c r="C534"/>
      <c r="F534" s="5" t="s">
        <v>642</v>
      </c>
      <c r="H534" s="86" t="s">
        <v>642</v>
      </c>
      <c r="J534" s="9"/>
      <c r="K534" s="26"/>
      <c r="L534" s="26"/>
      <c r="AB534" s="155"/>
    </row>
    <row r="535" spans="1:28">
      <c r="A535" s="24">
        <v>534</v>
      </c>
      <c r="B535"/>
      <c r="C535"/>
      <c r="F535" s="5" t="s">
        <v>642</v>
      </c>
      <c r="H535" s="86" t="s">
        <v>642</v>
      </c>
      <c r="J535" s="9"/>
      <c r="K535" s="26"/>
      <c r="L535" s="26"/>
      <c r="AB535" s="155"/>
    </row>
    <row r="536" spans="1:28">
      <c r="A536" s="24">
        <v>535</v>
      </c>
      <c r="B536"/>
      <c r="C536"/>
      <c r="F536" s="5" t="s">
        <v>642</v>
      </c>
      <c r="H536" s="86" t="s">
        <v>642</v>
      </c>
      <c r="J536" s="9"/>
      <c r="K536" s="26"/>
      <c r="L536" s="26"/>
      <c r="AB536" s="155"/>
    </row>
    <row r="537" spans="1:28">
      <c r="A537" s="24">
        <v>536</v>
      </c>
      <c r="B537"/>
      <c r="C537"/>
      <c r="F537" s="5" t="s">
        <v>642</v>
      </c>
      <c r="H537" s="86" t="s">
        <v>642</v>
      </c>
      <c r="J537" s="9"/>
      <c r="K537" s="26"/>
      <c r="L537" s="26"/>
      <c r="AB537" s="155"/>
    </row>
    <row r="538" spans="1:28">
      <c r="A538" s="24">
        <v>537</v>
      </c>
      <c r="B538"/>
      <c r="C538"/>
      <c r="F538" s="5" t="s">
        <v>642</v>
      </c>
      <c r="H538" s="86" t="s">
        <v>642</v>
      </c>
      <c r="J538" s="9"/>
      <c r="K538" s="26"/>
      <c r="L538" s="26"/>
      <c r="AB538" s="155"/>
    </row>
    <row r="539" spans="1:28">
      <c r="A539" s="24">
        <v>538</v>
      </c>
      <c r="B539"/>
      <c r="C539"/>
      <c r="F539" s="5" t="s">
        <v>642</v>
      </c>
      <c r="H539" s="86" t="s">
        <v>642</v>
      </c>
      <c r="J539" s="9"/>
      <c r="K539" s="26"/>
      <c r="L539" s="26"/>
      <c r="AB539" s="155"/>
    </row>
    <row r="540" spans="1:28">
      <c r="A540" s="24">
        <v>539</v>
      </c>
      <c r="B540"/>
      <c r="C540"/>
      <c r="F540" s="5" t="s">
        <v>642</v>
      </c>
      <c r="H540" s="86" t="s">
        <v>642</v>
      </c>
      <c r="J540" s="9"/>
      <c r="K540" s="26"/>
      <c r="L540" s="26"/>
      <c r="AB540" s="155"/>
    </row>
    <row r="541" spans="1:28">
      <c r="A541" s="24">
        <v>540</v>
      </c>
      <c r="B541"/>
      <c r="C541"/>
      <c r="F541" s="5" t="s">
        <v>642</v>
      </c>
      <c r="H541" s="86" t="s">
        <v>642</v>
      </c>
      <c r="J541" s="9"/>
      <c r="K541" s="26"/>
      <c r="L541" s="26"/>
      <c r="AB541" s="155"/>
    </row>
    <row r="542" spans="1:28">
      <c r="A542" s="24">
        <v>541</v>
      </c>
      <c r="B542"/>
      <c r="C542"/>
      <c r="F542" s="5" t="s">
        <v>642</v>
      </c>
      <c r="H542" s="86" t="s">
        <v>642</v>
      </c>
      <c r="J542" s="9"/>
      <c r="K542" s="26"/>
      <c r="L542" s="26"/>
      <c r="AB542" s="155"/>
    </row>
    <row r="543" spans="1:28">
      <c r="A543" s="24">
        <v>542</v>
      </c>
      <c r="B543"/>
      <c r="C543"/>
      <c r="F543" s="5" t="s">
        <v>642</v>
      </c>
      <c r="H543" s="86" t="s">
        <v>642</v>
      </c>
      <c r="J543" s="9"/>
      <c r="K543" s="26"/>
      <c r="L543" s="26"/>
      <c r="AB543" s="155"/>
    </row>
    <row r="544" spans="1:28">
      <c r="A544" s="24">
        <v>543</v>
      </c>
      <c r="B544"/>
      <c r="C544"/>
      <c r="F544" s="5" t="s">
        <v>642</v>
      </c>
      <c r="H544" s="86" t="s">
        <v>642</v>
      </c>
      <c r="J544" s="9"/>
      <c r="K544" s="26"/>
      <c r="L544" s="26"/>
      <c r="AB544" s="155"/>
    </row>
    <row r="545" spans="1:28">
      <c r="A545" s="24">
        <v>544</v>
      </c>
      <c r="B545"/>
      <c r="C545"/>
      <c r="F545" s="5" t="s">
        <v>642</v>
      </c>
      <c r="H545" s="86" t="s">
        <v>642</v>
      </c>
      <c r="J545" s="9"/>
      <c r="K545" s="26"/>
      <c r="L545" s="26"/>
      <c r="AB545" s="155"/>
    </row>
    <row r="546" spans="1:28">
      <c r="A546" s="24">
        <v>545</v>
      </c>
      <c r="B546"/>
      <c r="C546"/>
      <c r="F546" s="5" t="s">
        <v>642</v>
      </c>
      <c r="H546" s="86" t="s">
        <v>642</v>
      </c>
      <c r="J546" s="9"/>
      <c r="K546" s="26"/>
      <c r="L546" s="26"/>
      <c r="AB546" s="155"/>
    </row>
    <row r="547" spans="1:28">
      <c r="A547" s="24">
        <v>546</v>
      </c>
      <c r="B547"/>
      <c r="C547"/>
      <c r="F547" s="5" t="s">
        <v>642</v>
      </c>
      <c r="H547" s="86" t="s">
        <v>642</v>
      </c>
      <c r="J547" s="9"/>
      <c r="K547" s="26"/>
      <c r="L547" s="26"/>
      <c r="AB547" s="155"/>
    </row>
    <row r="548" spans="1:28">
      <c r="A548" s="24">
        <v>547</v>
      </c>
      <c r="B548"/>
      <c r="C548"/>
      <c r="F548" s="5" t="s">
        <v>642</v>
      </c>
      <c r="H548" s="86" t="s">
        <v>642</v>
      </c>
      <c r="J548" s="9"/>
      <c r="K548" s="26"/>
      <c r="L548" s="26"/>
      <c r="AB548" s="155"/>
    </row>
    <row r="549" spans="1:28">
      <c r="A549" s="24">
        <v>548</v>
      </c>
      <c r="B549"/>
      <c r="C549"/>
      <c r="F549" s="5" t="s">
        <v>642</v>
      </c>
      <c r="H549" s="86" t="s">
        <v>642</v>
      </c>
      <c r="J549" s="9"/>
      <c r="K549" s="26"/>
      <c r="L549" s="26"/>
      <c r="AB549" s="155"/>
    </row>
    <row r="550" spans="1:28">
      <c r="A550" s="24">
        <v>549</v>
      </c>
      <c r="B550"/>
      <c r="C550"/>
      <c r="F550" s="5" t="s">
        <v>642</v>
      </c>
      <c r="H550" s="86" t="s">
        <v>642</v>
      </c>
      <c r="J550" s="9"/>
      <c r="K550" s="26"/>
      <c r="L550" s="26"/>
      <c r="AB550" s="155"/>
    </row>
    <row r="551" spans="1:28">
      <c r="A551" s="24">
        <v>550</v>
      </c>
      <c r="B551"/>
      <c r="C551"/>
      <c r="F551" s="5" t="s">
        <v>642</v>
      </c>
      <c r="H551" s="86" t="s">
        <v>642</v>
      </c>
      <c r="J551" s="9"/>
      <c r="K551" s="26"/>
      <c r="L551" s="26"/>
      <c r="AB551" s="155"/>
    </row>
    <row r="552" spans="1:28">
      <c r="A552" s="24">
        <v>551</v>
      </c>
      <c r="B552"/>
      <c r="C552"/>
      <c r="F552" s="5" t="s">
        <v>642</v>
      </c>
      <c r="H552" s="86" t="s">
        <v>642</v>
      </c>
      <c r="J552" s="9"/>
      <c r="K552" s="26"/>
      <c r="L552" s="26"/>
      <c r="AB552" s="155"/>
    </row>
    <row r="553" spans="1:28">
      <c r="A553" s="24">
        <v>552</v>
      </c>
      <c r="B553"/>
      <c r="C553"/>
      <c r="F553" s="5" t="s">
        <v>642</v>
      </c>
      <c r="H553" s="86" t="s">
        <v>642</v>
      </c>
      <c r="J553" s="9"/>
      <c r="K553" s="26"/>
      <c r="L553" s="26"/>
      <c r="AB553" s="155"/>
    </row>
    <row r="554" spans="1:28">
      <c r="A554" s="24">
        <v>553</v>
      </c>
      <c r="B554"/>
      <c r="C554"/>
      <c r="F554" s="5" t="s">
        <v>642</v>
      </c>
      <c r="H554" s="86" t="s">
        <v>642</v>
      </c>
      <c r="J554" s="9"/>
      <c r="K554" s="26"/>
      <c r="L554" s="26"/>
      <c r="AB554" s="155"/>
    </row>
    <row r="555" spans="1:28">
      <c r="A555" s="24">
        <v>554</v>
      </c>
      <c r="B555"/>
      <c r="C555"/>
      <c r="F555" s="5" t="s">
        <v>642</v>
      </c>
      <c r="H555" s="86" t="s">
        <v>642</v>
      </c>
      <c r="J555" s="9"/>
      <c r="K555" s="26"/>
      <c r="L555" s="26"/>
      <c r="AB555" s="155"/>
    </row>
    <row r="556" spans="1:28">
      <c r="A556" s="24">
        <v>555</v>
      </c>
      <c r="B556"/>
      <c r="C556"/>
      <c r="F556" s="5" t="s">
        <v>642</v>
      </c>
      <c r="H556" s="86" t="s">
        <v>642</v>
      </c>
      <c r="J556" s="9"/>
      <c r="K556" s="26"/>
      <c r="L556" s="26"/>
      <c r="AB556" s="155"/>
    </row>
    <row r="557" spans="1:28">
      <c r="A557" s="24">
        <v>556</v>
      </c>
      <c r="B557"/>
      <c r="C557"/>
      <c r="F557" s="5" t="s">
        <v>642</v>
      </c>
      <c r="H557" s="86" t="s">
        <v>642</v>
      </c>
      <c r="J557" s="9"/>
      <c r="K557" s="26"/>
      <c r="L557" s="26"/>
      <c r="AB557" s="155"/>
    </row>
    <row r="558" spans="1:28">
      <c r="A558" s="24">
        <v>557</v>
      </c>
      <c r="B558"/>
      <c r="C558"/>
      <c r="F558" s="5" t="s">
        <v>642</v>
      </c>
      <c r="H558" s="86" t="s">
        <v>642</v>
      </c>
      <c r="J558" s="9"/>
      <c r="K558" s="26"/>
      <c r="L558" s="26"/>
      <c r="AB558" s="155"/>
    </row>
    <row r="559" spans="1:28">
      <c r="A559" s="24">
        <v>558</v>
      </c>
      <c r="B559"/>
      <c r="C559"/>
      <c r="F559" s="5" t="s">
        <v>642</v>
      </c>
      <c r="H559" s="86" t="s">
        <v>642</v>
      </c>
      <c r="J559" s="9"/>
      <c r="K559" s="26"/>
      <c r="L559" s="26"/>
      <c r="AB559" s="155"/>
    </row>
    <row r="560" spans="1:28">
      <c r="A560" s="24">
        <v>559</v>
      </c>
      <c r="B560"/>
      <c r="C560"/>
      <c r="F560" s="5" t="s">
        <v>642</v>
      </c>
      <c r="H560" s="86" t="s">
        <v>642</v>
      </c>
      <c r="J560" s="9"/>
      <c r="K560" s="26"/>
      <c r="L560" s="26"/>
      <c r="AB560" s="155"/>
    </row>
    <row r="561" spans="1:28">
      <c r="A561" s="24">
        <v>560</v>
      </c>
      <c r="B561"/>
      <c r="C561"/>
      <c r="F561" s="5" t="s">
        <v>642</v>
      </c>
      <c r="H561" s="86" t="s">
        <v>642</v>
      </c>
      <c r="J561" s="9"/>
      <c r="K561" s="26"/>
      <c r="L561" s="26"/>
      <c r="AB561" s="155"/>
    </row>
    <row r="562" spans="1:28">
      <c r="A562" s="24">
        <v>561</v>
      </c>
      <c r="B562"/>
      <c r="C562"/>
      <c r="F562" s="5" t="s">
        <v>642</v>
      </c>
      <c r="H562" s="86" t="s">
        <v>642</v>
      </c>
      <c r="J562" s="9"/>
      <c r="K562" s="26"/>
      <c r="L562" s="26"/>
      <c r="AB562" s="155"/>
    </row>
    <row r="563" spans="1:28">
      <c r="A563" s="24">
        <v>562</v>
      </c>
      <c r="B563"/>
      <c r="C563"/>
      <c r="F563" s="5" t="s">
        <v>642</v>
      </c>
      <c r="H563" s="86" t="s">
        <v>642</v>
      </c>
      <c r="J563" s="9"/>
      <c r="K563" s="26"/>
      <c r="L563" s="26"/>
      <c r="AB563" s="155"/>
    </row>
    <row r="564" spans="1:28">
      <c r="A564" s="24">
        <v>563</v>
      </c>
      <c r="B564"/>
      <c r="C564"/>
      <c r="F564" s="5" t="s">
        <v>642</v>
      </c>
      <c r="H564" s="86" t="s">
        <v>642</v>
      </c>
      <c r="J564" s="9"/>
      <c r="K564" s="26"/>
      <c r="L564" s="26"/>
      <c r="AB564" s="155"/>
    </row>
    <row r="565" spans="1:28">
      <c r="A565" s="24">
        <v>564</v>
      </c>
      <c r="B565"/>
      <c r="C565"/>
      <c r="F565" s="5" t="s">
        <v>642</v>
      </c>
      <c r="H565" s="86" t="s">
        <v>642</v>
      </c>
      <c r="J565" s="9"/>
      <c r="K565" s="26"/>
      <c r="L565" s="26"/>
      <c r="AB565" s="155"/>
    </row>
    <row r="566" spans="1:28">
      <c r="A566" s="24">
        <v>565</v>
      </c>
      <c r="B566"/>
      <c r="C566"/>
      <c r="F566" s="5" t="s">
        <v>642</v>
      </c>
      <c r="H566" s="86" t="s">
        <v>642</v>
      </c>
      <c r="J566" s="9"/>
      <c r="K566" s="26"/>
      <c r="L566" s="26"/>
      <c r="AB566" s="155"/>
    </row>
    <row r="567" spans="1:28">
      <c r="A567" s="24">
        <v>566</v>
      </c>
      <c r="B567"/>
      <c r="C567"/>
      <c r="F567" s="5" t="s">
        <v>642</v>
      </c>
      <c r="H567" s="86" t="s">
        <v>642</v>
      </c>
      <c r="J567" s="9"/>
      <c r="K567" s="26"/>
      <c r="L567" s="26"/>
      <c r="AB567" s="155"/>
    </row>
    <row r="568" spans="1:28">
      <c r="A568" s="24">
        <v>567</v>
      </c>
      <c r="B568"/>
      <c r="C568"/>
      <c r="F568" s="5" t="s">
        <v>642</v>
      </c>
      <c r="H568" s="86" t="s">
        <v>642</v>
      </c>
      <c r="J568" s="9"/>
      <c r="K568" s="26"/>
      <c r="L568" s="26"/>
      <c r="AB568" s="155"/>
    </row>
    <row r="569" spans="1:28">
      <c r="A569" s="24">
        <v>568</v>
      </c>
      <c r="B569"/>
      <c r="C569"/>
      <c r="F569" s="5" t="s">
        <v>642</v>
      </c>
      <c r="H569" s="86" t="s">
        <v>642</v>
      </c>
      <c r="J569" s="9"/>
      <c r="K569" s="26"/>
      <c r="L569" s="26"/>
      <c r="AB569" s="155"/>
    </row>
    <row r="570" spans="1:28">
      <c r="A570" s="24">
        <v>569</v>
      </c>
      <c r="B570"/>
      <c r="C570"/>
      <c r="F570" s="5" t="s">
        <v>642</v>
      </c>
      <c r="H570" s="86" t="s">
        <v>642</v>
      </c>
      <c r="J570" s="9"/>
      <c r="K570" s="26"/>
      <c r="L570" s="26"/>
      <c r="AB570" s="155"/>
    </row>
    <row r="571" spans="1:28">
      <c r="A571" s="24">
        <v>570</v>
      </c>
      <c r="B571"/>
      <c r="C571"/>
      <c r="F571" s="5" t="s">
        <v>642</v>
      </c>
      <c r="H571" s="86" t="s">
        <v>642</v>
      </c>
      <c r="J571" s="9"/>
      <c r="K571" s="26"/>
      <c r="L571" s="26"/>
      <c r="AB571" s="155"/>
    </row>
    <row r="572" spans="1:28">
      <c r="A572" s="24">
        <v>571</v>
      </c>
      <c r="B572"/>
      <c r="C572"/>
      <c r="F572" s="5" t="s">
        <v>642</v>
      </c>
      <c r="H572" s="86" t="s">
        <v>642</v>
      </c>
      <c r="J572" s="9"/>
      <c r="K572" s="26"/>
      <c r="L572" s="26"/>
      <c r="AB572" s="155"/>
    </row>
    <row r="573" spans="1:28">
      <c r="A573" s="24">
        <v>572</v>
      </c>
      <c r="B573"/>
      <c r="C573"/>
      <c r="F573" s="5" t="s">
        <v>642</v>
      </c>
      <c r="H573" s="86" t="s">
        <v>642</v>
      </c>
      <c r="J573" s="9"/>
      <c r="K573" s="26"/>
      <c r="L573" s="26"/>
      <c r="AB573" s="155"/>
    </row>
    <row r="574" spans="1:28">
      <c r="A574" s="24">
        <v>573</v>
      </c>
      <c r="B574"/>
      <c r="C574"/>
      <c r="F574" s="5" t="s">
        <v>642</v>
      </c>
      <c r="H574" s="86" t="s">
        <v>642</v>
      </c>
      <c r="J574" s="9"/>
      <c r="K574" s="26"/>
      <c r="L574" s="26"/>
      <c r="AB574" s="155"/>
    </row>
    <row r="575" spans="1:28">
      <c r="A575" s="24">
        <v>574</v>
      </c>
      <c r="B575"/>
      <c r="C575"/>
      <c r="F575" s="5" t="s">
        <v>642</v>
      </c>
      <c r="H575" s="86" t="s">
        <v>642</v>
      </c>
      <c r="J575" s="9"/>
      <c r="K575" s="26"/>
      <c r="L575" s="26"/>
      <c r="AB575" s="155"/>
    </row>
    <row r="576" spans="1:28">
      <c r="A576" s="24">
        <v>575</v>
      </c>
      <c r="B576"/>
      <c r="C576"/>
      <c r="F576" s="5" t="s">
        <v>642</v>
      </c>
      <c r="H576" s="86" t="s">
        <v>642</v>
      </c>
      <c r="J576" s="9"/>
      <c r="K576" s="26"/>
      <c r="L576" s="26"/>
      <c r="AB576" s="155"/>
    </row>
    <row r="577" spans="1:28">
      <c r="A577" s="24">
        <v>576</v>
      </c>
      <c r="B577"/>
      <c r="C577"/>
      <c r="F577" s="5" t="s">
        <v>642</v>
      </c>
      <c r="H577" s="86" t="s">
        <v>642</v>
      </c>
      <c r="J577" s="9"/>
      <c r="K577" s="26"/>
      <c r="L577" s="26"/>
      <c r="AB577" s="155"/>
    </row>
    <row r="578" spans="1:28">
      <c r="A578" s="24">
        <v>577</v>
      </c>
      <c r="B578"/>
      <c r="C578"/>
      <c r="F578" s="5" t="s">
        <v>642</v>
      </c>
      <c r="H578" s="86" t="s">
        <v>642</v>
      </c>
      <c r="J578" s="9"/>
      <c r="K578" s="26"/>
      <c r="L578" s="26"/>
      <c r="AB578" s="155"/>
    </row>
    <row r="579" spans="1:28">
      <c r="A579" s="24">
        <v>578</v>
      </c>
      <c r="B579"/>
      <c r="C579"/>
      <c r="F579" s="5" t="s">
        <v>642</v>
      </c>
      <c r="H579" s="86" t="s">
        <v>642</v>
      </c>
      <c r="J579" s="9"/>
      <c r="K579" s="26"/>
      <c r="L579" s="26"/>
      <c r="AB579" s="155"/>
    </row>
    <row r="580" spans="1:28">
      <c r="A580" s="24">
        <v>579</v>
      </c>
      <c r="B580"/>
      <c r="C580"/>
      <c r="F580" s="5" t="s">
        <v>642</v>
      </c>
      <c r="H580" s="86" t="s">
        <v>642</v>
      </c>
      <c r="J580" s="9"/>
      <c r="K580" s="26"/>
      <c r="L580" s="26"/>
      <c r="AB580" s="155"/>
    </row>
    <row r="581" spans="1:28">
      <c r="A581" s="24">
        <v>580</v>
      </c>
      <c r="B581"/>
      <c r="C581"/>
      <c r="F581" s="5" t="s">
        <v>642</v>
      </c>
      <c r="H581" s="86" t="s">
        <v>642</v>
      </c>
      <c r="J581" s="9"/>
      <c r="K581" s="26"/>
      <c r="L581" s="26"/>
      <c r="AB581" s="155"/>
    </row>
    <row r="582" spans="1:28">
      <c r="A582" s="24">
        <v>581</v>
      </c>
      <c r="B582"/>
      <c r="C582"/>
      <c r="F582" s="5" t="s">
        <v>642</v>
      </c>
      <c r="H582" s="86" t="s">
        <v>642</v>
      </c>
      <c r="J582" s="9"/>
      <c r="K582" s="26"/>
      <c r="L582" s="26"/>
      <c r="AB582" s="155"/>
    </row>
    <row r="583" spans="1:28">
      <c r="A583" s="24">
        <v>582</v>
      </c>
      <c r="B583"/>
      <c r="C583"/>
      <c r="F583" s="5" t="s">
        <v>642</v>
      </c>
      <c r="H583" s="86" t="s">
        <v>642</v>
      </c>
      <c r="J583" s="9"/>
      <c r="K583" s="26"/>
      <c r="L583" s="26"/>
      <c r="AB583" s="155"/>
    </row>
    <row r="584" spans="1:28">
      <c r="A584" s="24">
        <v>583</v>
      </c>
      <c r="B584"/>
      <c r="C584"/>
      <c r="F584" s="5" t="s">
        <v>642</v>
      </c>
      <c r="H584" s="86" t="s">
        <v>642</v>
      </c>
      <c r="J584" s="9"/>
      <c r="K584" s="26"/>
      <c r="L584" s="26"/>
      <c r="AB584" s="155"/>
    </row>
    <row r="585" spans="1:28">
      <c r="A585" s="24">
        <v>584</v>
      </c>
      <c r="B585"/>
      <c r="C585"/>
      <c r="F585" s="5" t="s">
        <v>642</v>
      </c>
      <c r="H585" s="86" t="s">
        <v>642</v>
      </c>
      <c r="J585" s="9"/>
      <c r="K585" s="26"/>
      <c r="L585" s="26"/>
      <c r="AB585" s="155"/>
    </row>
    <row r="586" spans="1:28">
      <c r="A586" s="24">
        <v>585</v>
      </c>
      <c r="B586"/>
      <c r="C586"/>
      <c r="F586" s="5" t="s">
        <v>642</v>
      </c>
      <c r="H586" s="86" t="s">
        <v>642</v>
      </c>
      <c r="J586" s="9"/>
      <c r="K586" s="26"/>
      <c r="L586" s="26"/>
      <c r="AB586" s="155"/>
    </row>
    <row r="587" spans="1:28">
      <c r="A587" s="24">
        <v>586</v>
      </c>
      <c r="B587"/>
      <c r="C587"/>
      <c r="F587" s="5" t="s">
        <v>642</v>
      </c>
      <c r="H587" s="86" t="s">
        <v>642</v>
      </c>
      <c r="J587" s="9"/>
      <c r="K587" s="26"/>
      <c r="L587" s="26"/>
      <c r="AB587" s="155"/>
    </row>
    <row r="588" spans="1:28">
      <c r="A588" s="24">
        <v>587</v>
      </c>
      <c r="B588"/>
      <c r="C588"/>
      <c r="F588" s="5" t="s">
        <v>642</v>
      </c>
      <c r="H588" s="86" t="s">
        <v>642</v>
      </c>
      <c r="J588" s="9"/>
      <c r="K588" s="26"/>
      <c r="L588" s="26"/>
      <c r="AB588" s="155"/>
    </row>
    <row r="589" spans="1:28">
      <c r="A589" s="24">
        <v>588</v>
      </c>
      <c r="B589"/>
      <c r="C589"/>
      <c r="F589" s="5" t="s">
        <v>642</v>
      </c>
      <c r="H589" s="86" t="s">
        <v>642</v>
      </c>
      <c r="J589" s="9"/>
      <c r="K589" s="26"/>
      <c r="L589" s="26"/>
      <c r="AB589" s="155"/>
    </row>
    <row r="590" spans="1:28">
      <c r="A590" s="24">
        <v>589</v>
      </c>
      <c r="B590"/>
      <c r="C590"/>
      <c r="F590" s="5" t="s">
        <v>642</v>
      </c>
      <c r="H590" s="86" t="s">
        <v>642</v>
      </c>
      <c r="J590" s="9"/>
      <c r="K590" s="26"/>
      <c r="L590" s="26"/>
      <c r="AB590" s="155"/>
    </row>
    <row r="591" spans="1:28">
      <c r="A591" s="24">
        <v>590</v>
      </c>
      <c r="B591"/>
      <c r="C591"/>
      <c r="F591" s="5" t="s">
        <v>642</v>
      </c>
      <c r="H591" s="86" t="s">
        <v>642</v>
      </c>
      <c r="J591" s="9"/>
      <c r="K591" s="26"/>
      <c r="L591" s="26"/>
      <c r="AB591" s="155"/>
    </row>
    <row r="592" spans="1:28">
      <c r="A592" s="24">
        <v>591</v>
      </c>
      <c r="B592"/>
      <c r="C592"/>
      <c r="F592" s="5" t="s">
        <v>642</v>
      </c>
      <c r="H592" s="86" t="s">
        <v>642</v>
      </c>
      <c r="J592" s="9"/>
      <c r="K592" s="26"/>
      <c r="L592" s="26"/>
      <c r="AB592" s="155"/>
    </row>
    <row r="593" spans="1:28">
      <c r="A593" s="24">
        <v>592</v>
      </c>
      <c r="B593"/>
      <c r="C593"/>
      <c r="F593" s="5" t="s">
        <v>642</v>
      </c>
      <c r="H593" s="86" t="s">
        <v>642</v>
      </c>
      <c r="J593" s="9"/>
      <c r="K593" s="26"/>
      <c r="L593" s="26"/>
      <c r="AB593" s="155"/>
    </row>
    <row r="594" spans="1:28">
      <c r="A594" s="24">
        <v>593</v>
      </c>
      <c r="B594"/>
      <c r="C594"/>
      <c r="F594" s="5" t="s">
        <v>642</v>
      </c>
      <c r="H594" s="86" t="s">
        <v>642</v>
      </c>
      <c r="J594" s="9"/>
      <c r="K594" s="26"/>
      <c r="L594" s="26"/>
      <c r="AB594" s="155"/>
    </row>
    <row r="595" spans="1:28">
      <c r="A595" s="24">
        <v>594</v>
      </c>
      <c r="B595"/>
      <c r="C595"/>
      <c r="F595" s="5" t="s">
        <v>642</v>
      </c>
      <c r="H595" s="86" t="s">
        <v>642</v>
      </c>
      <c r="J595" s="9"/>
      <c r="K595" s="26"/>
      <c r="L595" s="26"/>
      <c r="AB595" s="155"/>
    </row>
    <row r="596" spans="1:28">
      <c r="A596" s="24">
        <v>595</v>
      </c>
      <c r="B596"/>
      <c r="C596"/>
      <c r="F596" s="5" t="s">
        <v>642</v>
      </c>
      <c r="H596" s="86" t="s">
        <v>642</v>
      </c>
      <c r="J596" s="9"/>
      <c r="K596" s="26"/>
      <c r="L596" s="26"/>
      <c r="AB596" s="155"/>
    </row>
    <row r="597" spans="1:28">
      <c r="A597" s="24">
        <v>596</v>
      </c>
      <c r="B597"/>
      <c r="C597"/>
      <c r="F597" s="5" t="s">
        <v>642</v>
      </c>
      <c r="H597" s="86" t="s">
        <v>642</v>
      </c>
      <c r="J597" s="9"/>
      <c r="K597" s="26"/>
      <c r="L597" s="26"/>
      <c r="AB597" s="155"/>
    </row>
    <row r="598" spans="1:28">
      <c r="A598" s="24">
        <v>597</v>
      </c>
      <c r="B598"/>
      <c r="C598"/>
      <c r="F598" s="5" t="s">
        <v>642</v>
      </c>
      <c r="H598" s="86" t="s">
        <v>642</v>
      </c>
      <c r="J598" s="9"/>
      <c r="K598" s="26"/>
      <c r="L598" s="26"/>
      <c r="AB598" s="155"/>
    </row>
    <row r="599" spans="1:28">
      <c r="A599" s="24">
        <v>598</v>
      </c>
      <c r="B599"/>
      <c r="C599"/>
      <c r="F599" s="5" t="s">
        <v>642</v>
      </c>
      <c r="H599" s="86" t="s">
        <v>642</v>
      </c>
      <c r="J599" s="9"/>
      <c r="K599" s="26"/>
      <c r="L599" s="26"/>
      <c r="AB599" s="155"/>
    </row>
    <row r="600" spans="1:28">
      <c r="A600" s="24">
        <v>599</v>
      </c>
      <c r="B600"/>
      <c r="C600"/>
      <c r="F600" s="5" t="s">
        <v>642</v>
      </c>
      <c r="H600" s="86" t="s">
        <v>642</v>
      </c>
      <c r="J600" s="9"/>
      <c r="K600" s="26"/>
      <c r="L600" s="26"/>
      <c r="AB600" s="155"/>
    </row>
    <row r="601" spans="1:28">
      <c r="A601" s="24">
        <v>600</v>
      </c>
      <c r="B601"/>
      <c r="C601"/>
      <c r="F601" s="5" t="s">
        <v>642</v>
      </c>
      <c r="H601" s="86" t="s">
        <v>642</v>
      </c>
      <c r="J601" s="9"/>
      <c r="K601" s="26"/>
      <c r="L601" s="26"/>
      <c r="AB601" s="155"/>
    </row>
    <row r="602" spans="1:28">
      <c r="A602" s="24">
        <v>601</v>
      </c>
      <c r="B602"/>
      <c r="C602"/>
      <c r="F602" s="5" t="s">
        <v>642</v>
      </c>
      <c r="H602" s="86" t="s">
        <v>642</v>
      </c>
      <c r="J602" s="9"/>
      <c r="K602" s="26"/>
      <c r="L602" s="26"/>
      <c r="AB602" s="155"/>
    </row>
    <row r="603" spans="1:28">
      <c r="A603" s="24">
        <v>602</v>
      </c>
      <c r="B603"/>
      <c r="C603"/>
      <c r="F603" s="5" t="s">
        <v>642</v>
      </c>
      <c r="H603" s="86" t="s">
        <v>642</v>
      </c>
      <c r="J603" s="9"/>
      <c r="K603" s="26"/>
      <c r="L603" s="26"/>
      <c r="AB603" s="155"/>
    </row>
    <row r="604" spans="1:28">
      <c r="A604" s="24">
        <v>603</v>
      </c>
      <c r="B604"/>
      <c r="C604"/>
      <c r="F604" s="5" t="s">
        <v>642</v>
      </c>
      <c r="H604" s="86" t="s">
        <v>642</v>
      </c>
      <c r="J604" s="9"/>
      <c r="K604" s="26"/>
      <c r="L604" s="26"/>
      <c r="AB604" s="155"/>
    </row>
    <row r="605" spans="1:28">
      <c r="A605" s="24">
        <v>604</v>
      </c>
      <c r="B605"/>
      <c r="C605"/>
      <c r="F605" s="5" t="s">
        <v>642</v>
      </c>
      <c r="H605" s="86" t="s">
        <v>642</v>
      </c>
      <c r="J605" s="9"/>
      <c r="K605" s="26"/>
      <c r="L605" s="26"/>
      <c r="AB605" s="155"/>
    </row>
    <row r="606" spans="1:28">
      <c r="A606" s="24">
        <v>605</v>
      </c>
      <c r="B606"/>
      <c r="C606"/>
      <c r="F606" s="5" t="s">
        <v>642</v>
      </c>
      <c r="H606" s="86" t="s">
        <v>642</v>
      </c>
      <c r="J606" s="9"/>
      <c r="K606" s="26"/>
      <c r="L606" s="26"/>
      <c r="AB606" s="155"/>
    </row>
    <row r="607" spans="1:28">
      <c r="A607" s="24">
        <v>606</v>
      </c>
      <c r="B607"/>
      <c r="C607"/>
      <c r="F607" s="5" t="s">
        <v>642</v>
      </c>
      <c r="H607" s="86" t="s">
        <v>642</v>
      </c>
      <c r="J607" s="9"/>
      <c r="K607" s="26"/>
      <c r="L607" s="26"/>
      <c r="AB607" s="155"/>
    </row>
    <row r="608" spans="1:28">
      <c r="A608" s="24">
        <v>607</v>
      </c>
      <c r="B608"/>
      <c r="C608"/>
      <c r="F608" s="5" t="s">
        <v>642</v>
      </c>
      <c r="H608" s="86" t="s">
        <v>642</v>
      </c>
      <c r="J608" s="9"/>
      <c r="K608" s="26"/>
      <c r="L608" s="26"/>
      <c r="AB608" s="155"/>
    </row>
    <row r="609" spans="1:28">
      <c r="A609" s="24">
        <v>608</v>
      </c>
      <c r="B609"/>
      <c r="C609"/>
      <c r="F609" s="5" t="s">
        <v>642</v>
      </c>
      <c r="H609" s="86" t="s">
        <v>642</v>
      </c>
      <c r="J609" s="9"/>
      <c r="K609" s="26"/>
      <c r="L609" s="26"/>
      <c r="AB609" s="155"/>
    </row>
    <row r="610" spans="1:28">
      <c r="A610" s="24">
        <v>609</v>
      </c>
      <c r="B610"/>
      <c r="C610"/>
      <c r="F610" s="5" t="s">
        <v>642</v>
      </c>
      <c r="H610" s="86" t="s">
        <v>642</v>
      </c>
      <c r="J610" s="9"/>
      <c r="K610" s="26"/>
      <c r="L610" s="26"/>
      <c r="AB610" s="155"/>
    </row>
    <row r="611" spans="1:28">
      <c r="A611" s="24">
        <v>610</v>
      </c>
      <c r="B611"/>
      <c r="C611"/>
      <c r="F611" s="5" t="s">
        <v>642</v>
      </c>
      <c r="H611" s="86" t="s">
        <v>642</v>
      </c>
      <c r="J611" s="9"/>
      <c r="K611" s="26"/>
      <c r="L611" s="26"/>
      <c r="AB611" s="155"/>
    </row>
    <row r="612" spans="1:28">
      <c r="A612" s="24">
        <v>611</v>
      </c>
      <c r="B612"/>
      <c r="C612"/>
      <c r="F612" s="5" t="s">
        <v>642</v>
      </c>
      <c r="H612" s="86" t="s">
        <v>642</v>
      </c>
      <c r="J612" s="9"/>
      <c r="K612" s="26"/>
      <c r="L612" s="26"/>
      <c r="AB612" s="155"/>
    </row>
    <row r="613" spans="1:28">
      <c r="A613" s="24">
        <v>612</v>
      </c>
      <c r="B613"/>
      <c r="C613"/>
      <c r="F613" s="5" t="s">
        <v>642</v>
      </c>
      <c r="H613" s="86" t="s">
        <v>642</v>
      </c>
      <c r="J613" s="9"/>
      <c r="K613" s="26"/>
      <c r="L613" s="26"/>
      <c r="AB613" s="155"/>
    </row>
    <row r="614" spans="1:28">
      <c r="A614" s="24">
        <v>613</v>
      </c>
      <c r="B614"/>
      <c r="C614"/>
      <c r="F614" s="5" t="s">
        <v>642</v>
      </c>
      <c r="H614" s="86" t="s">
        <v>642</v>
      </c>
      <c r="J614" s="9"/>
      <c r="K614" s="26"/>
      <c r="L614" s="26"/>
      <c r="AB614" s="155"/>
    </row>
    <row r="615" spans="1:28">
      <c r="A615" s="24">
        <v>614</v>
      </c>
      <c r="B615"/>
      <c r="C615"/>
      <c r="F615" s="5" t="s">
        <v>642</v>
      </c>
      <c r="H615" s="86" t="s">
        <v>642</v>
      </c>
      <c r="J615" s="9"/>
      <c r="K615" s="26"/>
      <c r="L615" s="26"/>
      <c r="AB615" s="155"/>
    </row>
    <row r="616" spans="1:28">
      <c r="A616" s="24">
        <v>615</v>
      </c>
      <c r="B616"/>
      <c r="C616"/>
      <c r="F616" s="5" t="s">
        <v>642</v>
      </c>
      <c r="H616" s="86" t="s">
        <v>642</v>
      </c>
      <c r="J616" s="9"/>
      <c r="K616" s="26"/>
      <c r="L616" s="26"/>
      <c r="AB616" s="155"/>
    </row>
    <row r="617" spans="1:28">
      <c r="A617" s="24">
        <v>616</v>
      </c>
      <c r="B617"/>
      <c r="C617"/>
      <c r="F617" s="5" t="s">
        <v>642</v>
      </c>
      <c r="H617" s="86" t="s">
        <v>642</v>
      </c>
      <c r="J617" s="9"/>
      <c r="K617" s="26"/>
      <c r="L617" s="26"/>
      <c r="AB617" s="155"/>
    </row>
    <row r="618" spans="1:28">
      <c r="A618" s="24">
        <v>617</v>
      </c>
      <c r="B618"/>
      <c r="C618"/>
      <c r="F618" s="5" t="s">
        <v>642</v>
      </c>
      <c r="H618" s="86" t="s">
        <v>642</v>
      </c>
      <c r="J618" s="9"/>
      <c r="K618" s="26"/>
      <c r="L618" s="26"/>
      <c r="AB618" s="155"/>
    </row>
    <row r="619" spans="1:28">
      <c r="A619" s="24">
        <v>618</v>
      </c>
      <c r="B619"/>
      <c r="C619"/>
      <c r="F619" s="5" t="s">
        <v>642</v>
      </c>
      <c r="H619" s="86" t="s">
        <v>642</v>
      </c>
      <c r="J619" s="9"/>
      <c r="K619" s="26"/>
      <c r="L619" s="26"/>
      <c r="AB619" s="155"/>
    </row>
    <row r="620" spans="1:28">
      <c r="A620" s="24">
        <v>619</v>
      </c>
      <c r="B620"/>
      <c r="C620"/>
      <c r="F620" s="5" t="s">
        <v>642</v>
      </c>
      <c r="H620" s="86" t="s">
        <v>642</v>
      </c>
      <c r="J620" s="9"/>
      <c r="K620" s="26"/>
      <c r="L620" s="26"/>
      <c r="AB620" s="155"/>
    </row>
    <row r="621" spans="1:28">
      <c r="A621" s="24">
        <v>620</v>
      </c>
      <c r="B621"/>
      <c r="C621"/>
      <c r="F621" s="5" t="s">
        <v>642</v>
      </c>
      <c r="H621" s="86" t="s">
        <v>642</v>
      </c>
      <c r="J621" s="9"/>
      <c r="K621" s="26"/>
      <c r="L621" s="26"/>
      <c r="AB621" s="155"/>
    </row>
    <row r="622" spans="1:28">
      <c r="A622" s="24">
        <v>621</v>
      </c>
      <c r="B622"/>
      <c r="C622"/>
      <c r="F622" s="5" t="s">
        <v>642</v>
      </c>
      <c r="H622" s="86" t="s">
        <v>642</v>
      </c>
      <c r="J622" s="9"/>
      <c r="K622" s="26"/>
      <c r="L622" s="26"/>
      <c r="AB622" s="155"/>
    </row>
    <row r="623" spans="1:28">
      <c r="A623" s="24">
        <v>622</v>
      </c>
      <c r="B623"/>
      <c r="C623"/>
      <c r="F623" s="5" t="s">
        <v>642</v>
      </c>
      <c r="H623" s="86" t="s">
        <v>642</v>
      </c>
      <c r="J623" s="9"/>
      <c r="K623" s="26"/>
      <c r="L623" s="26"/>
      <c r="AB623" s="155"/>
    </row>
    <row r="624" spans="1:28">
      <c r="A624" s="24">
        <v>623</v>
      </c>
      <c r="B624"/>
      <c r="C624"/>
      <c r="F624" s="5" t="s">
        <v>642</v>
      </c>
      <c r="H624" s="86" t="s">
        <v>642</v>
      </c>
      <c r="J624" s="9"/>
      <c r="K624" s="26"/>
      <c r="L624" s="26"/>
      <c r="AB624" s="155"/>
    </row>
    <row r="625" spans="1:28">
      <c r="A625" s="24">
        <v>624</v>
      </c>
      <c r="B625"/>
      <c r="C625"/>
      <c r="F625" s="5" t="s">
        <v>642</v>
      </c>
      <c r="H625" s="86" t="s">
        <v>642</v>
      </c>
      <c r="J625" s="9"/>
      <c r="K625" s="26"/>
      <c r="L625" s="26"/>
      <c r="AB625" s="155"/>
    </row>
    <row r="626" spans="1:28">
      <c r="A626" s="24">
        <v>625</v>
      </c>
      <c r="B626"/>
      <c r="C626"/>
      <c r="F626" s="5" t="s">
        <v>642</v>
      </c>
      <c r="H626" s="86" t="s">
        <v>642</v>
      </c>
      <c r="J626" s="9"/>
      <c r="K626" s="26"/>
      <c r="L626" s="26"/>
      <c r="AB626" s="155"/>
    </row>
    <row r="627" spans="1:28">
      <c r="A627" s="24">
        <v>626</v>
      </c>
      <c r="B627"/>
      <c r="C627"/>
      <c r="F627" s="5" t="s">
        <v>642</v>
      </c>
      <c r="H627" s="86" t="s">
        <v>642</v>
      </c>
      <c r="J627" s="9"/>
      <c r="K627" s="26"/>
      <c r="L627" s="26"/>
      <c r="AB627" s="155"/>
    </row>
    <row r="628" spans="1:28">
      <c r="A628" s="24">
        <v>627</v>
      </c>
      <c r="B628"/>
      <c r="C628"/>
      <c r="F628" s="5" t="s">
        <v>642</v>
      </c>
      <c r="H628" s="86" t="s">
        <v>642</v>
      </c>
      <c r="J628" s="9"/>
      <c r="K628" s="26"/>
      <c r="L628" s="26"/>
      <c r="AB628" s="155"/>
    </row>
    <row r="629" spans="1:28">
      <c r="A629" s="24">
        <v>628</v>
      </c>
      <c r="B629"/>
      <c r="C629"/>
      <c r="F629" s="5" t="s">
        <v>642</v>
      </c>
      <c r="H629" s="86" t="s">
        <v>642</v>
      </c>
      <c r="J629" s="9"/>
      <c r="K629" s="26"/>
      <c r="L629" s="26"/>
      <c r="AB629" s="155"/>
    </row>
    <row r="630" spans="1:28">
      <c r="A630" s="24">
        <v>629</v>
      </c>
      <c r="B630"/>
      <c r="C630"/>
      <c r="F630" s="5" t="s">
        <v>642</v>
      </c>
      <c r="H630" s="86" t="s">
        <v>642</v>
      </c>
      <c r="J630" s="9"/>
      <c r="K630" s="26"/>
      <c r="L630" s="26"/>
      <c r="AB630" s="155"/>
    </row>
    <row r="631" spans="1:28">
      <c r="A631" s="24">
        <v>630</v>
      </c>
      <c r="B631"/>
      <c r="C631"/>
      <c r="F631" s="5" t="s">
        <v>642</v>
      </c>
      <c r="H631" s="86" t="s">
        <v>642</v>
      </c>
      <c r="J631" s="9"/>
      <c r="K631" s="26"/>
      <c r="L631" s="26"/>
      <c r="AB631" s="155"/>
    </row>
    <row r="632" spans="1:28">
      <c r="A632" s="24">
        <v>631</v>
      </c>
      <c r="B632"/>
      <c r="C632"/>
      <c r="F632" s="5" t="s">
        <v>642</v>
      </c>
      <c r="H632" s="86" t="s">
        <v>642</v>
      </c>
      <c r="J632" s="9"/>
      <c r="K632" s="26"/>
      <c r="L632" s="26"/>
      <c r="AB632" s="155"/>
    </row>
    <row r="633" spans="1:28">
      <c r="A633" s="24">
        <v>632</v>
      </c>
      <c r="B633"/>
      <c r="C633"/>
      <c r="F633" s="5" t="s">
        <v>642</v>
      </c>
      <c r="H633" s="86" t="s">
        <v>642</v>
      </c>
      <c r="J633" s="9"/>
      <c r="K633" s="26"/>
      <c r="L633" s="26"/>
      <c r="AB633" s="155"/>
    </row>
    <row r="634" spans="1:28">
      <c r="A634" s="24">
        <v>633</v>
      </c>
      <c r="B634"/>
      <c r="C634"/>
      <c r="F634" s="5" t="s">
        <v>642</v>
      </c>
      <c r="H634" s="86" t="s">
        <v>642</v>
      </c>
      <c r="J634" s="9"/>
      <c r="K634" s="26"/>
      <c r="L634" s="26"/>
      <c r="AB634" s="155"/>
    </row>
    <row r="635" spans="1:28">
      <c r="A635" s="24">
        <v>634</v>
      </c>
      <c r="B635"/>
      <c r="C635"/>
      <c r="F635" s="5" t="s">
        <v>642</v>
      </c>
      <c r="H635" s="86" t="s">
        <v>642</v>
      </c>
      <c r="J635" s="9"/>
      <c r="K635" s="26"/>
      <c r="L635" s="26"/>
      <c r="AB635" s="155"/>
    </row>
    <row r="636" spans="1:28">
      <c r="A636" s="24">
        <v>635</v>
      </c>
      <c r="B636"/>
      <c r="C636"/>
      <c r="F636" s="5" t="s">
        <v>642</v>
      </c>
      <c r="H636" s="86" t="s">
        <v>642</v>
      </c>
      <c r="J636" s="9"/>
      <c r="K636" s="26"/>
      <c r="L636" s="26"/>
      <c r="AB636" s="155"/>
    </row>
    <row r="637" spans="1:28">
      <c r="A637" s="24">
        <v>636</v>
      </c>
      <c r="B637"/>
      <c r="C637"/>
      <c r="F637" s="5" t="s">
        <v>642</v>
      </c>
      <c r="H637" s="86" t="s">
        <v>642</v>
      </c>
      <c r="J637" s="9"/>
      <c r="K637" s="26"/>
      <c r="L637" s="26"/>
      <c r="AB637" s="155"/>
    </row>
    <row r="638" spans="1:28">
      <c r="A638" s="24">
        <v>637</v>
      </c>
      <c r="B638"/>
      <c r="C638"/>
      <c r="F638" s="5" t="s">
        <v>642</v>
      </c>
      <c r="H638" s="86" t="s">
        <v>642</v>
      </c>
      <c r="J638" s="9"/>
      <c r="K638" s="26"/>
      <c r="L638" s="26"/>
      <c r="AB638" s="155"/>
    </row>
    <row r="639" spans="1:28">
      <c r="A639" s="24">
        <v>638</v>
      </c>
      <c r="B639"/>
      <c r="C639"/>
      <c r="F639" s="5" t="s">
        <v>642</v>
      </c>
      <c r="H639" s="86" t="s">
        <v>642</v>
      </c>
      <c r="J639" s="9"/>
      <c r="K639" s="26"/>
      <c r="L639" s="26"/>
      <c r="AB639" s="155"/>
    </row>
    <row r="640" spans="1:28">
      <c r="A640" s="24">
        <v>639</v>
      </c>
      <c r="B640"/>
      <c r="C640"/>
      <c r="F640" s="5" t="s">
        <v>642</v>
      </c>
      <c r="H640" s="86" t="s">
        <v>642</v>
      </c>
      <c r="J640" s="9"/>
      <c r="K640" s="26"/>
      <c r="L640" s="26"/>
      <c r="AB640" s="155"/>
    </row>
    <row r="641" spans="1:28">
      <c r="A641" s="24">
        <v>640</v>
      </c>
      <c r="B641"/>
      <c r="C641"/>
      <c r="F641" s="5" t="s">
        <v>642</v>
      </c>
      <c r="H641" s="86" t="s">
        <v>642</v>
      </c>
      <c r="J641" s="9"/>
      <c r="K641" s="26"/>
      <c r="L641" s="26"/>
      <c r="AB641" s="155"/>
    </row>
    <row r="642" spans="1:28">
      <c r="A642" s="24">
        <v>641</v>
      </c>
      <c r="B642"/>
      <c r="C642"/>
      <c r="F642" s="5" t="s">
        <v>642</v>
      </c>
      <c r="H642" s="86" t="s">
        <v>642</v>
      </c>
      <c r="J642" s="9"/>
      <c r="K642" s="26"/>
      <c r="L642" s="26"/>
      <c r="AB642" s="155"/>
    </row>
    <row r="643" spans="1:28">
      <c r="A643" s="24">
        <v>642</v>
      </c>
      <c r="B643"/>
      <c r="C643"/>
      <c r="F643" s="5" t="s">
        <v>642</v>
      </c>
      <c r="H643" s="86" t="s">
        <v>642</v>
      </c>
      <c r="J643" s="9"/>
      <c r="K643" s="26"/>
      <c r="L643" s="26"/>
      <c r="AB643" s="155"/>
    </row>
    <row r="644" spans="1:28">
      <c r="A644" s="24">
        <v>643</v>
      </c>
      <c r="B644"/>
      <c r="C644"/>
      <c r="F644" s="5" t="s">
        <v>642</v>
      </c>
      <c r="H644" s="86" t="s">
        <v>642</v>
      </c>
      <c r="J644" s="9"/>
      <c r="K644" s="26"/>
      <c r="L644" s="26"/>
      <c r="AB644" s="155"/>
    </row>
    <row r="645" spans="1:28">
      <c r="A645" s="24">
        <v>644</v>
      </c>
      <c r="B645"/>
      <c r="C645"/>
      <c r="F645" s="5" t="s">
        <v>642</v>
      </c>
      <c r="H645" s="86" t="s">
        <v>642</v>
      </c>
      <c r="J645" s="9"/>
      <c r="K645" s="26"/>
      <c r="L645" s="26"/>
      <c r="AB645" s="155"/>
    </row>
    <row r="646" spans="1:28">
      <c r="A646" s="24">
        <v>645</v>
      </c>
      <c r="B646"/>
      <c r="C646"/>
      <c r="F646" s="5" t="s">
        <v>642</v>
      </c>
      <c r="H646" s="86" t="s">
        <v>642</v>
      </c>
      <c r="J646" s="9"/>
      <c r="K646" s="26"/>
      <c r="L646" s="26"/>
      <c r="AB646" s="155"/>
    </row>
    <row r="647" spans="1:28">
      <c r="A647" s="24">
        <v>646</v>
      </c>
      <c r="B647"/>
      <c r="C647"/>
      <c r="F647" s="5" t="s">
        <v>642</v>
      </c>
      <c r="H647" s="86" t="s">
        <v>642</v>
      </c>
      <c r="J647" s="9"/>
      <c r="K647" s="26"/>
      <c r="L647" s="26"/>
      <c r="AB647" s="155"/>
    </row>
    <row r="648" spans="1:28">
      <c r="A648" s="24">
        <v>647</v>
      </c>
      <c r="B648"/>
      <c r="C648"/>
      <c r="F648" s="5" t="s">
        <v>642</v>
      </c>
      <c r="H648" s="86" t="s">
        <v>642</v>
      </c>
      <c r="J648" s="9"/>
      <c r="K648" s="26"/>
      <c r="L648" s="26"/>
      <c r="AB648" s="155"/>
    </row>
    <row r="649" spans="1:28">
      <c r="A649" s="24">
        <v>648</v>
      </c>
      <c r="B649"/>
      <c r="C649"/>
      <c r="F649" s="5" t="s">
        <v>642</v>
      </c>
      <c r="H649" s="86" t="s">
        <v>642</v>
      </c>
      <c r="J649" s="9"/>
      <c r="K649" s="26"/>
      <c r="L649" s="26"/>
      <c r="AB649" s="155"/>
    </row>
    <row r="650" spans="1:28">
      <c r="A650" s="24">
        <v>649</v>
      </c>
      <c r="B650"/>
      <c r="C650"/>
      <c r="F650" s="5" t="s">
        <v>642</v>
      </c>
      <c r="H650" s="86" t="s">
        <v>642</v>
      </c>
      <c r="J650" s="9"/>
      <c r="K650" s="26"/>
      <c r="L650" s="26"/>
      <c r="AB650" s="155"/>
    </row>
    <row r="651" spans="1:28">
      <c r="A651" s="24">
        <v>650</v>
      </c>
      <c r="B651"/>
      <c r="C651"/>
      <c r="F651" s="5" t="s">
        <v>642</v>
      </c>
      <c r="H651" s="86" t="s">
        <v>642</v>
      </c>
      <c r="J651" s="9"/>
      <c r="K651" s="26"/>
      <c r="L651" s="26"/>
      <c r="AB651" s="155"/>
    </row>
    <row r="652" spans="1:28">
      <c r="A652" s="24">
        <v>651</v>
      </c>
      <c r="B652"/>
      <c r="C652"/>
      <c r="F652" s="5" t="s">
        <v>642</v>
      </c>
      <c r="H652" s="86" t="s">
        <v>642</v>
      </c>
      <c r="J652" s="9"/>
      <c r="K652" s="26"/>
      <c r="L652" s="26"/>
      <c r="AB652" s="155"/>
    </row>
    <row r="653" spans="1:28">
      <c r="A653" s="24">
        <v>652</v>
      </c>
      <c r="B653"/>
      <c r="C653"/>
      <c r="F653" s="5" t="s">
        <v>642</v>
      </c>
      <c r="H653" s="86" t="s">
        <v>642</v>
      </c>
      <c r="J653" s="9"/>
      <c r="K653" s="26"/>
      <c r="L653" s="26"/>
      <c r="AB653" s="155"/>
    </row>
    <row r="654" spans="1:28">
      <c r="A654" s="24">
        <v>653</v>
      </c>
      <c r="B654"/>
      <c r="C654"/>
      <c r="F654" s="5" t="s">
        <v>642</v>
      </c>
      <c r="H654" s="86" t="s">
        <v>642</v>
      </c>
      <c r="J654" s="9"/>
      <c r="K654" s="26"/>
      <c r="L654" s="26"/>
      <c r="AB654" s="155"/>
    </row>
    <row r="655" spans="1:28">
      <c r="A655" s="24">
        <v>654</v>
      </c>
      <c r="B655"/>
      <c r="C655"/>
      <c r="F655" s="5" t="s">
        <v>642</v>
      </c>
      <c r="H655" s="86" t="s">
        <v>642</v>
      </c>
      <c r="J655" s="9"/>
      <c r="K655" s="26"/>
      <c r="L655" s="26"/>
      <c r="AB655" s="155"/>
    </row>
    <row r="656" spans="1:28">
      <c r="A656" s="24">
        <v>655</v>
      </c>
      <c r="B656"/>
      <c r="C656"/>
      <c r="F656" s="5" t="s">
        <v>642</v>
      </c>
      <c r="H656" s="86" t="s">
        <v>642</v>
      </c>
      <c r="J656" s="9"/>
      <c r="K656" s="26"/>
      <c r="L656" s="26"/>
      <c r="AB656" s="155"/>
    </row>
    <row r="657" spans="1:28">
      <c r="A657" s="24">
        <v>656</v>
      </c>
      <c r="B657"/>
      <c r="C657"/>
      <c r="F657" s="5" t="s">
        <v>642</v>
      </c>
      <c r="H657" s="86" t="s">
        <v>642</v>
      </c>
      <c r="J657" s="9"/>
      <c r="K657" s="26"/>
      <c r="L657" s="26"/>
      <c r="AB657" s="155"/>
    </row>
    <row r="658" spans="1:28">
      <c r="A658" s="24">
        <v>657</v>
      </c>
      <c r="B658"/>
      <c r="C658"/>
      <c r="F658" s="5" t="s">
        <v>642</v>
      </c>
      <c r="H658" s="86" t="s">
        <v>642</v>
      </c>
      <c r="J658" s="9"/>
      <c r="K658" s="26"/>
      <c r="L658" s="26"/>
      <c r="AB658" s="155"/>
    </row>
    <row r="659" spans="1:28">
      <c r="A659" s="24">
        <v>658</v>
      </c>
      <c r="B659"/>
      <c r="C659"/>
      <c r="F659" s="5" t="s">
        <v>642</v>
      </c>
      <c r="H659" s="86" t="s">
        <v>642</v>
      </c>
      <c r="J659" s="9"/>
      <c r="K659" s="26"/>
      <c r="L659" s="26"/>
      <c r="AB659" s="155"/>
    </row>
    <row r="660" spans="1:28">
      <c r="A660" s="24">
        <v>659</v>
      </c>
      <c r="B660"/>
      <c r="C660"/>
      <c r="F660" s="5" t="s">
        <v>642</v>
      </c>
      <c r="H660" s="86" t="s">
        <v>642</v>
      </c>
      <c r="J660" s="9"/>
      <c r="K660" s="26"/>
      <c r="L660" s="26"/>
      <c r="AB660" s="155"/>
    </row>
    <row r="661" spans="1:28">
      <c r="A661" s="24">
        <v>660</v>
      </c>
      <c r="B661"/>
      <c r="C661"/>
      <c r="F661" s="5" t="s">
        <v>642</v>
      </c>
      <c r="H661" s="86" t="s">
        <v>642</v>
      </c>
      <c r="J661" s="9"/>
      <c r="K661" s="26"/>
      <c r="L661" s="26"/>
      <c r="AB661" s="155"/>
    </row>
    <row r="662" spans="1:28">
      <c r="A662" s="24">
        <v>661</v>
      </c>
      <c r="B662"/>
      <c r="C662"/>
      <c r="F662" s="5" t="s">
        <v>642</v>
      </c>
      <c r="H662" s="86" t="s">
        <v>642</v>
      </c>
      <c r="J662" s="9"/>
      <c r="K662" s="26"/>
      <c r="L662" s="26"/>
      <c r="AB662" s="155"/>
    </row>
    <row r="663" spans="1:28">
      <c r="A663" s="24">
        <v>662</v>
      </c>
      <c r="B663"/>
      <c r="C663"/>
      <c r="F663" s="5" t="s">
        <v>642</v>
      </c>
      <c r="H663" s="86" t="s">
        <v>642</v>
      </c>
      <c r="J663" s="9"/>
      <c r="K663" s="26"/>
      <c r="L663" s="26"/>
      <c r="AB663" s="155"/>
    </row>
    <row r="664" spans="1:28">
      <c r="A664" s="24">
        <v>663</v>
      </c>
      <c r="B664"/>
      <c r="C664"/>
      <c r="F664" s="5" t="s">
        <v>642</v>
      </c>
      <c r="H664" s="86" t="s">
        <v>642</v>
      </c>
      <c r="J664" s="9"/>
      <c r="K664" s="26"/>
      <c r="L664" s="26"/>
      <c r="AB664" s="155"/>
    </row>
    <row r="665" spans="1:28">
      <c r="A665" s="24">
        <v>664</v>
      </c>
      <c r="B665"/>
      <c r="C665"/>
      <c r="F665" s="5" t="s">
        <v>642</v>
      </c>
      <c r="H665" s="86" t="s">
        <v>642</v>
      </c>
      <c r="J665" s="9"/>
      <c r="K665" s="26"/>
      <c r="L665" s="26"/>
      <c r="AB665" s="155"/>
    </row>
    <row r="666" spans="1:28">
      <c r="A666" s="24">
        <v>665</v>
      </c>
      <c r="B666"/>
      <c r="C666"/>
      <c r="F666" s="5" t="s">
        <v>642</v>
      </c>
      <c r="H666" s="86" t="s">
        <v>642</v>
      </c>
      <c r="J666" s="9"/>
      <c r="K666" s="26"/>
      <c r="L666" s="26"/>
      <c r="AB666" s="155"/>
    </row>
    <row r="667" spans="1:28">
      <c r="A667" s="24">
        <v>666</v>
      </c>
      <c r="B667"/>
      <c r="C667"/>
      <c r="F667" s="5" t="s">
        <v>642</v>
      </c>
      <c r="H667" s="86" t="s">
        <v>642</v>
      </c>
      <c r="J667" s="9"/>
      <c r="K667" s="26"/>
      <c r="L667" s="26"/>
      <c r="AB667" s="155"/>
    </row>
    <row r="668" spans="1:28">
      <c r="A668" s="24">
        <v>667</v>
      </c>
      <c r="B668"/>
      <c r="C668"/>
      <c r="F668" s="5" t="s">
        <v>642</v>
      </c>
      <c r="H668" s="86" t="s">
        <v>642</v>
      </c>
      <c r="J668" s="9"/>
      <c r="K668" s="26"/>
      <c r="L668" s="26"/>
      <c r="AB668" s="155"/>
    </row>
    <row r="669" spans="1:28">
      <c r="A669" s="24">
        <v>668</v>
      </c>
      <c r="B669"/>
      <c r="C669"/>
      <c r="F669" s="5" t="s">
        <v>642</v>
      </c>
      <c r="H669" s="86" t="s">
        <v>642</v>
      </c>
      <c r="J669" s="9"/>
      <c r="K669" s="26"/>
      <c r="L669" s="26"/>
      <c r="AB669" s="155"/>
    </row>
    <row r="670" spans="1:28">
      <c r="A670" s="24">
        <v>669</v>
      </c>
      <c r="B670"/>
      <c r="C670"/>
      <c r="F670" s="5" t="s">
        <v>642</v>
      </c>
      <c r="H670" s="86" t="s">
        <v>642</v>
      </c>
      <c r="J670" s="9"/>
      <c r="K670" s="26"/>
      <c r="L670" s="26"/>
      <c r="AB670" s="155"/>
    </row>
    <row r="671" spans="1:28">
      <c r="A671" s="24">
        <v>670</v>
      </c>
      <c r="B671"/>
      <c r="C671"/>
      <c r="F671" s="5" t="s">
        <v>642</v>
      </c>
      <c r="H671" s="86" t="s">
        <v>642</v>
      </c>
      <c r="J671" s="9"/>
      <c r="K671" s="26"/>
      <c r="L671" s="26"/>
      <c r="AB671" s="155"/>
    </row>
    <row r="672" spans="1:28">
      <c r="A672" s="24">
        <v>671</v>
      </c>
      <c r="B672"/>
      <c r="C672"/>
      <c r="F672" s="5" t="s">
        <v>642</v>
      </c>
      <c r="H672" s="86" t="s">
        <v>642</v>
      </c>
      <c r="J672" s="9"/>
      <c r="K672" s="26"/>
      <c r="L672" s="26"/>
      <c r="AB672" s="155"/>
    </row>
    <row r="673" spans="1:28">
      <c r="A673" s="24">
        <v>672</v>
      </c>
      <c r="B673"/>
      <c r="C673"/>
      <c r="F673" s="5" t="s">
        <v>642</v>
      </c>
      <c r="H673" s="86" t="s">
        <v>642</v>
      </c>
      <c r="J673" s="9"/>
      <c r="K673" s="26"/>
      <c r="L673" s="26"/>
      <c r="AB673" s="155"/>
    </row>
    <row r="674" spans="1:28">
      <c r="A674" s="24">
        <v>673</v>
      </c>
      <c r="B674"/>
      <c r="C674"/>
      <c r="F674" s="5" t="s">
        <v>642</v>
      </c>
      <c r="H674" s="86" t="s">
        <v>642</v>
      </c>
      <c r="J674" s="9"/>
      <c r="K674" s="26"/>
      <c r="L674" s="26"/>
      <c r="AB674" s="155"/>
    </row>
    <row r="675" spans="1:28">
      <c r="A675" s="24">
        <v>674</v>
      </c>
      <c r="B675"/>
      <c r="C675"/>
      <c r="F675" s="5" t="s">
        <v>642</v>
      </c>
      <c r="H675" s="86" t="s">
        <v>642</v>
      </c>
      <c r="J675" s="9"/>
      <c r="K675" s="26"/>
      <c r="L675" s="26"/>
      <c r="AB675" s="155"/>
    </row>
    <row r="676" spans="1:28">
      <c r="A676" s="24">
        <v>675</v>
      </c>
      <c r="B676"/>
      <c r="C676"/>
      <c r="F676" s="5" t="s">
        <v>642</v>
      </c>
      <c r="H676" s="86" t="s">
        <v>642</v>
      </c>
      <c r="J676" s="9"/>
      <c r="K676" s="26"/>
      <c r="L676" s="26"/>
      <c r="AB676" s="155"/>
    </row>
    <row r="677" spans="1:28">
      <c r="A677" s="24">
        <v>676</v>
      </c>
      <c r="B677"/>
      <c r="C677"/>
      <c r="F677" s="5" t="s">
        <v>642</v>
      </c>
      <c r="H677" s="86" t="s">
        <v>642</v>
      </c>
      <c r="J677" s="9"/>
      <c r="K677" s="26"/>
      <c r="L677" s="26"/>
      <c r="AB677" s="155"/>
    </row>
    <row r="678" spans="1:28">
      <c r="A678" s="24">
        <v>677</v>
      </c>
      <c r="B678"/>
      <c r="C678"/>
      <c r="F678" s="5" t="s">
        <v>642</v>
      </c>
      <c r="H678" s="86" t="s">
        <v>642</v>
      </c>
      <c r="J678" s="9"/>
      <c r="K678" s="26"/>
      <c r="L678" s="26"/>
      <c r="AB678" s="155"/>
    </row>
    <row r="679" spans="1:28">
      <c r="A679" s="24">
        <v>678</v>
      </c>
      <c r="B679"/>
      <c r="C679"/>
      <c r="F679" s="5" t="s">
        <v>642</v>
      </c>
      <c r="H679" s="86" t="s">
        <v>642</v>
      </c>
      <c r="J679" s="9"/>
      <c r="K679" s="26"/>
      <c r="L679" s="26"/>
      <c r="AB679" s="155"/>
    </row>
    <row r="680" spans="1:28">
      <c r="A680" s="24">
        <v>679</v>
      </c>
      <c r="B680"/>
      <c r="C680"/>
      <c r="F680" s="5" t="s">
        <v>642</v>
      </c>
      <c r="H680" s="86" t="s">
        <v>642</v>
      </c>
      <c r="J680" s="9"/>
      <c r="K680" s="26"/>
      <c r="L680" s="26"/>
      <c r="AB680" s="155"/>
    </row>
    <row r="681" spans="1:28">
      <c r="A681" s="24">
        <v>680</v>
      </c>
      <c r="B681"/>
      <c r="C681"/>
      <c r="F681" s="5" t="s">
        <v>642</v>
      </c>
      <c r="H681" s="86" t="s">
        <v>642</v>
      </c>
      <c r="J681" s="9"/>
      <c r="K681" s="26"/>
      <c r="L681" s="26"/>
      <c r="AB681" s="155"/>
    </row>
    <row r="682" spans="1:28">
      <c r="A682" s="24">
        <v>681</v>
      </c>
      <c r="B682"/>
      <c r="C682"/>
      <c r="F682" s="5" t="s">
        <v>642</v>
      </c>
      <c r="H682" s="86" t="s">
        <v>642</v>
      </c>
      <c r="J682" s="9"/>
      <c r="K682" s="26"/>
      <c r="L682" s="26"/>
      <c r="AB682" s="155"/>
    </row>
    <row r="683" spans="1:28">
      <c r="A683" s="24">
        <v>682</v>
      </c>
      <c r="B683"/>
      <c r="C683"/>
      <c r="F683" s="5" t="s">
        <v>642</v>
      </c>
      <c r="H683" s="86" t="s">
        <v>642</v>
      </c>
      <c r="J683" s="9"/>
      <c r="K683" s="26"/>
      <c r="L683" s="26"/>
      <c r="AB683" s="155"/>
    </row>
    <row r="684" spans="1:28">
      <c r="A684" s="24">
        <v>683</v>
      </c>
      <c r="B684"/>
      <c r="C684"/>
      <c r="F684" s="5" t="s">
        <v>642</v>
      </c>
      <c r="H684" s="86" t="s">
        <v>642</v>
      </c>
      <c r="J684" s="9"/>
      <c r="K684" s="26"/>
      <c r="L684" s="26"/>
      <c r="AB684" s="155"/>
    </row>
    <row r="685" spans="1:28">
      <c r="A685" s="24">
        <v>684</v>
      </c>
      <c r="B685"/>
      <c r="C685"/>
      <c r="F685" s="5" t="s">
        <v>642</v>
      </c>
      <c r="H685" s="86" t="s">
        <v>642</v>
      </c>
      <c r="J685" s="9"/>
      <c r="K685" s="26"/>
      <c r="L685" s="26"/>
      <c r="AB685" s="155"/>
    </row>
    <row r="686" spans="1:28">
      <c r="A686" s="24">
        <v>685</v>
      </c>
      <c r="B686"/>
      <c r="C686"/>
      <c r="F686" s="5" t="s">
        <v>642</v>
      </c>
      <c r="H686" s="86" t="s">
        <v>642</v>
      </c>
      <c r="J686" s="9"/>
      <c r="K686" s="26"/>
      <c r="L686" s="26"/>
      <c r="AB686" s="155"/>
    </row>
    <row r="687" spans="1:28">
      <c r="A687" s="24">
        <v>686</v>
      </c>
      <c r="B687"/>
      <c r="C687"/>
      <c r="F687" s="5" t="s">
        <v>642</v>
      </c>
      <c r="H687" s="86" t="s">
        <v>642</v>
      </c>
      <c r="J687" s="9"/>
      <c r="K687" s="26"/>
      <c r="L687" s="26"/>
      <c r="AB687" s="155"/>
    </row>
    <row r="688" spans="1:28">
      <c r="A688" s="24">
        <v>687</v>
      </c>
      <c r="B688"/>
      <c r="C688"/>
      <c r="F688" s="5" t="s">
        <v>642</v>
      </c>
      <c r="H688" s="86" t="s">
        <v>642</v>
      </c>
      <c r="J688" s="9"/>
      <c r="K688" s="26"/>
      <c r="L688" s="26"/>
      <c r="AB688" s="155"/>
    </row>
    <row r="689" spans="1:28">
      <c r="A689" s="24">
        <v>688</v>
      </c>
      <c r="B689"/>
      <c r="C689"/>
      <c r="F689" s="5" t="s">
        <v>642</v>
      </c>
      <c r="H689" s="86" t="s">
        <v>642</v>
      </c>
      <c r="J689" s="9"/>
      <c r="K689" s="26"/>
      <c r="L689" s="26"/>
      <c r="AB689" s="155"/>
    </row>
    <row r="690" spans="1:28">
      <c r="A690" s="24">
        <v>689</v>
      </c>
      <c r="B690"/>
      <c r="C690"/>
      <c r="F690" s="5" t="s">
        <v>642</v>
      </c>
      <c r="H690" s="86" t="s">
        <v>642</v>
      </c>
      <c r="J690" s="9"/>
      <c r="K690" s="26"/>
      <c r="L690" s="26"/>
      <c r="AB690" s="155"/>
    </row>
    <row r="691" spans="1:28">
      <c r="A691" s="24">
        <v>690</v>
      </c>
      <c r="B691"/>
      <c r="C691"/>
      <c r="F691" s="5" t="s">
        <v>642</v>
      </c>
      <c r="H691" s="86" t="s">
        <v>642</v>
      </c>
      <c r="J691" s="9"/>
      <c r="K691" s="26"/>
      <c r="L691" s="26"/>
      <c r="AB691" s="155"/>
    </row>
    <row r="692" spans="1:28">
      <c r="A692" s="24">
        <v>691</v>
      </c>
      <c r="B692"/>
      <c r="C692"/>
      <c r="F692" s="5" t="s">
        <v>642</v>
      </c>
      <c r="H692" s="86" t="s">
        <v>642</v>
      </c>
      <c r="J692" s="9"/>
      <c r="K692" s="26"/>
      <c r="L692" s="26"/>
      <c r="AB692" s="155"/>
    </row>
    <row r="693" spans="1:28">
      <c r="A693" s="24">
        <v>692</v>
      </c>
      <c r="B693"/>
      <c r="C693"/>
      <c r="F693" s="5" t="s">
        <v>642</v>
      </c>
      <c r="H693" s="86" t="s">
        <v>642</v>
      </c>
      <c r="J693" s="9"/>
      <c r="K693" s="26"/>
      <c r="L693" s="26"/>
      <c r="AB693" s="155"/>
    </row>
    <row r="694" spans="1:28">
      <c r="A694" s="24">
        <v>693</v>
      </c>
      <c r="B694"/>
      <c r="C694"/>
      <c r="F694" s="5" t="s">
        <v>642</v>
      </c>
      <c r="H694" s="86" t="s">
        <v>642</v>
      </c>
      <c r="J694" s="9"/>
      <c r="K694" s="26"/>
      <c r="L694" s="26"/>
      <c r="AB694" s="155"/>
    </row>
    <row r="695" spans="1:28">
      <c r="A695" s="24">
        <v>694</v>
      </c>
      <c r="B695"/>
      <c r="C695"/>
      <c r="F695" s="5" t="s">
        <v>642</v>
      </c>
      <c r="H695" s="86" t="s">
        <v>642</v>
      </c>
      <c r="J695" s="9"/>
      <c r="K695" s="26"/>
      <c r="L695" s="26"/>
      <c r="AB695" s="155"/>
    </row>
    <row r="696" spans="1:28">
      <c r="A696" s="24">
        <v>695</v>
      </c>
      <c r="B696"/>
      <c r="C696"/>
      <c r="F696" s="5" t="s">
        <v>642</v>
      </c>
      <c r="H696" s="86" t="s">
        <v>642</v>
      </c>
      <c r="J696" s="9"/>
      <c r="K696" s="26"/>
      <c r="L696" s="26"/>
      <c r="AB696" s="155"/>
    </row>
    <row r="697" spans="1:28">
      <c r="A697" s="24">
        <v>696</v>
      </c>
      <c r="B697"/>
      <c r="C697"/>
      <c r="F697" s="5" t="s">
        <v>642</v>
      </c>
      <c r="H697" s="86" t="s">
        <v>642</v>
      </c>
      <c r="J697" s="9"/>
      <c r="K697" s="26"/>
      <c r="L697" s="26"/>
      <c r="AB697" s="155"/>
    </row>
    <row r="698" spans="1:28">
      <c r="A698" s="24">
        <v>697</v>
      </c>
      <c r="B698"/>
      <c r="C698"/>
      <c r="F698" s="5" t="s">
        <v>642</v>
      </c>
      <c r="H698" s="86" t="s">
        <v>642</v>
      </c>
      <c r="J698" s="9"/>
      <c r="K698" s="26"/>
      <c r="L698" s="26"/>
      <c r="AB698" s="155"/>
    </row>
    <row r="699" spans="1:28">
      <c r="A699" s="24">
        <v>698</v>
      </c>
      <c r="B699"/>
      <c r="C699"/>
      <c r="F699" s="5" t="s">
        <v>642</v>
      </c>
      <c r="H699" s="86" t="s">
        <v>642</v>
      </c>
      <c r="J699" s="9"/>
      <c r="K699" s="26"/>
      <c r="L699" s="26"/>
      <c r="AB699" s="155"/>
    </row>
    <row r="700" spans="1:28">
      <c r="A700" s="24">
        <v>699</v>
      </c>
      <c r="B700"/>
      <c r="C700"/>
      <c r="F700" s="5" t="s">
        <v>642</v>
      </c>
      <c r="H700" s="86" t="s">
        <v>642</v>
      </c>
      <c r="J700" s="9"/>
      <c r="K700" s="26"/>
      <c r="L700" s="26"/>
      <c r="AB700" s="155"/>
    </row>
    <row r="701" spans="1:28">
      <c r="A701" s="24">
        <v>700</v>
      </c>
      <c r="B701"/>
      <c r="C701"/>
      <c r="F701" s="5" t="s">
        <v>642</v>
      </c>
      <c r="H701" s="86" t="s">
        <v>642</v>
      </c>
      <c r="J701" s="9"/>
      <c r="K701" s="26"/>
      <c r="L701" s="26"/>
      <c r="AB701" s="155"/>
    </row>
    <row r="702" spans="1:28">
      <c r="A702" s="24">
        <v>701</v>
      </c>
      <c r="B702"/>
      <c r="C702"/>
      <c r="F702" s="5" t="s">
        <v>642</v>
      </c>
      <c r="H702" s="86" t="s">
        <v>642</v>
      </c>
      <c r="J702" s="9"/>
      <c r="K702" s="26"/>
      <c r="L702" s="26"/>
      <c r="AB702" s="155"/>
    </row>
    <row r="703" spans="1:28">
      <c r="A703" s="24">
        <v>702</v>
      </c>
      <c r="B703"/>
      <c r="C703"/>
      <c r="F703" s="5" t="s">
        <v>642</v>
      </c>
      <c r="H703" s="86" t="s">
        <v>642</v>
      </c>
      <c r="J703" s="9"/>
      <c r="K703" s="26"/>
      <c r="L703" s="26"/>
      <c r="AB703" s="155"/>
    </row>
    <row r="704" spans="1:28">
      <c r="A704" s="24">
        <v>703</v>
      </c>
      <c r="B704"/>
      <c r="C704"/>
      <c r="F704" s="5" t="s">
        <v>642</v>
      </c>
      <c r="H704" s="86" t="s">
        <v>642</v>
      </c>
      <c r="J704" s="9"/>
      <c r="K704" s="26"/>
      <c r="L704" s="26"/>
      <c r="AB704" s="155"/>
    </row>
    <row r="705" spans="1:28">
      <c r="A705" s="24">
        <v>704</v>
      </c>
      <c r="B705"/>
      <c r="C705"/>
      <c r="F705" s="5" t="s">
        <v>642</v>
      </c>
      <c r="H705" s="86" t="s">
        <v>642</v>
      </c>
      <c r="J705" s="9"/>
      <c r="K705" s="26"/>
      <c r="L705" s="26"/>
      <c r="AB705" s="155"/>
    </row>
    <row r="706" spans="1:28">
      <c r="A706" s="24">
        <v>705</v>
      </c>
      <c r="B706"/>
      <c r="C706"/>
      <c r="F706" s="5" t="s">
        <v>642</v>
      </c>
      <c r="H706" s="86" t="s">
        <v>642</v>
      </c>
      <c r="J706" s="9"/>
      <c r="K706" s="26"/>
      <c r="L706" s="26"/>
      <c r="AB706" s="155"/>
    </row>
    <row r="707" spans="1:28">
      <c r="A707" s="24">
        <v>706</v>
      </c>
      <c r="B707"/>
      <c r="C707"/>
      <c r="F707" s="5" t="s">
        <v>642</v>
      </c>
      <c r="H707" s="86" t="s">
        <v>642</v>
      </c>
      <c r="J707" s="9"/>
      <c r="K707" s="26"/>
      <c r="L707" s="26"/>
      <c r="AB707" s="155"/>
    </row>
    <row r="708" spans="1:28">
      <c r="A708" s="24">
        <v>707</v>
      </c>
      <c r="B708"/>
      <c r="C708"/>
      <c r="F708" s="5" t="s">
        <v>642</v>
      </c>
      <c r="H708" s="86" t="s">
        <v>642</v>
      </c>
      <c r="J708" s="9"/>
      <c r="K708" s="26"/>
      <c r="L708" s="26"/>
      <c r="AB708" s="155"/>
    </row>
    <row r="709" spans="1:28">
      <c r="A709" s="24">
        <v>708</v>
      </c>
      <c r="B709"/>
      <c r="C709"/>
      <c r="F709" s="5" t="s">
        <v>642</v>
      </c>
      <c r="H709" s="86" t="s">
        <v>642</v>
      </c>
      <c r="J709" s="9"/>
      <c r="K709" s="26"/>
      <c r="L709" s="26"/>
      <c r="AB709" s="155"/>
    </row>
    <row r="710" spans="1:28">
      <c r="A710" s="24">
        <v>709</v>
      </c>
      <c r="B710"/>
      <c r="C710"/>
      <c r="F710" s="5" t="s">
        <v>642</v>
      </c>
      <c r="H710" s="86" t="s">
        <v>642</v>
      </c>
      <c r="J710" s="9"/>
      <c r="K710" s="26"/>
      <c r="L710" s="26"/>
      <c r="AB710" s="155"/>
    </row>
    <row r="711" spans="1:28">
      <c r="A711" s="24">
        <v>710</v>
      </c>
      <c r="B711"/>
      <c r="C711"/>
      <c r="F711" s="5" t="s">
        <v>642</v>
      </c>
      <c r="H711" s="86" t="s">
        <v>642</v>
      </c>
      <c r="J711" s="9"/>
      <c r="K711" s="26"/>
      <c r="L711" s="26"/>
      <c r="AB711" s="155"/>
    </row>
    <row r="712" spans="1:28">
      <c r="A712" s="24">
        <v>711</v>
      </c>
      <c r="B712"/>
      <c r="C712"/>
      <c r="F712" s="5" t="s">
        <v>642</v>
      </c>
      <c r="H712" s="86" t="s">
        <v>642</v>
      </c>
      <c r="J712" s="9"/>
      <c r="K712" s="26"/>
      <c r="L712" s="26"/>
      <c r="AB712" s="155"/>
    </row>
    <row r="713" spans="1:28">
      <c r="A713" s="24">
        <v>712</v>
      </c>
      <c r="B713"/>
      <c r="C713"/>
      <c r="F713" s="5" t="s">
        <v>642</v>
      </c>
      <c r="H713" s="86" t="s">
        <v>642</v>
      </c>
      <c r="J713" s="9"/>
      <c r="K713" s="26"/>
      <c r="L713" s="26"/>
      <c r="AB713" s="155"/>
    </row>
    <row r="714" spans="1:28">
      <c r="A714" s="24">
        <v>713</v>
      </c>
      <c r="B714"/>
      <c r="C714"/>
      <c r="F714" s="5" t="s">
        <v>642</v>
      </c>
      <c r="H714" s="86" t="s">
        <v>642</v>
      </c>
      <c r="J714" s="9"/>
      <c r="K714" s="26"/>
      <c r="L714" s="26"/>
      <c r="AB714" s="155"/>
    </row>
    <row r="715" spans="1:28">
      <c r="A715" s="24">
        <v>714</v>
      </c>
      <c r="B715"/>
      <c r="C715"/>
      <c r="F715" s="5" t="s">
        <v>642</v>
      </c>
      <c r="H715" s="86" t="s">
        <v>642</v>
      </c>
      <c r="J715" s="9"/>
      <c r="K715" s="26"/>
      <c r="L715" s="26"/>
      <c r="AB715" s="155"/>
    </row>
    <row r="716" spans="1:28">
      <c r="A716" s="24">
        <v>715</v>
      </c>
      <c r="B716"/>
      <c r="C716"/>
      <c r="F716" s="5" t="s">
        <v>642</v>
      </c>
      <c r="H716" s="86" t="s">
        <v>642</v>
      </c>
      <c r="J716" s="9"/>
      <c r="K716" s="26"/>
      <c r="L716" s="26"/>
      <c r="AB716" s="155"/>
    </row>
    <row r="717" spans="1:28">
      <c r="A717" s="24">
        <v>716</v>
      </c>
      <c r="B717"/>
      <c r="C717"/>
      <c r="F717" s="5" t="s">
        <v>642</v>
      </c>
      <c r="H717" s="86" t="s">
        <v>642</v>
      </c>
      <c r="J717" s="9"/>
      <c r="K717" s="26"/>
      <c r="L717" s="26"/>
      <c r="AB717" s="155"/>
    </row>
    <row r="718" spans="1:28">
      <c r="A718" s="24">
        <v>717</v>
      </c>
      <c r="B718"/>
      <c r="C718"/>
      <c r="F718" s="5" t="s">
        <v>642</v>
      </c>
      <c r="H718" s="86" t="s">
        <v>642</v>
      </c>
      <c r="J718" s="9"/>
      <c r="K718" s="26"/>
      <c r="L718" s="26"/>
      <c r="AB718" s="155"/>
    </row>
    <row r="719" spans="1:28">
      <c r="A719" s="24">
        <v>718</v>
      </c>
      <c r="B719"/>
      <c r="C719"/>
      <c r="F719" s="5" t="s">
        <v>642</v>
      </c>
      <c r="H719" s="86" t="s">
        <v>642</v>
      </c>
      <c r="J719" s="9"/>
      <c r="K719" s="26"/>
      <c r="L719" s="26"/>
      <c r="AB719" s="155"/>
    </row>
    <row r="720" spans="1:28">
      <c r="A720" s="24">
        <v>719</v>
      </c>
      <c r="B720"/>
      <c r="C720"/>
      <c r="F720" s="5" t="s">
        <v>642</v>
      </c>
      <c r="H720" s="86" t="s">
        <v>642</v>
      </c>
      <c r="J720" s="9"/>
      <c r="K720" s="26"/>
      <c r="L720" s="26"/>
      <c r="AB720" s="155"/>
    </row>
    <row r="721" spans="1:28">
      <c r="A721" s="24">
        <v>720</v>
      </c>
      <c r="B721"/>
      <c r="C721"/>
      <c r="F721" s="5" t="s">
        <v>642</v>
      </c>
      <c r="H721" s="86" t="s">
        <v>642</v>
      </c>
      <c r="J721" s="9"/>
      <c r="K721" s="26"/>
      <c r="L721" s="26"/>
      <c r="AB721" s="155"/>
    </row>
    <row r="722" spans="1:28">
      <c r="A722" s="24">
        <v>721</v>
      </c>
      <c r="B722"/>
      <c r="C722"/>
      <c r="F722" s="5" t="s">
        <v>642</v>
      </c>
      <c r="H722" s="86" t="s">
        <v>642</v>
      </c>
      <c r="J722" s="9"/>
      <c r="K722" s="26"/>
      <c r="L722" s="26"/>
      <c r="AB722" s="155"/>
    </row>
    <row r="723" spans="1:28">
      <c r="A723" s="24">
        <v>722</v>
      </c>
      <c r="B723"/>
      <c r="C723"/>
      <c r="F723" s="5" t="s">
        <v>642</v>
      </c>
      <c r="H723" s="86" t="s">
        <v>642</v>
      </c>
      <c r="J723" s="9"/>
      <c r="K723" s="26"/>
      <c r="L723" s="26"/>
      <c r="AB723" s="155"/>
    </row>
    <row r="724" spans="1:28">
      <c r="A724" s="24">
        <v>723</v>
      </c>
      <c r="B724"/>
      <c r="C724"/>
      <c r="F724" s="5" t="s">
        <v>642</v>
      </c>
      <c r="H724" s="86" t="s">
        <v>642</v>
      </c>
      <c r="J724" s="9"/>
      <c r="K724" s="26"/>
      <c r="L724" s="26"/>
      <c r="AB724" s="155"/>
    </row>
    <row r="725" spans="1:28">
      <c r="A725" s="24">
        <v>724</v>
      </c>
      <c r="B725"/>
      <c r="C725"/>
      <c r="F725" s="5" t="s">
        <v>642</v>
      </c>
      <c r="H725" s="86" t="s">
        <v>642</v>
      </c>
      <c r="J725" s="9"/>
      <c r="K725" s="26"/>
      <c r="L725" s="26"/>
      <c r="AB725" s="155"/>
    </row>
    <row r="726" spans="1:28">
      <c r="A726" s="24">
        <v>725</v>
      </c>
      <c r="B726"/>
      <c r="C726"/>
      <c r="F726" s="5" t="s">
        <v>642</v>
      </c>
      <c r="H726" s="86" t="s">
        <v>642</v>
      </c>
      <c r="J726" s="9"/>
      <c r="K726" s="26"/>
      <c r="L726" s="26"/>
      <c r="AB726" s="155"/>
    </row>
    <row r="727" spans="1:28">
      <c r="A727" s="24">
        <v>726</v>
      </c>
      <c r="B727"/>
      <c r="C727"/>
      <c r="F727" s="5" t="s">
        <v>642</v>
      </c>
      <c r="H727" s="86" t="s">
        <v>642</v>
      </c>
      <c r="J727" s="9"/>
      <c r="K727" s="26"/>
      <c r="L727" s="26"/>
      <c r="AB727" s="155"/>
    </row>
    <row r="728" spans="1:28">
      <c r="A728" s="24">
        <v>727</v>
      </c>
      <c r="B728"/>
      <c r="C728"/>
      <c r="F728" s="5" t="s">
        <v>642</v>
      </c>
      <c r="H728" s="86" t="s">
        <v>642</v>
      </c>
      <c r="J728" s="9"/>
      <c r="K728" s="26"/>
      <c r="L728" s="26"/>
      <c r="AB728" s="155"/>
    </row>
    <row r="729" spans="1:28">
      <c r="A729" s="24">
        <v>728</v>
      </c>
      <c r="B729"/>
      <c r="C729"/>
      <c r="F729" s="5" t="s">
        <v>642</v>
      </c>
      <c r="H729" s="86" t="s">
        <v>642</v>
      </c>
      <c r="J729" s="9"/>
      <c r="K729" s="26"/>
      <c r="L729" s="26"/>
      <c r="AB729" s="155"/>
    </row>
    <row r="730" spans="1:28">
      <c r="A730" s="24">
        <v>729</v>
      </c>
      <c r="B730"/>
      <c r="C730"/>
      <c r="F730" s="5" t="s">
        <v>642</v>
      </c>
      <c r="H730" s="86" t="s">
        <v>642</v>
      </c>
      <c r="J730" s="9"/>
      <c r="K730" s="26"/>
      <c r="L730" s="26"/>
      <c r="AB730" s="155"/>
    </row>
    <row r="731" spans="1:28">
      <c r="A731" s="24">
        <v>730</v>
      </c>
      <c r="B731"/>
      <c r="C731"/>
      <c r="F731" s="5" t="s">
        <v>642</v>
      </c>
      <c r="H731" s="86" t="s">
        <v>642</v>
      </c>
      <c r="J731" s="9"/>
      <c r="K731" s="26"/>
      <c r="L731" s="26"/>
      <c r="AB731" s="155"/>
    </row>
    <row r="732" spans="1:28">
      <c r="A732" s="24">
        <v>731</v>
      </c>
      <c r="B732"/>
      <c r="C732"/>
      <c r="F732" s="5" t="s">
        <v>642</v>
      </c>
      <c r="H732" s="86" t="s">
        <v>642</v>
      </c>
      <c r="J732" s="9"/>
      <c r="K732" s="26"/>
      <c r="L732" s="26"/>
      <c r="AB732" s="155"/>
    </row>
    <row r="733" spans="1:28">
      <c r="A733" s="24">
        <v>732</v>
      </c>
      <c r="B733"/>
      <c r="C733"/>
      <c r="F733" s="5" t="s">
        <v>642</v>
      </c>
      <c r="H733" s="86" t="s">
        <v>642</v>
      </c>
      <c r="J733" s="9"/>
      <c r="K733" s="26"/>
      <c r="L733" s="26"/>
      <c r="AB733" s="155"/>
    </row>
    <row r="734" spans="1:28">
      <c r="A734" s="24">
        <v>733</v>
      </c>
      <c r="B734"/>
      <c r="C734"/>
      <c r="F734" s="5" t="s">
        <v>642</v>
      </c>
      <c r="H734" s="86" t="s">
        <v>642</v>
      </c>
      <c r="J734" s="9"/>
      <c r="K734" s="26"/>
      <c r="L734" s="26"/>
      <c r="AB734" s="155"/>
    </row>
    <row r="735" spans="1:28">
      <c r="A735" s="24">
        <v>734</v>
      </c>
      <c r="B735"/>
      <c r="C735"/>
      <c r="F735" s="5" t="s">
        <v>642</v>
      </c>
      <c r="H735" s="86" t="s">
        <v>642</v>
      </c>
      <c r="J735" s="9"/>
      <c r="K735" s="26"/>
      <c r="L735" s="26"/>
      <c r="AB735" s="155"/>
    </row>
    <row r="736" spans="1:28">
      <c r="A736" s="24">
        <v>735</v>
      </c>
      <c r="B736"/>
      <c r="C736"/>
      <c r="F736" s="5" t="s">
        <v>642</v>
      </c>
      <c r="H736" s="86" t="s">
        <v>642</v>
      </c>
      <c r="J736" s="9"/>
      <c r="K736" s="26"/>
      <c r="L736" s="26"/>
      <c r="AB736" s="155"/>
    </row>
    <row r="737" spans="1:28">
      <c r="A737" s="24">
        <v>736</v>
      </c>
      <c r="B737"/>
      <c r="C737"/>
      <c r="F737" s="5" t="s">
        <v>642</v>
      </c>
      <c r="H737" s="86" t="s">
        <v>642</v>
      </c>
      <c r="J737" s="9"/>
      <c r="K737" s="26"/>
      <c r="L737" s="26"/>
      <c r="AB737" s="155"/>
    </row>
    <row r="738" spans="1:28">
      <c r="A738" s="24">
        <v>737</v>
      </c>
      <c r="B738"/>
      <c r="C738"/>
      <c r="F738" s="5" t="s">
        <v>642</v>
      </c>
      <c r="H738" s="86" t="s">
        <v>642</v>
      </c>
      <c r="J738" s="9"/>
      <c r="K738" s="26"/>
      <c r="L738" s="26"/>
      <c r="AB738" s="155"/>
    </row>
    <row r="739" spans="1:28">
      <c r="A739" s="24">
        <v>738</v>
      </c>
      <c r="B739"/>
      <c r="C739"/>
      <c r="F739" s="5" t="s">
        <v>642</v>
      </c>
      <c r="H739" s="86" t="s">
        <v>642</v>
      </c>
      <c r="J739" s="9"/>
      <c r="K739" s="26"/>
      <c r="L739" s="26"/>
      <c r="AB739" s="155"/>
    </row>
    <row r="740" spans="1:28">
      <c r="A740" s="24">
        <v>739</v>
      </c>
      <c r="B740"/>
      <c r="C740"/>
      <c r="F740" s="5" t="s">
        <v>642</v>
      </c>
      <c r="H740" s="86" t="s">
        <v>642</v>
      </c>
      <c r="J740" s="9"/>
      <c r="K740" s="26"/>
      <c r="L740" s="26"/>
      <c r="AB740" s="155"/>
    </row>
    <row r="741" spans="1:28">
      <c r="A741" s="24">
        <v>740</v>
      </c>
      <c r="B741"/>
      <c r="C741"/>
      <c r="F741" s="5" t="s">
        <v>642</v>
      </c>
      <c r="H741" s="86" t="s">
        <v>642</v>
      </c>
      <c r="J741" s="9"/>
      <c r="K741" s="26"/>
      <c r="L741" s="26"/>
      <c r="AB741" s="155"/>
    </row>
    <row r="742" spans="1:28">
      <c r="A742" s="24">
        <v>741</v>
      </c>
      <c r="B742"/>
      <c r="C742"/>
      <c r="F742" s="5" t="s">
        <v>642</v>
      </c>
      <c r="H742" s="86" t="s">
        <v>642</v>
      </c>
      <c r="J742" s="9"/>
      <c r="K742" s="26"/>
      <c r="L742" s="26"/>
      <c r="AB742" s="155"/>
    </row>
    <row r="743" spans="1:28">
      <c r="A743" s="24">
        <v>742</v>
      </c>
      <c r="B743"/>
      <c r="C743"/>
      <c r="F743" s="5" t="s">
        <v>642</v>
      </c>
      <c r="H743" s="86" t="s">
        <v>642</v>
      </c>
      <c r="J743" s="9"/>
      <c r="K743" s="26"/>
      <c r="L743" s="26"/>
      <c r="AB743" s="155"/>
    </row>
    <row r="744" spans="1:28">
      <c r="A744" s="24">
        <v>743</v>
      </c>
      <c r="B744"/>
      <c r="C744"/>
      <c r="F744" s="5" t="s">
        <v>642</v>
      </c>
      <c r="H744" s="86" t="s">
        <v>642</v>
      </c>
      <c r="J744" s="9"/>
      <c r="K744" s="26"/>
      <c r="L744" s="26"/>
      <c r="AB744" s="155"/>
    </row>
    <row r="745" spans="1:28">
      <c r="A745" s="24">
        <v>744</v>
      </c>
      <c r="B745"/>
      <c r="C745"/>
      <c r="F745" s="5" t="s">
        <v>642</v>
      </c>
      <c r="H745" s="86" t="s">
        <v>642</v>
      </c>
      <c r="J745" s="9"/>
      <c r="K745" s="26"/>
      <c r="L745" s="26"/>
      <c r="AB745" s="155"/>
    </row>
    <row r="746" spans="1:28">
      <c r="A746" s="24">
        <v>745</v>
      </c>
      <c r="B746"/>
      <c r="C746"/>
      <c r="F746" s="5" t="s">
        <v>642</v>
      </c>
      <c r="H746" s="86" t="s">
        <v>642</v>
      </c>
      <c r="J746" s="9"/>
      <c r="K746" s="26"/>
      <c r="L746" s="26"/>
      <c r="AB746" s="155"/>
    </row>
    <row r="747" spans="1:28">
      <c r="A747" s="24">
        <v>746</v>
      </c>
      <c r="B747"/>
      <c r="C747"/>
      <c r="F747" s="5" t="s">
        <v>642</v>
      </c>
      <c r="H747" s="86" t="s">
        <v>642</v>
      </c>
      <c r="J747" s="9"/>
      <c r="K747" s="26"/>
      <c r="L747" s="26"/>
      <c r="AB747" s="155"/>
    </row>
    <row r="748" spans="1:28">
      <c r="A748" s="24">
        <v>747</v>
      </c>
      <c r="B748"/>
      <c r="C748"/>
      <c r="F748" s="5" t="s">
        <v>642</v>
      </c>
      <c r="H748" s="86" t="s">
        <v>642</v>
      </c>
      <c r="J748" s="9"/>
      <c r="K748" s="26"/>
      <c r="L748" s="26"/>
      <c r="AB748" s="155"/>
    </row>
    <row r="749" spans="1:28">
      <c r="A749" s="24">
        <v>748</v>
      </c>
      <c r="B749"/>
      <c r="C749"/>
      <c r="F749" s="5" t="s">
        <v>642</v>
      </c>
      <c r="H749" s="86" t="s">
        <v>642</v>
      </c>
      <c r="J749" s="9"/>
      <c r="K749" s="26"/>
      <c r="L749" s="26"/>
      <c r="AB749" s="155"/>
    </row>
    <row r="750" spans="1:28">
      <c r="A750" s="24">
        <v>749</v>
      </c>
      <c r="B750"/>
      <c r="C750"/>
      <c r="F750" s="5" t="s">
        <v>642</v>
      </c>
      <c r="H750" s="86" t="s">
        <v>642</v>
      </c>
      <c r="J750" s="9"/>
      <c r="K750" s="26"/>
      <c r="L750" s="26"/>
      <c r="AB750" s="155"/>
    </row>
    <row r="751" spans="1:28">
      <c r="A751" s="24">
        <v>750</v>
      </c>
      <c r="B751"/>
      <c r="C751"/>
      <c r="F751" s="5" t="s">
        <v>642</v>
      </c>
      <c r="H751" s="86" t="s">
        <v>642</v>
      </c>
      <c r="J751" s="9"/>
      <c r="K751" s="26"/>
      <c r="L751" s="26"/>
      <c r="AB751" s="155"/>
    </row>
    <row r="752" spans="1:28">
      <c r="A752" s="24">
        <v>751</v>
      </c>
      <c r="B752"/>
      <c r="C752"/>
      <c r="F752" s="5" t="s">
        <v>642</v>
      </c>
      <c r="H752" s="86" t="s">
        <v>642</v>
      </c>
      <c r="J752" s="9"/>
      <c r="K752" s="26"/>
      <c r="L752" s="26"/>
      <c r="AB752" s="155"/>
    </row>
    <row r="753" spans="1:28">
      <c r="A753" s="24">
        <v>752</v>
      </c>
      <c r="B753"/>
      <c r="C753"/>
      <c r="F753" s="5" t="s">
        <v>642</v>
      </c>
      <c r="H753" s="86" t="s">
        <v>642</v>
      </c>
      <c r="J753" s="9"/>
      <c r="K753" s="26"/>
      <c r="L753" s="26"/>
      <c r="AB753" s="155"/>
    </row>
    <row r="754" spans="1:28">
      <c r="A754" s="24">
        <v>753</v>
      </c>
      <c r="B754"/>
      <c r="C754"/>
      <c r="F754" s="5" t="s">
        <v>642</v>
      </c>
      <c r="H754" s="86" t="s">
        <v>642</v>
      </c>
      <c r="J754" s="9"/>
      <c r="K754" s="26"/>
      <c r="L754" s="26"/>
      <c r="AB754" s="155"/>
    </row>
    <row r="755" spans="1:28">
      <c r="A755" s="24">
        <v>754</v>
      </c>
      <c r="B755"/>
      <c r="C755"/>
      <c r="F755" s="5" t="s">
        <v>642</v>
      </c>
      <c r="H755" s="86" t="s">
        <v>642</v>
      </c>
      <c r="J755" s="9"/>
      <c r="K755" s="26"/>
      <c r="L755" s="26"/>
      <c r="AB755" s="155"/>
    </row>
    <row r="756" spans="1:28">
      <c r="A756" s="24">
        <v>755</v>
      </c>
      <c r="B756"/>
      <c r="C756"/>
      <c r="F756" s="5" t="s">
        <v>642</v>
      </c>
      <c r="H756" s="86" t="s">
        <v>642</v>
      </c>
      <c r="J756" s="9"/>
      <c r="K756" s="26"/>
      <c r="L756" s="26"/>
      <c r="AB756" s="155"/>
    </row>
    <row r="757" spans="1:28">
      <c r="A757" s="24">
        <v>756</v>
      </c>
      <c r="B757"/>
      <c r="C757"/>
      <c r="F757" s="5" t="s">
        <v>642</v>
      </c>
      <c r="H757" s="86" t="s">
        <v>642</v>
      </c>
      <c r="J757" s="9"/>
      <c r="K757" s="26"/>
      <c r="L757" s="26"/>
      <c r="AB757" s="155"/>
    </row>
    <row r="758" spans="1:28">
      <c r="A758" s="24">
        <v>757</v>
      </c>
      <c r="B758"/>
      <c r="C758"/>
      <c r="F758" s="5" t="s">
        <v>642</v>
      </c>
      <c r="H758" s="86" t="s">
        <v>642</v>
      </c>
      <c r="J758" s="9"/>
      <c r="K758" s="26"/>
      <c r="L758" s="26"/>
      <c r="AB758" s="155"/>
    </row>
    <row r="759" spans="1:28">
      <c r="A759" s="24">
        <v>758</v>
      </c>
      <c r="B759"/>
      <c r="C759"/>
      <c r="F759" s="5" t="s">
        <v>642</v>
      </c>
      <c r="H759" s="86" t="s">
        <v>642</v>
      </c>
      <c r="J759" s="9"/>
      <c r="K759" s="26"/>
      <c r="L759" s="26"/>
      <c r="AB759" s="155"/>
    </row>
    <row r="760" spans="1:28">
      <c r="A760" s="24">
        <v>759</v>
      </c>
      <c r="B760"/>
      <c r="C760"/>
      <c r="F760" s="5" t="s">
        <v>642</v>
      </c>
      <c r="H760" s="86" t="s">
        <v>642</v>
      </c>
      <c r="J760" s="9"/>
      <c r="K760" s="26"/>
      <c r="L760" s="26"/>
      <c r="AB760" s="155"/>
    </row>
    <row r="761" spans="1:28">
      <c r="A761" s="24">
        <v>760</v>
      </c>
      <c r="B761"/>
      <c r="C761"/>
      <c r="F761" s="5" t="s">
        <v>642</v>
      </c>
      <c r="H761" s="86" t="s">
        <v>642</v>
      </c>
      <c r="J761" s="9"/>
      <c r="K761" s="26"/>
      <c r="L761" s="26"/>
      <c r="AB761" s="155"/>
    </row>
    <row r="762" spans="1:28">
      <c r="A762" s="24">
        <v>761</v>
      </c>
      <c r="B762"/>
      <c r="C762"/>
      <c r="F762" s="5" t="s">
        <v>642</v>
      </c>
      <c r="H762" s="86" t="s">
        <v>642</v>
      </c>
      <c r="J762" s="9"/>
      <c r="K762" s="26"/>
      <c r="L762" s="26"/>
      <c r="AB762" s="155"/>
    </row>
    <row r="763" spans="1:28">
      <c r="A763" s="24">
        <v>762</v>
      </c>
      <c r="B763"/>
      <c r="C763"/>
      <c r="F763" s="5" t="s">
        <v>642</v>
      </c>
      <c r="H763" s="86" t="s">
        <v>642</v>
      </c>
      <c r="J763" s="9"/>
      <c r="K763" s="26"/>
      <c r="L763" s="26"/>
      <c r="AB763" s="155"/>
    </row>
    <row r="764" spans="1:28">
      <c r="A764" s="24">
        <v>763</v>
      </c>
      <c r="B764"/>
      <c r="C764"/>
      <c r="F764" s="5" t="s">
        <v>642</v>
      </c>
      <c r="H764" s="86" t="s">
        <v>642</v>
      </c>
      <c r="J764" s="9"/>
      <c r="K764" s="26"/>
      <c r="L764" s="26"/>
      <c r="AB764" s="155"/>
    </row>
    <row r="765" spans="1:28">
      <c r="A765" s="24">
        <v>764</v>
      </c>
      <c r="B765"/>
      <c r="C765"/>
      <c r="F765" s="5" t="s">
        <v>642</v>
      </c>
      <c r="H765" s="86" t="s">
        <v>642</v>
      </c>
      <c r="J765" s="9"/>
      <c r="K765" s="26"/>
      <c r="L765" s="26"/>
      <c r="AB765" s="155"/>
    </row>
    <row r="766" spans="1:28">
      <c r="A766" s="24">
        <v>765</v>
      </c>
      <c r="B766"/>
      <c r="C766"/>
      <c r="F766" s="5" t="s">
        <v>642</v>
      </c>
      <c r="H766" s="86" t="s">
        <v>642</v>
      </c>
      <c r="J766" s="9"/>
      <c r="K766" s="26"/>
      <c r="L766" s="26"/>
      <c r="AB766" s="155"/>
    </row>
    <row r="767" spans="1:28">
      <c r="A767" s="24">
        <v>766</v>
      </c>
      <c r="B767"/>
      <c r="C767"/>
      <c r="F767" s="5" t="s">
        <v>642</v>
      </c>
      <c r="H767" s="86" t="s">
        <v>642</v>
      </c>
      <c r="J767" s="9"/>
      <c r="K767" s="26"/>
      <c r="L767" s="26"/>
      <c r="AB767" s="155"/>
    </row>
    <row r="768" spans="1:28">
      <c r="A768" s="24">
        <v>767</v>
      </c>
      <c r="B768"/>
      <c r="C768"/>
      <c r="F768" s="5" t="s">
        <v>642</v>
      </c>
      <c r="H768" s="86" t="s">
        <v>642</v>
      </c>
      <c r="J768" s="9"/>
      <c r="K768" s="26"/>
      <c r="L768" s="26"/>
      <c r="AB768" s="155"/>
    </row>
    <row r="769" spans="1:28">
      <c r="A769" s="24">
        <v>768</v>
      </c>
      <c r="B769"/>
      <c r="C769"/>
      <c r="F769" s="5" t="s">
        <v>642</v>
      </c>
      <c r="H769" s="86" t="s">
        <v>642</v>
      </c>
      <c r="J769" s="9"/>
      <c r="K769" s="26"/>
      <c r="L769" s="26"/>
      <c r="AB769" s="155"/>
    </row>
    <row r="770" spans="1:28">
      <c r="A770" s="24">
        <v>769</v>
      </c>
      <c r="B770"/>
      <c r="C770"/>
      <c r="F770" s="5" t="s">
        <v>642</v>
      </c>
      <c r="H770" s="86" t="s">
        <v>642</v>
      </c>
      <c r="J770" s="9"/>
      <c r="K770" s="26"/>
      <c r="L770" s="26"/>
      <c r="AB770" s="155"/>
    </row>
    <row r="771" spans="1:28">
      <c r="A771" s="24">
        <v>770</v>
      </c>
      <c r="B771"/>
      <c r="C771"/>
      <c r="F771" s="5" t="s">
        <v>642</v>
      </c>
      <c r="H771" s="86" t="s">
        <v>642</v>
      </c>
      <c r="J771" s="9"/>
      <c r="K771" s="26"/>
      <c r="L771" s="26"/>
      <c r="AB771" s="155"/>
    </row>
    <row r="772" spans="1:28">
      <c r="A772" s="24">
        <v>771</v>
      </c>
      <c r="B772"/>
      <c r="C772"/>
      <c r="F772" s="5" t="s">
        <v>642</v>
      </c>
      <c r="H772" s="86" t="s">
        <v>642</v>
      </c>
      <c r="J772" s="9"/>
      <c r="K772" s="26"/>
      <c r="L772" s="26"/>
      <c r="AB772" s="155"/>
    </row>
    <row r="773" spans="1:28">
      <c r="A773" s="24">
        <v>772</v>
      </c>
      <c r="B773"/>
      <c r="C773"/>
      <c r="F773" s="5" t="s">
        <v>642</v>
      </c>
      <c r="H773" s="86" t="s">
        <v>642</v>
      </c>
      <c r="J773" s="9"/>
      <c r="K773" s="26"/>
      <c r="L773" s="26"/>
      <c r="AB773" s="155"/>
    </row>
    <row r="774" spans="1:28">
      <c r="A774" s="24">
        <v>773</v>
      </c>
      <c r="B774"/>
      <c r="C774"/>
      <c r="F774" s="5" t="s">
        <v>642</v>
      </c>
      <c r="H774" s="86" t="s">
        <v>642</v>
      </c>
      <c r="J774" s="9"/>
      <c r="K774" s="26"/>
      <c r="L774" s="26"/>
      <c r="AB774" s="155"/>
    </row>
    <row r="775" spans="1:28">
      <c r="A775" s="24">
        <v>774</v>
      </c>
      <c r="B775"/>
      <c r="C775"/>
      <c r="F775" s="5" t="s">
        <v>642</v>
      </c>
      <c r="H775" s="86" t="s">
        <v>642</v>
      </c>
      <c r="J775" s="9"/>
      <c r="K775" s="26"/>
      <c r="L775" s="26"/>
      <c r="AB775" s="155"/>
    </row>
    <row r="776" spans="1:28">
      <c r="A776" s="24">
        <v>775</v>
      </c>
      <c r="B776"/>
      <c r="C776"/>
      <c r="F776" s="5" t="s">
        <v>642</v>
      </c>
      <c r="H776" s="86" t="s">
        <v>642</v>
      </c>
      <c r="J776" s="9"/>
      <c r="K776" s="26"/>
      <c r="L776" s="26"/>
      <c r="AB776" s="155"/>
    </row>
    <row r="777" spans="1:28">
      <c r="A777" s="24">
        <v>776</v>
      </c>
      <c r="B777"/>
      <c r="C777"/>
      <c r="F777" s="5" t="s">
        <v>642</v>
      </c>
      <c r="H777" s="86" t="s">
        <v>642</v>
      </c>
      <c r="J777" s="9"/>
      <c r="K777" s="26"/>
      <c r="L777" s="26"/>
      <c r="AB777" s="155"/>
    </row>
    <row r="778" spans="1:28">
      <c r="A778" s="24">
        <v>777</v>
      </c>
      <c r="B778"/>
      <c r="C778"/>
      <c r="F778" s="5" t="s">
        <v>642</v>
      </c>
      <c r="H778" s="86" t="s">
        <v>642</v>
      </c>
      <c r="J778" s="9"/>
      <c r="K778" s="26"/>
      <c r="L778" s="26"/>
      <c r="AB778" s="155"/>
    </row>
    <row r="779" spans="1:28">
      <c r="A779" s="24">
        <v>778</v>
      </c>
      <c r="B779"/>
      <c r="C779"/>
      <c r="F779" s="5" t="s">
        <v>642</v>
      </c>
      <c r="H779" s="86" t="s">
        <v>642</v>
      </c>
      <c r="J779" s="9"/>
      <c r="K779" s="26"/>
      <c r="L779" s="26"/>
      <c r="AB779" s="155"/>
    </row>
    <row r="780" spans="1:28">
      <c r="A780" s="24">
        <v>779</v>
      </c>
      <c r="B780"/>
      <c r="C780"/>
      <c r="F780" s="5" t="s">
        <v>642</v>
      </c>
      <c r="H780" s="86" t="s">
        <v>642</v>
      </c>
      <c r="J780" s="9"/>
      <c r="K780" s="26"/>
      <c r="L780" s="26"/>
      <c r="AB780" s="155"/>
    </row>
    <row r="781" spans="1:28">
      <c r="A781" s="24">
        <v>780</v>
      </c>
      <c r="B781"/>
      <c r="C781"/>
      <c r="F781" s="5" t="s">
        <v>642</v>
      </c>
      <c r="H781" s="86" t="s">
        <v>642</v>
      </c>
      <c r="J781" s="9"/>
      <c r="K781" s="26"/>
      <c r="L781" s="26"/>
      <c r="AB781" s="155"/>
    </row>
    <row r="782" spans="1:28">
      <c r="A782" s="24">
        <v>781</v>
      </c>
      <c r="B782"/>
      <c r="C782"/>
      <c r="F782" s="5" t="s">
        <v>642</v>
      </c>
      <c r="H782" s="86" t="s">
        <v>642</v>
      </c>
      <c r="J782" s="9"/>
      <c r="K782" s="26"/>
      <c r="L782" s="26"/>
      <c r="AB782" s="155"/>
    </row>
    <row r="783" spans="1:28">
      <c r="A783" s="24">
        <v>782</v>
      </c>
      <c r="B783"/>
      <c r="C783"/>
      <c r="F783" s="5" t="s">
        <v>642</v>
      </c>
      <c r="H783" s="86" t="s">
        <v>642</v>
      </c>
      <c r="J783" s="9"/>
      <c r="K783" s="26"/>
      <c r="L783" s="26"/>
      <c r="AB783" s="155"/>
    </row>
    <row r="784" spans="1:28">
      <c r="A784" s="24">
        <v>783</v>
      </c>
      <c r="B784"/>
      <c r="C784"/>
      <c r="F784" s="5" t="s">
        <v>642</v>
      </c>
      <c r="H784" s="86" t="s">
        <v>642</v>
      </c>
      <c r="J784" s="9"/>
      <c r="K784" s="26"/>
      <c r="L784" s="26"/>
      <c r="AB784" s="155"/>
    </row>
    <row r="785" spans="1:28">
      <c r="A785" s="24">
        <v>784</v>
      </c>
      <c r="B785"/>
      <c r="C785"/>
      <c r="F785" s="5" t="s">
        <v>642</v>
      </c>
      <c r="H785" s="86" t="s">
        <v>642</v>
      </c>
      <c r="J785" s="9"/>
      <c r="K785" s="26"/>
      <c r="L785" s="26"/>
      <c r="AB785" s="155"/>
    </row>
    <row r="786" spans="1:28">
      <c r="A786" s="24">
        <v>785</v>
      </c>
      <c r="B786"/>
      <c r="C786"/>
      <c r="F786" s="5" t="s">
        <v>642</v>
      </c>
      <c r="H786" s="86" t="s">
        <v>642</v>
      </c>
      <c r="J786" s="9"/>
      <c r="K786" s="26"/>
      <c r="L786" s="26"/>
      <c r="AB786" s="155"/>
    </row>
    <row r="787" spans="1:28">
      <c r="A787" s="24">
        <v>786</v>
      </c>
      <c r="B787"/>
      <c r="C787"/>
      <c r="F787" s="5" t="s">
        <v>642</v>
      </c>
      <c r="H787" s="86" t="s">
        <v>642</v>
      </c>
      <c r="J787" s="9"/>
      <c r="K787" s="26"/>
      <c r="L787" s="26"/>
      <c r="AB787" s="155"/>
    </row>
    <row r="788" spans="1:28">
      <c r="A788" s="24">
        <v>787</v>
      </c>
      <c r="B788"/>
      <c r="C788"/>
      <c r="F788" s="5" t="s">
        <v>642</v>
      </c>
      <c r="H788" s="86" t="s">
        <v>642</v>
      </c>
      <c r="J788" s="9"/>
      <c r="K788" s="26"/>
      <c r="L788" s="26"/>
      <c r="AB788" s="155"/>
    </row>
    <row r="789" spans="1:28">
      <c r="A789" s="24">
        <v>788</v>
      </c>
      <c r="B789"/>
      <c r="C789"/>
      <c r="F789" s="5" t="s">
        <v>642</v>
      </c>
      <c r="H789" s="86" t="s">
        <v>642</v>
      </c>
      <c r="J789" s="9"/>
      <c r="K789" s="26"/>
      <c r="L789" s="26"/>
      <c r="AB789" s="155"/>
    </row>
    <row r="790" spans="1:28">
      <c r="A790" s="24">
        <v>789</v>
      </c>
      <c r="B790"/>
      <c r="C790"/>
      <c r="F790" s="5" t="s">
        <v>642</v>
      </c>
      <c r="H790" s="86" t="s">
        <v>642</v>
      </c>
      <c r="J790" s="9"/>
      <c r="K790" s="26"/>
      <c r="L790" s="26"/>
      <c r="AB790" s="155"/>
    </row>
    <row r="791" spans="1:28">
      <c r="A791" s="24">
        <v>790</v>
      </c>
      <c r="B791"/>
      <c r="C791"/>
      <c r="F791" s="5" t="s">
        <v>642</v>
      </c>
      <c r="H791" s="86" t="s">
        <v>642</v>
      </c>
      <c r="J791" s="9"/>
      <c r="K791" s="26"/>
      <c r="L791" s="26"/>
      <c r="AB791" s="155"/>
    </row>
    <row r="792" spans="1:28">
      <c r="A792" s="24">
        <v>791</v>
      </c>
      <c r="B792"/>
      <c r="C792"/>
      <c r="F792" s="5" t="s">
        <v>642</v>
      </c>
      <c r="H792" s="86" t="s">
        <v>642</v>
      </c>
      <c r="J792" s="9"/>
      <c r="K792" s="26"/>
      <c r="L792" s="26"/>
      <c r="AB792" s="155"/>
    </row>
    <row r="793" spans="1:28">
      <c r="A793" s="24">
        <v>792</v>
      </c>
      <c r="B793"/>
      <c r="C793"/>
      <c r="F793" s="5" t="s">
        <v>642</v>
      </c>
      <c r="H793" s="86" t="s">
        <v>642</v>
      </c>
      <c r="J793" s="9"/>
      <c r="K793" s="26"/>
      <c r="L793" s="26"/>
      <c r="AB793" s="155"/>
    </row>
    <row r="794" spans="1:28">
      <c r="A794" s="24">
        <v>793</v>
      </c>
      <c r="B794"/>
      <c r="C794"/>
      <c r="F794" s="5" t="s">
        <v>642</v>
      </c>
      <c r="H794" s="86" t="s">
        <v>642</v>
      </c>
      <c r="J794" s="9"/>
      <c r="K794" s="26"/>
      <c r="L794" s="26"/>
      <c r="AB794" s="155"/>
    </row>
    <row r="795" spans="1:28">
      <c r="A795" s="24">
        <v>794</v>
      </c>
      <c r="B795"/>
      <c r="C795"/>
      <c r="F795" s="5" t="s">
        <v>642</v>
      </c>
      <c r="H795" s="86" t="s">
        <v>642</v>
      </c>
      <c r="J795" s="9"/>
      <c r="K795" s="26"/>
      <c r="L795" s="26"/>
      <c r="AB795" s="155"/>
    </row>
    <row r="796" spans="1:28">
      <c r="A796" s="24">
        <v>795</v>
      </c>
      <c r="B796"/>
      <c r="C796"/>
      <c r="F796" s="5" t="s">
        <v>642</v>
      </c>
      <c r="H796" s="86" t="s">
        <v>642</v>
      </c>
      <c r="J796" s="9"/>
      <c r="K796" s="26"/>
      <c r="L796" s="26"/>
      <c r="AB796" s="155"/>
    </row>
    <row r="797" spans="1:28">
      <c r="A797" s="24">
        <v>796</v>
      </c>
      <c r="B797"/>
      <c r="C797"/>
      <c r="F797" s="5" t="s">
        <v>642</v>
      </c>
      <c r="H797" s="86" t="s">
        <v>642</v>
      </c>
      <c r="J797" s="9"/>
      <c r="K797" s="26"/>
      <c r="L797" s="26"/>
      <c r="AB797" s="155"/>
    </row>
    <row r="798" spans="1:28">
      <c r="A798" s="24">
        <v>797</v>
      </c>
      <c r="B798"/>
      <c r="C798"/>
      <c r="F798" s="5" t="s">
        <v>642</v>
      </c>
      <c r="H798" s="86" t="s">
        <v>642</v>
      </c>
      <c r="J798" s="9"/>
      <c r="K798" s="26"/>
      <c r="L798" s="26"/>
      <c r="AB798" s="155"/>
    </row>
    <row r="799" spans="1:28">
      <c r="A799" s="24">
        <v>798</v>
      </c>
      <c r="B799"/>
      <c r="C799"/>
      <c r="F799" s="5" t="s">
        <v>642</v>
      </c>
      <c r="H799" s="86" t="s">
        <v>642</v>
      </c>
      <c r="J799" s="9"/>
      <c r="K799" s="26"/>
      <c r="L799" s="26"/>
      <c r="AB799" s="155"/>
    </row>
    <row r="800" spans="1:28">
      <c r="A800" s="24">
        <v>799</v>
      </c>
      <c r="B800"/>
      <c r="C800"/>
      <c r="F800" s="5" t="s">
        <v>642</v>
      </c>
      <c r="H800" s="86" t="s">
        <v>642</v>
      </c>
      <c r="J800" s="9"/>
      <c r="K800" s="26"/>
      <c r="L800" s="26"/>
      <c r="AB800" s="155"/>
    </row>
    <row r="801" spans="1:28">
      <c r="A801" s="24">
        <v>800</v>
      </c>
      <c r="B801"/>
      <c r="C801"/>
      <c r="F801" s="5" t="s">
        <v>642</v>
      </c>
      <c r="H801" s="86" t="s">
        <v>642</v>
      </c>
      <c r="J801" s="9"/>
      <c r="K801" s="26"/>
      <c r="L801" s="26"/>
      <c r="AB801" s="155"/>
    </row>
    <row r="802" spans="1:28">
      <c r="A802" s="24">
        <v>801</v>
      </c>
      <c r="B802"/>
      <c r="C802"/>
      <c r="F802" s="5" t="s">
        <v>642</v>
      </c>
      <c r="H802" s="86" t="s">
        <v>642</v>
      </c>
      <c r="J802" s="9"/>
      <c r="K802" s="26"/>
      <c r="L802" s="26"/>
      <c r="AB802" s="155"/>
    </row>
    <row r="803" spans="1:28">
      <c r="A803" s="24">
        <v>802</v>
      </c>
      <c r="B803"/>
      <c r="C803"/>
      <c r="F803" s="5" t="s">
        <v>642</v>
      </c>
      <c r="H803" s="86" t="s">
        <v>642</v>
      </c>
      <c r="J803" s="9"/>
      <c r="K803" s="26"/>
      <c r="L803" s="26"/>
      <c r="AB803" s="155"/>
    </row>
    <row r="804" spans="1:28">
      <c r="A804" s="24">
        <v>803</v>
      </c>
      <c r="B804"/>
      <c r="C804"/>
      <c r="F804" s="5" t="s">
        <v>642</v>
      </c>
      <c r="H804" s="86" t="s">
        <v>642</v>
      </c>
      <c r="J804" s="9"/>
      <c r="K804" s="26"/>
      <c r="L804" s="26"/>
      <c r="AB804" s="155"/>
    </row>
    <row r="805" spans="1:28">
      <c r="A805" s="24">
        <v>804</v>
      </c>
      <c r="B805"/>
      <c r="C805"/>
      <c r="F805" s="5" t="s">
        <v>642</v>
      </c>
      <c r="H805" s="86" t="s">
        <v>642</v>
      </c>
      <c r="J805" s="9"/>
      <c r="K805" s="26"/>
      <c r="L805" s="26"/>
      <c r="AB805" s="155"/>
    </row>
    <row r="806" spans="1:28">
      <c r="A806" s="24">
        <v>805</v>
      </c>
      <c r="B806"/>
      <c r="C806"/>
      <c r="F806" s="5" t="s">
        <v>642</v>
      </c>
      <c r="H806" s="86" t="s">
        <v>642</v>
      </c>
      <c r="J806" s="9"/>
      <c r="K806" s="26"/>
      <c r="L806" s="26"/>
      <c r="AB806" s="155"/>
    </row>
    <row r="807" spans="1:28">
      <c r="A807" s="24">
        <v>806</v>
      </c>
      <c r="B807"/>
      <c r="C807"/>
      <c r="F807" s="5" t="s">
        <v>642</v>
      </c>
      <c r="H807" s="86" t="s">
        <v>642</v>
      </c>
      <c r="J807" s="9"/>
      <c r="K807" s="26"/>
      <c r="L807" s="26"/>
      <c r="AB807" s="155"/>
    </row>
    <row r="808" spans="1:28">
      <c r="A808" s="24">
        <v>807</v>
      </c>
      <c r="B808"/>
      <c r="C808"/>
      <c r="F808" s="5" t="s">
        <v>642</v>
      </c>
      <c r="H808" s="86" t="s">
        <v>642</v>
      </c>
      <c r="J808" s="9"/>
      <c r="K808" s="26"/>
      <c r="L808" s="26"/>
      <c r="AB808" s="155"/>
    </row>
    <row r="809" spans="1:28">
      <c r="A809" s="24">
        <v>808</v>
      </c>
      <c r="B809"/>
      <c r="C809"/>
      <c r="F809" s="5" t="s">
        <v>642</v>
      </c>
      <c r="H809" s="86" t="s">
        <v>642</v>
      </c>
      <c r="J809" s="9"/>
      <c r="K809" s="26"/>
      <c r="L809" s="26"/>
      <c r="AB809" s="155"/>
    </row>
    <row r="810" spans="1:28">
      <c r="A810" s="24">
        <v>809</v>
      </c>
      <c r="B810"/>
      <c r="C810"/>
      <c r="F810" s="5" t="s">
        <v>642</v>
      </c>
      <c r="H810" s="86" t="s">
        <v>642</v>
      </c>
      <c r="J810" s="9"/>
      <c r="K810" s="26"/>
      <c r="L810" s="26"/>
      <c r="AB810" s="155"/>
    </row>
    <row r="811" spans="1:28">
      <c r="A811" s="24">
        <v>810</v>
      </c>
      <c r="B811"/>
      <c r="C811"/>
      <c r="F811" s="5" t="s">
        <v>642</v>
      </c>
      <c r="H811" s="86" t="s">
        <v>642</v>
      </c>
      <c r="J811" s="9"/>
      <c r="K811" s="26"/>
      <c r="L811" s="26"/>
      <c r="AB811" s="155"/>
    </row>
    <row r="812" spans="1:28">
      <c r="A812" s="24">
        <v>811</v>
      </c>
      <c r="B812"/>
      <c r="C812"/>
      <c r="F812" s="5" t="s">
        <v>642</v>
      </c>
      <c r="H812" s="86" t="s">
        <v>642</v>
      </c>
      <c r="J812" s="9"/>
      <c r="K812" s="26"/>
      <c r="L812" s="26"/>
      <c r="AB812" s="155"/>
    </row>
    <row r="813" spans="1:28">
      <c r="A813" s="24">
        <v>812</v>
      </c>
      <c r="B813"/>
      <c r="C813"/>
      <c r="F813" s="5" t="s">
        <v>642</v>
      </c>
      <c r="H813" s="86" t="s">
        <v>642</v>
      </c>
      <c r="J813" s="9"/>
      <c r="K813" s="26"/>
      <c r="L813" s="26"/>
      <c r="AB813" s="155"/>
    </row>
    <row r="814" spans="1:28">
      <c r="A814" s="24">
        <v>813</v>
      </c>
      <c r="B814"/>
      <c r="C814"/>
      <c r="F814" s="5" t="s">
        <v>642</v>
      </c>
      <c r="H814" s="86" t="s">
        <v>642</v>
      </c>
      <c r="J814" s="9"/>
      <c r="K814" s="26"/>
      <c r="L814" s="26"/>
      <c r="AB814" s="155"/>
    </row>
    <row r="815" spans="1:28">
      <c r="A815" s="24">
        <v>814</v>
      </c>
      <c r="B815"/>
      <c r="C815"/>
      <c r="F815" s="5" t="s">
        <v>642</v>
      </c>
      <c r="H815" s="86" t="s">
        <v>642</v>
      </c>
      <c r="J815" s="9"/>
      <c r="K815" s="26"/>
      <c r="L815" s="26"/>
      <c r="AB815" s="155"/>
    </row>
    <row r="816" spans="1:28">
      <c r="A816" s="24">
        <v>815</v>
      </c>
      <c r="B816"/>
      <c r="C816"/>
      <c r="F816" s="5" t="s">
        <v>642</v>
      </c>
      <c r="H816" s="86" t="s">
        <v>642</v>
      </c>
      <c r="J816" s="9"/>
      <c r="K816" s="26"/>
      <c r="L816" s="26"/>
      <c r="AB816" s="155"/>
    </row>
    <row r="817" spans="1:28">
      <c r="A817" s="24">
        <v>816</v>
      </c>
      <c r="B817"/>
      <c r="C817"/>
      <c r="F817" s="5" t="s">
        <v>642</v>
      </c>
      <c r="H817" s="86" t="s">
        <v>642</v>
      </c>
      <c r="J817" s="9"/>
      <c r="K817" s="26"/>
      <c r="L817" s="26"/>
      <c r="AB817" s="155"/>
    </row>
    <row r="818" spans="1:28">
      <c r="A818" s="24">
        <v>817</v>
      </c>
      <c r="B818"/>
      <c r="C818"/>
      <c r="F818" s="5" t="s">
        <v>642</v>
      </c>
      <c r="H818" s="86" t="s">
        <v>642</v>
      </c>
      <c r="J818" s="9"/>
      <c r="K818" s="26"/>
      <c r="L818" s="26"/>
      <c r="AB818" s="155"/>
    </row>
    <row r="819" spans="1:28">
      <c r="A819" s="24">
        <v>818</v>
      </c>
      <c r="B819"/>
      <c r="C819"/>
      <c r="F819" s="5" t="s">
        <v>642</v>
      </c>
      <c r="H819" s="86" t="s">
        <v>642</v>
      </c>
      <c r="J819" s="9"/>
      <c r="K819" s="26"/>
      <c r="L819" s="26"/>
      <c r="AB819" s="155"/>
    </row>
    <row r="820" spans="1:28">
      <c r="A820" s="24">
        <v>819</v>
      </c>
      <c r="B820"/>
      <c r="C820"/>
      <c r="F820" s="5" t="s">
        <v>642</v>
      </c>
      <c r="H820" s="86" t="s">
        <v>642</v>
      </c>
      <c r="J820" s="9"/>
      <c r="K820" s="26"/>
      <c r="L820" s="26"/>
      <c r="AB820" s="155"/>
    </row>
    <row r="821" spans="1:28">
      <c r="A821" s="24">
        <v>820</v>
      </c>
      <c r="B821"/>
      <c r="C821"/>
      <c r="F821" s="5" t="s">
        <v>642</v>
      </c>
      <c r="H821" s="86" t="s">
        <v>642</v>
      </c>
      <c r="J821" s="9"/>
      <c r="K821" s="26"/>
      <c r="L821" s="26"/>
      <c r="AB821" s="155"/>
    </row>
    <row r="822" spans="1:28">
      <c r="A822" s="24">
        <v>821</v>
      </c>
      <c r="B822"/>
      <c r="C822"/>
      <c r="F822" s="5" t="s">
        <v>642</v>
      </c>
      <c r="H822" s="86" t="s">
        <v>642</v>
      </c>
      <c r="J822" s="9"/>
      <c r="K822" s="26"/>
      <c r="L822" s="26"/>
      <c r="AB822" s="155"/>
    </row>
    <row r="823" spans="1:28">
      <c r="A823" s="24">
        <v>822</v>
      </c>
      <c r="B823"/>
      <c r="C823"/>
      <c r="F823" s="5" t="s">
        <v>642</v>
      </c>
      <c r="H823" s="86" t="s">
        <v>642</v>
      </c>
      <c r="J823" s="9"/>
      <c r="K823" s="26"/>
      <c r="L823" s="26"/>
      <c r="AB823" s="155"/>
    </row>
    <row r="824" spans="1:28">
      <c r="A824" s="24">
        <v>823</v>
      </c>
      <c r="B824"/>
      <c r="C824"/>
      <c r="F824" s="5" t="s">
        <v>642</v>
      </c>
      <c r="H824" s="86" t="s">
        <v>642</v>
      </c>
      <c r="J824" s="9"/>
      <c r="K824" s="26"/>
      <c r="L824" s="26"/>
      <c r="AB824" s="155"/>
    </row>
    <row r="825" spans="1:28">
      <c r="A825" s="24">
        <v>824</v>
      </c>
      <c r="B825"/>
      <c r="C825"/>
      <c r="F825" s="5" t="s">
        <v>642</v>
      </c>
      <c r="H825" s="86" t="s">
        <v>642</v>
      </c>
      <c r="J825" s="9"/>
      <c r="K825" s="26"/>
      <c r="L825" s="26"/>
      <c r="AB825" s="155"/>
    </row>
    <row r="826" spans="1:28">
      <c r="A826" s="24">
        <v>825</v>
      </c>
      <c r="B826"/>
      <c r="C826"/>
      <c r="F826" s="5" t="s">
        <v>642</v>
      </c>
      <c r="H826" s="86" t="s">
        <v>642</v>
      </c>
      <c r="J826" s="9"/>
      <c r="K826" s="26"/>
      <c r="L826" s="26"/>
      <c r="AB826" s="155"/>
    </row>
    <row r="827" spans="1:28">
      <c r="A827" s="24">
        <v>826</v>
      </c>
      <c r="B827"/>
      <c r="C827"/>
      <c r="F827" s="5" t="s">
        <v>642</v>
      </c>
      <c r="H827" s="86" t="s">
        <v>642</v>
      </c>
      <c r="J827" s="9"/>
      <c r="K827" s="26"/>
      <c r="L827" s="26"/>
      <c r="AB827" s="155"/>
    </row>
    <row r="828" spans="1:28">
      <c r="A828" s="24">
        <v>827</v>
      </c>
      <c r="B828"/>
      <c r="C828"/>
      <c r="F828" s="5" t="s">
        <v>642</v>
      </c>
      <c r="H828" s="86" t="s">
        <v>642</v>
      </c>
      <c r="J828" s="9"/>
      <c r="K828" s="26"/>
      <c r="L828" s="26"/>
      <c r="AB828" s="155"/>
    </row>
    <row r="829" spans="1:28">
      <c r="A829" s="24">
        <v>828</v>
      </c>
      <c r="B829"/>
      <c r="C829"/>
      <c r="F829" s="5" t="s">
        <v>642</v>
      </c>
      <c r="H829" s="86" t="s">
        <v>642</v>
      </c>
      <c r="J829" s="9"/>
      <c r="K829" s="26"/>
      <c r="L829" s="26"/>
      <c r="AB829" s="155"/>
    </row>
    <row r="830" spans="1:28">
      <c r="A830" s="24">
        <v>829</v>
      </c>
      <c r="B830"/>
      <c r="C830"/>
      <c r="F830" s="5" t="s">
        <v>642</v>
      </c>
      <c r="H830" s="86" t="s">
        <v>642</v>
      </c>
      <c r="J830" s="9"/>
      <c r="K830" s="26"/>
      <c r="L830" s="26"/>
      <c r="AB830" s="155"/>
    </row>
    <row r="831" spans="1:28">
      <c r="A831" s="24">
        <v>830</v>
      </c>
      <c r="B831"/>
      <c r="C831"/>
      <c r="F831" s="5" t="s">
        <v>642</v>
      </c>
      <c r="H831" s="86" t="s">
        <v>642</v>
      </c>
      <c r="J831" s="9"/>
      <c r="K831" s="26"/>
      <c r="L831" s="26"/>
      <c r="AB831" s="155"/>
    </row>
    <row r="832" spans="1:28">
      <c r="A832" s="24">
        <v>831</v>
      </c>
      <c r="B832"/>
      <c r="C832"/>
      <c r="F832" s="5" t="s">
        <v>642</v>
      </c>
      <c r="H832" s="86" t="s">
        <v>642</v>
      </c>
      <c r="J832" s="9"/>
      <c r="K832" s="26"/>
      <c r="L832" s="26"/>
      <c r="AB832" s="155"/>
    </row>
    <row r="833" spans="1:28">
      <c r="A833" s="24">
        <v>832</v>
      </c>
      <c r="B833"/>
      <c r="C833"/>
      <c r="F833" s="5" t="s">
        <v>642</v>
      </c>
      <c r="H833" s="86" t="s">
        <v>642</v>
      </c>
      <c r="J833" s="9"/>
      <c r="K833" s="26"/>
      <c r="L833" s="26"/>
      <c r="AB833" s="155"/>
    </row>
    <row r="834" spans="1:28">
      <c r="A834" s="24">
        <v>833</v>
      </c>
      <c r="B834"/>
      <c r="C834"/>
      <c r="F834" s="5" t="s">
        <v>642</v>
      </c>
      <c r="H834" s="86" t="s">
        <v>642</v>
      </c>
      <c r="J834" s="9"/>
      <c r="K834" s="26"/>
      <c r="L834" s="26"/>
      <c r="AB834" s="155"/>
    </row>
    <row r="835" spans="1:28">
      <c r="A835" s="24">
        <v>834</v>
      </c>
      <c r="B835"/>
      <c r="C835"/>
      <c r="F835" s="5" t="s">
        <v>642</v>
      </c>
      <c r="H835" s="86" t="s">
        <v>642</v>
      </c>
      <c r="J835" s="9"/>
      <c r="K835" s="26"/>
      <c r="L835" s="26"/>
      <c r="AB835" s="155"/>
    </row>
    <row r="836" spans="1:28">
      <c r="A836" s="24">
        <v>835</v>
      </c>
      <c r="B836"/>
      <c r="C836"/>
      <c r="F836" s="5" t="s">
        <v>642</v>
      </c>
      <c r="H836" s="86" t="s">
        <v>642</v>
      </c>
      <c r="J836" s="9"/>
      <c r="K836" s="26"/>
      <c r="L836" s="26"/>
      <c r="AB836" s="155"/>
    </row>
    <row r="837" spans="1:28">
      <c r="A837" s="24">
        <v>836</v>
      </c>
      <c r="B837"/>
      <c r="C837"/>
      <c r="F837" s="5" t="s">
        <v>642</v>
      </c>
      <c r="H837" s="86" t="s">
        <v>642</v>
      </c>
      <c r="J837" s="9"/>
      <c r="K837" s="26"/>
      <c r="L837" s="26"/>
      <c r="AB837" s="155"/>
    </row>
    <row r="838" spans="1:28">
      <c r="A838" s="24">
        <v>837</v>
      </c>
      <c r="B838"/>
      <c r="C838"/>
      <c r="F838" s="5" t="s">
        <v>642</v>
      </c>
      <c r="H838" s="86" t="s">
        <v>642</v>
      </c>
      <c r="J838" s="9"/>
      <c r="K838" s="26"/>
      <c r="L838" s="26"/>
      <c r="AB838" s="155"/>
    </row>
    <row r="839" spans="1:28">
      <c r="A839" s="24">
        <v>838</v>
      </c>
      <c r="B839"/>
      <c r="C839"/>
      <c r="F839" s="5" t="s">
        <v>642</v>
      </c>
      <c r="H839" s="86" t="s">
        <v>642</v>
      </c>
      <c r="J839" s="9"/>
      <c r="K839" s="26"/>
      <c r="L839" s="26"/>
      <c r="AB839" s="155"/>
    </row>
    <row r="840" spans="1:28">
      <c r="A840" s="24">
        <v>839</v>
      </c>
      <c r="B840"/>
      <c r="C840"/>
      <c r="F840" s="5" t="s">
        <v>642</v>
      </c>
      <c r="H840" s="86" t="s">
        <v>642</v>
      </c>
      <c r="J840" s="9"/>
      <c r="K840" s="26"/>
      <c r="L840" s="26"/>
      <c r="AB840" s="155"/>
    </row>
    <row r="841" spans="1:28">
      <c r="A841" s="24">
        <v>840</v>
      </c>
      <c r="B841"/>
      <c r="C841"/>
      <c r="F841" s="5" t="s">
        <v>642</v>
      </c>
      <c r="H841" s="86" t="s">
        <v>642</v>
      </c>
      <c r="J841" s="9"/>
      <c r="K841" s="26"/>
      <c r="L841" s="26"/>
      <c r="AB841" s="155"/>
    </row>
    <row r="842" spans="1:28">
      <c r="A842" s="24">
        <v>841</v>
      </c>
      <c r="B842"/>
      <c r="C842"/>
      <c r="F842" s="5" t="s">
        <v>642</v>
      </c>
      <c r="H842" s="86" t="s">
        <v>642</v>
      </c>
      <c r="J842" s="9"/>
      <c r="K842" s="26"/>
      <c r="L842" s="26"/>
      <c r="AB842" s="155"/>
    </row>
    <row r="843" spans="1:28">
      <c r="A843" s="24">
        <v>842</v>
      </c>
      <c r="B843"/>
      <c r="C843"/>
      <c r="F843" s="5" t="s">
        <v>642</v>
      </c>
      <c r="H843" s="86" t="s">
        <v>642</v>
      </c>
      <c r="J843" s="9"/>
      <c r="K843" s="26"/>
      <c r="L843" s="26"/>
      <c r="AB843" s="155"/>
    </row>
    <row r="844" spans="1:28">
      <c r="A844" s="24">
        <v>843</v>
      </c>
      <c r="B844"/>
      <c r="C844"/>
      <c r="F844" s="5" t="s">
        <v>642</v>
      </c>
      <c r="H844" s="86" t="s">
        <v>642</v>
      </c>
      <c r="J844" s="9"/>
      <c r="K844" s="26"/>
      <c r="L844" s="26"/>
      <c r="AB844" s="155"/>
    </row>
    <row r="845" spans="1:28">
      <c r="A845" s="24">
        <v>844</v>
      </c>
      <c r="B845"/>
      <c r="C845"/>
      <c r="F845" s="5" t="s">
        <v>642</v>
      </c>
      <c r="H845" s="86" t="s">
        <v>642</v>
      </c>
      <c r="J845" s="9"/>
      <c r="K845" s="26"/>
      <c r="L845" s="26"/>
      <c r="AB845" s="155"/>
    </row>
    <row r="846" spans="1:28">
      <c r="A846" s="24">
        <v>845</v>
      </c>
      <c r="B846"/>
      <c r="C846"/>
      <c r="F846" s="5" t="s">
        <v>642</v>
      </c>
      <c r="H846" s="86" t="s">
        <v>642</v>
      </c>
      <c r="J846" s="9"/>
      <c r="K846" s="26"/>
      <c r="L846" s="26"/>
      <c r="AB846" s="155"/>
    </row>
    <row r="847" spans="1:28">
      <c r="A847" s="24">
        <v>846</v>
      </c>
      <c r="B847"/>
      <c r="C847"/>
      <c r="F847" s="5" t="s">
        <v>642</v>
      </c>
      <c r="H847" s="86" t="s">
        <v>642</v>
      </c>
      <c r="J847" s="9"/>
      <c r="K847" s="26"/>
      <c r="L847" s="26"/>
      <c r="AB847" s="155"/>
    </row>
    <row r="848" spans="1:28">
      <c r="A848" s="24">
        <v>847</v>
      </c>
      <c r="B848"/>
      <c r="C848"/>
      <c r="F848" s="5" t="s">
        <v>642</v>
      </c>
      <c r="H848" s="86" t="s">
        <v>642</v>
      </c>
      <c r="J848" s="9"/>
      <c r="K848" s="26"/>
      <c r="L848" s="26"/>
      <c r="AB848" s="155"/>
    </row>
    <row r="849" spans="1:28">
      <c r="A849" s="24">
        <v>848</v>
      </c>
      <c r="B849"/>
      <c r="C849"/>
      <c r="F849" s="5" t="s">
        <v>642</v>
      </c>
      <c r="H849" s="86" t="s">
        <v>642</v>
      </c>
      <c r="J849" s="9"/>
      <c r="K849" s="26"/>
      <c r="L849" s="26"/>
      <c r="AB849" s="155"/>
    </row>
    <row r="850" spans="1:28">
      <c r="A850" s="24">
        <v>849</v>
      </c>
      <c r="B850"/>
      <c r="C850"/>
      <c r="F850" s="5" t="s">
        <v>642</v>
      </c>
      <c r="H850" s="86" t="s">
        <v>642</v>
      </c>
      <c r="J850" s="9"/>
      <c r="K850" s="26"/>
      <c r="L850" s="26"/>
      <c r="AB850" s="155"/>
    </row>
    <row r="851" spans="1:28">
      <c r="A851" s="24">
        <v>850</v>
      </c>
      <c r="B851"/>
      <c r="C851"/>
      <c r="F851" s="5" t="s">
        <v>642</v>
      </c>
      <c r="H851" s="86" t="s">
        <v>642</v>
      </c>
      <c r="J851" s="9"/>
      <c r="K851" s="26"/>
      <c r="L851" s="26"/>
      <c r="AB851" s="155"/>
    </row>
    <row r="852" spans="1:28">
      <c r="A852" s="24">
        <v>851</v>
      </c>
      <c r="B852"/>
      <c r="C852"/>
      <c r="F852" s="5" t="s">
        <v>642</v>
      </c>
      <c r="H852" s="86" t="s">
        <v>642</v>
      </c>
      <c r="J852" s="9"/>
      <c r="K852" s="26"/>
      <c r="L852" s="26"/>
      <c r="AB852" s="155"/>
    </row>
    <row r="853" spans="1:28">
      <c r="A853" s="24">
        <v>852</v>
      </c>
      <c r="B853"/>
      <c r="C853"/>
      <c r="F853" s="5" t="s">
        <v>642</v>
      </c>
      <c r="H853" s="86" t="s">
        <v>642</v>
      </c>
      <c r="J853" s="9"/>
      <c r="K853" s="26"/>
      <c r="L853" s="26"/>
      <c r="AB853" s="155"/>
    </row>
    <row r="854" spans="1:28">
      <c r="A854" s="24">
        <v>853</v>
      </c>
      <c r="B854"/>
      <c r="C854"/>
      <c r="F854" s="5" t="s">
        <v>642</v>
      </c>
      <c r="H854" s="86" t="s">
        <v>642</v>
      </c>
      <c r="J854" s="9"/>
      <c r="K854" s="26"/>
      <c r="L854" s="26"/>
      <c r="AB854" s="155"/>
    </row>
    <row r="855" spans="1:28">
      <c r="A855" s="24">
        <v>854</v>
      </c>
      <c r="B855"/>
      <c r="C855"/>
      <c r="F855" s="5" t="s">
        <v>642</v>
      </c>
      <c r="H855" s="86" t="s">
        <v>642</v>
      </c>
      <c r="J855" s="9"/>
      <c r="K855" s="26"/>
      <c r="L855" s="26"/>
      <c r="AB855" s="155"/>
    </row>
    <row r="856" spans="1:28">
      <c r="A856" s="24">
        <v>855</v>
      </c>
      <c r="B856"/>
      <c r="C856"/>
      <c r="F856" s="5" t="s">
        <v>642</v>
      </c>
      <c r="H856" s="86" t="s">
        <v>642</v>
      </c>
      <c r="J856" s="9"/>
      <c r="K856" s="26"/>
      <c r="L856" s="26"/>
      <c r="AB856" s="155"/>
    </row>
    <row r="857" spans="1:28">
      <c r="A857" s="24">
        <v>856</v>
      </c>
      <c r="B857"/>
      <c r="C857"/>
      <c r="F857" s="5" t="s">
        <v>642</v>
      </c>
      <c r="H857" s="86" t="s">
        <v>642</v>
      </c>
      <c r="J857" s="9"/>
      <c r="K857" s="26"/>
      <c r="L857" s="26"/>
      <c r="AB857" s="155"/>
    </row>
    <row r="858" spans="1:28">
      <c r="A858" s="24">
        <v>857</v>
      </c>
      <c r="B858"/>
      <c r="C858"/>
      <c r="F858" s="5" t="s">
        <v>642</v>
      </c>
      <c r="H858" s="86" t="s">
        <v>642</v>
      </c>
      <c r="J858" s="9"/>
      <c r="K858" s="26"/>
      <c r="L858" s="26"/>
      <c r="AB858" s="155"/>
    </row>
    <row r="859" spans="1:28">
      <c r="A859" s="24">
        <v>858</v>
      </c>
      <c r="B859"/>
      <c r="C859"/>
      <c r="F859" s="5" t="s">
        <v>642</v>
      </c>
      <c r="H859" s="86" t="s">
        <v>642</v>
      </c>
      <c r="J859" s="9"/>
      <c r="AB859" s="155"/>
    </row>
    <row r="860" spans="1:28">
      <c r="A860" s="24">
        <v>859</v>
      </c>
      <c r="B860"/>
      <c r="C860"/>
      <c r="F860" s="5" t="s">
        <v>642</v>
      </c>
      <c r="H860" s="86" t="s">
        <v>642</v>
      </c>
      <c r="J860" s="9"/>
      <c r="AB860" s="155"/>
    </row>
    <row r="861" spans="1:28">
      <c r="A861" s="24">
        <v>860</v>
      </c>
      <c r="B861"/>
      <c r="C861"/>
      <c r="F861" s="5" t="s">
        <v>642</v>
      </c>
      <c r="H861" s="86" t="s">
        <v>642</v>
      </c>
      <c r="J861" s="9"/>
      <c r="AB861" s="155"/>
    </row>
    <row r="862" spans="1:28">
      <c r="A862" s="24">
        <v>861</v>
      </c>
      <c r="B862"/>
      <c r="C862"/>
      <c r="F862" s="5" t="s">
        <v>642</v>
      </c>
      <c r="H862" s="86" t="s">
        <v>642</v>
      </c>
      <c r="J862" s="9"/>
      <c r="AB862" s="155"/>
    </row>
    <row r="863" spans="1:28">
      <c r="A863" s="24">
        <v>862</v>
      </c>
      <c r="B863"/>
      <c r="C863"/>
      <c r="F863" s="5" t="s">
        <v>642</v>
      </c>
      <c r="H863" s="86" t="s">
        <v>642</v>
      </c>
      <c r="J863" s="9"/>
      <c r="AB863" s="155"/>
    </row>
    <row r="864" spans="1:28">
      <c r="A864" s="24">
        <v>863</v>
      </c>
      <c r="B864"/>
      <c r="C864"/>
      <c r="F864" s="5" t="s">
        <v>642</v>
      </c>
      <c r="H864" s="86" t="s">
        <v>642</v>
      </c>
      <c r="J864" s="9"/>
      <c r="AB864" s="155"/>
    </row>
    <row r="865" spans="1:28">
      <c r="A865" s="24">
        <v>864</v>
      </c>
      <c r="B865"/>
      <c r="C865"/>
      <c r="F865" s="5" t="s">
        <v>642</v>
      </c>
      <c r="H865" s="86" t="s">
        <v>642</v>
      </c>
      <c r="J865" s="9"/>
      <c r="AB865" s="155"/>
    </row>
    <row r="866" spans="1:28">
      <c r="A866" s="24">
        <v>865</v>
      </c>
      <c r="B866"/>
      <c r="C866"/>
      <c r="F866" s="5" t="s">
        <v>642</v>
      </c>
      <c r="H866" s="86" t="s">
        <v>642</v>
      </c>
      <c r="J866" s="9"/>
      <c r="AB866" s="155"/>
    </row>
    <row r="867" spans="1:28">
      <c r="A867" s="24">
        <v>866</v>
      </c>
      <c r="B867"/>
      <c r="C867"/>
      <c r="F867" s="5" t="s">
        <v>642</v>
      </c>
      <c r="H867" s="86" t="s">
        <v>642</v>
      </c>
      <c r="J867" s="9"/>
      <c r="AB867" s="155"/>
    </row>
    <row r="868" spans="1:28">
      <c r="A868" s="24">
        <v>867</v>
      </c>
      <c r="B868"/>
      <c r="C868"/>
      <c r="F868" s="5" t="s">
        <v>642</v>
      </c>
      <c r="H868" s="86" t="s">
        <v>642</v>
      </c>
      <c r="J868" s="9"/>
      <c r="AB868" s="155"/>
    </row>
    <row r="869" spans="1:28">
      <c r="A869" s="24">
        <v>868</v>
      </c>
      <c r="B869"/>
      <c r="C869"/>
      <c r="F869" s="5" t="s">
        <v>642</v>
      </c>
      <c r="H869" s="86" t="s">
        <v>642</v>
      </c>
      <c r="J869" s="9"/>
      <c r="AB869" s="155"/>
    </row>
    <row r="870" spans="1:28">
      <c r="A870" s="24">
        <v>869</v>
      </c>
      <c r="B870"/>
      <c r="C870"/>
      <c r="F870" s="5" t="s">
        <v>642</v>
      </c>
      <c r="H870" s="86" t="s">
        <v>642</v>
      </c>
      <c r="J870" s="9"/>
      <c r="AB870" s="155"/>
    </row>
    <row r="871" spans="1:28">
      <c r="A871" s="24">
        <v>870</v>
      </c>
      <c r="B871"/>
      <c r="C871"/>
      <c r="F871" s="5" t="s">
        <v>642</v>
      </c>
      <c r="H871" s="86" t="s">
        <v>642</v>
      </c>
      <c r="J871" s="9"/>
      <c r="AB871" s="155"/>
    </row>
    <row r="872" spans="1:28">
      <c r="A872" s="24">
        <v>871</v>
      </c>
      <c r="B872"/>
      <c r="C872"/>
      <c r="F872" s="5" t="s">
        <v>642</v>
      </c>
      <c r="H872" s="86" t="s">
        <v>642</v>
      </c>
      <c r="J872" s="9"/>
      <c r="AB872" s="155"/>
    </row>
    <row r="873" spans="1:28">
      <c r="A873" s="24">
        <v>872</v>
      </c>
      <c r="B873"/>
      <c r="C873"/>
      <c r="F873" s="5" t="s">
        <v>642</v>
      </c>
      <c r="H873" s="86" t="s">
        <v>642</v>
      </c>
      <c r="J873" s="9"/>
      <c r="AB873" s="155"/>
    </row>
    <row r="874" spans="1:28">
      <c r="A874" s="24">
        <v>873</v>
      </c>
      <c r="B874"/>
      <c r="C874"/>
      <c r="F874" s="5" t="s">
        <v>642</v>
      </c>
      <c r="H874" s="86" t="s">
        <v>642</v>
      </c>
      <c r="J874" s="9"/>
      <c r="AB874" s="155"/>
    </row>
    <row r="875" spans="1:28">
      <c r="A875" s="24">
        <v>874</v>
      </c>
      <c r="B875"/>
      <c r="C875"/>
      <c r="F875" s="5" t="s">
        <v>642</v>
      </c>
      <c r="H875" s="86" t="s">
        <v>642</v>
      </c>
      <c r="J875" s="9"/>
      <c r="AB875" s="155"/>
    </row>
    <row r="876" spans="1:28">
      <c r="A876" s="24">
        <v>875</v>
      </c>
      <c r="B876"/>
      <c r="C876"/>
      <c r="F876" s="5" t="s">
        <v>642</v>
      </c>
      <c r="H876" s="86" t="s">
        <v>642</v>
      </c>
      <c r="J876" s="9"/>
      <c r="AB876" s="155"/>
    </row>
    <row r="877" spans="1:28">
      <c r="A877" s="24">
        <v>876</v>
      </c>
      <c r="B877"/>
      <c r="C877"/>
      <c r="F877" s="5" t="s">
        <v>642</v>
      </c>
      <c r="H877" s="86" t="s">
        <v>642</v>
      </c>
      <c r="J877" s="9"/>
      <c r="AB877" s="155"/>
    </row>
    <row r="878" spans="1:28">
      <c r="A878" s="24">
        <v>877</v>
      </c>
      <c r="B878"/>
      <c r="C878"/>
      <c r="F878" s="5" t="s">
        <v>642</v>
      </c>
      <c r="H878" s="86" t="s">
        <v>642</v>
      </c>
      <c r="J878" s="9"/>
      <c r="AB878" s="155"/>
    </row>
    <row r="879" spans="1:28">
      <c r="A879" s="24">
        <v>878</v>
      </c>
      <c r="B879"/>
      <c r="C879"/>
      <c r="F879" s="5" t="s">
        <v>642</v>
      </c>
      <c r="H879" s="86" t="s">
        <v>642</v>
      </c>
      <c r="J879" s="9"/>
      <c r="AB879" s="155"/>
    </row>
    <row r="880" spans="1:28">
      <c r="A880" s="24">
        <v>879</v>
      </c>
      <c r="B880"/>
      <c r="C880"/>
      <c r="F880" s="5" t="s">
        <v>642</v>
      </c>
      <c r="H880" s="86" t="s">
        <v>642</v>
      </c>
      <c r="J880" s="9"/>
      <c r="AB880" s="155"/>
    </row>
    <row r="881" spans="1:28">
      <c r="A881" s="24">
        <v>880</v>
      </c>
      <c r="B881"/>
      <c r="C881"/>
      <c r="F881" s="5" t="s">
        <v>642</v>
      </c>
      <c r="H881" s="86" t="s">
        <v>642</v>
      </c>
      <c r="J881" s="9"/>
      <c r="AB881" s="155"/>
    </row>
    <row r="882" spans="1:28">
      <c r="A882" s="24">
        <v>881</v>
      </c>
      <c r="B882"/>
      <c r="C882"/>
      <c r="F882" s="5" t="s">
        <v>642</v>
      </c>
      <c r="H882" s="86" t="s">
        <v>642</v>
      </c>
      <c r="J882" s="9"/>
      <c r="AB882" s="155"/>
    </row>
    <row r="883" spans="1:28">
      <c r="A883" s="24">
        <v>882</v>
      </c>
      <c r="B883"/>
      <c r="C883"/>
      <c r="F883" s="5" t="s">
        <v>642</v>
      </c>
      <c r="H883" s="86" t="s">
        <v>642</v>
      </c>
      <c r="J883" s="9"/>
      <c r="AB883" s="155"/>
    </row>
    <row r="884" spans="1:28">
      <c r="A884" s="24">
        <v>883</v>
      </c>
      <c r="B884"/>
      <c r="C884"/>
      <c r="F884" s="5" t="s">
        <v>642</v>
      </c>
      <c r="H884" s="86" t="s">
        <v>642</v>
      </c>
      <c r="J884" s="9"/>
      <c r="AB884" s="155"/>
    </row>
    <row r="885" spans="1:28">
      <c r="A885" s="24">
        <v>884</v>
      </c>
      <c r="B885"/>
      <c r="C885"/>
      <c r="F885" s="5" t="s">
        <v>642</v>
      </c>
      <c r="H885" s="86" t="s">
        <v>642</v>
      </c>
      <c r="J885" s="9"/>
      <c r="AB885" s="155"/>
    </row>
    <row r="886" spans="1:28">
      <c r="A886" s="24">
        <v>885</v>
      </c>
      <c r="B886"/>
      <c r="C886"/>
      <c r="F886" s="5" t="s">
        <v>642</v>
      </c>
      <c r="H886" s="86" t="s">
        <v>642</v>
      </c>
      <c r="J886" s="9"/>
      <c r="AB886" s="155"/>
    </row>
    <row r="887" spans="1:28">
      <c r="A887" s="24">
        <v>886</v>
      </c>
      <c r="B887"/>
      <c r="C887"/>
      <c r="F887" s="5" t="s">
        <v>642</v>
      </c>
      <c r="H887" s="86" t="s">
        <v>642</v>
      </c>
      <c r="J887" s="9"/>
      <c r="AB887" s="155"/>
    </row>
    <row r="888" spans="1:28">
      <c r="A888" s="24">
        <v>887</v>
      </c>
      <c r="B888"/>
      <c r="C888"/>
      <c r="F888" s="5" t="s">
        <v>642</v>
      </c>
      <c r="H888" s="86" t="s">
        <v>642</v>
      </c>
      <c r="J888" s="9"/>
      <c r="AB888" s="155"/>
    </row>
    <row r="889" spans="1:28">
      <c r="A889" s="24">
        <v>888</v>
      </c>
      <c r="B889"/>
      <c r="C889"/>
      <c r="F889" s="5" t="s">
        <v>642</v>
      </c>
      <c r="H889" s="86" t="s">
        <v>642</v>
      </c>
      <c r="J889" s="9"/>
      <c r="AB889" s="155"/>
    </row>
    <row r="890" spans="1:28">
      <c r="A890" s="24">
        <v>889</v>
      </c>
      <c r="B890"/>
      <c r="C890"/>
      <c r="F890" s="5" t="s">
        <v>642</v>
      </c>
      <c r="H890" s="86" t="s">
        <v>642</v>
      </c>
      <c r="J890" s="9"/>
      <c r="AB890" s="155"/>
    </row>
    <row r="891" spans="1:28">
      <c r="A891" s="24">
        <v>890</v>
      </c>
      <c r="B891"/>
      <c r="C891"/>
      <c r="F891" s="5" t="s">
        <v>642</v>
      </c>
      <c r="H891" s="86" t="s">
        <v>642</v>
      </c>
      <c r="J891" s="9"/>
      <c r="AB891" s="155"/>
    </row>
    <row r="892" spans="1:28">
      <c r="A892" s="24">
        <v>891</v>
      </c>
      <c r="B892"/>
      <c r="C892"/>
      <c r="F892" s="5" t="s">
        <v>642</v>
      </c>
      <c r="H892" s="86" t="s">
        <v>642</v>
      </c>
      <c r="J892" s="9"/>
      <c r="AB892" s="155"/>
    </row>
    <row r="893" spans="1:28">
      <c r="A893" s="24">
        <v>892</v>
      </c>
      <c r="B893"/>
      <c r="C893"/>
      <c r="F893" s="5" t="s">
        <v>642</v>
      </c>
      <c r="H893" s="86" t="s">
        <v>642</v>
      </c>
      <c r="J893" s="9"/>
      <c r="AB893" s="155"/>
    </row>
    <row r="894" spans="1:28">
      <c r="A894" s="24">
        <v>893</v>
      </c>
      <c r="B894"/>
      <c r="C894"/>
      <c r="F894" s="5" t="s">
        <v>642</v>
      </c>
      <c r="H894" s="86" t="s">
        <v>642</v>
      </c>
      <c r="J894" s="9"/>
      <c r="AB894" s="155"/>
    </row>
    <row r="895" spans="1:28">
      <c r="A895" s="24">
        <v>894</v>
      </c>
      <c r="B895"/>
      <c r="C895"/>
      <c r="F895" s="5" t="s">
        <v>642</v>
      </c>
      <c r="H895" s="86" t="s">
        <v>642</v>
      </c>
      <c r="J895" s="9"/>
      <c r="AB895" s="155"/>
    </row>
    <row r="896" spans="1:28">
      <c r="A896" s="24">
        <v>895</v>
      </c>
      <c r="B896"/>
      <c r="C896"/>
      <c r="F896" s="5" t="s">
        <v>642</v>
      </c>
      <c r="H896" s="86" t="s">
        <v>642</v>
      </c>
      <c r="J896" s="9"/>
      <c r="AB896" s="155"/>
    </row>
    <row r="897" spans="1:28">
      <c r="A897" s="24">
        <v>896</v>
      </c>
      <c r="B897"/>
      <c r="C897"/>
      <c r="F897" s="5" t="s">
        <v>642</v>
      </c>
      <c r="H897" s="86" t="s">
        <v>642</v>
      </c>
      <c r="J897" s="9"/>
      <c r="AB897" s="155"/>
    </row>
    <row r="898" spans="1:28">
      <c r="A898" s="24">
        <v>897</v>
      </c>
      <c r="B898"/>
      <c r="C898"/>
      <c r="F898" s="5" t="s">
        <v>642</v>
      </c>
      <c r="H898" s="86" t="s">
        <v>642</v>
      </c>
      <c r="J898" s="9"/>
      <c r="AB898" s="155"/>
    </row>
    <row r="899" spans="1:28">
      <c r="A899" s="24">
        <v>898</v>
      </c>
      <c r="B899"/>
      <c r="C899"/>
      <c r="F899" s="5" t="s">
        <v>642</v>
      </c>
      <c r="H899" s="86" t="s">
        <v>642</v>
      </c>
      <c r="J899" s="9"/>
      <c r="AB899" s="155"/>
    </row>
    <row r="900" spans="1:28">
      <c r="A900" s="24">
        <v>899</v>
      </c>
      <c r="B900"/>
      <c r="C900"/>
      <c r="F900" s="5" t="s">
        <v>642</v>
      </c>
      <c r="H900" s="86" t="s">
        <v>642</v>
      </c>
      <c r="J900" s="9"/>
      <c r="AB900" s="155"/>
    </row>
    <row r="901" spans="1:28">
      <c r="A901" s="24">
        <v>900</v>
      </c>
      <c r="B901"/>
      <c r="C901"/>
      <c r="F901" s="5" t="s">
        <v>642</v>
      </c>
      <c r="H901" s="86" t="s">
        <v>642</v>
      </c>
      <c r="J901" s="9"/>
      <c r="AB901" s="155"/>
    </row>
    <row r="902" spans="1:28">
      <c r="A902" s="24">
        <v>901</v>
      </c>
      <c r="B902"/>
      <c r="C902"/>
      <c r="F902" s="5" t="s">
        <v>642</v>
      </c>
      <c r="H902" s="86" t="s">
        <v>642</v>
      </c>
      <c r="J902" s="9"/>
      <c r="AB902" s="155"/>
    </row>
    <row r="903" spans="1:28">
      <c r="A903" s="24">
        <v>902</v>
      </c>
      <c r="B903"/>
      <c r="C903"/>
      <c r="F903" s="5" t="s">
        <v>642</v>
      </c>
      <c r="H903" s="86" t="s">
        <v>642</v>
      </c>
      <c r="J903" s="9"/>
      <c r="AB903" s="155"/>
    </row>
    <row r="904" spans="1:28">
      <c r="A904" s="24">
        <v>903</v>
      </c>
      <c r="B904"/>
      <c r="C904"/>
      <c r="F904" s="5" t="s">
        <v>642</v>
      </c>
      <c r="H904" s="86" t="s">
        <v>642</v>
      </c>
      <c r="J904" s="9"/>
      <c r="AB904" s="155"/>
    </row>
    <row r="905" spans="1:28">
      <c r="A905" s="24">
        <v>904</v>
      </c>
      <c r="B905"/>
      <c r="C905"/>
      <c r="F905" s="5" t="s">
        <v>642</v>
      </c>
      <c r="H905" s="86" t="s">
        <v>642</v>
      </c>
      <c r="J905" s="9"/>
      <c r="AB905" s="155"/>
    </row>
    <row r="906" spans="1:28">
      <c r="A906" s="24">
        <v>905</v>
      </c>
      <c r="B906"/>
      <c r="C906"/>
      <c r="F906" s="5" t="s">
        <v>642</v>
      </c>
      <c r="H906" s="86" t="s">
        <v>642</v>
      </c>
      <c r="J906" s="9"/>
      <c r="AB906" s="155"/>
    </row>
    <row r="907" spans="1:28">
      <c r="A907" s="24">
        <v>906</v>
      </c>
      <c r="B907"/>
      <c r="C907"/>
      <c r="F907" s="5" t="s">
        <v>642</v>
      </c>
      <c r="H907" s="86" t="s">
        <v>642</v>
      </c>
      <c r="J907" s="9"/>
      <c r="AB907" s="155"/>
    </row>
    <row r="908" spans="1:28">
      <c r="A908" s="24">
        <v>907</v>
      </c>
      <c r="B908"/>
      <c r="C908"/>
      <c r="F908" s="5" t="s">
        <v>642</v>
      </c>
      <c r="H908" s="86" t="s">
        <v>642</v>
      </c>
      <c r="J908" s="9"/>
      <c r="AB908" s="155"/>
    </row>
    <row r="909" spans="1:28">
      <c r="A909" s="24">
        <v>908</v>
      </c>
      <c r="B909"/>
      <c r="C909"/>
      <c r="F909" s="5" t="s">
        <v>642</v>
      </c>
      <c r="H909" s="86" t="s">
        <v>642</v>
      </c>
      <c r="J909" s="9"/>
      <c r="AB909" s="155"/>
    </row>
    <row r="910" spans="1:28">
      <c r="A910" s="24">
        <v>909</v>
      </c>
      <c r="B910"/>
      <c r="C910"/>
      <c r="F910" s="5" t="s">
        <v>642</v>
      </c>
      <c r="H910" s="86" t="s">
        <v>642</v>
      </c>
      <c r="J910" s="9"/>
      <c r="AB910" s="155"/>
    </row>
    <row r="911" spans="1:28">
      <c r="A911" s="24">
        <v>910</v>
      </c>
      <c r="B911"/>
      <c r="C911"/>
      <c r="F911" s="5" t="s">
        <v>642</v>
      </c>
      <c r="H911" s="86" t="s">
        <v>642</v>
      </c>
      <c r="J911" s="9"/>
      <c r="AB911" s="155"/>
    </row>
    <row r="912" spans="1:28">
      <c r="A912" s="24">
        <v>911</v>
      </c>
      <c r="B912"/>
      <c r="C912"/>
      <c r="F912" s="5" t="s">
        <v>642</v>
      </c>
      <c r="H912" s="86" t="s">
        <v>642</v>
      </c>
      <c r="J912" s="9"/>
      <c r="AB912" s="155"/>
    </row>
    <row r="913" spans="1:28">
      <c r="A913" s="24">
        <v>912</v>
      </c>
      <c r="B913"/>
      <c r="C913"/>
      <c r="F913" s="5" t="s">
        <v>642</v>
      </c>
      <c r="H913" s="86" t="s">
        <v>642</v>
      </c>
      <c r="J913" s="9"/>
      <c r="AB913" s="155"/>
    </row>
    <row r="914" spans="1:28">
      <c r="A914" s="24">
        <v>913</v>
      </c>
      <c r="B914"/>
      <c r="C914"/>
      <c r="F914" s="5" t="s">
        <v>642</v>
      </c>
      <c r="H914" s="86" t="s">
        <v>642</v>
      </c>
      <c r="J914" s="9"/>
      <c r="AB914" s="155"/>
    </row>
    <row r="915" spans="1:28">
      <c r="A915" s="24">
        <v>914</v>
      </c>
      <c r="B915"/>
      <c r="C915"/>
      <c r="F915" s="5" t="s">
        <v>642</v>
      </c>
      <c r="H915" s="86" t="s">
        <v>642</v>
      </c>
      <c r="J915" s="9"/>
      <c r="AB915" s="155"/>
    </row>
    <row r="916" spans="1:28">
      <c r="A916" s="24">
        <v>915</v>
      </c>
      <c r="B916"/>
      <c r="C916"/>
      <c r="F916" s="5" t="s">
        <v>642</v>
      </c>
      <c r="H916" s="86" t="s">
        <v>642</v>
      </c>
      <c r="J916" s="9"/>
      <c r="AB916" s="155"/>
    </row>
    <row r="917" spans="1:28">
      <c r="A917" s="24">
        <v>916</v>
      </c>
      <c r="B917"/>
      <c r="C917"/>
      <c r="F917" s="5" t="s">
        <v>642</v>
      </c>
      <c r="H917" s="86" t="s">
        <v>642</v>
      </c>
      <c r="J917" s="9"/>
      <c r="AB917" s="155"/>
    </row>
    <row r="918" spans="1:28">
      <c r="A918" s="24">
        <v>917</v>
      </c>
      <c r="B918"/>
      <c r="C918"/>
      <c r="F918" s="5" t="s">
        <v>642</v>
      </c>
      <c r="H918" s="86" t="s">
        <v>642</v>
      </c>
      <c r="J918" s="9"/>
      <c r="AB918" s="155"/>
    </row>
    <row r="919" spans="1:28">
      <c r="A919" s="24">
        <v>918</v>
      </c>
      <c r="B919"/>
      <c r="C919"/>
      <c r="F919" s="5" t="s">
        <v>642</v>
      </c>
      <c r="H919" s="86" t="s">
        <v>642</v>
      </c>
      <c r="J919" s="9"/>
      <c r="AB919" s="155"/>
    </row>
    <row r="920" spans="1:28">
      <c r="A920" s="24">
        <v>919</v>
      </c>
      <c r="B920"/>
      <c r="C920"/>
      <c r="F920" s="5" t="s">
        <v>642</v>
      </c>
      <c r="H920" s="86" t="s">
        <v>642</v>
      </c>
      <c r="J920" s="9"/>
      <c r="AB920" s="155"/>
    </row>
    <row r="921" spans="1:28">
      <c r="A921" s="24">
        <v>920</v>
      </c>
      <c r="B921"/>
      <c r="C921"/>
      <c r="F921" s="5" t="s">
        <v>642</v>
      </c>
      <c r="H921" s="86" t="s">
        <v>642</v>
      </c>
      <c r="J921" s="9"/>
      <c r="AB921" s="155"/>
    </row>
    <row r="922" spans="1:28">
      <c r="A922" s="24">
        <v>921</v>
      </c>
      <c r="B922"/>
      <c r="C922"/>
      <c r="F922" s="5" t="s">
        <v>642</v>
      </c>
      <c r="H922" s="86" t="s">
        <v>642</v>
      </c>
      <c r="J922" s="9"/>
      <c r="AB922" s="155"/>
    </row>
    <row r="923" spans="1:28">
      <c r="A923" s="24">
        <v>922</v>
      </c>
      <c r="B923"/>
      <c r="C923"/>
      <c r="F923" s="5" t="s">
        <v>642</v>
      </c>
      <c r="H923" s="86" t="s">
        <v>642</v>
      </c>
      <c r="J923" s="9"/>
      <c r="AB923" s="155"/>
    </row>
    <row r="924" spans="1:28">
      <c r="A924" s="24">
        <v>923</v>
      </c>
      <c r="B924"/>
      <c r="C924"/>
      <c r="F924" s="5" t="s">
        <v>642</v>
      </c>
      <c r="H924" s="86" t="s">
        <v>642</v>
      </c>
      <c r="J924" s="9"/>
      <c r="AB924" s="155"/>
    </row>
    <row r="925" spans="1:28">
      <c r="A925" s="24">
        <v>924</v>
      </c>
      <c r="B925"/>
      <c r="C925"/>
      <c r="F925" s="5" t="s">
        <v>642</v>
      </c>
      <c r="H925" s="86" t="s">
        <v>642</v>
      </c>
      <c r="J925" s="9"/>
      <c r="AB925" s="155"/>
    </row>
    <row r="926" spans="1:28">
      <c r="A926" s="24">
        <v>925</v>
      </c>
      <c r="B926"/>
      <c r="C926"/>
      <c r="F926" s="5" t="s">
        <v>642</v>
      </c>
      <c r="H926" s="86" t="s">
        <v>642</v>
      </c>
      <c r="J926" s="9"/>
      <c r="AB926" s="155"/>
    </row>
    <row r="927" spans="1:28">
      <c r="A927" s="24">
        <v>926</v>
      </c>
      <c r="B927"/>
      <c r="C927"/>
      <c r="F927" s="5" t="s">
        <v>642</v>
      </c>
      <c r="H927" s="86" t="s">
        <v>642</v>
      </c>
      <c r="J927" s="9"/>
      <c r="AB927" s="155"/>
    </row>
    <row r="928" spans="1:28">
      <c r="A928" s="24">
        <v>927</v>
      </c>
      <c r="B928"/>
      <c r="C928"/>
      <c r="F928" s="5" t="s">
        <v>642</v>
      </c>
      <c r="H928" s="86" t="s">
        <v>642</v>
      </c>
      <c r="J928" s="9"/>
      <c r="AB928" s="155"/>
    </row>
    <row r="929" spans="1:28">
      <c r="A929" s="24">
        <v>928</v>
      </c>
      <c r="B929"/>
      <c r="C929"/>
      <c r="F929" s="5" t="s">
        <v>642</v>
      </c>
      <c r="H929" s="86" t="s">
        <v>642</v>
      </c>
      <c r="J929" s="9"/>
      <c r="AB929" s="155"/>
    </row>
    <row r="930" spans="1:28">
      <c r="A930" s="24">
        <v>929</v>
      </c>
      <c r="B930"/>
      <c r="C930"/>
      <c r="F930" s="5" t="s">
        <v>642</v>
      </c>
      <c r="H930" s="86" t="s">
        <v>642</v>
      </c>
      <c r="J930" s="9"/>
      <c r="AB930" s="155"/>
    </row>
    <row r="931" spans="1:28">
      <c r="A931" s="24">
        <v>930</v>
      </c>
      <c r="B931"/>
      <c r="C931"/>
      <c r="F931" s="5" t="s">
        <v>642</v>
      </c>
      <c r="H931" s="86" t="s">
        <v>642</v>
      </c>
      <c r="J931" s="9"/>
      <c r="AB931" s="155"/>
    </row>
    <row r="932" spans="1:28">
      <c r="A932" s="24">
        <v>931</v>
      </c>
      <c r="B932"/>
      <c r="C932"/>
      <c r="F932" s="5" t="s">
        <v>642</v>
      </c>
      <c r="H932" s="86" t="s">
        <v>642</v>
      </c>
      <c r="J932" s="9"/>
      <c r="AB932" s="155"/>
    </row>
    <row r="933" spans="1:28">
      <c r="A933" s="24">
        <v>932</v>
      </c>
      <c r="B933"/>
      <c r="C933"/>
      <c r="F933" s="5" t="s">
        <v>642</v>
      </c>
      <c r="H933" s="86" t="s">
        <v>642</v>
      </c>
      <c r="J933" s="9"/>
      <c r="AB933" s="155"/>
    </row>
    <row r="934" spans="1:28">
      <c r="A934" s="24">
        <v>933</v>
      </c>
      <c r="B934"/>
      <c r="C934"/>
      <c r="F934" s="5" t="s">
        <v>642</v>
      </c>
      <c r="H934" s="86" t="s">
        <v>642</v>
      </c>
      <c r="J934" s="9"/>
      <c r="AB934" s="155"/>
    </row>
    <row r="935" spans="1:28">
      <c r="A935" s="24">
        <v>934</v>
      </c>
      <c r="B935"/>
      <c r="C935"/>
      <c r="F935" s="5" t="s">
        <v>642</v>
      </c>
      <c r="H935" s="86" t="s">
        <v>642</v>
      </c>
      <c r="J935" s="9"/>
      <c r="AB935" s="155"/>
    </row>
    <row r="936" spans="1:28">
      <c r="A936" s="24">
        <v>935</v>
      </c>
      <c r="B936"/>
      <c r="C936"/>
      <c r="F936" s="5" t="s">
        <v>642</v>
      </c>
      <c r="H936" s="86" t="s">
        <v>642</v>
      </c>
      <c r="J936" s="9"/>
      <c r="AB936" s="155"/>
    </row>
    <row r="937" spans="1:28">
      <c r="A937" s="24">
        <v>936</v>
      </c>
      <c r="B937"/>
      <c r="C937"/>
      <c r="F937" s="5" t="s">
        <v>642</v>
      </c>
      <c r="H937" s="86" t="s">
        <v>642</v>
      </c>
      <c r="J937" s="9"/>
      <c r="AB937" s="155"/>
    </row>
    <row r="938" spans="1:28">
      <c r="A938" s="24">
        <v>937</v>
      </c>
      <c r="B938"/>
      <c r="C938"/>
      <c r="F938" s="5" t="s">
        <v>642</v>
      </c>
      <c r="H938" s="86" t="s">
        <v>642</v>
      </c>
      <c r="J938" s="9"/>
      <c r="AB938" s="155"/>
    </row>
    <row r="939" spans="1:28">
      <c r="A939" s="24">
        <v>938</v>
      </c>
      <c r="B939"/>
      <c r="C939"/>
      <c r="F939" s="5" t="s">
        <v>642</v>
      </c>
      <c r="H939" s="86" t="s">
        <v>642</v>
      </c>
      <c r="J939" s="9"/>
      <c r="AB939" s="155"/>
    </row>
    <row r="940" spans="1:28">
      <c r="A940" s="24">
        <v>939</v>
      </c>
      <c r="B940"/>
      <c r="C940"/>
      <c r="F940" s="5" t="s">
        <v>642</v>
      </c>
      <c r="H940" s="86" t="s">
        <v>642</v>
      </c>
      <c r="J940" s="9"/>
      <c r="AB940" s="155"/>
    </row>
    <row r="941" spans="1:28">
      <c r="A941" s="24">
        <v>940</v>
      </c>
      <c r="B941"/>
      <c r="C941"/>
      <c r="F941" s="5" t="s">
        <v>642</v>
      </c>
      <c r="H941" s="86" t="s">
        <v>642</v>
      </c>
      <c r="J941" s="9"/>
      <c r="AB941" s="155"/>
    </row>
    <row r="942" spans="1:28">
      <c r="A942" s="24">
        <v>941</v>
      </c>
      <c r="B942"/>
      <c r="C942"/>
      <c r="F942" s="5" t="s">
        <v>642</v>
      </c>
      <c r="H942" s="86" t="s">
        <v>642</v>
      </c>
      <c r="J942" s="9"/>
      <c r="AB942" s="155"/>
    </row>
    <row r="943" spans="1:28">
      <c r="A943" s="24">
        <v>942</v>
      </c>
      <c r="B943"/>
      <c r="C943"/>
      <c r="F943" s="5" t="s">
        <v>642</v>
      </c>
      <c r="H943" s="86" t="s">
        <v>642</v>
      </c>
      <c r="J943" s="9"/>
      <c r="AB943" s="155"/>
    </row>
    <row r="944" spans="1:28">
      <c r="A944" s="24">
        <v>943</v>
      </c>
      <c r="B944"/>
      <c r="C944"/>
      <c r="F944" s="5" t="s">
        <v>642</v>
      </c>
      <c r="H944" s="86" t="s">
        <v>642</v>
      </c>
      <c r="J944" s="9"/>
      <c r="AB944" s="155"/>
    </row>
    <row r="945" spans="1:28">
      <c r="A945" s="24">
        <v>944</v>
      </c>
      <c r="B945"/>
      <c r="C945"/>
      <c r="F945" s="5" t="s">
        <v>642</v>
      </c>
      <c r="H945" s="86" t="s">
        <v>642</v>
      </c>
      <c r="J945" s="9"/>
      <c r="AB945" s="155"/>
    </row>
    <row r="946" spans="1:28">
      <c r="A946" s="24">
        <v>945</v>
      </c>
      <c r="B946"/>
      <c r="C946"/>
      <c r="F946" s="5" t="s">
        <v>642</v>
      </c>
      <c r="H946" s="86" t="s">
        <v>642</v>
      </c>
      <c r="J946" s="9"/>
      <c r="AB946" s="155"/>
    </row>
    <row r="947" spans="1:28">
      <c r="A947" s="24">
        <v>946</v>
      </c>
      <c r="B947"/>
      <c r="C947"/>
      <c r="F947" s="5" t="s">
        <v>642</v>
      </c>
      <c r="H947" s="86" t="s">
        <v>642</v>
      </c>
      <c r="J947" s="9"/>
      <c r="AB947" s="155"/>
    </row>
    <row r="948" spans="1:28">
      <c r="A948" s="24">
        <v>947</v>
      </c>
      <c r="B948"/>
      <c r="C948"/>
      <c r="F948" s="5" t="s">
        <v>642</v>
      </c>
      <c r="H948" s="86" t="s">
        <v>642</v>
      </c>
      <c r="J948" s="9"/>
      <c r="AB948" s="155"/>
    </row>
    <row r="949" spans="1:28">
      <c r="A949" s="24">
        <v>948</v>
      </c>
      <c r="B949"/>
      <c r="C949"/>
      <c r="F949" s="5" t="s">
        <v>642</v>
      </c>
      <c r="H949" s="86" t="s">
        <v>642</v>
      </c>
      <c r="J949" s="9"/>
      <c r="AB949" s="155"/>
    </row>
    <row r="950" spans="1:28">
      <c r="A950" s="24">
        <v>949</v>
      </c>
      <c r="B950"/>
      <c r="C950"/>
      <c r="F950" s="5" t="s">
        <v>642</v>
      </c>
      <c r="H950" s="86" t="s">
        <v>642</v>
      </c>
      <c r="J950" s="9"/>
      <c r="AB950" s="155"/>
    </row>
    <row r="951" spans="1:28">
      <c r="A951" s="24">
        <v>950</v>
      </c>
      <c r="B951"/>
      <c r="C951"/>
      <c r="F951" s="5" t="s">
        <v>642</v>
      </c>
      <c r="H951" s="86" t="s">
        <v>642</v>
      </c>
      <c r="J951" s="9"/>
      <c r="AB951" s="155"/>
    </row>
    <row r="952" spans="1:28">
      <c r="A952" s="24">
        <v>951</v>
      </c>
      <c r="B952"/>
      <c r="C952"/>
      <c r="F952" s="5" t="s">
        <v>642</v>
      </c>
      <c r="H952" s="86" t="s">
        <v>642</v>
      </c>
      <c r="J952" s="9"/>
      <c r="AB952" s="155"/>
    </row>
    <row r="953" spans="1:28">
      <c r="A953" s="24">
        <v>952</v>
      </c>
      <c r="B953"/>
      <c r="C953"/>
      <c r="F953" s="5" t="s">
        <v>642</v>
      </c>
      <c r="H953" s="86" t="s">
        <v>642</v>
      </c>
      <c r="J953" s="9"/>
      <c r="AB953" s="155"/>
    </row>
    <row r="954" spans="1:28">
      <c r="A954" s="24">
        <v>953</v>
      </c>
      <c r="B954"/>
      <c r="C954"/>
      <c r="F954" s="5" t="s">
        <v>642</v>
      </c>
      <c r="H954" s="86" t="s">
        <v>642</v>
      </c>
      <c r="J954" s="9"/>
      <c r="AB954" s="155"/>
    </row>
    <row r="955" spans="1:28">
      <c r="A955" s="24">
        <v>954</v>
      </c>
      <c r="B955"/>
      <c r="C955"/>
      <c r="F955" s="5" t="s">
        <v>642</v>
      </c>
      <c r="H955" s="86" t="s">
        <v>642</v>
      </c>
      <c r="J955" s="9"/>
      <c r="AB955" s="155"/>
    </row>
    <row r="956" spans="1:28">
      <c r="A956" s="24">
        <v>955</v>
      </c>
      <c r="B956"/>
      <c r="C956"/>
      <c r="F956" s="5" t="s">
        <v>642</v>
      </c>
      <c r="H956" s="86" t="s">
        <v>642</v>
      </c>
      <c r="J956" s="9"/>
      <c r="AB956" s="155"/>
    </row>
    <row r="957" spans="1:28">
      <c r="A957" s="24">
        <v>956</v>
      </c>
      <c r="B957"/>
      <c r="C957"/>
      <c r="F957" s="5" t="s">
        <v>642</v>
      </c>
      <c r="H957" s="86" t="s">
        <v>642</v>
      </c>
      <c r="J957" s="9"/>
      <c r="AB957" s="155"/>
    </row>
    <row r="958" spans="1:28">
      <c r="A958" s="24">
        <v>957</v>
      </c>
      <c r="B958"/>
      <c r="C958"/>
      <c r="F958" s="5" t="s">
        <v>642</v>
      </c>
      <c r="H958" s="86" t="s">
        <v>642</v>
      </c>
      <c r="J958" s="9"/>
      <c r="AB958" s="155"/>
    </row>
    <row r="959" spans="1:28">
      <c r="A959" s="24">
        <v>958</v>
      </c>
      <c r="B959"/>
      <c r="C959"/>
      <c r="F959" s="5" t="s">
        <v>642</v>
      </c>
      <c r="H959" s="86" t="s">
        <v>642</v>
      </c>
      <c r="J959" s="9"/>
      <c r="AB959" s="155"/>
    </row>
    <row r="960" spans="1:28">
      <c r="A960" s="24">
        <v>959</v>
      </c>
      <c r="B960"/>
      <c r="C960"/>
      <c r="F960" s="5" t="s">
        <v>642</v>
      </c>
      <c r="H960" s="86" t="s">
        <v>642</v>
      </c>
      <c r="J960" s="9"/>
      <c r="AB960" s="155"/>
    </row>
    <row r="961" spans="1:28">
      <c r="A961" s="24">
        <v>960</v>
      </c>
      <c r="B961"/>
      <c r="C961"/>
      <c r="F961" s="5" t="s">
        <v>642</v>
      </c>
      <c r="H961" s="86" t="s">
        <v>642</v>
      </c>
      <c r="J961" s="9"/>
      <c r="AB961" s="155"/>
    </row>
    <row r="962" spans="1:28">
      <c r="A962" s="24">
        <v>961</v>
      </c>
      <c r="B962"/>
      <c r="C962"/>
      <c r="F962" s="5" t="s">
        <v>642</v>
      </c>
      <c r="H962" s="86" t="s">
        <v>642</v>
      </c>
      <c r="J962" s="9"/>
      <c r="AB962" s="155"/>
    </row>
    <row r="963" spans="1:28">
      <c r="A963" s="24">
        <v>962</v>
      </c>
      <c r="B963"/>
      <c r="C963"/>
      <c r="F963" s="5" t="s">
        <v>642</v>
      </c>
      <c r="H963" s="86" t="s">
        <v>642</v>
      </c>
      <c r="J963" s="9"/>
      <c r="AB963" s="155"/>
    </row>
    <row r="964" spans="1:28">
      <c r="A964" s="24">
        <v>963</v>
      </c>
      <c r="B964"/>
      <c r="C964"/>
      <c r="F964" s="5" t="s">
        <v>642</v>
      </c>
      <c r="H964" s="86" t="s">
        <v>642</v>
      </c>
      <c r="J964" s="9"/>
      <c r="AB964" s="155"/>
    </row>
    <row r="965" spans="1:28">
      <c r="A965" s="24">
        <v>964</v>
      </c>
      <c r="B965"/>
      <c r="C965"/>
      <c r="F965" s="5" t="s">
        <v>642</v>
      </c>
      <c r="H965" s="86" t="s">
        <v>642</v>
      </c>
      <c r="J965" s="9"/>
      <c r="AB965" s="155"/>
    </row>
    <row r="966" spans="1:28">
      <c r="A966" s="24">
        <v>965</v>
      </c>
      <c r="B966"/>
      <c r="C966"/>
      <c r="F966" s="5" t="s">
        <v>642</v>
      </c>
      <c r="H966" s="86" t="s">
        <v>642</v>
      </c>
      <c r="J966" s="9"/>
      <c r="AB966" s="155"/>
    </row>
    <row r="967" spans="1:28">
      <c r="A967" s="24">
        <v>966</v>
      </c>
      <c r="B967"/>
      <c r="C967"/>
      <c r="F967" s="5" t="s">
        <v>642</v>
      </c>
      <c r="H967" s="86" t="s">
        <v>642</v>
      </c>
      <c r="J967" s="9"/>
      <c r="AB967" s="155"/>
    </row>
    <row r="968" spans="1:28">
      <c r="A968" s="24">
        <v>967</v>
      </c>
      <c r="B968"/>
      <c r="C968"/>
      <c r="F968" s="5" t="s">
        <v>642</v>
      </c>
      <c r="H968" s="86" t="s">
        <v>642</v>
      </c>
      <c r="J968" s="9"/>
      <c r="AB968" s="155"/>
    </row>
    <row r="969" spans="1:28">
      <c r="A969" s="24">
        <v>968</v>
      </c>
      <c r="B969"/>
      <c r="C969"/>
      <c r="F969" s="5" t="s">
        <v>642</v>
      </c>
      <c r="H969" s="86" t="s">
        <v>642</v>
      </c>
      <c r="J969" s="9"/>
      <c r="AB969" s="155"/>
    </row>
    <row r="970" spans="1:28">
      <c r="A970" s="24">
        <v>969</v>
      </c>
      <c r="B970"/>
      <c r="C970"/>
      <c r="F970" s="5" t="s">
        <v>642</v>
      </c>
      <c r="H970" s="86" t="s">
        <v>642</v>
      </c>
      <c r="J970" s="9"/>
      <c r="AB970" s="155"/>
    </row>
    <row r="971" spans="1:28">
      <c r="A971" s="24">
        <v>970</v>
      </c>
      <c r="B971"/>
      <c r="C971"/>
      <c r="F971" s="5" t="s">
        <v>642</v>
      </c>
      <c r="H971" s="86" t="s">
        <v>642</v>
      </c>
      <c r="J971" s="9"/>
      <c r="AB971" s="155"/>
    </row>
    <row r="972" spans="1:28">
      <c r="A972" s="24">
        <v>971</v>
      </c>
      <c r="B972"/>
      <c r="C972"/>
      <c r="F972" s="5" t="s">
        <v>642</v>
      </c>
      <c r="H972" s="86" t="s">
        <v>642</v>
      </c>
      <c r="J972" s="9"/>
      <c r="AB972" s="155"/>
    </row>
    <row r="973" spans="1:28">
      <c r="A973" s="24">
        <v>972</v>
      </c>
      <c r="B973"/>
      <c r="C973"/>
      <c r="F973" s="5" t="s">
        <v>642</v>
      </c>
      <c r="H973" s="86" t="s">
        <v>642</v>
      </c>
      <c r="J973" s="9"/>
      <c r="AB973" s="155"/>
    </row>
    <row r="974" spans="1:28">
      <c r="A974" s="24">
        <v>973</v>
      </c>
      <c r="B974"/>
      <c r="C974"/>
      <c r="F974" s="5" t="s">
        <v>642</v>
      </c>
      <c r="H974" s="86" t="s">
        <v>642</v>
      </c>
      <c r="J974" s="9"/>
      <c r="AB974" s="155"/>
    </row>
    <row r="975" spans="1:28">
      <c r="A975" s="24">
        <v>974</v>
      </c>
      <c r="B975"/>
      <c r="C975"/>
      <c r="F975" s="5" t="s">
        <v>642</v>
      </c>
      <c r="H975" s="86" t="s">
        <v>642</v>
      </c>
      <c r="J975" s="9"/>
      <c r="AB975" s="155"/>
    </row>
    <row r="976" spans="1:28">
      <c r="A976" s="24">
        <v>975</v>
      </c>
      <c r="B976"/>
      <c r="C976"/>
      <c r="F976" s="5" t="s">
        <v>642</v>
      </c>
      <c r="H976" s="86" t="s">
        <v>642</v>
      </c>
      <c r="J976" s="9"/>
      <c r="AB976" s="155"/>
    </row>
    <row r="977" spans="1:28">
      <c r="A977" s="24">
        <v>976</v>
      </c>
      <c r="B977"/>
      <c r="C977"/>
      <c r="F977" s="5" t="s">
        <v>642</v>
      </c>
      <c r="H977" s="86" t="s">
        <v>642</v>
      </c>
      <c r="J977" s="9"/>
      <c r="AB977" s="155"/>
    </row>
    <row r="978" spans="1:28">
      <c r="A978" s="24">
        <v>977</v>
      </c>
      <c r="B978"/>
      <c r="C978"/>
      <c r="F978" s="5" t="s">
        <v>642</v>
      </c>
      <c r="H978" s="86" t="s">
        <v>642</v>
      </c>
      <c r="J978" s="9"/>
      <c r="AB978" s="155"/>
    </row>
    <row r="979" spans="1:28">
      <c r="A979" s="24">
        <v>978</v>
      </c>
      <c r="B979"/>
      <c r="C979"/>
      <c r="F979" s="5" t="s">
        <v>642</v>
      </c>
      <c r="H979" s="86" t="s">
        <v>642</v>
      </c>
      <c r="J979" s="9"/>
      <c r="AB979" s="155"/>
    </row>
    <row r="980" spans="1:28">
      <c r="A980" s="24">
        <v>979</v>
      </c>
      <c r="B980"/>
      <c r="C980"/>
      <c r="F980" s="5" t="s">
        <v>642</v>
      </c>
      <c r="H980" s="86" t="s">
        <v>642</v>
      </c>
      <c r="J980" s="9"/>
      <c r="AB980" s="155"/>
    </row>
    <row r="981" spans="1:28">
      <c r="A981" s="24">
        <v>980</v>
      </c>
      <c r="B981"/>
      <c r="C981"/>
      <c r="F981" s="5" t="s">
        <v>642</v>
      </c>
      <c r="H981" s="86" t="s">
        <v>642</v>
      </c>
      <c r="J981" s="9"/>
      <c r="AB981" s="155"/>
    </row>
    <row r="982" spans="1:28">
      <c r="A982" s="24">
        <v>981</v>
      </c>
      <c r="B982"/>
      <c r="C982"/>
      <c r="F982" s="5" t="s">
        <v>642</v>
      </c>
      <c r="H982" s="86" t="s">
        <v>642</v>
      </c>
      <c r="J982" s="9"/>
      <c r="AB982" s="155"/>
    </row>
    <row r="983" spans="1:28">
      <c r="A983" s="24">
        <v>982</v>
      </c>
      <c r="B983"/>
      <c r="C983"/>
      <c r="F983" s="5" t="s">
        <v>642</v>
      </c>
      <c r="H983" s="86" t="s">
        <v>642</v>
      </c>
      <c r="J983" s="9"/>
      <c r="AB983" s="155"/>
    </row>
    <row r="984" spans="1:28">
      <c r="A984" s="24">
        <v>983</v>
      </c>
      <c r="B984"/>
      <c r="C984"/>
      <c r="F984" s="5" t="s">
        <v>642</v>
      </c>
      <c r="H984" s="86" t="s">
        <v>642</v>
      </c>
      <c r="J984" s="9"/>
      <c r="AB984" s="155"/>
    </row>
    <row r="985" spans="1:28">
      <c r="A985" s="24">
        <v>984</v>
      </c>
      <c r="B985"/>
      <c r="C985"/>
      <c r="F985" s="5" t="s">
        <v>642</v>
      </c>
      <c r="H985" s="86" t="s">
        <v>642</v>
      </c>
      <c r="J985" s="9"/>
      <c r="AB985" s="155"/>
    </row>
    <row r="986" spans="1:28">
      <c r="A986" s="24">
        <v>985</v>
      </c>
      <c r="B986"/>
      <c r="C986"/>
      <c r="F986" s="5" t="s">
        <v>642</v>
      </c>
      <c r="H986" s="86" t="s">
        <v>642</v>
      </c>
      <c r="J986" s="9"/>
      <c r="AB986" s="155"/>
    </row>
    <row r="987" spans="1:28">
      <c r="A987" s="24">
        <v>986</v>
      </c>
      <c r="B987"/>
      <c r="C987"/>
      <c r="F987" s="5" t="s">
        <v>642</v>
      </c>
      <c r="H987" s="86" t="s">
        <v>642</v>
      </c>
      <c r="J987" s="9"/>
      <c r="AB987" s="155"/>
    </row>
    <row r="988" spans="1:28">
      <c r="A988" s="24">
        <v>987</v>
      </c>
      <c r="B988"/>
      <c r="C988"/>
      <c r="F988" s="5" t="s">
        <v>642</v>
      </c>
      <c r="H988" s="86" t="s">
        <v>642</v>
      </c>
      <c r="J988" s="9"/>
      <c r="AB988" s="155"/>
    </row>
    <row r="989" spans="1:28">
      <c r="A989" s="24">
        <v>988</v>
      </c>
      <c r="B989"/>
      <c r="C989"/>
      <c r="F989" s="5" t="s">
        <v>642</v>
      </c>
      <c r="H989" s="86" t="s">
        <v>642</v>
      </c>
      <c r="J989" s="9"/>
      <c r="AB989" s="155"/>
    </row>
    <row r="990" spans="1:28">
      <c r="A990" s="24">
        <v>989</v>
      </c>
      <c r="B990"/>
      <c r="C990"/>
      <c r="F990" s="5" t="s">
        <v>642</v>
      </c>
      <c r="H990" s="86" t="s">
        <v>642</v>
      </c>
      <c r="J990" s="9"/>
      <c r="AB990" s="155"/>
    </row>
    <row r="991" spans="1:28">
      <c r="A991" s="24">
        <v>990</v>
      </c>
      <c r="B991"/>
      <c r="C991"/>
      <c r="F991" s="5" t="s">
        <v>642</v>
      </c>
      <c r="H991" s="86" t="s">
        <v>642</v>
      </c>
      <c r="J991" s="9"/>
      <c r="AB991" s="155"/>
    </row>
    <row r="992" spans="1:28">
      <c r="A992" s="24">
        <v>991</v>
      </c>
      <c r="B992"/>
      <c r="C992"/>
      <c r="F992" s="5" t="s">
        <v>642</v>
      </c>
      <c r="H992" s="86" t="s">
        <v>642</v>
      </c>
      <c r="J992" s="9"/>
      <c r="AB992" s="155"/>
    </row>
    <row r="993" spans="1:28">
      <c r="A993" s="24">
        <v>992</v>
      </c>
      <c r="B993"/>
      <c r="C993"/>
      <c r="F993" s="5" t="s">
        <v>642</v>
      </c>
      <c r="H993" s="86" t="s">
        <v>642</v>
      </c>
      <c r="J993" s="9"/>
      <c r="AB993" s="155"/>
    </row>
    <row r="994" spans="1:28">
      <c r="A994" s="24">
        <v>993</v>
      </c>
      <c r="B994"/>
      <c r="C994"/>
      <c r="F994" s="5" t="s">
        <v>642</v>
      </c>
      <c r="H994" s="86" t="s">
        <v>642</v>
      </c>
      <c r="J994" s="9"/>
      <c r="AB994" s="155"/>
    </row>
    <row r="995" spans="1:28">
      <c r="A995" s="24">
        <v>994</v>
      </c>
      <c r="B995"/>
      <c r="C995"/>
      <c r="F995" s="5" t="s">
        <v>642</v>
      </c>
      <c r="H995" s="86" t="s">
        <v>642</v>
      </c>
      <c r="J995" s="9"/>
      <c r="AB995" s="155"/>
    </row>
    <row r="996" spans="1:28">
      <c r="A996" s="24">
        <v>995</v>
      </c>
      <c r="B996"/>
      <c r="C996"/>
      <c r="F996" s="5" t="s">
        <v>642</v>
      </c>
      <c r="H996" s="86" t="s">
        <v>642</v>
      </c>
      <c r="J996" s="9"/>
      <c r="AB996" s="155"/>
    </row>
    <row r="997" spans="1:28">
      <c r="A997" s="24">
        <v>996</v>
      </c>
      <c r="B997"/>
      <c r="C997"/>
      <c r="F997" s="5" t="s">
        <v>642</v>
      </c>
      <c r="H997" s="86" t="s">
        <v>642</v>
      </c>
      <c r="J997" s="9"/>
      <c r="AB997" s="155"/>
    </row>
    <row r="998" spans="1:28">
      <c r="A998" s="24">
        <v>997</v>
      </c>
      <c r="B998"/>
      <c r="C998"/>
      <c r="F998" s="5" t="s">
        <v>642</v>
      </c>
      <c r="H998" s="86" t="s">
        <v>642</v>
      </c>
      <c r="J998" s="9"/>
      <c r="AB998" s="155"/>
    </row>
    <row r="999" spans="1:28">
      <c r="A999" s="24">
        <v>998</v>
      </c>
      <c r="B999"/>
      <c r="C999"/>
      <c r="F999" s="5" t="s">
        <v>642</v>
      </c>
      <c r="H999" s="86" t="s">
        <v>642</v>
      </c>
      <c r="J999" s="9"/>
      <c r="AB999" s="155"/>
    </row>
    <row r="1000" spans="1:28">
      <c r="A1000" s="24">
        <v>999</v>
      </c>
      <c r="B1000"/>
      <c r="C1000"/>
      <c r="F1000" s="5" t="s">
        <v>642</v>
      </c>
      <c r="H1000" s="86" t="s">
        <v>642</v>
      </c>
      <c r="J1000" s="9"/>
      <c r="AB1000" s="155"/>
    </row>
    <row r="1001" spans="1:28">
      <c r="A1001" s="24">
        <v>1000</v>
      </c>
      <c r="B1001"/>
      <c r="C1001"/>
      <c r="F1001" s="5" t="s">
        <v>642</v>
      </c>
      <c r="H1001" s="86" t="s">
        <v>642</v>
      </c>
      <c r="J1001" s="9"/>
      <c r="AB1001" s="155"/>
    </row>
    <row r="1002" spans="1:28">
      <c r="A1002" s="24">
        <v>1001</v>
      </c>
      <c r="B1002"/>
      <c r="C1002"/>
      <c r="F1002" s="5" t="s">
        <v>642</v>
      </c>
      <c r="H1002" s="86" t="s">
        <v>642</v>
      </c>
      <c r="J1002" s="9"/>
      <c r="AB1002" s="155"/>
    </row>
    <row r="1003" spans="1:28">
      <c r="A1003" s="24">
        <v>1002</v>
      </c>
      <c r="B1003"/>
      <c r="C1003"/>
      <c r="F1003" s="5" t="s">
        <v>642</v>
      </c>
      <c r="H1003" s="86" t="s">
        <v>642</v>
      </c>
      <c r="J1003" s="9"/>
      <c r="AB1003" s="155"/>
    </row>
    <row r="1004" spans="1:28">
      <c r="A1004" s="24">
        <v>1003</v>
      </c>
      <c r="B1004"/>
      <c r="C1004"/>
      <c r="F1004" s="5" t="s">
        <v>642</v>
      </c>
      <c r="H1004" s="86" t="s">
        <v>642</v>
      </c>
      <c r="J1004" s="9"/>
      <c r="AB1004" s="155"/>
    </row>
    <row r="1005" spans="1:28">
      <c r="A1005" s="24">
        <v>1004</v>
      </c>
      <c r="B1005"/>
      <c r="C1005"/>
      <c r="F1005" s="5" t="s">
        <v>642</v>
      </c>
      <c r="H1005" s="86" t="s">
        <v>642</v>
      </c>
      <c r="J1005" s="9"/>
      <c r="AB1005" s="155"/>
    </row>
    <row r="1006" spans="1:28">
      <c r="A1006" s="24">
        <v>1005</v>
      </c>
      <c r="B1006"/>
      <c r="C1006"/>
      <c r="F1006" s="5" t="s">
        <v>642</v>
      </c>
      <c r="H1006" s="86" t="s">
        <v>642</v>
      </c>
      <c r="J1006" s="9"/>
      <c r="AB1006" s="155"/>
    </row>
    <row r="1007" spans="1:28">
      <c r="A1007" s="24">
        <v>1006</v>
      </c>
      <c r="B1007"/>
      <c r="C1007"/>
      <c r="F1007" s="5" t="s">
        <v>642</v>
      </c>
      <c r="H1007" s="86" t="s">
        <v>642</v>
      </c>
      <c r="J1007" s="9"/>
      <c r="AB1007" s="155"/>
    </row>
    <row r="1008" spans="1:28">
      <c r="A1008" s="24">
        <v>1007</v>
      </c>
      <c r="B1008"/>
      <c r="C1008"/>
      <c r="F1008" s="5" t="s">
        <v>642</v>
      </c>
      <c r="H1008" s="86" t="s">
        <v>642</v>
      </c>
      <c r="J1008" s="9"/>
      <c r="AB1008" s="155"/>
    </row>
    <row r="1009" spans="1:28">
      <c r="A1009" s="24">
        <v>1008</v>
      </c>
      <c r="B1009"/>
      <c r="C1009"/>
      <c r="F1009" s="5" t="s">
        <v>642</v>
      </c>
      <c r="H1009" s="86" t="s">
        <v>642</v>
      </c>
      <c r="J1009" s="9"/>
      <c r="AB1009" s="155"/>
    </row>
    <row r="1010" spans="1:28">
      <c r="A1010" s="24">
        <v>1009</v>
      </c>
      <c r="B1010"/>
      <c r="C1010"/>
      <c r="F1010" s="5" t="s">
        <v>642</v>
      </c>
      <c r="H1010" s="86" t="s">
        <v>642</v>
      </c>
      <c r="J1010" s="9"/>
      <c r="AB1010" s="155"/>
    </row>
    <row r="1011" spans="1:28">
      <c r="A1011" s="24">
        <v>1010</v>
      </c>
      <c r="B1011"/>
      <c r="C1011"/>
      <c r="F1011" s="5" t="s">
        <v>642</v>
      </c>
      <c r="H1011" s="86" t="s">
        <v>642</v>
      </c>
      <c r="J1011" s="9"/>
      <c r="AB1011" s="155"/>
    </row>
    <row r="1012" spans="1:28">
      <c r="A1012" s="24">
        <v>1011</v>
      </c>
      <c r="B1012"/>
      <c r="C1012"/>
      <c r="F1012" s="5" t="s">
        <v>642</v>
      </c>
      <c r="H1012" s="86" t="s">
        <v>642</v>
      </c>
      <c r="J1012" s="9"/>
      <c r="AB1012" s="155"/>
    </row>
    <row r="1013" spans="1:28">
      <c r="A1013" s="24">
        <v>1012</v>
      </c>
      <c r="B1013"/>
      <c r="C1013"/>
      <c r="F1013" s="5" t="s">
        <v>642</v>
      </c>
      <c r="H1013" s="86" t="s">
        <v>642</v>
      </c>
      <c r="J1013" s="9"/>
      <c r="AB1013" s="155"/>
    </row>
    <row r="1014" spans="1:28">
      <c r="A1014" s="24">
        <v>1013</v>
      </c>
      <c r="B1014"/>
      <c r="C1014"/>
      <c r="F1014" s="5" t="s">
        <v>642</v>
      </c>
      <c r="H1014" s="86" t="s">
        <v>642</v>
      </c>
      <c r="J1014" s="9"/>
      <c r="AB1014" s="155"/>
    </row>
    <row r="1015" spans="1:28">
      <c r="A1015" s="24">
        <v>1014</v>
      </c>
      <c r="B1015"/>
      <c r="C1015"/>
      <c r="F1015" s="5" t="s">
        <v>642</v>
      </c>
      <c r="H1015" s="86" t="s">
        <v>642</v>
      </c>
      <c r="J1015" s="9"/>
      <c r="AB1015" s="155"/>
    </row>
    <row r="1016" spans="1:28">
      <c r="A1016" s="24">
        <v>1015</v>
      </c>
      <c r="B1016"/>
      <c r="C1016"/>
      <c r="F1016" s="5" t="s">
        <v>642</v>
      </c>
      <c r="H1016" s="86" t="s">
        <v>642</v>
      </c>
      <c r="J1016" s="9"/>
      <c r="AB1016" s="155"/>
    </row>
    <row r="1017" spans="1:28">
      <c r="A1017" s="24">
        <v>1016</v>
      </c>
      <c r="B1017"/>
      <c r="C1017"/>
      <c r="F1017" s="5" t="s">
        <v>642</v>
      </c>
      <c r="H1017" s="86" t="s">
        <v>642</v>
      </c>
      <c r="J1017" s="9"/>
      <c r="AB1017" s="155"/>
    </row>
    <row r="1018" spans="1:28">
      <c r="A1018" s="24">
        <v>1017</v>
      </c>
      <c r="B1018"/>
      <c r="C1018"/>
      <c r="F1018" s="5" t="s">
        <v>642</v>
      </c>
      <c r="H1018" s="86" t="s">
        <v>642</v>
      </c>
      <c r="J1018" s="9"/>
      <c r="AB1018" s="155"/>
    </row>
    <row r="1019" spans="1:28">
      <c r="A1019" s="24">
        <v>1018</v>
      </c>
      <c r="B1019"/>
      <c r="C1019"/>
      <c r="F1019" s="5" t="s">
        <v>642</v>
      </c>
      <c r="H1019" s="86" t="s">
        <v>642</v>
      </c>
      <c r="J1019" s="9"/>
      <c r="AB1019" s="155"/>
    </row>
    <row r="1020" spans="1:28">
      <c r="A1020" s="24">
        <v>1019</v>
      </c>
      <c r="B1020"/>
      <c r="C1020"/>
      <c r="F1020" s="5" t="s">
        <v>642</v>
      </c>
      <c r="H1020" s="86" t="s">
        <v>642</v>
      </c>
      <c r="J1020" s="9"/>
      <c r="AB1020" s="155"/>
    </row>
    <row r="1021" spans="1:28">
      <c r="A1021" s="24">
        <v>1020</v>
      </c>
      <c r="B1021"/>
      <c r="C1021"/>
      <c r="F1021" s="5" t="s">
        <v>642</v>
      </c>
      <c r="H1021" s="86" t="s">
        <v>642</v>
      </c>
      <c r="J1021" s="9"/>
      <c r="AB1021" s="155"/>
    </row>
    <row r="1022" spans="1:28">
      <c r="A1022" s="24">
        <v>1021</v>
      </c>
      <c r="B1022"/>
      <c r="C1022"/>
      <c r="F1022" s="5" t="s">
        <v>642</v>
      </c>
      <c r="H1022" s="86" t="s">
        <v>642</v>
      </c>
      <c r="J1022" s="9"/>
      <c r="AB1022" s="155"/>
    </row>
    <row r="1023" spans="1:28">
      <c r="A1023" s="24">
        <v>1022</v>
      </c>
      <c r="B1023"/>
      <c r="C1023"/>
      <c r="F1023" s="5" t="s">
        <v>642</v>
      </c>
      <c r="H1023" s="86" t="s">
        <v>642</v>
      </c>
      <c r="J1023" s="9"/>
      <c r="AB1023" s="155"/>
    </row>
    <row r="1024" spans="1:28">
      <c r="A1024" s="24">
        <v>1023</v>
      </c>
      <c r="B1024"/>
      <c r="C1024"/>
      <c r="F1024" s="5" t="s">
        <v>642</v>
      </c>
      <c r="H1024" s="86" t="s">
        <v>642</v>
      </c>
      <c r="J1024" s="9"/>
      <c r="AB1024" s="155"/>
    </row>
    <row r="1025" spans="1:28">
      <c r="A1025" s="24">
        <v>1024</v>
      </c>
      <c r="B1025"/>
      <c r="C1025"/>
      <c r="F1025" s="5" t="s">
        <v>642</v>
      </c>
      <c r="H1025" s="86" t="s">
        <v>642</v>
      </c>
      <c r="J1025" s="9"/>
      <c r="AB1025" s="155"/>
    </row>
    <row r="1026" spans="1:28">
      <c r="A1026" s="24">
        <v>1025</v>
      </c>
      <c r="B1026"/>
      <c r="C1026"/>
      <c r="F1026" s="5" t="s">
        <v>642</v>
      </c>
      <c r="H1026" s="86" t="s">
        <v>642</v>
      </c>
      <c r="J1026" s="9"/>
      <c r="AB1026" s="155"/>
    </row>
    <row r="1027" spans="1:28">
      <c r="A1027" s="24">
        <v>1026</v>
      </c>
      <c r="B1027"/>
      <c r="C1027"/>
      <c r="F1027" s="5" t="s">
        <v>642</v>
      </c>
      <c r="H1027" s="86" t="s">
        <v>642</v>
      </c>
      <c r="J1027" s="9"/>
      <c r="AB1027" s="155"/>
    </row>
    <row r="1028" spans="1:28">
      <c r="A1028" s="24">
        <v>1027</v>
      </c>
      <c r="B1028"/>
      <c r="C1028"/>
      <c r="F1028" s="5" t="s">
        <v>642</v>
      </c>
      <c r="H1028" s="86" t="s">
        <v>642</v>
      </c>
      <c r="J1028" s="9"/>
      <c r="AB1028" s="155"/>
    </row>
    <row r="1029" spans="1:28">
      <c r="A1029" s="24">
        <v>1028</v>
      </c>
      <c r="B1029"/>
      <c r="C1029"/>
      <c r="F1029" s="5" t="s">
        <v>642</v>
      </c>
      <c r="H1029" s="86" t="s">
        <v>642</v>
      </c>
      <c r="J1029" s="9"/>
      <c r="AB1029" s="155"/>
    </row>
    <row r="1030" spans="1:28">
      <c r="A1030" s="24">
        <v>1029</v>
      </c>
      <c r="B1030"/>
      <c r="C1030"/>
      <c r="F1030" s="5" t="s">
        <v>642</v>
      </c>
      <c r="H1030" s="86" t="s">
        <v>642</v>
      </c>
      <c r="J1030" s="9"/>
      <c r="AB1030" s="155"/>
    </row>
    <row r="1031" spans="1:28">
      <c r="A1031" s="24">
        <v>1030</v>
      </c>
      <c r="B1031"/>
      <c r="C1031"/>
      <c r="F1031" s="5" t="s">
        <v>642</v>
      </c>
      <c r="H1031" s="86" t="s">
        <v>642</v>
      </c>
      <c r="J1031" s="9"/>
      <c r="AB1031" s="155"/>
    </row>
    <row r="1032" spans="1:28">
      <c r="A1032" s="24">
        <v>1031</v>
      </c>
      <c r="B1032"/>
      <c r="C1032"/>
      <c r="F1032" s="5" t="s">
        <v>642</v>
      </c>
      <c r="H1032" s="86" t="s">
        <v>642</v>
      </c>
      <c r="J1032" s="9"/>
      <c r="AB1032" s="155"/>
    </row>
    <row r="1033" spans="1:28">
      <c r="A1033" s="24">
        <v>1032</v>
      </c>
      <c r="B1033"/>
      <c r="C1033"/>
      <c r="F1033" s="5" t="s">
        <v>642</v>
      </c>
      <c r="H1033" s="86" t="s">
        <v>642</v>
      </c>
      <c r="J1033" s="9"/>
      <c r="AB1033" s="155"/>
    </row>
    <row r="1034" spans="1:28">
      <c r="A1034" s="24">
        <v>1033</v>
      </c>
      <c r="B1034"/>
      <c r="C1034"/>
      <c r="F1034" s="5" t="s">
        <v>642</v>
      </c>
      <c r="H1034" s="86" t="s">
        <v>642</v>
      </c>
      <c r="J1034" s="9"/>
      <c r="AB1034" s="155"/>
    </row>
    <row r="1035" spans="1:28">
      <c r="A1035" s="24">
        <v>1034</v>
      </c>
      <c r="B1035"/>
      <c r="C1035"/>
      <c r="F1035" s="5" t="s">
        <v>642</v>
      </c>
      <c r="H1035" s="86" t="s">
        <v>642</v>
      </c>
      <c r="J1035" s="9"/>
      <c r="AB1035" s="155"/>
    </row>
    <row r="1036" spans="1:28">
      <c r="A1036" s="24">
        <v>1035</v>
      </c>
      <c r="B1036"/>
      <c r="C1036"/>
      <c r="F1036" s="5" t="s">
        <v>642</v>
      </c>
      <c r="H1036" s="86" t="s">
        <v>642</v>
      </c>
      <c r="J1036" s="9"/>
      <c r="AB1036" s="155"/>
    </row>
    <row r="1037" spans="1:28">
      <c r="A1037" s="24">
        <v>1036</v>
      </c>
      <c r="B1037"/>
      <c r="C1037"/>
      <c r="F1037" s="5" t="s">
        <v>642</v>
      </c>
      <c r="H1037" s="86" t="s">
        <v>642</v>
      </c>
      <c r="J1037" s="9"/>
      <c r="AB1037" s="155"/>
    </row>
    <row r="1038" spans="1:28">
      <c r="A1038" s="24">
        <v>1037</v>
      </c>
      <c r="B1038"/>
      <c r="C1038"/>
      <c r="F1038" s="5" t="s">
        <v>642</v>
      </c>
      <c r="H1038" s="86" t="s">
        <v>642</v>
      </c>
      <c r="J1038" s="9"/>
      <c r="AB1038" s="155"/>
    </row>
    <row r="1039" spans="1:28">
      <c r="A1039" s="24">
        <v>1038</v>
      </c>
      <c r="B1039"/>
      <c r="C1039"/>
      <c r="F1039" s="5" t="s">
        <v>642</v>
      </c>
      <c r="H1039" s="86" t="s">
        <v>642</v>
      </c>
      <c r="J1039" s="9"/>
      <c r="AB1039" s="155"/>
    </row>
    <row r="1040" spans="1:28">
      <c r="A1040" s="24">
        <v>1039</v>
      </c>
      <c r="B1040"/>
      <c r="C1040"/>
      <c r="F1040" s="5" t="s">
        <v>642</v>
      </c>
      <c r="H1040" s="86" t="s">
        <v>642</v>
      </c>
      <c r="J1040" s="9"/>
      <c r="AB1040" s="155"/>
    </row>
    <row r="1041" spans="1:28">
      <c r="A1041" s="24">
        <v>1040</v>
      </c>
      <c r="B1041"/>
      <c r="C1041"/>
      <c r="F1041" s="5" t="s">
        <v>642</v>
      </c>
      <c r="H1041" s="86" t="s">
        <v>642</v>
      </c>
      <c r="J1041" s="9"/>
      <c r="AB1041" s="155"/>
    </row>
    <row r="1042" spans="1:28">
      <c r="A1042" s="24">
        <v>1041</v>
      </c>
      <c r="B1042"/>
      <c r="C1042"/>
      <c r="F1042" s="5" t="s">
        <v>642</v>
      </c>
      <c r="H1042" s="86" t="s">
        <v>642</v>
      </c>
      <c r="J1042" s="9"/>
      <c r="AB1042" s="155"/>
    </row>
    <row r="1043" spans="1:28">
      <c r="A1043" s="24">
        <v>1042</v>
      </c>
      <c r="B1043"/>
      <c r="C1043"/>
      <c r="F1043" s="5" t="s">
        <v>642</v>
      </c>
      <c r="H1043" s="86" t="s">
        <v>642</v>
      </c>
      <c r="J1043" s="9"/>
      <c r="AB1043" s="155"/>
    </row>
    <row r="1044" spans="1:28">
      <c r="A1044" s="24">
        <v>1043</v>
      </c>
      <c r="B1044"/>
      <c r="C1044"/>
      <c r="F1044" s="5" t="s">
        <v>642</v>
      </c>
      <c r="H1044" s="86" t="s">
        <v>642</v>
      </c>
      <c r="J1044" s="9"/>
      <c r="AB1044" s="155"/>
    </row>
    <row r="1045" spans="1:28">
      <c r="A1045" s="24">
        <v>1044</v>
      </c>
      <c r="B1045"/>
      <c r="C1045"/>
      <c r="F1045" s="5" t="s">
        <v>642</v>
      </c>
      <c r="H1045" s="86" t="s">
        <v>642</v>
      </c>
      <c r="J1045" s="9"/>
      <c r="AB1045" s="155"/>
    </row>
    <row r="1046" spans="1:28">
      <c r="A1046" s="24">
        <v>1045</v>
      </c>
      <c r="B1046"/>
      <c r="C1046"/>
      <c r="F1046" s="5" t="s">
        <v>642</v>
      </c>
      <c r="H1046" s="86" t="s">
        <v>642</v>
      </c>
      <c r="J1046" s="9"/>
      <c r="AB1046" s="155"/>
    </row>
    <row r="1047" spans="1:28">
      <c r="A1047" s="24">
        <v>1046</v>
      </c>
      <c r="B1047"/>
      <c r="C1047"/>
      <c r="F1047" s="5" t="s">
        <v>642</v>
      </c>
      <c r="H1047" s="86" t="s">
        <v>642</v>
      </c>
      <c r="J1047" s="9"/>
      <c r="AB1047" s="155"/>
    </row>
    <row r="1048" spans="1:28">
      <c r="A1048" s="24">
        <v>1047</v>
      </c>
      <c r="B1048"/>
      <c r="C1048"/>
      <c r="F1048" s="5" t="s">
        <v>642</v>
      </c>
      <c r="H1048" s="86" t="s">
        <v>642</v>
      </c>
      <c r="J1048" s="9"/>
      <c r="AB1048" s="155"/>
    </row>
    <row r="1049" spans="1:28">
      <c r="A1049" s="24">
        <v>1048</v>
      </c>
      <c r="B1049"/>
      <c r="C1049"/>
      <c r="F1049" s="5" t="s">
        <v>642</v>
      </c>
      <c r="H1049" s="86" t="s">
        <v>642</v>
      </c>
      <c r="J1049" s="9"/>
      <c r="AB1049" s="155"/>
    </row>
    <row r="1050" spans="1:28">
      <c r="A1050" s="24">
        <v>1049</v>
      </c>
      <c r="B1050"/>
      <c r="C1050"/>
      <c r="F1050" s="5" t="s">
        <v>642</v>
      </c>
      <c r="H1050" s="86" t="s">
        <v>642</v>
      </c>
      <c r="J1050" s="9"/>
      <c r="AB1050" s="155"/>
    </row>
    <row r="1051" spans="1:28">
      <c r="A1051" s="24">
        <v>1050</v>
      </c>
      <c r="B1051"/>
      <c r="C1051"/>
      <c r="F1051" s="5" t="s">
        <v>642</v>
      </c>
      <c r="H1051" s="86" t="s">
        <v>642</v>
      </c>
      <c r="J1051" s="9"/>
      <c r="AB1051" s="155"/>
    </row>
    <row r="1052" spans="1:28">
      <c r="A1052" s="24">
        <v>1051</v>
      </c>
      <c r="B1052"/>
      <c r="C1052"/>
      <c r="F1052" s="5" t="s">
        <v>642</v>
      </c>
      <c r="H1052" s="86" t="s">
        <v>642</v>
      </c>
      <c r="J1052" s="9"/>
      <c r="AB1052" s="155"/>
    </row>
    <row r="1053" spans="1:28">
      <c r="A1053" s="24">
        <v>1052</v>
      </c>
      <c r="B1053"/>
      <c r="C1053"/>
      <c r="F1053" s="5" t="s">
        <v>642</v>
      </c>
      <c r="H1053" s="86" t="s">
        <v>642</v>
      </c>
      <c r="J1053" s="9"/>
      <c r="AB1053" s="155"/>
    </row>
    <row r="1054" spans="1:28">
      <c r="A1054" s="24">
        <v>1053</v>
      </c>
      <c r="B1054"/>
      <c r="C1054"/>
      <c r="F1054" s="5" t="s">
        <v>642</v>
      </c>
      <c r="H1054" s="86" t="s">
        <v>642</v>
      </c>
      <c r="J1054" s="9"/>
      <c r="AB1054" s="155"/>
    </row>
    <row r="1055" spans="1:28">
      <c r="A1055" s="24">
        <v>1054</v>
      </c>
      <c r="B1055"/>
      <c r="C1055"/>
      <c r="F1055" s="5" t="s">
        <v>642</v>
      </c>
      <c r="H1055" s="86" t="s">
        <v>642</v>
      </c>
      <c r="J1055" s="9"/>
      <c r="AB1055" s="155"/>
    </row>
    <row r="1056" spans="1:28">
      <c r="A1056" s="24">
        <v>1055</v>
      </c>
      <c r="B1056"/>
      <c r="C1056"/>
      <c r="F1056" s="5" t="s">
        <v>642</v>
      </c>
      <c r="H1056" s="86" t="s">
        <v>642</v>
      </c>
      <c r="J1056" s="9"/>
      <c r="AB1056" s="155"/>
    </row>
    <row r="1057" spans="1:28">
      <c r="A1057" s="24">
        <v>1056</v>
      </c>
      <c r="B1057"/>
      <c r="C1057"/>
      <c r="F1057" s="5" t="s">
        <v>642</v>
      </c>
      <c r="H1057" s="86" t="s">
        <v>642</v>
      </c>
      <c r="J1057" s="9"/>
      <c r="AB1057" s="155"/>
    </row>
    <row r="1058" spans="1:28">
      <c r="A1058" s="24">
        <v>1057</v>
      </c>
      <c r="B1058"/>
      <c r="C1058"/>
      <c r="F1058" s="5" t="s">
        <v>642</v>
      </c>
      <c r="H1058" s="86" t="s">
        <v>642</v>
      </c>
      <c r="J1058" s="9"/>
      <c r="AB1058" s="155"/>
    </row>
    <row r="1059" spans="1:28">
      <c r="A1059" s="24">
        <v>1058</v>
      </c>
      <c r="B1059"/>
      <c r="C1059"/>
      <c r="F1059" s="5" t="s">
        <v>642</v>
      </c>
      <c r="H1059" s="86" t="s">
        <v>642</v>
      </c>
      <c r="J1059" s="9"/>
      <c r="AB1059" s="155"/>
    </row>
    <row r="1060" spans="1:28">
      <c r="A1060" s="24">
        <v>1059</v>
      </c>
      <c r="B1060"/>
      <c r="C1060"/>
      <c r="F1060" s="5" t="s">
        <v>642</v>
      </c>
      <c r="H1060" s="86" t="s">
        <v>642</v>
      </c>
      <c r="J1060" s="9"/>
      <c r="AB1060" s="155"/>
    </row>
    <row r="1061" spans="1:28">
      <c r="A1061" s="24">
        <v>1060</v>
      </c>
      <c r="B1061"/>
      <c r="C1061"/>
      <c r="F1061" s="5" t="s">
        <v>642</v>
      </c>
      <c r="H1061" s="86" t="s">
        <v>642</v>
      </c>
      <c r="J1061" s="9"/>
      <c r="AB1061" s="155"/>
    </row>
    <row r="1062" spans="1:28">
      <c r="A1062" s="24">
        <v>1061</v>
      </c>
      <c r="B1062"/>
      <c r="C1062"/>
      <c r="F1062" s="5" t="s">
        <v>642</v>
      </c>
      <c r="H1062" s="86" t="s">
        <v>642</v>
      </c>
      <c r="J1062" s="9"/>
      <c r="AB1062" s="155"/>
    </row>
    <row r="1063" spans="1:28">
      <c r="A1063" s="24">
        <v>1062</v>
      </c>
      <c r="B1063"/>
      <c r="C1063"/>
      <c r="F1063" s="5" t="s">
        <v>642</v>
      </c>
      <c r="H1063" s="86" t="s">
        <v>642</v>
      </c>
      <c r="J1063" s="9"/>
      <c r="AB1063" s="155"/>
    </row>
    <row r="1064" spans="1:28">
      <c r="A1064" s="24">
        <v>1063</v>
      </c>
      <c r="B1064"/>
      <c r="C1064"/>
      <c r="F1064" s="5" t="s">
        <v>642</v>
      </c>
      <c r="H1064" s="86" t="s">
        <v>642</v>
      </c>
      <c r="J1064" s="9"/>
      <c r="AB1064" s="155"/>
    </row>
    <row r="1065" spans="1:28">
      <c r="A1065" s="24">
        <v>1064</v>
      </c>
      <c r="B1065"/>
      <c r="C1065"/>
      <c r="F1065" s="5" t="s">
        <v>642</v>
      </c>
      <c r="H1065" s="86" t="s">
        <v>642</v>
      </c>
      <c r="J1065" s="9"/>
      <c r="AB1065" s="155"/>
    </row>
    <row r="1066" spans="1:28">
      <c r="A1066" s="24">
        <v>1065</v>
      </c>
      <c r="B1066"/>
      <c r="C1066"/>
      <c r="F1066" s="5" t="s">
        <v>642</v>
      </c>
      <c r="H1066" s="86" t="s">
        <v>642</v>
      </c>
      <c r="J1066" s="9"/>
      <c r="AB1066" s="155"/>
    </row>
    <row r="1067" spans="1:28">
      <c r="A1067" s="24">
        <v>1066</v>
      </c>
      <c r="B1067"/>
      <c r="C1067"/>
      <c r="F1067" s="5" t="s">
        <v>642</v>
      </c>
      <c r="H1067" s="86" t="s">
        <v>642</v>
      </c>
      <c r="J1067" s="9"/>
      <c r="AB1067" s="155"/>
    </row>
    <row r="1068" spans="1:28">
      <c r="A1068" s="24">
        <v>1067</v>
      </c>
      <c r="B1068"/>
      <c r="C1068"/>
      <c r="F1068" s="5" t="s">
        <v>642</v>
      </c>
      <c r="H1068" s="86" t="s">
        <v>642</v>
      </c>
      <c r="J1068" s="9"/>
      <c r="AB1068" s="155"/>
    </row>
    <row r="1069" spans="1:28">
      <c r="A1069" s="24">
        <v>1068</v>
      </c>
      <c r="B1069"/>
      <c r="C1069"/>
      <c r="F1069" s="5" t="s">
        <v>642</v>
      </c>
      <c r="H1069" s="86" t="s">
        <v>642</v>
      </c>
      <c r="J1069" s="9"/>
      <c r="AB1069" s="155"/>
    </row>
    <row r="1070" spans="1:28">
      <c r="A1070" s="24">
        <v>1069</v>
      </c>
      <c r="B1070"/>
      <c r="C1070"/>
      <c r="F1070" s="5" t="s">
        <v>642</v>
      </c>
      <c r="H1070" s="86" t="s">
        <v>642</v>
      </c>
      <c r="J1070" s="9"/>
      <c r="AB1070" s="155"/>
    </row>
    <row r="1071" spans="1:28">
      <c r="A1071" s="24">
        <v>1070</v>
      </c>
      <c r="B1071"/>
      <c r="C1071"/>
      <c r="F1071" s="5" t="s">
        <v>642</v>
      </c>
      <c r="H1071" s="86" t="s">
        <v>642</v>
      </c>
      <c r="J1071" s="9"/>
      <c r="AB1071" s="155"/>
    </row>
    <row r="1072" spans="1:28">
      <c r="A1072" s="24">
        <v>1071</v>
      </c>
      <c r="B1072"/>
      <c r="C1072"/>
      <c r="F1072" s="5" t="s">
        <v>642</v>
      </c>
      <c r="H1072" s="86" t="s">
        <v>642</v>
      </c>
      <c r="J1072" s="9"/>
      <c r="AB1072" s="155"/>
    </row>
    <row r="1073" spans="1:28">
      <c r="A1073" s="24">
        <v>1072</v>
      </c>
      <c r="B1073"/>
      <c r="C1073"/>
      <c r="F1073" s="5" t="s">
        <v>642</v>
      </c>
      <c r="H1073" s="86" t="s">
        <v>642</v>
      </c>
      <c r="J1073" s="9"/>
      <c r="AB1073" s="155"/>
    </row>
    <row r="1074" spans="1:28">
      <c r="A1074" s="24">
        <v>1073</v>
      </c>
      <c r="B1074"/>
      <c r="C1074"/>
      <c r="F1074" s="5" t="s">
        <v>642</v>
      </c>
      <c r="H1074" s="86" t="s">
        <v>642</v>
      </c>
      <c r="J1074" s="9"/>
      <c r="AB1074" s="155"/>
    </row>
    <row r="1075" spans="1:28">
      <c r="A1075" s="24">
        <v>1074</v>
      </c>
      <c r="B1075"/>
      <c r="C1075"/>
      <c r="F1075" s="5" t="s">
        <v>642</v>
      </c>
      <c r="H1075" s="86" t="s">
        <v>642</v>
      </c>
      <c r="J1075" s="9"/>
      <c r="AB1075" s="155"/>
    </row>
    <row r="1076" spans="1:28">
      <c r="A1076" s="24">
        <v>1075</v>
      </c>
      <c r="B1076"/>
      <c r="C1076"/>
      <c r="F1076" s="5" t="s">
        <v>642</v>
      </c>
      <c r="H1076" s="86" t="s">
        <v>642</v>
      </c>
      <c r="J1076" s="9"/>
      <c r="AB1076" s="155"/>
    </row>
    <row r="1077" spans="1:28">
      <c r="A1077" s="24">
        <v>1076</v>
      </c>
      <c r="B1077"/>
      <c r="C1077"/>
      <c r="F1077" s="5" t="s">
        <v>642</v>
      </c>
      <c r="H1077" s="86" t="s">
        <v>642</v>
      </c>
      <c r="J1077" s="9"/>
      <c r="AB1077" s="155"/>
    </row>
    <row r="1078" spans="1:28">
      <c r="A1078" s="24">
        <v>1077</v>
      </c>
      <c r="B1078"/>
      <c r="C1078"/>
      <c r="F1078" s="5" t="s">
        <v>642</v>
      </c>
      <c r="H1078" s="86" t="s">
        <v>642</v>
      </c>
      <c r="J1078" s="9"/>
      <c r="AB1078" s="155"/>
    </row>
    <row r="1079" spans="1:28">
      <c r="A1079" s="24">
        <v>1078</v>
      </c>
      <c r="B1079"/>
      <c r="C1079"/>
      <c r="F1079" s="5" t="s">
        <v>642</v>
      </c>
      <c r="H1079" s="86" t="s">
        <v>642</v>
      </c>
      <c r="J1079" s="9"/>
      <c r="AB1079" s="155"/>
    </row>
    <row r="1080" spans="1:28">
      <c r="A1080" s="24">
        <v>1079</v>
      </c>
      <c r="B1080"/>
      <c r="C1080"/>
      <c r="F1080" s="5" t="s">
        <v>642</v>
      </c>
      <c r="H1080" s="86" t="s">
        <v>642</v>
      </c>
      <c r="J1080" s="9"/>
      <c r="AB1080" s="155"/>
    </row>
    <row r="1081" spans="1:28">
      <c r="A1081" s="24">
        <v>1080</v>
      </c>
      <c r="B1081"/>
      <c r="C1081"/>
      <c r="F1081" s="5" t="s">
        <v>642</v>
      </c>
      <c r="H1081" s="86" t="s">
        <v>642</v>
      </c>
      <c r="J1081" s="9"/>
      <c r="AB1081" s="155"/>
    </row>
    <row r="1082" spans="1:28">
      <c r="A1082" s="24">
        <v>1081</v>
      </c>
      <c r="B1082"/>
      <c r="C1082"/>
      <c r="F1082" s="5" t="s">
        <v>642</v>
      </c>
      <c r="H1082" s="86" t="s">
        <v>642</v>
      </c>
      <c r="J1082" s="9"/>
      <c r="AB1082" s="155"/>
    </row>
    <row r="1083" spans="1:28">
      <c r="A1083" s="24">
        <v>1082</v>
      </c>
      <c r="B1083"/>
      <c r="C1083"/>
      <c r="F1083" s="5" t="s">
        <v>642</v>
      </c>
      <c r="H1083" s="86" t="s">
        <v>642</v>
      </c>
      <c r="J1083" s="9"/>
      <c r="AB1083" s="155"/>
    </row>
    <row r="1084" spans="1:28">
      <c r="A1084" s="24">
        <v>1083</v>
      </c>
      <c r="B1084"/>
      <c r="C1084"/>
      <c r="F1084" s="5" t="s">
        <v>642</v>
      </c>
      <c r="H1084" s="86" t="s">
        <v>642</v>
      </c>
      <c r="J1084" s="9"/>
      <c r="AB1084" s="155"/>
    </row>
    <row r="1085" spans="1:28">
      <c r="A1085" s="24">
        <v>1084</v>
      </c>
      <c r="B1085"/>
      <c r="C1085"/>
      <c r="F1085" s="5" t="s">
        <v>642</v>
      </c>
      <c r="H1085" s="86" t="s">
        <v>642</v>
      </c>
      <c r="J1085" s="9"/>
      <c r="AB1085" s="155"/>
    </row>
    <row r="1086" spans="1:28">
      <c r="A1086" s="24">
        <v>1085</v>
      </c>
      <c r="B1086"/>
      <c r="C1086"/>
      <c r="F1086" s="5" t="s">
        <v>642</v>
      </c>
      <c r="H1086" s="86" t="s">
        <v>642</v>
      </c>
      <c r="J1086" s="9"/>
      <c r="AB1086" s="155"/>
    </row>
    <row r="1087" spans="1:28">
      <c r="A1087" s="24">
        <v>1086</v>
      </c>
      <c r="B1087"/>
      <c r="C1087"/>
      <c r="F1087" s="5" t="s">
        <v>642</v>
      </c>
      <c r="H1087" s="86" t="s">
        <v>642</v>
      </c>
      <c r="J1087" s="9"/>
      <c r="AB1087" s="155"/>
    </row>
    <row r="1088" spans="1:28">
      <c r="A1088" s="24">
        <v>1087</v>
      </c>
      <c r="B1088"/>
      <c r="C1088"/>
      <c r="F1088" s="5" t="s">
        <v>642</v>
      </c>
      <c r="H1088" s="86" t="s">
        <v>642</v>
      </c>
      <c r="J1088" s="9"/>
      <c r="AB1088" s="155"/>
    </row>
    <row r="1089" spans="1:28">
      <c r="A1089" s="24">
        <v>1088</v>
      </c>
      <c r="B1089"/>
      <c r="C1089"/>
      <c r="F1089" s="5" t="s">
        <v>642</v>
      </c>
      <c r="H1089" s="86" t="s">
        <v>642</v>
      </c>
      <c r="J1089" s="9"/>
      <c r="AB1089" s="155"/>
    </row>
    <row r="1090" spans="1:28">
      <c r="A1090" s="24">
        <v>1089</v>
      </c>
      <c r="B1090"/>
      <c r="C1090"/>
      <c r="F1090" s="5" t="s">
        <v>642</v>
      </c>
      <c r="H1090" s="86" t="s">
        <v>642</v>
      </c>
      <c r="J1090" s="9"/>
      <c r="AB1090" s="155"/>
    </row>
    <row r="1091" spans="1:28">
      <c r="A1091" s="24">
        <v>1090</v>
      </c>
      <c r="B1091"/>
      <c r="C1091"/>
      <c r="F1091" s="5" t="s">
        <v>642</v>
      </c>
      <c r="H1091" s="86" t="s">
        <v>642</v>
      </c>
      <c r="J1091" s="9"/>
      <c r="AB1091" s="155"/>
    </row>
    <row r="1092" spans="1:28">
      <c r="A1092" s="24">
        <v>1091</v>
      </c>
      <c r="B1092"/>
      <c r="C1092"/>
      <c r="F1092" s="5" t="s">
        <v>642</v>
      </c>
      <c r="H1092" s="86" t="s">
        <v>642</v>
      </c>
      <c r="J1092" s="9"/>
      <c r="AB1092" s="155"/>
    </row>
    <row r="1093" spans="1:28">
      <c r="A1093" s="24">
        <v>1092</v>
      </c>
      <c r="B1093"/>
      <c r="C1093"/>
      <c r="F1093" s="5" t="s">
        <v>642</v>
      </c>
      <c r="H1093" s="86" t="s">
        <v>642</v>
      </c>
      <c r="J1093" s="9"/>
      <c r="AB1093" s="155"/>
    </row>
    <row r="1094" spans="1:28">
      <c r="A1094" s="24">
        <v>1093</v>
      </c>
      <c r="B1094"/>
      <c r="C1094"/>
      <c r="F1094" s="5" t="s">
        <v>642</v>
      </c>
      <c r="H1094" s="86" t="s">
        <v>642</v>
      </c>
      <c r="J1094" s="9"/>
      <c r="AB1094" s="155"/>
    </row>
    <row r="1095" spans="1:28">
      <c r="A1095" s="24">
        <v>1094</v>
      </c>
      <c r="B1095"/>
      <c r="C1095"/>
      <c r="F1095" s="5" t="s">
        <v>642</v>
      </c>
      <c r="H1095" s="86" t="s">
        <v>642</v>
      </c>
      <c r="J1095" s="9"/>
      <c r="AB1095" s="155"/>
    </row>
    <row r="1096" spans="1:28">
      <c r="A1096" s="24">
        <v>1095</v>
      </c>
      <c r="B1096"/>
      <c r="C1096"/>
      <c r="F1096" s="5" t="s">
        <v>642</v>
      </c>
      <c r="H1096" s="86" t="s">
        <v>642</v>
      </c>
      <c r="J1096" s="9"/>
      <c r="AB1096" s="155"/>
    </row>
    <row r="1097" spans="1:28">
      <c r="A1097" s="24">
        <v>1096</v>
      </c>
      <c r="B1097"/>
      <c r="C1097"/>
      <c r="F1097" s="5" t="s">
        <v>642</v>
      </c>
      <c r="H1097" s="86" t="s">
        <v>642</v>
      </c>
      <c r="J1097" s="9"/>
      <c r="AB1097" s="155"/>
    </row>
    <row r="1098" spans="1:28">
      <c r="A1098" s="24">
        <v>1097</v>
      </c>
      <c r="B1098"/>
      <c r="C1098"/>
      <c r="F1098" s="5" t="s">
        <v>642</v>
      </c>
      <c r="H1098" s="86" t="s">
        <v>642</v>
      </c>
      <c r="J1098" s="9"/>
      <c r="AB1098" s="155"/>
    </row>
    <row r="1099" spans="1:28">
      <c r="A1099" s="24">
        <v>1098</v>
      </c>
      <c r="B1099"/>
      <c r="C1099"/>
      <c r="F1099" s="5" t="s">
        <v>642</v>
      </c>
      <c r="H1099" s="86" t="s">
        <v>642</v>
      </c>
      <c r="J1099" s="9"/>
      <c r="AB1099" s="155"/>
    </row>
    <row r="1100" spans="1:28">
      <c r="A1100" s="24">
        <v>1099</v>
      </c>
      <c r="B1100"/>
      <c r="C1100"/>
      <c r="F1100" s="5" t="s">
        <v>642</v>
      </c>
      <c r="H1100" s="86" t="s">
        <v>642</v>
      </c>
      <c r="J1100" s="9"/>
      <c r="AB1100" s="155"/>
    </row>
    <row r="1101" spans="1:28">
      <c r="A1101" s="24">
        <v>1100</v>
      </c>
      <c r="B1101"/>
      <c r="C1101"/>
      <c r="F1101" s="5" t="s">
        <v>642</v>
      </c>
      <c r="H1101" s="86" t="s">
        <v>642</v>
      </c>
      <c r="J1101" s="9"/>
      <c r="AB1101" s="155"/>
    </row>
    <row r="1102" spans="1:28">
      <c r="A1102" s="24">
        <v>1101</v>
      </c>
      <c r="B1102"/>
      <c r="C1102"/>
      <c r="F1102" s="5" t="s">
        <v>642</v>
      </c>
      <c r="H1102" s="86" t="s">
        <v>642</v>
      </c>
      <c r="J1102" s="9"/>
      <c r="AB1102" s="155"/>
    </row>
    <row r="1103" spans="1:28">
      <c r="A1103" s="24">
        <v>1102</v>
      </c>
      <c r="B1103"/>
      <c r="C1103"/>
      <c r="F1103" s="5" t="s">
        <v>642</v>
      </c>
      <c r="H1103" s="86" t="s">
        <v>642</v>
      </c>
      <c r="J1103" s="9"/>
      <c r="AB1103" s="155"/>
    </row>
    <row r="1104" spans="1:28">
      <c r="A1104" s="24">
        <v>1103</v>
      </c>
      <c r="B1104"/>
      <c r="C1104"/>
      <c r="F1104" s="5" t="s">
        <v>642</v>
      </c>
      <c r="H1104" s="86" t="s">
        <v>642</v>
      </c>
      <c r="J1104" s="9"/>
      <c r="AB1104" s="155"/>
    </row>
    <row r="1105" spans="1:28">
      <c r="A1105" s="24">
        <v>1104</v>
      </c>
      <c r="B1105"/>
      <c r="C1105"/>
      <c r="F1105" s="5" t="s">
        <v>642</v>
      </c>
      <c r="H1105" s="86" t="s">
        <v>642</v>
      </c>
      <c r="J1105" s="9"/>
      <c r="AB1105" s="155"/>
    </row>
    <row r="1106" spans="1:28">
      <c r="A1106" s="24">
        <v>1105</v>
      </c>
      <c r="B1106"/>
      <c r="C1106"/>
      <c r="F1106" s="5" t="s">
        <v>642</v>
      </c>
      <c r="H1106" s="86" t="s">
        <v>642</v>
      </c>
      <c r="J1106" s="9"/>
      <c r="AB1106" s="155"/>
    </row>
    <row r="1107" spans="1:28">
      <c r="A1107" s="24">
        <v>1106</v>
      </c>
      <c r="B1107"/>
      <c r="C1107"/>
      <c r="F1107" s="5" t="s">
        <v>642</v>
      </c>
      <c r="H1107" s="86" t="s">
        <v>642</v>
      </c>
      <c r="J1107" s="9"/>
      <c r="AB1107" s="155"/>
    </row>
    <row r="1108" spans="1:28">
      <c r="A1108" s="24">
        <v>1107</v>
      </c>
      <c r="B1108"/>
      <c r="C1108"/>
      <c r="F1108" s="5" t="s">
        <v>642</v>
      </c>
      <c r="H1108" s="86" t="s">
        <v>642</v>
      </c>
      <c r="J1108" s="9"/>
      <c r="AB1108" s="155"/>
    </row>
    <row r="1109" spans="1:28">
      <c r="A1109" s="24">
        <v>1108</v>
      </c>
      <c r="B1109"/>
      <c r="C1109"/>
      <c r="F1109" s="5" t="s">
        <v>642</v>
      </c>
      <c r="H1109" s="86" t="s">
        <v>642</v>
      </c>
      <c r="J1109" s="9"/>
      <c r="AB1109" s="155"/>
    </row>
    <row r="1110" spans="1:28">
      <c r="A1110" s="24">
        <v>1109</v>
      </c>
      <c r="B1110"/>
      <c r="C1110"/>
      <c r="F1110" s="5" t="s">
        <v>642</v>
      </c>
      <c r="H1110" s="86" t="s">
        <v>642</v>
      </c>
      <c r="J1110" s="9"/>
      <c r="AB1110" s="155"/>
    </row>
    <row r="1111" spans="1:28">
      <c r="A1111" s="24">
        <v>1110</v>
      </c>
      <c r="B1111"/>
      <c r="C1111"/>
      <c r="F1111" s="5" t="s">
        <v>642</v>
      </c>
      <c r="H1111" s="86" t="s">
        <v>642</v>
      </c>
      <c r="J1111" s="9"/>
      <c r="AB1111" s="155"/>
    </row>
    <row r="1112" spans="1:28">
      <c r="A1112" s="24">
        <v>1111</v>
      </c>
      <c r="B1112"/>
      <c r="C1112"/>
      <c r="F1112" s="5" t="s">
        <v>642</v>
      </c>
      <c r="H1112" s="86" t="s">
        <v>642</v>
      </c>
      <c r="J1112" s="9"/>
      <c r="AB1112" s="155"/>
    </row>
    <row r="1113" spans="1:28">
      <c r="A1113" s="24">
        <v>1112</v>
      </c>
      <c r="B1113"/>
      <c r="C1113"/>
      <c r="F1113" s="5" t="s">
        <v>642</v>
      </c>
      <c r="H1113" s="86" t="s">
        <v>642</v>
      </c>
      <c r="J1113" s="9"/>
      <c r="AB1113" s="155"/>
    </row>
    <row r="1114" spans="1:28">
      <c r="A1114" s="24">
        <v>1113</v>
      </c>
      <c r="B1114"/>
      <c r="C1114"/>
      <c r="F1114" s="5" t="s">
        <v>642</v>
      </c>
      <c r="H1114" s="86" t="s">
        <v>642</v>
      </c>
      <c r="J1114" s="9"/>
      <c r="AB1114" s="155"/>
    </row>
    <row r="1115" spans="1:28">
      <c r="A1115" s="24">
        <v>1114</v>
      </c>
      <c r="B1115"/>
      <c r="C1115"/>
      <c r="F1115" s="5" t="s">
        <v>642</v>
      </c>
      <c r="H1115" s="86" t="s">
        <v>642</v>
      </c>
      <c r="J1115" s="9"/>
      <c r="AB1115" s="155"/>
    </row>
    <row r="1116" spans="1:28">
      <c r="A1116" s="24">
        <v>1115</v>
      </c>
      <c r="B1116"/>
      <c r="C1116"/>
      <c r="F1116" s="5" t="s">
        <v>642</v>
      </c>
      <c r="H1116" s="86" t="s">
        <v>642</v>
      </c>
      <c r="J1116" s="9"/>
      <c r="AB1116" s="155"/>
    </row>
    <row r="1117" spans="1:28">
      <c r="A1117" s="24">
        <v>1116</v>
      </c>
      <c r="B1117"/>
      <c r="C1117"/>
      <c r="F1117" s="5" t="s">
        <v>642</v>
      </c>
      <c r="H1117" s="86" t="s">
        <v>642</v>
      </c>
      <c r="J1117" s="9"/>
      <c r="AB1117" s="155"/>
    </row>
    <row r="1118" spans="1:28">
      <c r="A1118" s="24">
        <v>1117</v>
      </c>
      <c r="B1118"/>
      <c r="C1118"/>
      <c r="F1118" s="5" t="s">
        <v>642</v>
      </c>
      <c r="H1118" s="86" t="s">
        <v>642</v>
      </c>
      <c r="J1118" s="9"/>
      <c r="AB1118" s="155"/>
    </row>
    <row r="1119" spans="1:28">
      <c r="A1119" s="24">
        <v>1118</v>
      </c>
      <c r="B1119"/>
      <c r="C1119"/>
      <c r="F1119" s="5" t="s">
        <v>642</v>
      </c>
      <c r="H1119" s="86" t="s">
        <v>642</v>
      </c>
      <c r="J1119" s="9"/>
      <c r="AB1119" s="155"/>
    </row>
    <row r="1120" spans="1:28">
      <c r="A1120" s="24">
        <v>1119</v>
      </c>
      <c r="B1120"/>
      <c r="C1120"/>
      <c r="F1120" s="5" t="s">
        <v>642</v>
      </c>
      <c r="H1120" s="86" t="s">
        <v>642</v>
      </c>
      <c r="J1120" s="9"/>
      <c r="AB1120" s="155"/>
    </row>
    <row r="1121" spans="1:28">
      <c r="A1121" s="24">
        <v>1120</v>
      </c>
      <c r="B1121"/>
      <c r="C1121"/>
      <c r="F1121" s="5" t="s">
        <v>642</v>
      </c>
      <c r="H1121" s="86" t="s">
        <v>642</v>
      </c>
      <c r="J1121" s="9"/>
      <c r="AB1121" s="155"/>
    </row>
    <row r="1122" spans="1:28">
      <c r="A1122" s="24">
        <v>1121</v>
      </c>
      <c r="B1122"/>
      <c r="C1122"/>
      <c r="F1122" s="5" t="s">
        <v>642</v>
      </c>
      <c r="H1122" s="86" t="s">
        <v>642</v>
      </c>
      <c r="J1122" s="9"/>
      <c r="AB1122" s="155"/>
    </row>
    <row r="1123" spans="1:28">
      <c r="A1123" s="24">
        <v>1122</v>
      </c>
      <c r="B1123"/>
      <c r="C1123"/>
      <c r="F1123" s="5" t="s">
        <v>642</v>
      </c>
      <c r="H1123" s="86" t="s">
        <v>642</v>
      </c>
      <c r="J1123" s="9"/>
      <c r="AB1123" s="155"/>
    </row>
    <row r="1124" spans="1:28">
      <c r="A1124" s="24">
        <v>1123</v>
      </c>
      <c r="B1124"/>
      <c r="C1124"/>
      <c r="F1124" s="5" t="s">
        <v>642</v>
      </c>
      <c r="H1124" s="86" t="s">
        <v>642</v>
      </c>
      <c r="J1124" s="9"/>
      <c r="AB1124" s="155"/>
    </row>
    <row r="1125" spans="1:28">
      <c r="A1125" s="24">
        <v>1124</v>
      </c>
      <c r="B1125"/>
      <c r="C1125"/>
      <c r="F1125" s="5" t="s">
        <v>642</v>
      </c>
      <c r="H1125" s="86" t="s">
        <v>642</v>
      </c>
      <c r="J1125" s="9"/>
      <c r="AB1125" s="155"/>
    </row>
    <row r="1126" spans="1:28">
      <c r="A1126" s="24">
        <v>1125</v>
      </c>
      <c r="B1126"/>
      <c r="C1126"/>
      <c r="F1126" s="5" t="s">
        <v>642</v>
      </c>
      <c r="H1126" s="86" t="s">
        <v>642</v>
      </c>
      <c r="J1126" s="9"/>
      <c r="AB1126" s="155"/>
    </row>
    <row r="1127" spans="1:28">
      <c r="A1127" s="24">
        <v>1126</v>
      </c>
      <c r="B1127"/>
      <c r="C1127"/>
      <c r="F1127" s="5" t="s">
        <v>642</v>
      </c>
      <c r="H1127" s="86" t="s">
        <v>642</v>
      </c>
      <c r="J1127" s="9"/>
      <c r="AB1127" s="155"/>
    </row>
    <row r="1128" spans="1:28">
      <c r="A1128" s="24">
        <v>1127</v>
      </c>
      <c r="B1128"/>
      <c r="C1128"/>
      <c r="F1128" s="5" t="s">
        <v>642</v>
      </c>
      <c r="H1128" s="86" t="s">
        <v>642</v>
      </c>
      <c r="J1128" s="9"/>
      <c r="AB1128" s="155"/>
    </row>
    <row r="1129" spans="1:28">
      <c r="A1129" s="24">
        <v>1128</v>
      </c>
      <c r="B1129"/>
      <c r="C1129"/>
      <c r="F1129" s="5" t="s">
        <v>642</v>
      </c>
      <c r="H1129" s="86" t="s">
        <v>642</v>
      </c>
      <c r="J1129" s="9"/>
      <c r="AB1129" s="155"/>
    </row>
    <row r="1130" spans="1:28">
      <c r="A1130" s="24">
        <v>1129</v>
      </c>
      <c r="B1130"/>
      <c r="C1130"/>
      <c r="F1130" s="5" t="s">
        <v>642</v>
      </c>
      <c r="H1130" s="86" t="s">
        <v>642</v>
      </c>
      <c r="J1130" s="9"/>
      <c r="AB1130" s="155"/>
    </row>
    <row r="1131" spans="1:28">
      <c r="A1131" s="24">
        <v>1130</v>
      </c>
      <c r="B1131"/>
      <c r="C1131"/>
      <c r="F1131" s="5" t="s">
        <v>642</v>
      </c>
      <c r="H1131" s="86" t="s">
        <v>642</v>
      </c>
      <c r="J1131" s="9"/>
      <c r="AB1131" s="155"/>
    </row>
    <row r="1132" spans="1:28">
      <c r="A1132" s="24">
        <v>1131</v>
      </c>
      <c r="B1132"/>
      <c r="C1132"/>
      <c r="F1132" s="5" t="s">
        <v>642</v>
      </c>
      <c r="H1132" s="86" t="s">
        <v>642</v>
      </c>
      <c r="J1132" s="9"/>
      <c r="AB1132" s="155"/>
    </row>
    <row r="1133" spans="1:28">
      <c r="A1133" s="24">
        <v>1132</v>
      </c>
      <c r="B1133"/>
      <c r="C1133"/>
      <c r="F1133" s="5" t="s">
        <v>642</v>
      </c>
      <c r="H1133" s="86" t="s">
        <v>642</v>
      </c>
      <c r="J1133" s="9"/>
      <c r="AB1133" s="155"/>
    </row>
    <row r="1134" spans="1:28">
      <c r="A1134" s="24">
        <v>1133</v>
      </c>
      <c r="B1134"/>
      <c r="C1134"/>
      <c r="F1134" s="5" t="s">
        <v>642</v>
      </c>
      <c r="H1134" s="86" t="s">
        <v>642</v>
      </c>
      <c r="J1134" s="9"/>
      <c r="AB1134" s="155"/>
    </row>
    <row r="1135" spans="1:28">
      <c r="A1135" s="24">
        <v>1134</v>
      </c>
      <c r="B1135"/>
      <c r="C1135"/>
      <c r="F1135" s="5" t="s">
        <v>642</v>
      </c>
      <c r="H1135" s="86" t="s">
        <v>642</v>
      </c>
      <c r="J1135" s="9"/>
      <c r="AB1135" s="155"/>
    </row>
    <row r="1136" spans="1:28">
      <c r="A1136" s="24">
        <v>1135</v>
      </c>
      <c r="B1136"/>
      <c r="C1136"/>
      <c r="F1136" s="5" t="s">
        <v>642</v>
      </c>
      <c r="H1136" s="86" t="s">
        <v>642</v>
      </c>
      <c r="J1136" s="9"/>
      <c r="AB1136" s="155"/>
    </row>
    <row r="1137" spans="1:28">
      <c r="A1137" s="24">
        <v>1136</v>
      </c>
      <c r="B1137"/>
      <c r="C1137"/>
      <c r="F1137" s="5" t="s">
        <v>642</v>
      </c>
      <c r="H1137" s="86" t="s">
        <v>642</v>
      </c>
      <c r="J1137" s="9"/>
      <c r="AB1137" s="155"/>
    </row>
    <row r="1138" spans="1:28">
      <c r="A1138" s="24">
        <v>1137</v>
      </c>
      <c r="B1138"/>
      <c r="C1138"/>
      <c r="F1138" s="5" t="s">
        <v>642</v>
      </c>
      <c r="H1138" s="86" t="s">
        <v>642</v>
      </c>
      <c r="J1138" s="9"/>
      <c r="AB1138" s="155"/>
    </row>
    <row r="1139" spans="1:28">
      <c r="A1139" s="24">
        <v>1138</v>
      </c>
      <c r="B1139"/>
      <c r="C1139"/>
      <c r="F1139" s="5" t="s">
        <v>642</v>
      </c>
      <c r="H1139" s="86" t="s">
        <v>642</v>
      </c>
      <c r="J1139" s="9"/>
      <c r="AB1139" s="155"/>
    </row>
    <row r="1140" spans="1:28">
      <c r="A1140" s="24">
        <v>1139</v>
      </c>
      <c r="B1140"/>
      <c r="C1140"/>
      <c r="F1140" s="5" t="s">
        <v>642</v>
      </c>
      <c r="H1140" s="86" t="s">
        <v>642</v>
      </c>
      <c r="J1140" s="9"/>
      <c r="AB1140" s="155"/>
    </row>
    <row r="1141" spans="1:28">
      <c r="A1141" s="24">
        <v>1140</v>
      </c>
      <c r="B1141"/>
      <c r="C1141"/>
      <c r="F1141" s="5" t="s">
        <v>642</v>
      </c>
      <c r="H1141" s="86" t="s">
        <v>642</v>
      </c>
      <c r="J1141" s="9"/>
      <c r="AB1141" s="155"/>
    </row>
    <row r="1142" spans="1:28">
      <c r="A1142" s="24">
        <v>1141</v>
      </c>
      <c r="B1142"/>
      <c r="C1142"/>
      <c r="F1142" s="5" t="s">
        <v>642</v>
      </c>
      <c r="H1142" s="86" t="s">
        <v>642</v>
      </c>
      <c r="J1142" s="9"/>
      <c r="AB1142" s="155"/>
    </row>
    <row r="1143" spans="1:28">
      <c r="A1143" s="24">
        <v>1142</v>
      </c>
      <c r="B1143"/>
      <c r="C1143"/>
      <c r="F1143" s="5" t="s">
        <v>642</v>
      </c>
      <c r="H1143" s="86" t="s">
        <v>642</v>
      </c>
      <c r="J1143" s="9"/>
      <c r="AB1143" s="155"/>
    </row>
    <row r="1144" spans="1:28">
      <c r="A1144" s="24">
        <v>1143</v>
      </c>
      <c r="B1144"/>
      <c r="C1144"/>
      <c r="F1144" s="5" t="s">
        <v>642</v>
      </c>
      <c r="H1144" s="86" t="s">
        <v>642</v>
      </c>
      <c r="J1144" s="9"/>
      <c r="AB1144" s="155"/>
    </row>
    <row r="1145" spans="1:28">
      <c r="A1145" s="24">
        <v>1144</v>
      </c>
      <c r="B1145"/>
      <c r="C1145"/>
      <c r="F1145" s="5" t="s">
        <v>642</v>
      </c>
      <c r="H1145" s="86" t="s">
        <v>642</v>
      </c>
      <c r="J1145" s="9"/>
      <c r="AB1145" s="155"/>
    </row>
    <row r="1146" spans="1:28">
      <c r="A1146" s="24">
        <v>1145</v>
      </c>
      <c r="B1146"/>
      <c r="C1146"/>
      <c r="F1146" s="5" t="s">
        <v>642</v>
      </c>
      <c r="H1146" s="86" t="s">
        <v>642</v>
      </c>
      <c r="J1146" s="9"/>
      <c r="AB1146" s="155"/>
    </row>
    <row r="1147" spans="1:28">
      <c r="A1147" s="24">
        <v>1146</v>
      </c>
      <c r="B1147"/>
      <c r="C1147"/>
      <c r="F1147" s="5" t="s">
        <v>642</v>
      </c>
      <c r="H1147" s="86" t="s">
        <v>642</v>
      </c>
      <c r="J1147" s="9"/>
      <c r="AB1147" s="155"/>
    </row>
    <row r="1148" spans="1:28">
      <c r="A1148" s="24">
        <v>1147</v>
      </c>
      <c r="B1148"/>
      <c r="C1148"/>
      <c r="F1148" s="5" t="s">
        <v>642</v>
      </c>
      <c r="H1148" s="86" t="s">
        <v>642</v>
      </c>
      <c r="J1148" s="9"/>
      <c r="AB1148" s="155"/>
    </row>
    <row r="1149" spans="1:28">
      <c r="A1149" s="24">
        <v>1148</v>
      </c>
      <c r="B1149"/>
      <c r="C1149"/>
      <c r="F1149" s="5" t="s">
        <v>642</v>
      </c>
      <c r="H1149" s="86" t="s">
        <v>642</v>
      </c>
      <c r="J1149" s="9"/>
      <c r="AB1149" s="155"/>
    </row>
    <row r="1150" spans="1:28">
      <c r="A1150" s="24">
        <v>1149</v>
      </c>
      <c r="B1150"/>
      <c r="C1150"/>
      <c r="F1150" s="5" t="s">
        <v>642</v>
      </c>
      <c r="H1150" s="86" t="s">
        <v>642</v>
      </c>
      <c r="J1150" s="9"/>
      <c r="AB1150" s="155"/>
    </row>
    <row r="1151" spans="1:28">
      <c r="A1151" s="24">
        <v>1150</v>
      </c>
      <c r="B1151"/>
      <c r="C1151"/>
      <c r="F1151" s="5" t="s">
        <v>642</v>
      </c>
      <c r="H1151" s="86" t="s">
        <v>642</v>
      </c>
      <c r="J1151" s="9"/>
      <c r="AB1151" s="155"/>
    </row>
    <row r="1152" spans="1:28">
      <c r="A1152" s="24">
        <v>1151</v>
      </c>
      <c r="B1152"/>
      <c r="C1152"/>
      <c r="F1152" s="5" t="s">
        <v>642</v>
      </c>
      <c r="H1152" s="86" t="s">
        <v>642</v>
      </c>
      <c r="J1152" s="9"/>
      <c r="AB1152" s="155"/>
    </row>
    <row r="1153" spans="1:28">
      <c r="A1153" s="24">
        <v>1152</v>
      </c>
      <c r="B1153"/>
      <c r="C1153"/>
      <c r="F1153" s="5" t="s">
        <v>642</v>
      </c>
      <c r="H1153" s="86" t="s">
        <v>642</v>
      </c>
      <c r="J1153" s="9"/>
      <c r="AB1153" s="155"/>
    </row>
    <row r="1154" spans="1:28">
      <c r="A1154" s="24">
        <v>1153</v>
      </c>
      <c r="B1154"/>
      <c r="C1154"/>
      <c r="F1154" s="5" t="s">
        <v>642</v>
      </c>
      <c r="H1154" s="86" t="s">
        <v>642</v>
      </c>
      <c r="J1154" s="9"/>
      <c r="AB1154" s="155"/>
    </row>
    <row r="1155" spans="1:28">
      <c r="A1155" s="24">
        <v>1154</v>
      </c>
      <c r="B1155"/>
      <c r="C1155"/>
      <c r="F1155" s="5" t="s">
        <v>642</v>
      </c>
      <c r="H1155" s="86" t="s">
        <v>642</v>
      </c>
      <c r="J1155" s="9"/>
      <c r="AB1155" s="155"/>
    </row>
    <row r="1156" spans="1:28">
      <c r="A1156" s="24">
        <v>1155</v>
      </c>
      <c r="B1156"/>
      <c r="C1156"/>
      <c r="F1156" s="5" t="s">
        <v>642</v>
      </c>
      <c r="H1156" s="86" t="s">
        <v>642</v>
      </c>
      <c r="J1156" s="9"/>
      <c r="AB1156" s="155"/>
    </row>
    <row r="1157" spans="1:28">
      <c r="A1157" s="24">
        <v>1156</v>
      </c>
      <c r="B1157"/>
      <c r="C1157"/>
      <c r="F1157" s="5" t="s">
        <v>642</v>
      </c>
      <c r="H1157" s="86" t="s">
        <v>642</v>
      </c>
      <c r="J1157" s="9"/>
      <c r="AB1157" s="155"/>
    </row>
    <row r="1158" spans="1:28">
      <c r="A1158" s="24">
        <v>1157</v>
      </c>
      <c r="B1158"/>
      <c r="C1158"/>
      <c r="F1158" s="5" t="s">
        <v>642</v>
      </c>
      <c r="H1158" s="86" t="s">
        <v>642</v>
      </c>
      <c r="J1158" s="9"/>
      <c r="AB1158" s="155"/>
    </row>
    <row r="1159" spans="1:28">
      <c r="A1159" s="24">
        <v>1158</v>
      </c>
      <c r="B1159"/>
      <c r="C1159"/>
      <c r="F1159" s="5" t="s">
        <v>642</v>
      </c>
      <c r="H1159" s="86" t="s">
        <v>642</v>
      </c>
      <c r="J1159" s="9"/>
      <c r="AB1159" s="155"/>
    </row>
    <row r="1160" spans="1:28">
      <c r="A1160" s="24">
        <v>1159</v>
      </c>
      <c r="B1160"/>
      <c r="C1160"/>
      <c r="F1160" s="5" t="s">
        <v>642</v>
      </c>
      <c r="H1160" s="86" t="s">
        <v>642</v>
      </c>
      <c r="J1160" s="9"/>
      <c r="AB1160" s="155"/>
    </row>
    <row r="1161" spans="1:28">
      <c r="A1161" s="24">
        <v>1160</v>
      </c>
      <c r="B1161"/>
      <c r="C1161"/>
      <c r="F1161" s="5" t="s">
        <v>642</v>
      </c>
      <c r="H1161" s="86" t="s">
        <v>642</v>
      </c>
      <c r="J1161" s="9"/>
      <c r="AB1161" s="155"/>
    </row>
    <row r="1162" spans="1:28">
      <c r="A1162" s="24">
        <v>1161</v>
      </c>
      <c r="B1162"/>
      <c r="C1162"/>
      <c r="F1162" s="5" t="s">
        <v>642</v>
      </c>
      <c r="H1162" s="86" t="s">
        <v>642</v>
      </c>
      <c r="J1162" s="9"/>
      <c r="AB1162" s="155"/>
    </row>
    <row r="1163" spans="1:28">
      <c r="A1163" s="24">
        <v>1162</v>
      </c>
      <c r="B1163"/>
      <c r="C1163"/>
      <c r="F1163" s="5" t="s">
        <v>642</v>
      </c>
      <c r="H1163" s="86" t="s">
        <v>642</v>
      </c>
      <c r="J1163" s="9"/>
      <c r="AB1163" s="155"/>
    </row>
    <row r="1164" spans="1:28">
      <c r="A1164" s="24">
        <v>1163</v>
      </c>
      <c r="B1164"/>
      <c r="C1164"/>
      <c r="F1164" s="5" t="s">
        <v>642</v>
      </c>
      <c r="H1164" s="86" t="s">
        <v>642</v>
      </c>
      <c r="J1164" s="9"/>
      <c r="AB1164" s="155"/>
    </row>
    <row r="1165" spans="1:28">
      <c r="A1165" s="24">
        <v>1164</v>
      </c>
      <c r="B1165"/>
      <c r="C1165"/>
      <c r="F1165" s="5" t="s">
        <v>642</v>
      </c>
      <c r="H1165" s="86" t="s">
        <v>642</v>
      </c>
      <c r="J1165" s="9"/>
      <c r="AB1165" s="155"/>
    </row>
    <row r="1166" spans="1:28">
      <c r="A1166" s="24">
        <v>1165</v>
      </c>
      <c r="B1166"/>
      <c r="C1166"/>
      <c r="F1166" s="5" t="s">
        <v>642</v>
      </c>
      <c r="H1166" s="86" t="s">
        <v>642</v>
      </c>
      <c r="J1166" s="9"/>
      <c r="AB1166" s="155"/>
    </row>
    <row r="1167" spans="1:28">
      <c r="A1167" s="24">
        <v>1166</v>
      </c>
      <c r="B1167"/>
      <c r="C1167"/>
      <c r="F1167" s="5" t="s">
        <v>642</v>
      </c>
      <c r="H1167" s="86" t="s">
        <v>642</v>
      </c>
      <c r="J1167" s="9"/>
      <c r="AB1167" s="155"/>
    </row>
    <row r="1168" spans="1:28">
      <c r="A1168" s="24">
        <v>1167</v>
      </c>
      <c r="B1168"/>
      <c r="C1168"/>
      <c r="F1168" s="5" t="s">
        <v>642</v>
      </c>
      <c r="H1168" s="86" t="s">
        <v>642</v>
      </c>
      <c r="J1168" s="9"/>
      <c r="AB1168" s="155"/>
    </row>
    <row r="1169" spans="1:28">
      <c r="A1169" s="24">
        <v>1168</v>
      </c>
      <c r="B1169"/>
      <c r="C1169"/>
      <c r="F1169" s="5" t="s">
        <v>642</v>
      </c>
      <c r="H1169" s="86" t="s">
        <v>642</v>
      </c>
      <c r="J1169" s="9"/>
      <c r="AB1169" s="155"/>
    </row>
    <row r="1170" spans="1:28">
      <c r="A1170" s="24">
        <v>1169</v>
      </c>
      <c r="B1170"/>
      <c r="C1170"/>
      <c r="F1170" s="5" t="s">
        <v>642</v>
      </c>
      <c r="H1170" s="86" t="s">
        <v>642</v>
      </c>
      <c r="J1170" s="9"/>
      <c r="AB1170" s="155"/>
    </row>
    <row r="1171" spans="1:28">
      <c r="A1171" s="24">
        <v>1170</v>
      </c>
      <c r="B1171"/>
      <c r="C1171"/>
      <c r="F1171" s="5" t="s">
        <v>642</v>
      </c>
      <c r="H1171" s="86" t="s">
        <v>642</v>
      </c>
      <c r="J1171" s="9"/>
      <c r="AB1171" s="155"/>
    </row>
    <row r="1172" spans="1:28">
      <c r="A1172" s="24">
        <v>1171</v>
      </c>
      <c r="B1172"/>
      <c r="C1172"/>
      <c r="F1172" s="5" t="s">
        <v>642</v>
      </c>
      <c r="H1172" s="86" t="s">
        <v>642</v>
      </c>
      <c r="J1172" s="9"/>
      <c r="AB1172" s="155"/>
    </row>
    <row r="1173" spans="1:28">
      <c r="A1173" s="24">
        <v>1172</v>
      </c>
      <c r="B1173"/>
      <c r="C1173"/>
      <c r="F1173" s="5" t="s">
        <v>642</v>
      </c>
      <c r="H1173" s="86" t="s">
        <v>642</v>
      </c>
      <c r="J1173" s="9"/>
      <c r="AB1173" s="155"/>
    </row>
    <row r="1174" spans="1:28">
      <c r="A1174" s="24">
        <v>1173</v>
      </c>
      <c r="B1174"/>
      <c r="C1174"/>
      <c r="F1174" s="5" t="s">
        <v>642</v>
      </c>
      <c r="H1174" s="86" t="s">
        <v>642</v>
      </c>
      <c r="J1174" s="9"/>
      <c r="AB1174" s="155"/>
    </row>
    <row r="1175" spans="1:28">
      <c r="A1175" s="24">
        <v>1174</v>
      </c>
      <c r="B1175"/>
      <c r="C1175"/>
      <c r="F1175" s="5" t="s">
        <v>642</v>
      </c>
      <c r="H1175" s="86" t="s">
        <v>642</v>
      </c>
      <c r="J1175" s="9"/>
      <c r="AB1175" s="155"/>
    </row>
    <row r="1176" spans="1:28">
      <c r="A1176" s="24">
        <v>1175</v>
      </c>
      <c r="B1176"/>
      <c r="C1176"/>
      <c r="F1176" s="5" t="s">
        <v>642</v>
      </c>
      <c r="H1176" s="86" t="s">
        <v>642</v>
      </c>
      <c r="J1176" s="9"/>
      <c r="AB1176" s="155"/>
    </row>
    <row r="1177" spans="1:28">
      <c r="A1177" s="24">
        <v>1176</v>
      </c>
      <c r="B1177"/>
      <c r="C1177"/>
      <c r="F1177" s="5" t="s">
        <v>642</v>
      </c>
      <c r="H1177" s="86" t="s">
        <v>642</v>
      </c>
      <c r="J1177" s="9"/>
      <c r="AB1177" s="155"/>
    </row>
    <row r="1178" spans="1:28">
      <c r="A1178" s="24">
        <v>1177</v>
      </c>
      <c r="B1178"/>
      <c r="C1178"/>
      <c r="F1178" s="5" t="s">
        <v>642</v>
      </c>
      <c r="H1178" s="86" t="s">
        <v>642</v>
      </c>
      <c r="J1178" s="9"/>
      <c r="AB1178" s="155"/>
    </row>
    <row r="1179" spans="1:28">
      <c r="A1179" s="24">
        <v>1178</v>
      </c>
      <c r="B1179"/>
      <c r="C1179"/>
      <c r="F1179" s="5" t="s">
        <v>642</v>
      </c>
      <c r="H1179" s="86" t="s">
        <v>642</v>
      </c>
      <c r="J1179" s="9"/>
      <c r="AB1179" s="155"/>
    </row>
    <row r="1180" spans="1:28">
      <c r="A1180" s="24">
        <v>1179</v>
      </c>
      <c r="B1180"/>
      <c r="C1180"/>
      <c r="F1180" s="5" t="s">
        <v>642</v>
      </c>
      <c r="H1180" s="86" t="s">
        <v>642</v>
      </c>
      <c r="J1180" s="9"/>
      <c r="AB1180" s="155"/>
    </row>
    <row r="1181" spans="1:28">
      <c r="A1181" s="24">
        <v>1180</v>
      </c>
      <c r="B1181"/>
      <c r="C1181"/>
      <c r="F1181" s="5" t="s">
        <v>642</v>
      </c>
      <c r="H1181" s="86" t="s">
        <v>642</v>
      </c>
      <c r="J1181" s="9"/>
      <c r="AB1181" s="155"/>
    </row>
    <row r="1182" spans="1:28">
      <c r="A1182" s="24">
        <v>1181</v>
      </c>
      <c r="B1182"/>
      <c r="C1182"/>
      <c r="F1182" s="5" t="s">
        <v>642</v>
      </c>
      <c r="H1182" s="86" t="s">
        <v>642</v>
      </c>
      <c r="J1182" s="9"/>
      <c r="AB1182" s="155"/>
    </row>
    <row r="1183" spans="1:28">
      <c r="A1183" s="24">
        <v>1182</v>
      </c>
      <c r="B1183"/>
      <c r="C1183"/>
      <c r="F1183" s="5" t="s">
        <v>642</v>
      </c>
      <c r="H1183" s="86" t="s">
        <v>642</v>
      </c>
      <c r="J1183" s="9"/>
      <c r="AB1183" s="155"/>
    </row>
    <row r="1184" spans="1:28">
      <c r="A1184" s="24">
        <v>1183</v>
      </c>
      <c r="B1184"/>
      <c r="C1184"/>
      <c r="F1184" s="5" t="s">
        <v>642</v>
      </c>
      <c r="H1184" s="86" t="s">
        <v>642</v>
      </c>
      <c r="J1184" s="9"/>
      <c r="AB1184" s="155"/>
    </row>
    <row r="1185" spans="1:28">
      <c r="A1185" s="24">
        <v>1184</v>
      </c>
      <c r="B1185"/>
      <c r="C1185"/>
      <c r="F1185" s="5" t="s">
        <v>642</v>
      </c>
      <c r="H1185" s="86" t="s">
        <v>642</v>
      </c>
      <c r="J1185" s="9"/>
      <c r="AB1185" s="155"/>
    </row>
    <row r="1186" spans="1:28">
      <c r="A1186" s="24">
        <v>1185</v>
      </c>
      <c r="B1186"/>
      <c r="C1186"/>
      <c r="F1186" s="5" t="s">
        <v>642</v>
      </c>
      <c r="H1186" s="86" t="s">
        <v>642</v>
      </c>
      <c r="J1186" s="9"/>
      <c r="AB1186" s="155"/>
    </row>
    <row r="1187" spans="1:28">
      <c r="A1187" s="24">
        <v>1186</v>
      </c>
      <c r="B1187"/>
      <c r="C1187"/>
      <c r="F1187" s="5" t="s">
        <v>642</v>
      </c>
      <c r="H1187" s="86" t="s">
        <v>642</v>
      </c>
      <c r="J1187" s="9"/>
      <c r="AB1187" s="155"/>
    </row>
    <row r="1188" spans="1:28">
      <c r="A1188" s="24">
        <v>1187</v>
      </c>
      <c r="B1188"/>
      <c r="C1188"/>
      <c r="F1188" s="5" t="s">
        <v>642</v>
      </c>
      <c r="H1188" s="86" t="s">
        <v>642</v>
      </c>
      <c r="J1188" s="9"/>
      <c r="AB1188" s="155"/>
    </row>
    <row r="1189" spans="1:28">
      <c r="A1189" s="24">
        <v>1188</v>
      </c>
      <c r="B1189"/>
      <c r="C1189"/>
      <c r="F1189" s="5" t="s">
        <v>642</v>
      </c>
      <c r="H1189" s="86" t="s">
        <v>642</v>
      </c>
      <c r="J1189" s="9"/>
      <c r="AB1189" s="155"/>
    </row>
    <row r="1190" spans="1:28">
      <c r="A1190" s="24">
        <v>1189</v>
      </c>
      <c r="B1190"/>
      <c r="C1190"/>
      <c r="F1190" s="5" t="s">
        <v>642</v>
      </c>
      <c r="H1190" s="86" t="s">
        <v>642</v>
      </c>
      <c r="J1190" s="9"/>
      <c r="AB1190" s="155"/>
    </row>
    <row r="1191" spans="1:28">
      <c r="A1191" s="24">
        <v>1190</v>
      </c>
      <c r="B1191"/>
      <c r="C1191"/>
      <c r="F1191" s="5" t="s">
        <v>642</v>
      </c>
      <c r="H1191" s="86" t="s">
        <v>642</v>
      </c>
      <c r="J1191" s="9"/>
      <c r="AB1191" s="155"/>
    </row>
    <row r="1192" spans="1:28">
      <c r="A1192" s="24">
        <v>1191</v>
      </c>
      <c r="B1192"/>
      <c r="C1192"/>
      <c r="F1192" s="5" t="s">
        <v>642</v>
      </c>
      <c r="H1192" s="86" t="s">
        <v>642</v>
      </c>
      <c r="J1192" s="9"/>
      <c r="AB1192" s="155"/>
    </row>
    <row r="1193" spans="1:28">
      <c r="A1193" s="24">
        <v>1192</v>
      </c>
      <c r="B1193"/>
      <c r="C1193"/>
      <c r="F1193" s="5" t="s">
        <v>642</v>
      </c>
      <c r="H1193" s="86" t="s">
        <v>642</v>
      </c>
      <c r="J1193" s="9"/>
      <c r="AB1193" s="155"/>
    </row>
    <row r="1194" spans="1:28">
      <c r="A1194" s="24">
        <v>1193</v>
      </c>
      <c r="B1194"/>
      <c r="C1194"/>
      <c r="F1194" s="5" t="s">
        <v>642</v>
      </c>
      <c r="H1194" s="86" t="s">
        <v>642</v>
      </c>
      <c r="J1194" s="9"/>
      <c r="AB1194" s="155"/>
    </row>
    <row r="1195" spans="1:28">
      <c r="A1195" s="24">
        <v>1194</v>
      </c>
      <c r="B1195"/>
      <c r="C1195"/>
      <c r="F1195" s="5" t="s">
        <v>642</v>
      </c>
      <c r="H1195" s="86" t="s">
        <v>642</v>
      </c>
      <c r="J1195" s="9"/>
      <c r="AB1195" s="155"/>
    </row>
    <row r="1196" spans="1:28">
      <c r="A1196" s="24">
        <v>1195</v>
      </c>
      <c r="B1196"/>
      <c r="C1196"/>
      <c r="F1196" s="5" t="s">
        <v>642</v>
      </c>
      <c r="H1196" s="86" t="s">
        <v>642</v>
      </c>
      <c r="J1196" s="9"/>
      <c r="AB1196" s="155"/>
    </row>
    <row r="1197" spans="1:28">
      <c r="A1197" s="24">
        <v>1196</v>
      </c>
      <c r="B1197"/>
      <c r="C1197"/>
      <c r="F1197" s="5" t="s">
        <v>642</v>
      </c>
      <c r="H1197" s="86" t="s">
        <v>642</v>
      </c>
      <c r="J1197" s="9"/>
      <c r="AB1197" s="155"/>
    </row>
    <row r="1198" spans="1:28">
      <c r="A1198" s="24">
        <v>1197</v>
      </c>
      <c r="B1198"/>
      <c r="C1198"/>
      <c r="F1198" s="5" t="s">
        <v>642</v>
      </c>
      <c r="H1198" s="86" t="s">
        <v>642</v>
      </c>
      <c r="J1198" s="9"/>
      <c r="AB1198" s="155"/>
    </row>
    <row r="1199" spans="1:28">
      <c r="A1199" s="24">
        <v>1198</v>
      </c>
      <c r="B1199"/>
      <c r="C1199"/>
      <c r="F1199" s="5" t="s">
        <v>642</v>
      </c>
      <c r="H1199" s="86" t="s">
        <v>642</v>
      </c>
      <c r="J1199" s="9"/>
      <c r="AB1199" s="155"/>
    </row>
    <row r="1200" spans="1:28">
      <c r="A1200" s="24">
        <v>1199</v>
      </c>
      <c r="B1200"/>
      <c r="C1200"/>
      <c r="F1200" s="5" t="s">
        <v>642</v>
      </c>
      <c r="H1200" s="86" t="s">
        <v>642</v>
      </c>
      <c r="J1200" s="9"/>
      <c r="AB1200" s="155"/>
    </row>
    <row r="1201" spans="1:28">
      <c r="A1201" s="24">
        <v>1200</v>
      </c>
      <c r="B1201"/>
      <c r="C1201"/>
      <c r="F1201" s="5" t="s">
        <v>642</v>
      </c>
      <c r="H1201" s="86" t="s">
        <v>642</v>
      </c>
      <c r="J1201" s="9"/>
      <c r="AB1201" s="155"/>
    </row>
    <row r="1202" spans="1:28">
      <c r="A1202" s="24">
        <v>1201</v>
      </c>
      <c r="B1202"/>
      <c r="C1202"/>
      <c r="F1202" s="5" t="s">
        <v>642</v>
      </c>
      <c r="H1202" s="86" t="s">
        <v>642</v>
      </c>
      <c r="J1202" s="9"/>
      <c r="AB1202" s="155"/>
    </row>
    <row r="1203" spans="1:28">
      <c r="A1203" s="24">
        <v>1202</v>
      </c>
      <c r="B1203"/>
      <c r="C1203"/>
      <c r="F1203" s="5" t="s">
        <v>642</v>
      </c>
      <c r="H1203" s="86" t="s">
        <v>642</v>
      </c>
      <c r="J1203" s="9"/>
      <c r="AB1203" s="155"/>
    </row>
    <row r="1204" spans="1:28">
      <c r="A1204" s="24">
        <v>1203</v>
      </c>
      <c r="B1204"/>
      <c r="C1204"/>
      <c r="F1204" s="5" t="s">
        <v>642</v>
      </c>
      <c r="H1204" s="86" t="s">
        <v>642</v>
      </c>
      <c r="J1204" s="9"/>
      <c r="AB1204" s="155"/>
    </row>
    <row r="1205" spans="1:28">
      <c r="A1205" s="24">
        <v>1204</v>
      </c>
      <c r="B1205"/>
      <c r="C1205"/>
      <c r="F1205" s="5" t="s">
        <v>642</v>
      </c>
      <c r="H1205" s="86" t="s">
        <v>642</v>
      </c>
      <c r="J1205" s="9"/>
      <c r="AB1205" s="155"/>
    </row>
    <row r="1206" spans="1:28">
      <c r="A1206" s="24">
        <v>1205</v>
      </c>
      <c r="B1206"/>
      <c r="C1206"/>
      <c r="F1206" s="5" t="s">
        <v>642</v>
      </c>
      <c r="H1206" s="86" t="s">
        <v>642</v>
      </c>
      <c r="J1206" s="9"/>
      <c r="AB1206" s="155"/>
    </row>
    <row r="1207" spans="1:28">
      <c r="A1207" s="24">
        <v>1206</v>
      </c>
      <c r="B1207"/>
      <c r="C1207"/>
      <c r="F1207" s="5" t="s">
        <v>642</v>
      </c>
      <c r="H1207" s="86" t="s">
        <v>642</v>
      </c>
      <c r="J1207" s="9"/>
      <c r="AB1207" s="155"/>
    </row>
    <row r="1208" spans="1:28">
      <c r="A1208" s="24">
        <v>1207</v>
      </c>
      <c r="B1208"/>
      <c r="C1208"/>
      <c r="F1208" s="5" t="s">
        <v>642</v>
      </c>
      <c r="H1208" s="86" t="s">
        <v>642</v>
      </c>
      <c r="J1208" s="9"/>
      <c r="AB1208" s="155"/>
    </row>
  </sheetData>
  <sheetProtection formatCells="0" sort="0"/>
  <protectedRanges>
    <protectedRange sqref="F868:F1208 E338:E454 E456:E1208" name="Range1"/>
    <protectedRange sqref="E304:E337" name="Range1_2"/>
    <protectedRange sqref="E2:E303 F456:F867 I2:I8 G2:G454" name="Range1_3"/>
    <protectedRange sqref="B2:C8" name="Range1_1_1_1"/>
  </protectedRanges>
  <dataValidations count="9">
    <dataValidation type="list" allowBlank="1" showInputMessage="1" showErrorMessage="1" error="Please enter M (muck), S (sand), or R (rock).  If sediment type unknown, leave cell blank." sqref="E2:E454 E456:E1208">
      <formula1>"M,m,s,S,R,r"</formula1>
    </dataValidation>
    <dataValidation type="decimal" allowBlank="1" showInputMessage="1" showErrorMessage="1" error="Is your depth really more than 99 feet?" sqref="D2:D454 D456:D65536">
      <formula1>0.1</formula1>
      <formula2>99</formula2>
    </dataValidation>
    <dataValidation type="list" allowBlank="1" showInputMessage="1" showErrorMessage="1" error="Please enter an overall rake fullness of 1, 2, 3 or leave cell blank if no plants found" sqref="I2:I454 I456:I1208">
      <formula1>"1,2,3"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G1:G454 G456:G65536"/>
    <dataValidation type="list" allowBlank="1" showInputMessage="1" showErrorMessage="1" sqref="F456:F1208">
      <formula1>"R,r,P,p"</formula1>
    </dataValidation>
    <dataValidation type="list" allowBlank="1" showInputMessage="1" showErrorMessage="1" sqref="F1209:F65536">
      <formula1>"R,P"</formula1>
    </dataValidation>
    <dataValidation type="whole" allowBlank="1" showInputMessage="1" showErrorMessage="1" errorTitle="Presence/Absence Data" error="Enter 1 if present" sqref="L1209:AB65536">
      <formula1>1</formula1>
      <formula2>1</formula2>
    </dataValidation>
    <dataValidation type="list" allowBlank="1" showInputMessage="1" showErrorMessage="1" sqref="K1 I1 I1209:K65536">
      <formula1>"V,v,1,2,3"</formula1>
    </dataValidation>
    <dataValidation type="list" allowBlank="1" showInputMessage="1" showErrorMessage="1" error="Please enter a rake fullness rating of 1, 2, 3 or V (visual).  If species not found, leave cell blank." sqref="J456:AB1208 J2:AB454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M455"/>
  <sheetViews>
    <sheetView zoomScaleNormal="100" workbookViewId="0">
      <pane xSplit="10" ySplit="1" topLeftCell="K302" activePane="bottomRight" state="frozen"/>
      <selection pane="topRight" activeCell="K1" sqref="K1"/>
      <selection pane="bottomLeft" activeCell="A2" sqref="A2"/>
      <selection pane="bottomRight" activeCell="M304" sqref="M304"/>
    </sheetView>
  </sheetViews>
  <sheetFormatPr defaultColWidth="5.7109375" defaultRowHeight="12.75"/>
  <cols>
    <col min="1" max="1" width="11.5703125" style="5" bestFit="1" customWidth="1"/>
    <col min="2" max="2" width="4.42578125" style="156" customWidth="1"/>
    <col min="3" max="4" width="7.85546875" style="156" customWidth="1"/>
    <col min="5" max="6" width="7" style="156" customWidth="1"/>
    <col min="7" max="8" width="4.42578125" style="156" customWidth="1"/>
    <col min="9" max="9" width="15.7109375" style="160" customWidth="1"/>
    <col min="10" max="10" width="5" style="26" bestFit="1" customWidth="1"/>
    <col min="11" max="11" width="11" style="5" customWidth="1"/>
    <col min="12" max="12" width="13.28515625" style="5" customWidth="1"/>
    <col min="13" max="15" width="5.7109375" style="5" customWidth="1"/>
    <col min="16" max="16" width="24.85546875" style="5" bestFit="1" customWidth="1"/>
    <col min="17" max="17" width="5.7109375" style="5" customWidth="1"/>
    <col min="18" max="19" width="6.7109375" style="5" customWidth="1"/>
    <col min="20" max="23" width="5.7109375" style="22" customWidth="1"/>
    <col min="24" max="155" width="5.7109375" style="5" customWidth="1"/>
    <col min="156" max="156" width="5.7109375" style="22" customWidth="1"/>
    <col min="157" max="16384" width="5.7109375" style="5"/>
  </cols>
  <sheetData>
    <row r="1" spans="1:169" s="4" customFormat="1" ht="190.15" customHeight="1">
      <c r="A1" s="59" t="s">
        <v>15</v>
      </c>
      <c r="B1" s="83" t="s">
        <v>21</v>
      </c>
      <c r="C1" s="83" t="s">
        <v>30</v>
      </c>
      <c r="D1" s="83" t="s">
        <v>31</v>
      </c>
      <c r="E1" s="84" t="s">
        <v>29</v>
      </c>
      <c r="F1" s="84" t="s">
        <v>487</v>
      </c>
      <c r="G1" s="85" t="s">
        <v>18</v>
      </c>
      <c r="H1" s="157" t="s">
        <v>19</v>
      </c>
      <c r="I1" s="60"/>
      <c r="J1" s="159" t="s">
        <v>0</v>
      </c>
      <c r="K1" s="6" t="s">
        <v>43</v>
      </c>
      <c r="L1" s="4" t="s">
        <v>22</v>
      </c>
      <c r="M1" s="23" t="s">
        <v>42</v>
      </c>
      <c r="N1" s="4" t="s">
        <v>488</v>
      </c>
      <c r="O1" s="4" t="s">
        <v>17</v>
      </c>
      <c r="P1" s="8" t="s">
        <v>4</v>
      </c>
      <c r="Q1" s="8" t="s">
        <v>45</v>
      </c>
      <c r="R1" s="19" t="s">
        <v>489</v>
      </c>
      <c r="S1" s="19" t="s">
        <v>40</v>
      </c>
      <c r="T1" s="109" t="s">
        <v>490</v>
      </c>
      <c r="U1" s="109" t="s">
        <v>485</v>
      </c>
      <c r="V1" s="109" t="s">
        <v>628</v>
      </c>
      <c r="W1" s="109" t="s">
        <v>486</v>
      </c>
      <c r="X1" s="7" t="s">
        <v>491</v>
      </c>
      <c r="Y1" s="7" t="s">
        <v>492</v>
      </c>
      <c r="Z1" s="7" t="s">
        <v>493</v>
      </c>
      <c r="AA1" s="7" t="s">
        <v>494</v>
      </c>
      <c r="AB1" s="7" t="s">
        <v>495</v>
      </c>
      <c r="AC1" s="7" t="s">
        <v>496</v>
      </c>
      <c r="AD1" s="7" t="s">
        <v>497</v>
      </c>
      <c r="AE1" s="7" t="s">
        <v>498</v>
      </c>
      <c r="AF1" s="7" t="s">
        <v>499</v>
      </c>
      <c r="AG1" s="7" t="s">
        <v>500</v>
      </c>
      <c r="AH1" s="7" t="s">
        <v>501</v>
      </c>
      <c r="AI1" s="7" t="s">
        <v>502</v>
      </c>
      <c r="AJ1" s="7" t="s">
        <v>503</v>
      </c>
      <c r="AK1" s="7" t="s">
        <v>504</v>
      </c>
      <c r="AL1" s="7" t="s">
        <v>505</v>
      </c>
      <c r="AM1" s="7" t="s">
        <v>506</v>
      </c>
      <c r="AN1" s="7" t="s">
        <v>507</v>
      </c>
      <c r="AO1" s="7" t="s">
        <v>508</v>
      </c>
      <c r="AP1" s="7" t="s">
        <v>509</v>
      </c>
      <c r="AQ1" s="7" t="s">
        <v>510</v>
      </c>
      <c r="AR1" s="7" t="s">
        <v>511</v>
      </c>
      <c r="AS1" s="7" t="s">
        <v>512</v>
      </c>
      <c r="AT1" s="7" t="s">
        <v>513</v>
      </c>
      <c r="AU1" s="7" t="s">
        <v>514</v>
      </c>
      <c r="AV1" s="7" t="s">
        <v>515</v>
      </c>
      <c r="AW1" s="7" t="s">
        <v>516</v>
      </c>
      <c r="AX1" s="7" t="s">
        <v>517</v>
      </c>
      <c r="AY1" s="7" t="s">
        <v>518</v>
      </c>
      <c r="AZ1" s="7" t="s">
        <v>519</v>
      </c>
      <c r="BA1" s="7" t="s">
        <v>520</v>
      </c>
      <c r="BB1" s="7" t="s">
        <v>521</v>
      </c>
      <c r="BC1" s="7" t="s">
        <v>522</v>
      </c>
      <c r="BD1" s="7" t="s">
        <v>523</v>
      </c>
      <c r="BE1" s="7" t="s">
        <v>524</v>
      </c>
      <c r="BF1" s="7" t="s">
        <v>525</v>
      </c>
      <c r="BG1" s="7" t="s">
        <v>526</v>
      </c>
      <c r="BH1" s="7" t="s">
        <v>527</v>
      </c>
      <c r="BI1" s="7" t="s">
        <v>528</v>
      </c>
      <c r="BJ1" s="7" t="s">
        <v>529</v>
      </c>
      <c r="BK1" s="7" t="s">
        <v>530</v>
      </c>
      <c r="BL1" s="7" t="s">
        <v>531</v>
      </c>
      <c r="BM1" s="7" t="s">
        <v>532</v>
      </c>
      <c r="BN1" s="7" t="s">
        <v>533</v>
      </c>
      <c r="BO1" s="7" t="s">
        <v>534</v>
      </c>
      <c r="BP1" s="7" t="s">
        <v>535</v>
      </c>
      <c r="BQ1" s="7" t="s">
        <v>536</v>
      </c>
      <c r="BR1" s="7" t="s">
        <v>537</v>
      </c>
      <c r="BS1" s="7" t="s">
        <v>538</v>
      </c>
      <c r="BT1" s="7" t="s">
        <v>539</v>
      </c>
      <c r="BU1" s="7" t="s">
        <v>540</v>
      </c>
      <c r="BV1" s="7" t="s">
        <v>541</v>
      </c>
      <c r="BW1" s="7" t="s">
        <v>542</v>
      </c>
      <c r="BX1" s="7" t="s">
        <v>543</v>
      </c>
      <c r="BY1" s="7" t="s">
        <v>544</v>
      </c>
      <c r="BZ1" s="7" t="s">
        <v>545</v>
      </c>
      <c r="CA1" s="7" t="s">
        <v>546</v>
      </c>
      <c r="CB1" s="7" t="s">
        <v>547</v>
      </c>
      <c r="CC1" s="7" t="s">
        <v>548</v>
      </c>
      <c r="CD1" s="7" t="s">
        <v>549</v>
      </c>
      <c r="CE1" s="7" t="s">
        <v>550</v>
      </c>
      <c r="CF1" s="7" t="s">
        <v>551</v>
      </c>
      <c r="CG1" s="7" t="s">
        <v>552</v>
      </c>
      <c r="CH1" s="7" t="s">
        <v>553</v>
      </c>
      <c r="CI1" s="7" t="s">
        <v>554</v>
      </c>
      <c r="CJ1" s="7" t="s">
        <v>555</v>
      </c>
      <c r="CK1" s="7" t="s">
        <v>556</v>
      </c>
      <c r="CL1" s="7" t="s">
        <v>557</v>
      </c>
      <c r="CM1" s="7" t="s">
        <v>558</v>
      </c>
      <c r="CN1" s="7" t="s">
        <v>559</v>
      </c>
      <c r="CO1" s="7" t="s">
        <v>560</v>
      </c>
      <c r="CP1" s="7" t="s">
        <v>561</v>
      </c>
      <c r="CQ1" s="7" t="s">
        <v>562</v>
      </c>
      <c r="CR1" s="7" t="s">
        <v>563</v>
      </c>
      <c r="CS1" s="7" t="s">
        <v>564</v>
      </c>
      <c r="CT1" s="7" t="s">
        <v>565</v>
      </c>
      <c r="CU1" s="7" t="s">
        <v>566</v>
      </c>
      <c r="CV1" s="7" t="s">
        <v>567</v>
      </c>
      <c r="CW1" s="7" t="s">
        <v>568</v>
      </c>
      <c r="CX1" s="7" t="s">
        <v>569</v>
      </c>
      <c r="CY1" s="7" t="s">
        <v>570</v>
      </c>
      <c r="CZ1" s="7" t="s">
        <v>571</v>
      </c>
      <c r="DA1" s="7" t="s">
        <v>572</v>
      </c>
      <c r="DB1" s="7" t="s">
        <v>573</v>
      </c>
      <c r="DC1" s="7" t="s">
        <v>574</v>
      </c>
      <c r="DD1" s="7" t="s">
        <v>575</v>
      </c>
      <c r="DE1" s="7" t="s">
        <v>576</v>
      </c>
      <c r="DF1" s="7" t="s">
        <v>577</v>
      </c>
      <c r="DG1" s="7" t="s">
        <v>578</v>
      </c>
      <c r="DH1" s="7" t="s">
        <v>579</v>
      </c>
      <c r="DI1" s="7" t="s">
        <v>580</v>
      </c>
      <c r="DJ1" s="7" t="s">
        <v>581</v>
      </c>
      <c r="DK1" s="7" t="s">
        <v>582</v>
      </c>
      <c r="DL1" s="7" t="s">
        <v>583</v>
      </c>
      <c r="DM1" s="7" t="s">
        <v>584</v>
      </c>
      <c r="DN1" s="7" t="s">
        <v>585</v>
      </c>
      <c r="DO1" s="7" t="s">
        <v>586</v>
      </c>
      <c r="DP1" s="7" t="s">
        <v>587</v>
      </c>
      <c r="DQ1" s="7" t="s">
        <v>588</v>
      </c>
      <c r="DR1" s="7" t="s">
        <v>589</v>
      </c>
      <c r="DS1" s="7" t="s">
        <v>590</v>
      </c>
      <c r="DT1" s="7" t="s">
        <v>591</v>
      </c>
      <c r="DU1" s="7" t="s">
        <v>592</v>
      </c>
      <c r="DV1" s="7" t="s">
        <v>593</v>
      </c>
      <c r="DW1" s="7" t="s">
        <v>594</v>
      </c>
      <c r="DX1" s="7" t="s">
        <v>595</v>
      </c>
      <c r="DY1" s="7" t="s">
        <v>596</v>
      </c>
      <c r="DZ1" s="7" t="s">
        <v>597</v>
      </c>
      <c r="EA1" s="7" t="s">
        <v>598</v>
      </c>
      <c r="EB1" s="7" t="s">
        <v>599</v>
      </c>
      <c r="EC1" s="7" t="s">
        <v>600</v>
      </c>
      <c r="ED1" s="7" t="s">
        <v>601</v>
      </c>
      <c r="EE1" s="7" t="s">
        <v>602</v>
      </c>
      <c r="EF1" s="7" t="s">
        <v>603</v>
      </c>
      <c r="EG1" s="7" t="s">
        <v>604</v>
      </c>
      <c r="EH1" s="7" t="s">
        <v>605</v>
      </c>
      <c r="EI1" s="7" t="s">
        <v>606</v>
      </c>
      <c r="EJ1" s="7" t="s">
        <v>681</v>
      </c>
      <c r="EK1" s="7" t="s">
        <v>607</v>
      </c>
      <c r="EL1" s="7" t="s">
        <v>608</v>
      </c>
      <c r="EM1" s="7" t="s">
        <v>609</v>
      </c>
      <c r="EN1" s="7" t="s">
        <v>610</v>
      </c>
      <c r="EO1" s="7" t="s">
        <v>611</v>
      </c>
      <c r="EP1" s="7" t="s">
        <v>612</v>
      </c>
      <c r="EQ1" s="7" t="s">
        <v>613</v>
      </c>
      <c r="ER1" s="7" t="s">
        <v>614</v>
      </c>
      <c r="ES1" s="7" t="s">
        <v>615</v>
      </c>
      <c r="ET1" s="7" t="s">
        <v>616</v>
      </c>
      <c r="EU1" s="7" t="s">
        <v>617</v>
      </c>
      <c r="EV1" s="7" t="s">
        <v>618</v>
      </c>
      <c r="EW1" s="7" t="s">
        <v>619</v>
      </c>
      <c r="EX1" s="7" t="s">
        <v>620</v>
      </c>
      <c r="EY1" s="7" t="s">
        <v>621</v>
      </c>
      <c r="EZ1" s="152" t="s">
        <v>329</v>
      </c>
      <c r="FA1" s="153" t="s">
        <v>330</v>
      </c>
      <c r="FB1" s="153" t="s">
        <v>328</v>
      </c>
      <c r="FC1" s="154" t="s">
        <v>622</v>
      </c>
      <c r="FD1" s="154" t="s">
        <v>623</v>
      </c>
      <c r="FE1" s="4" t="s">
        <v>683</v>
      </c>
      <c r="FF1" s="4" t="s">
        <v>52</v>
      </c>
      <c r="FG1" s="4" t="s">
        <v>5</v>
      </c>
      <c r="FH1" s="4" t="s">
        <v>6</v>
      </c>
      <c r="FI1" s="4" t="s">
        <v>7</v>
      </c>
      <c r="FJ1" s="4" t="s">
        <v>8</v>
      </c>
      <c r="FK1" s="4" t="s">
        <v>9</v>
      </c>
      <c r="FL1" s="4" t="s">
        <v>10</v>
      </c>
      <c r="FM1" s="4" t="s">
        <v>11</v>
      </c>
    </row>
    <row r="2" spans="1:169">
      <c r="A2" s="61" t="s">
        <v>46</v>
      </c>
      <c r="B2" s="86">
        <f t="shared" ref="B2:B65" si="0">COUNT(R2:EY2,FE2:FM2)</f>
        <v>5</v>
      </c>
      <c r="C2" s="86">
        <f t="shared" ref="C2:C65" si="1">IF(COUNT(R2:EY2,FE2:FM2)&gt;0,COUNT(R2:EY2,FE2:FM2),"")</f>
        <v>5</v>
      </c>
      <c r="D2" s="86">
        <f t="shared" ref="D2:D65" si="2">IF(COUNT(T2:BJ2,BL2:BT2,BV2:CB2,CD2:EY2,FE2:FM2)&gt;0,COUNT(T2:BJ2,BL2:BT2,BV2:CB2,CD2:EY2,FE2:FM2),"")</f>
        <v>5</v>
      </c>
      <c r="E2" s="86">
        <f t="shared" ref="E2:E65" si="3">IF(H2=1,COUNT(R2:EY2,FE2:FM2),"")</f>
        <v>5</v>
      </c>
      <c r="F2" s="86">
        <f t="shared" ref="F2:F65" si="4">IF(H2=1,COUNT(T2:BJ2,BL2:BT2,BV2:CB2,CD2:EY2,FE2:FM2),"")</f>
        <v>5</v>
      </c>
      <c r="G2" s="86">
        <f t="shared" ref="G2:G65" si="5">IF($B2&gt;=1,$M2,"")</f>
        <v>1</v>
      </c>
      <c r="H2" s="158">
        <f>IF(AND(M2&gt;0,M2&lt;=STATS!$C$22),1,"")</f>
        <v>1</v>
      </c>
      <c r="I2" s="171" t="s">
        <v>629</v>
      </c>
      <c r="J2" s="24">
        <v>1</v>
      </c>
      <c r="K2">
        <v>45.457920000000001</v>
      </c>
      <c r="L2">
        <v>-92.528390000000002</v>
      </c>
      <c r="M2" s="5">
        <v>1</v>
      </c>
      <c r="N2" s="5" t="s">
        <v>631</v>
      </c>
      <c r="O2" s="189" t="s">
        <v>705</v>
      </c>
      <c r="Q2" s="5">
        <v>3</v>
      </c>
      <c r="R2" s="9"/>
      <c r="S2" s="9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BE2" s="5">
        <v>3</v>
      </c>
      <c r="CB2" s="5">
        <v>1</v>
      </c>
      <c r="DZ2" s="5">
        <v>3</v>
      </c>
      <c r="ED2" s="5">
        <v>1</v>
      </c>
      <c r="EI2" s="5" t="s">
        <v>680</v>
      </c>
      <c r="EU2" s="5">
        <v>1</v>
      </c>
      <c r="EZ2" s="155"/>
      <c r="FA2" s="155"/>
      <c r="FB2" s="155"/>
      <c r="FC2" s="155" t="s">
        <v>680</v>
      </c>
      <c r="FD2" s="155"/>
    </row>
    <row r="3" spans="1:169">
      <c r="A3" s="61" t="s">
        <v>25</v>
      </c>
      <c r="B3" s="86">
        <f t="shared" si="0"/>
        <v>6</v>
      </c>
      <c r="C3" s="86">
        <f t="shared" si="1"/>
        <v>6</v>
      </c>
      <c r="D3" s="86">
        <f t="shared" si="2"/>
        <v>6</v>
      </c>
      <c r="E3" s="86">
        <f t="shared" si="3"/>
        <v>6</v>
      </c>
      <c r="F3" s="86">
        <f t="shared" si="4"/>
        <v>6</v>
      </c>
      <c r="G3" s="86">
        <f t="shared" si="5"/>
        <v>2</v>
      </c>
      <c r="H3" s="158">
        <f>IF(AND(M3&gt;0,M3&lt;=STATS!$C$22),1,"")</f>
        <v>1</v>
      </c>
      <c r="I3" s="171" t="s">
        <v>630</v>
      </c>
      <c r="J3" s="24">
        <v>2</v>
      </c>
      <c r="K3">
        <v>45.458359999999999</v>
      </c>
      <c r="L3">
        <v>-92.528409999999994</v>
      </c>
      <c r="M3" s="5">
        <v>2</v>
      </c>
      <c r="N3" s="5" t="s">
        <v>631</v>
      </c>
      <c r="O3" s="189" t="s">
        <v>705</v>
      </c>
      <c r="Q3" s="5">
        <v>3</v>
      </c>
      <c r="R3" s="9"/>
      <c r="S3" s="9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>
        <v>1</v>
      </c>
      <c r="AF3" s="26"/>
      <c r="AG3" s="26"/>
      <c r="AH3" s="26"/>
      <c r="AQ3" s="5">
        <v>1</v>
      </c>
      <c r="BE3" s="5">
        <v>1</v>
      </c>
      <c r="CB3" s="5">
        <v>3</v>
      </c>
      <c r="ED3" s="5">
        <v>1</v>
      </c>
      <c r="EU3" s="5">
        <v>1</v>
      </c>
      <c r="EZ3" s="155"/>
      <c r="FA3" s="155"/>
      <c r="FB3" s="155"/>
      <c r="FC3" s="155">
        <v>1</v>
      </c>
      <c r="FD3" s="155"/>
    </row>
    <row r="4" spans="1:169">
      <c r="A4" s="61" t="s">
        <v>26</v>
      </c>
      <c r="B4" s="86">
        <f t="shared" si="0"/>
        <v>5</v>
      </c>
      <c r="C4" s="86">
        <f t="shared" si="1"/>
        <v>5</v>
      </c>
      <c r="D4" s="86">
        <f t="shared" si="2"/>
        <v>5</v>
      </c>
      <c r="E4" s="86">
        <f t="shared" si="3"/>
        <v>5</v>
      </c>
      <c r="F4" s="86">
        <f t="shared" si="4"/>
        <v>5</v>
      </c>
      <c r="G4" s="86">
        <f t="shared" si="5"/>
        <v>2</v>
      </c>
      <c r="H4" s="158">
        <f>IF(AND(M4&gt;0,M4&lt;=STATS!$C$22),1,"")</f>
        <v>1</v>
      </c>
      <c r="I4" s="171">
        <v>2478200</v>
      </c>
      <c r="J4" s="24">
        <v>3</v>
      </c>
      <c r="K4">
        <v>45.45881</v>
      </c>
      <c r="L4">
        <v>-92.52843</v>
      </c>
      <c r="M4" s="5">
        <v>2</v>
      </c>
      <c r="N4" s="5" t="s">
        <v>631</v>
      </c>
      <c r="O4" s="189" t="s">
        <v>705</v>
      </c>
      <c r="Q4" s="5">
        <v>3</v>
      </c>
      <c r="R4" s="9"/>
      <c r="S4" s="9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Q4" s="5">
        <v>2</v>
      </c>
      <c r="BE4" s="5">
        <v>1</v>
      </c>
      <c r="CB4" s="5">
        <v>3</v>
      </c>
      <c r="ED4" s="5">
        <v>2</v>
      </c>
      <c r="EU4" s="5">
        <v>1</v>
      </c>
      <c r="EZ4" s="155"/>
      <c r="FA4" s="155"/>
      <c r="FB4" s="155"/>
      <c r="FC4" s="155"/>
      <c r="FD4" s="155"/>
    </row>
    <row r="5" spans="1:169">
      <c r="A5" s="77" t="s">
        <v>47</v>
      </c>
      <c r="B5" s="86">
        <f t="shared" si="0"/>
        <v>5</v>
      </c>
      <c r="C5" s="86">
        <f t="shared" si="1"/>
        <v>5</v>
      </c>
      <c r="D5" s="86">
        <f t="shared" si="2"/>
        <v>5</v>
      </c>
      <c r="E5" s="86">
        <f t="shared" si="3"/>
        <v>5</v>
      </c>
      <c r="F5" s="86">
        <f t="shared" si="4"/>
        <v>5</v>
      </c>
      <c r="G5" s="86">
        <f t="shared" si="5"/>
        <v>1.5</v>
      </c>
      <c r="H5" s="158">
        <f>IF(AND(M5&gt;0,M5&lt;=STATS!$C$22),1,"")</f>
        <v>1</v>
      </c>
      <c r="I5" s="168" t="s">
        <v>676</v>
      </c>
      <c r="J5" s="24">
        <v>4</v>
      </c>
      <c r="K5">
        <v>45.457929999999998</v>
      </c>
      <c r="L5">
        <v>-92.527760000000001</v>
      </c>
      <c r="M5" s="5">
        <v>1.5</v>
      </c>
      <c r="N5" s="5" t="s">
        <v>631</v>
      </c>
      <c r="O5" s="189" t="s">
        <v>705</v>
      </c>
      <c r="Q5" s="5">
        <v>3</v>
      </c>
      <c r="R5" s="9"/>
      <c r="S5" s="9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BE5" s="5">
        <v>3</v>
      </c>
      <c r="CB5" s="5">
        <v>2</v>
      </c>
      <c r="ED5" s="5">
        <v>1</v>
      </c>
      <c r="EJ5" s="5">
        <v>3</v>
      </c>
      <c r="EU5" s="5">
        <v>2</v>
      </c>
      <c r="EZ5" s="155"/>
      <c r="FA5" s="155"/>
      <c r="FB5" s="155"/>
      <c r="FC5" s="155">
        <v>1</v>
      </c>
      <c r="FD5" s="155"/>
    </row>
    <row r="6" spans="1:169">
      <c r="A6" s="61" t="s">
        <v>48</v>
      </c>
      <c r="B6" s="86">
        <f t="shared" si="0"/>
        <v>4</v>
      </c>
      <c r="C6" s="86">
        <f t="shared" si="1"/>
        <v>4</v>
      </c>
      <c r="D6" s="86">
        <f t="shared" si="2"/>
        <v>4</v>
      </c>
      <c r="E6" s="86">
        <f t="shared" si="3"/>
        <v>4</v>
      </c>
      <c r="F6" s="86">
        <f t="shared" si="4"/>
        <v>4</v>
      </c>
      <c r="G6" s="86">
        <f t="shared" si="5"/>
        <v>3</v>
      </c>
      <c r="H6" s="158">
        <f>IF(AND(M6&gt;0,M6&lt;=STATS!$C$22),1,"")</f>
        <v>1</v>
      </c>
      <c r="I6" s="167" t="s">
        <v>484</v>
      </c>
      <c r="J6" s="24">
        <v>5</v>
      </c>
      <c r="K6">
        <v>45.458379999999998</v>
      </c>
      <c r="L6">
        <v>-92.527780000000007</v>
      </c>
      <c r="M6" s="5">
        <v>3</v>
      </c>
      <c r="N6" s="5" t="s">
        <v>631</v>
      </c>
      <c r="O6" s="189" t="s">
        <v>705</v>
      </c>
      <c r="Q6" s="5">
        <v>3</v>
      </c>
      <c r="R6" s="9"/>
      <c r="S6" s="9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BE6" s="5">
        <v>1</v>
      </c>
      <c r="CB6" s="5">
        <v>3</v>
      </c>
      <c r="ED6" s="5">
        <v>1</v>
      </c>
      <c r="EU6" s="5">
        <v>1</v>
      </c>
      <c r="EZ6" s="155"/>
      <c r="FA6" s="155"/>
      <c r="FB6" s="155"/>
      <c r="FC6" s="155"/>
      <c r="FD6" s="155"/>
    </row>
    <row r="7" spans="1:169">
      <c r="A7" s="61"/>
      <c r="B7" s="86">
        <f t="shared" si="0"/>
        <v>6</v>
      </c>
      <c r="C7" s="86">
        <f t="shared" si="1"/>
        <v>6</v>
      </c>
      <c r="D7" s="86">
        <f t="shared" si="2"/>
        <v>6</v>
      </c>
      <c r="E7" s="86">
        <f t="shared" si="3"/>
        <v>6</v>
      </c>
      <c r="F7" s="86">
        <f t="shared" si="4"/>
        <v>6</v>
      </c>
      <c r="G7" s="86">
        <f t="shared" si="5"/>
        <v>3</v>
      </c>
      <c r="H7" s="158">
        <f>IF(AND(M7&gt;0,M7&lt;=STATS!$C$22),1,"")</f>
        <v>1</v>
      </c>
      <c r="I7" s="171" t="s">
        <v>675</v>
      </c>
      <c r="J7" s="24">
        <v>6</v>
      </c>
      <c r="K7">
        <v>45.458820000000003</v>
      </c>
      <c r="L7">
        <v>-92.527799999999999</v>
      </c>
      <c r="M7" s="5">
        <v>3</v>
      </c>
      <c r="N7" s="5" t="s">
        <v>631</v>
      </c>
      <c r="O7" s="189" t="s">
        <v>705</v>
      </c>
      <c r="Q7" s="5">
        <v>3</v>
      </c>
      <c r="R7" s="9"/>
      <c r="S7" s="9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>
        <v>1</v>
      </c>
      <c r="AF7" s="26"/>
      <c r="AG7" s="26"/>
      <c r="AH7" s="26"/>
      <c r="AQ7" s="5">
        <v>1</v>
      </c>
      <c r="BE7" s="5">
        <v>1</v>
      </c>
      <c r="CB7" s="5">
        <v>3</v>
      </c>
      <c r="ED7" s="5">
        <v>1</v>
      </c>
      <c r="EU7" s="5">
        <v>1</v>
      </c>
      <c r="EZ7" s="155"/>
      <c r="FA7" s="155"/>
      <c r="FB7" s="155"/>
      <c r="FC7" s="155"/>
      <c r="FD7" s="155"/>
    </row>
    <row r="8" spans="1:169">
      <c r="A8" s="61"/>
      <c r="B8" s="86">
        <f t="shared" si="0"/>
        <v>5</v>
      </c>
      <c r="C8" s="86">
        <f t="shared" si="1"/>
        <v>5</v>
      </c>
      <c r="D8" s="86">
        <f t="shared" si="2"/>
        <v>5</v>
      </c>
      <c r="E8" s="86">
        <f t="shared" si="3"/>
        <v>5</v>
      </c>
      <c r="F8" s="86">
        <f t="shared" si="4"/>
        <v>5</v>
      </c>
      <c r="G8" s="86">
        <f t="shared" si="5"/>
        <v>2</v>
      </c>
      <c r="H8" s="158">
        <f>IF(AND(M8&gt;0,M8&lt;=STATS!$C$22),1,"")</f>
        <v>1</v>
      </c>
      <c r="J8" s="24">
        <v>7</v>
      </c>
      <c r="K8">
        <v>45.459269999999997</v>
      </c>
      <c r="L8">
        <v>-92.527820000000006</v>
      </c>
      <c r="M8" s="5">
        <v>2</v>
      </c>
      <c r="N8" s="5" t="s">
        <v>631</v>
      </c>
      <c r="O8" s="189" t="s">
        <v>705</v>
      </c>
      <c r="Q8" s="5">
        <v>3</v>
      </c>
      <c r="R8" s="9"/>
      <c r="S8" s="9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Q8" s="5">
        <v>1</v>
      </c>
      <c r="BE8" s="5">
        <v>1</v>
      </c>
      <c r="CB8" s="5">
        <v>3</v>
      </c>
      <c r="ED8" s="5">
        <v>2</v>
      </c>
      <c r="EU8" s="5">
        <v>1</v>
      </c>
      <c r="EZ8" s="155"/>
      <c r="FA8" s="155"/>
      <c r="FB8" s="155"/>
      <c r="FC8" s="155"/>
      <c r="FD8" s="155"/>
    </row>
    <row r="9" spans="1:169">
      <c r="A9" s="78"/>
      <c r="B9" s="86">
        <f t="shared" si="0"/>
        <v>6</v>
      </c>
      <c r="C9" s="86">
        <f t="shared" si="1"/>
        <v>6</v>
      </c>
      <c r="D9" s="86">
        <f t="shared" si="2"/>
        <v>6</v>
      </c>
      <c r="E9" s="86">
        <f t="shared" si="3"/>
        <v>6</v>
      </c>
      <c r="F9" s="86">
        <f t="shared" si="4"/>
        <v>6</v>
      </c>
      <c r="G9" s="86">
        <f t="shared" si="5"/>
        <v>0.5</v>
      </c>
      <c r="H9" s="158">
        <f>IF(AND(M9&gt;0,M9&lt;=STATS!$C$22),1,"")</f>
        <v>1</v>
      </c>
      <c r="J9" s="24">
        <v>8</v>
      </c>
      <c r="K9">
        <v>45.457949999999997</v>
      </c>
      <c r="L9">
        <v>-92.527119999999996</v>
      </c>
      <c r="M9" s="5">
        <v>0.5</v>
      </c>
      <c r="N9" s="5" t="s">
        <v>631</v>
      </c>
      <c r="O9" s="24"/>
      <c r="P9" s="190" t="s">
        <v>707</v>
      </c>
      <c r="Q9" s="5">
        <v>2</v>
      </c>
      <c r="R9" s="9"/>
      <c r="S9" s="9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BE9" s="5">
        <v>3</v>
      </c>
      <c r="CB9" s="5">
        <v>1</v>
      </c>
      <c r="DZ9" s="5" t="s">
        <v>680</v>
      </c>
      <c r="ED9" s="5">
        <v>2</v>
      </c>
      <c r="EI9" s="5">
        <v>2</v>
      </c>
      <c r="EJ9" s="5">
        <v>2</v>
      </c>
      <c r="EU9" s="5">
        <v>2</v>
      </c>
      <c r="EZ9" s="155"/>
      <c r="FA9" s="155"/>
      <c r="FB9" s="155"/>
      <c r="FC9" s="155"/>
      <c r="FD9" s="155"/>
    </row>
    <row r="10" spans="1:169">
      <c r="A10" s="61"/>
      <c r="B10" s="86">
        <f t="shared" si="0"/>
        <v>6</v>
      </c>
      <c r="C10" s="86">
        <f t="shared" si="1"/>
        <v>6</v>
      </c>
      <c r="D10" s="86">
        <f t="shared" si="2"/>
        <v>6</v>
      </c>
      <c r="E10" s="86">
        <f t="shared" si="3"/>
        <v>6</v>
      </c>
      <c r="F10" s="86">
        <f t="shared" si="4"/>
        <v>6</v>
      </c>
      <c r="G10" s="86">
        <f t="shared" si="5"/>
        <v>4</v>
      </c>
      <c r="H10" s="158">
        <f>IF(AND(M10&gt;0,M10&lt;=STATS!$C$22),1,"")</f>
        <v>1</v>
      </c>
      <c r="J10" s="24">
        <v>9</v>
      </c>
      <c r="K10">
        <v>45.458390000000001</v>
      </c>
      <c r="L10">
        <v>-92.527140000000003</v>
      </c>
      <c r="M10" s="5">
        <v>4</v>
      </c>
      <c r="N10" s="5" t="s">
        <v>631</v>
      </c>
      <c r="O10" s="189" t="s">
        <v>705</v>
      </c>
      <c r="Q10" s="5">
        <v>3</v>
      </c>
      <c r="R10" s="9"/>
      <c r="S10" s="9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>
        <v>1</v>
      </c>
      <c r="AF10" s="26"/>
      <c r="AG10" s="26"/>
      <c r="AH10" s="26"/>
      <c r="AQ10" s="5">
        <v>1</v>
      </c>
      <c r="BE10" s="5">
        <v>1</v>
      </c>
      <c r="CB10" s="5">
        <v>3</v>
      </c>
      <c r="ED10" s="5">
        <v>1</v>
      </c>
      <c r="EU10" s="5">
        <v>1</v>
      </c>
      <c r="EZ10" s="155"/>
      <c r="FA10" s="155"/>
      <c r="FB10" s="155"/>
      <c r="FC10" s="155"/>
      <c r="FD10" s="155"/>
    </row>
    <row r="11" spans="1:169">
      <c r="A11" s="61"/>
      <c r="B11" s="86">
        <f t="shared" si="0"/>
        <v>6</v>
      </c>
      <c r="C11" s="86">
        <f t="shared" si="1"/>
        <v>6</v>
      </c>
      <c r="D11" s="86">
        <f t="shared" si="2"/>
        <v>6</v>
      </c>
      <c r="E11" s="86">
        <f t="shared" si="3"/>
        <v>6</v>
      </c>
      <c r="F11" s="86">
        <f t="shared" si="4"/>
        <v>6</v>
      </c>
      <c r="G11" s="86">
        <f t="shared" si="5"/>
        <v>3.5</v>
      </c>
      <c r="H11" s="158">
        <f>IF(AND(M11&gt;0,M11&lt;=STATS!$C$22),1,"")</f>
        <v>1</v>
      </c>
      <c r="J11" s="24">
        <v>10</v>
      </c>
      <c r="K11">
        <v>45.458840000000002</v>
      </c>
      <c r="L11">
        <v>-92.527159999999995</v>
      </c>
      <c r="M11" s="5">
        <v>3.5</v>
      </c>
      <c r="N11" s="5" t="s">
        <v>631</v>
      </c>
      <c r="O11" s="189" t="s">
        <v>705</v>
      </c>
      <c r="Q11" s="5">
        <v>3</v>
      </c>
      <c r="R11" s="9"/>
      <c r="S11" s="9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>
        <v>2</v>
      </c>
      <c r="AF11" s="26"/>
      <c r="AG11" s="26"/>
      <c r="AH11" s="26"/>
      <c r="AQ11" s="5">
        <v>2</v>
      </c>
      <c r="BE11" s="5">
        <v>2</v>
      </c>
      <c r="CB11" s="5">
        <v>3</v>
      </c>
      <c r="ED11" s="5">
        <v>2</v>
      </c>
      <c r="EU11" s="5">
        <v>1</v>
      </c>
      <c r="EZ11" s="155"/>
      <c r="FA11" s="155"/>
      <c r="FB11" s="155"/>
      <c r="FC11" s="155"/>
      <c r="FD11" s="155"/>
    </row>
    <row r="12" spans="1:169">
      <c r="A12" s="61"/>
      <c r="B12" s="86">
        <f t="shared" si="0"/>
        <v>5</v>
      </c>
      <c r="C12" s="86">
        <f t="shared" si="1"/>
        <v>5</v>
      </c>
      <c r="D12" s="86">
        <f t="shared" si="2"/>
        <v>5</v>
      </c>
      <c r="E12" s="86">
        <f t="shared" si="3"/>
        <v>5</v>
      </c>
      <c r="F12" s="86">
        <f t="shared" si="4"/>
        <v>5</v>
      </c>
      <c r="G12" s="86">
        <f t="shared" si="5"/>
        <v>4</v>
      </c>
      <c r="H12" s="158">
        <f>IF(AND(M12&gt;0,M12&lt;=STATS!$C$22),1,"")</f>
        <v>1</v>
      </c>
      <c r="J12" s="24">
        <v>11</v>
      </c>
      <c r="K12">
        <v>45.45928</v>
      </c>
      <c r="L12">
        <v>-92.527180000000001</v>
      </c>
      <c r="M12" s="5">
        <v>4</v>
      </c>
      <c r="N12" s="5" t="s">
        <v>631</v>
      </c>
      <c r="O12" s="189" t="s">
        <v>705</v>
      </c>
      <c r="Q12" s="5">
        <v>3</v>
      </c>
      <c r="R12" s="9"/>
      <c r="S12" s="9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Q12" s="5">
        <v>2</v>
      </c>
      <c r="BE12" s="5">
        <v>1</v>
      </c>
      <c r="CB12" s="5">
        <v>3</v>
      </c>
      <c r="ED12" s="5">
        <v>1</v>
      </c>
      <c r="EU12" s="5">
        <v>1</v>
      </c>
      <c r="EZ12" s="155"/>
      <c r="FA12" s="155"/>
      <c r="FB12" s="155"/>
      <c r="FC12" s="155"/>
      <c r="FD12" s="155"/>
    </row>
    <row r="13" spans="1:169">
      <c r="A13" s="78"/>
      <c r="B13" s="86">
        <f t="shared" si="0"/>
        <v>4</v>
      </c>
      <c r="C13" s="86">
        <f t="shared" si="1"/>
        <v>4</v>
      </c>
      <c r="D13" s="86">
        <f t="shared" si="2"/>
        <v>4</v>
      </c>
      <c r="E13" s="86">
        <f t="shared" si="3"/>
        <v>4</v>
      </c>
      <c r="F13" s="86">
        <f t="shared" si="4"/>
        <v>4</v>
      </c>
      <c r="G13" s="86">
        <f t="shared" si="5"/>
        <v>2.5</v>
      </c>
      <c r="H13" s="158">
        <f>IF(AND(M13&gt;0,M13&lt;=STATS!$C$22),1,"")</f>
        <v>1</v>
      </c>
      <c r="J13" s="24">
        <v>12</v>
      </c>
      <c r="K13">
        <v>45.45973</v>
      </c>
      <c r="L13">
        <v>-92.527199999999993</v>
      </c>
      <c r="M13" s="5">
        <v>2.5</v>
      </c>
      <c r="N13" s="5" t="s">
        <v>631</v>
      </c>
      <c r="O13" s="189" t="s">
        <v>705</v>
      </c>
      <c r="Q13" s="5">
        <v>3</v>
      </c>
      <c r="R13" s="9"/>
      <c r="S13" s="9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BE13" s="5">
        <v>1</v>
      </c>
      <c r="CB13" s="5">
        <v>3</v>
      </c>
      <c r="ED13" s="5">
        <v>2</v>
      </c>
      <c r="EU13" s="5">
        <v>1</v>
      </c>
      <c r="EZ13" s="155"/>
      <c r="FA13" s="155"/>
      <c r="FB13" s="155"/>
      <c r="FC13" s="155"/>
      <c r="FD13" s="155"/>
    </row>
    <row r="14" spans="1:169">
      <c r="A14" s="61"/>
      <c r="B14" s="86">
        <f t="shared" si="0"/>
        <v>4</v>
      </c>
      <c r="C14" s="86">
        <f t="shared" si="1"/>
        <v>4</v>
      </c>
      <c r="D14" s="86">
        <f t="shared" si="2"/>
        <v>4</v>
      </c>
      <c r="E14" s="86">
        <f t="shared" si="3"/>
        <v>4</v>
      </c>
      <c r="F14" s="86">
        <f t="shared" si="4"/>
        <v>4</v>
      </c>
      <c r="G14" s="86">
        <f t="shared" si="5"/>
        <v>0.5</v>
      </c>
      <c r="H14" s="158">
        <f>IF(AND(M14&gt;0,M14&lt;=STATS!$C$22),1,"")</f>
        <v>1</v>
      </c>
      <c r="J14" s="24">
        <v>13</v>
      </c>
      <c r="K14">
        <v>45.45796</v>
      </c>
      <c r="L14">
        <v>-92.526489999999995</v>
      </c>
      <c r="M14" s="5">
        <v>0.5</v>
      </c>
      <c r="N14" s="5" t="s">
        <v>631</v>
      </c>
      <c r="O14" s="24"/>
      <c r="P14" s="190" t="s">
        <v>707</v>
      </c>
      <c r="Q14" s="5">
        <v>3</v>
      </c>
      <c r="R14" s="9"/>
      <c r="S14" s="9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BE14" s="5">
        <v>3</v>
      </c>
      <c r="CB14" s="5" t="s">
        <v>680</v>
      </c>
      <c r="DZ14" s="5">
        <v>3</v>
      </c>
      <c r="ED14" s="5">
        <v>1</v>
      </c>
      <c r="EI14" s="5" t="s">
        <v>680</v>
      </c>
      <c r="EU14" s="5">
        <v>1</v>
      </c>
      <c r="EZ14" s="155"/>
      <c r="FA14" s="155"/>
      <c r="FB14" s="155"/>
      <c r="FC14" s="155"/>
      <c r="FD14" s="155"/>
    </row>
    <row r="15" spans="1:169">
      <c r="A15" s="61"/>
      <c r="B15" s="86">
        <f t="shared" si="0"/>
        <v>7</v>
      </c>
      <c r="C15" s="86">
        <f t="shared" si="1"/>
        <v>7</v>
      </c>
      <c r="D15" s="86">
        <f t="shared" si="2"/>
        <v>7</v>
      </c>
      <c r="E15" s="86">
        <f t="shared" si="3"/>
        <v>7</v>
      </c>
      <c r="F15" s="86">
        <f t="shared" si="4"/>
        <v>7</v>
      </c>
      <c r="G15" s="86">
        <f t="shared" si="5"/>
        <v>3</v>
      </c>
      <c r="H15" s="158">
        <f>IF(AND(M15&gt;0,M15&lt;=STATS!$C$22),1,"")</f>
        <v>1</v>
      </c>
      <c r="J15" s="24">
        <v>14</v>
      </c>
      <c r="K15">
        <v>45.458399999999997</v>
      </c>
      <c r="L15">
        <v>-92.526510000000002</v>
      </c>
      <c r="M15" s="5">
        <v>3</v>
      </c>
      <c r="N15" s="5" t="s">
        <v>631</v>
      </c>
      <c r="O15" s="189" t="s">
        <v>705</v>
      </c>
      <c r="Q15" s="5">
        <v>3</v>
      </c>
      <c r="R15" s="9"/>
      <c r="S15" s="9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>
        <v>2</v>
      </c>
      <c r="AF15" s="26"/>
      <c r="AG15" s="26"/>
      <c r="AH15" s="26"/>
      <c r="AQ15" s="5">
        <v>3</v>
      </c>
      <c r="BE15" s="5">
        <v>1</v>
      </c>
      <c r="BG15" s="5">
        <v>1</v>
      </c>
      <c r="CB15" s="5">
        <v>3</v>
      </c>
      <c r="ED15" s="5">
        <v>1</v>
      </c>
      <c r="EU15" s="5">
        <v>1</v>
      </c>
      <c r="EZ15" s="155"/>
      <c r="FA15" s="155"/>
      <c r="FB15" s="155"/>
      <c r="FC15" s="155"/>
      <c r="FD15" s="155"/>
    </row>
    <row r="16" spans="1:169">
      <c r="A16" s="61"/>
      <c r="B16" s="86">
        <f t="shared" si="0"/>
        <v>6</v>
      </c>
      <c r="C16" s="86">
        <f t="shared" si="1"/>
        <v>6</v>
      </c>
      <c r="D16" s="86">
        <f t="shared" si="2"/>
        <v>6</v>
      </c>
      <c r="E16" s="86">
        <f t="shared" si="3"/>
        <v>6</v>
      </c>
      <c r="F16" s="86">
        <f t="shared" si="4"/>
        <v>6</v>
      </c>
      <c r="G16" s="86">
        <f t="shared" si="5"/>
        <v>4</v>
      </c>
      <c r="H16" s="158">
        <f>IF(AND(M16&gt;0,M16&lt;=STATS!$C$22),1,"")</f>
        <v>1</v>
      </c>
      <c r="J16" s="24">
        <v>15</v>
      </c>
      <c r="K16">
        <v>45.458849999999998</v>
      </c>
      <c r="L16">
        <v>-92.526529999999994</v>
      </c>
      <c r="M16" s="5">
        <v>4</v>
      </c>
      <c r="N16" s="5" t="s">
        <v>631</v>
      </c>
      <c r="O16" s="189" t="s">
        <v>705</v>
      </c>
      <c r="Q16" s="5">
        <v>3</v>
      </c>
      <c r="R16" s="9"/>
      <c r="S16" s="9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>
        <v>3</v>
      </c>
      <c r="AF16" s="26"/>
      <c r="AG16" s="26"/>
      <c r="AH16" s="26"/>
      <c r="BE16" s="5">
        <v>2</v>
      </c>
      <c r="BG16" s="5">
        <v>1</v>
      </c>
      <c r="CB16" s="5">
        <v>3</v>
      </c>
      <c r="ED16" s="5">
        <v>1</v>
      </c>
      <c r="EU16" s="5">
        <v>1</v>
      </c>
      <c r="EZ16" s="155"/>
      <c r="FA16" s="155"/>
      <c r="FB16" s="155">
        <v>2</v>
      </c>
      <c r="FC16" s="155"/>
      <c r="FD16" s="155"/>
    </row>
    <row r="17" spans="1:161">
      <c r="A17" s="61"/>
      <c r="B17" s="86">
        <f t="shared" si="0"/>
        <v>6</v>
      </c>
      <c r="C17" s="86">
        <f t="shared" si="1"/>
        <v>6</v>
      </c>
      <c r="D17" s="86">
        <f t="shared" si="2"/>
        <v>6</v>
      </c>
      <c r="E17" s="86">
        <f t="shared" si="3"/>
        <v>6</v>
      </c>
      <c r="F17" s="86">
        <f t="shared" si="4"/>
        <v>6</v>
      </c>
      <c r="G17" s="86">
        <f t="shared" si="5"/>
        <v>4</v>
      </c>
      <c r="H17" s="158">
        <f>IF(AND(M17&gt;0,M17&lt;=STATS!$C$22),1,"")</f>
        <v>1</v>
      </c>
      <c r="J17" s="24">
        <v>16</v>
      </c>
      <c r="K17">
        <v>45.459299999999999</v>
      </c>
      <c r="L17">
        <v>-92.52655</v>
      </c>
      <c r="M17" s="5">
        <v>4</v>
      </c>
      <c r="N17" s="5" t="s">
        <v>631</v>
      </c>
      <c r="O17" s="189" t="s">
        <v>705</v>
      </c>
      <c r="Q17" s="5">
        <v>3</v>
      </c>
      <c r="R17" s="9"/>
      <c r="S17" s="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>
        <v>3</v>
      </c>
      <c r="AF17" s="26"/>
      <c r="AG17" s="26"/>
      <c r="AH17" s="26"/>
      <c r="AQ17" s="5">
        <v>1</v>
      </c>
      <c r="BE17" s="5">
        <v>2</v>
      </c>
      <c r="CB17" s="5">
        <v>3</v>
      </c>
      <c r="ED17" s="5">
        <v>2</v>
      </c>
      <c r="EU17" s="5">
        <v>1</v>
      </c>
      <c r="EZ17" s="155"/>
      <c r="FA17" s="155"/>
      <c r="FB17" s="155">
        <v>2</v>
      </c>
      <c r="FC17" s="155"/>
      <c r="FD17" s="155"/>
    </row>
    <row r="18" spans="1:161">
      <c r="A18" s="78"/>
      <c r="B18" s="86">
        <f t="shared" si="0"/>
        <v>4</v>
      </c>
      <c r="C18" s="86">
        <f t="shared" si="1"/>
        <v>4</v>
      </c>
      <c r="D18" s="86">
        <f t="shared" si="2"/>
        <v>4</v>
      </c>
      <c r="E18" s="86">
        <f t="shared" si="3"/>
        <v>4</v>
      </c>
      <c r="F18" s="86">
        <f t="shared" si="4"/>
        <v>4</v>
      </c>
      <c r="G18" s="86">
        <f t="shared" si="5"/>
        <v>3</v>
      </c>
      <c r="H18" s="158">
        <f>IF(AND(M18&gt;0,M18&lt;=STATS!$C$22),1,"")</f>
        <v>1</v>
      </c>
      <c r="J18" s="24">
        <v>17</v>
      </c>
      <c r="K18">
        <v>45.459739999999996</v>
      </c>
      <c r="L18">
        <v>-92.526570000000007</v>
      </c>
      <c r="M18" s="5">
        <v>3</v>
      </c>
      <c r="N18" s="5" t="s">
        <v>631</v>
      </c>
      <c r="O18" s="189" t="s">
        <v>705</v>
      </c>
      <c r="Q18" s="5">
        <v>3</v>
      </c>
      <c r="R18" s="9"/>
      <c r="S18" s="9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BE18" s="5">
        <v>1</v>
      </c>
      <c r="CB18" s="5">
        <v>3</v>
      </c>
      <c r="ED18" s="5">
        <v>1</v>
      </c>
      <c r="EU18" s="5">
        <v>1</v>
      </c>
      <c r="EZ18" s="155"/>
      <c r="FA18" s="155"/>
      <c r="FB18" s="155"/>
      <c r="FC18" s="155"/>
      <c r="FD18" s="155"/>
    </row>
    <row r="19" spans="1:161">
      <c r="A19" s="61"/>
      <c r="B19" s="86">
        <f t="shared" si="0"/>
        <v>4</v>
      </c>
      <c r="C19" s="86">
        <f t="shared" si="1"/>
        <v>4</v>
      </c>
      <c r="D19" s="86">
        <f t="shared" si="2"/>
        <v>3</v>
      </c>
      <c r="E19" s="86">
        <f t="shared" si="3"/>
        <v>4</v>
      </c>
      <c r="F19" s="86">
        <f t="shared" si="4"/>
        <v>3</v>
      </c>
      <c r="G19" s="86">
        <f t="shared" si="5"/>
        <v>1.5</v>
      </c>
      <c r="H19" s="158">
        <f>IF(AND(M19&gt;0,M19&lt;=STATS!$C$22),1,"")</f>
        <v>1</v>
      </c>
      <c r="J19" s="24">
        <v>18</v>
      </c>
      <c r="K19">
        <v>45.460189999999997</v>
      </c>
      <c r="L19">
        <v>-92.526589999999999</v>
      </c>
      <c r="M19" s="5">
        <v>1.5</v>
      </c>
      <c r="N19" s="5" t="s">
        <v>631</v>
      </c>
      <c r="O19" s="189" t="s">
        <v>705</v>
      </c>
      <c r="Q19" s="5">
        <v>2</v>
      </c>
      <c r="R19" s="9"/>
      <c r="S19" s="9"/>
      <c r="T19" s="26"/>
      <c r="U19" s="26"/>
      <c r="V19" s="26"/>
      <c r="W19" s="26"/>
      <c r="X19" s="26"/>
      <c r="Y19" s="26"/>
      <c r="Z19" s="26"/>
      <c r="AA19" s="26"/>
      <c r="AB19" s="26"/>
      <c r="AC19" s="26">
        <v>1</v>
      </c>
      <c r="AD19" s="26"/>
      <c r="AE19" s="26"/>
      <c r="AF19" s="26"/>
      <c r="AG19" s="26"/>
      <c r="AH19" s="26"/>
      <c r="CC19" s="5">
        <v>1</v>
      </c>
      <c r="DZ19" s="5">
        <v>2</v>
      </c>
      <c r="EZ19" s="155"/>
      <c r="FA19" s="155"/>
      <c r="FB19" s="155"/>
      <c r="FC19" s="155" t="s">
        <v>680</v>
      </c>
      <c r="FD19" s="155"/>
      <c r="FE19" s="5">
        <v>1</v>
      </c>
    </row>
    <row r="20" spans="1:161">
      <c r="A20" s="61"/>
      <c r="B20" s="86">
        <f t="shared" si="0"/>
        <v>6</v>
      </c>
      <c r="C20" s="86">
        <f t="shared" si="1"/>
        <v>6</v>
      </c>
      <c r="D20" s="86">
        <f t="shared" si="2"/>
        <v>6</v>
      </c>
      <c r="E20" s="86">
        <f t="shared" si="3"/>
        <v>6</v>
      </c>
      <c r="F20" s="86">
        <f t="shared" si="4"/>
        <v>6</v>
      </c>
      <c r="G20" s="86">
        <f t="shared" si="5"/>
        <v>4</v>
      </c>
      <c r="H20" s="158">
        <f>IF(AND(M20&gt;0,M20&lt;=STATS!$C$22),1,"")</f>
        <v>1</v>
      </c>
      <c r="J20" s="24">
        <v>19</v>
      </c>
      <c r="K20">
        <v>45.458419999999997</v>
      </c>
      <c r="L20">
        <v>-92.525869999999998</v>
      </c>
      <c r="M20" s="5">
        <v>4</v>
      </c>
      <c r="N20" s="5" t="s">
        <v>631</v>
      </c>
      <c r="O20" s="189" t="s">
        <v>705</v>
      </c>
      <c r="Q20" s="5">
        <v>3</v>
      </c>
      <c r="R20" s="9"/>
      <c r="S20" s="9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>
        <v>3</v>
      </c>
      <c r="AF20" s="26"/>
      <c r="AG20" s="26"/>
      <c r="AH20" s="26"/>
      <c r="BE20" s="5">
        <v>2</v>
      </c>
      <c r="BG20" s="5">
        <v>1</v>
      </c>
      <c r="CB20" s="5">
        <v>2</v>
      </c>
      <c r="ED20" s="5">
        <v>1</v>
      </c>
      <c r="EU20" s="5">
        <v>1</v>
      </c>
      <c r="EZ20" s="155"/>
      <c r="FA20" s="155"/>
      <c r="FB20" s="155"/>
      <c r="FC20" s="155"/>
      <c r="FD20" s="155"/>
    </row>
    <row r="21" spans="1:161">
      <c r="A21" s="61"/>
      <c r="B21" s="86">
        <f t="shared" si="0"/>
        <v>6</v>
      </c>
      <c r="C21" s="86">
        <f t="shared" si="1"/>
        <v>6</v>
      </c>
      <c r="D21" s="86">
        <f t="shared" si="2"/>
        <v>6</v>
      </c>
      <c r="E21" s="86">
        <f t="shared" si="3"/>
        <v>6</v>
      </c>
      <c r="F21" s="86">
        <f t="shared" si="4"/>
        <v>6</v>
      </c>
      <c r="G21" s="86">
        <f t="shared" si="5"/>
        <v>4.5</v>
      </c>
      <c r="H21" s="158">
        <f>IF(AND(M21&gt;0,M21&lt;=STATS!$C$22),1,"")</f>
        <v>1</v>
      </c>
      <c r="J21" s="24">
        <v>20</v>
      </c>
      <c r="K21">
        <v>45.458860000000001</v>
      </c>
      <c r="L21">
        <v>-92.525890000000004</v>
      </c>
      <c r="M21" s="5">
        <v>4.5</v>
      </c>
      <c r="N21" s="5" t="s">
        <v>631</v>
      </c>
      <c r="O21" s="189" t="s">
        <v>705</v>
      </c>
      <c r="Q21" s="5">
        <v>3</v>
      </c>
      <c r="R21" s="9"/>
      <c r="S21" s="9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>
        <v>3</v>
      </c>
      <c r="AF21" s="26"/>
      <c r="AG21" s="26"/>
      <c r="AH21" s="26"/>
      <c r="AQ21" s="5">
        <v>1</v>
      </c>
      <c r="BE21" s="5">
        <v>1</v>
      </c>
      <c r="BG21" s="5">
        <v>1</v>
      </c>
      <c r="ED21" s="5">
        <v>1</v>
      </c>
      <c r="EU21" s="5">
        <v>1</v>
      </c>
      <c r="EZ21" s="155"/>
      <c r="FA21" s="155"/>
      <c r="FB21" s="155">
        <v>2</v>
      </c>
      <c r="FC21" s="155"/>
      <c r="FD21" s="155"/>
    </row>
    <row r="22" spans="1:161">
      <c r="A22" s="61"/>
      <c r="B22" s="86">
        <f t="shared" si="0"/>
        <v>6</v>
      </c>
      <c r="C22" s="86">
        <f t="shared" si="1"/>
        <v>6</v>
      </c>
      <c r="D22" s="86">
        <f t="shared" si="2"/>
        <v>6</v>
      </c>
      <c r="E22" s="86">
        <f t="shared" si="3"/>
        <v>6</v>
      </c>
      <c r="F22" s="86">
        <f t="shared" si="4"/>
        <v>6</v>
      </c>
      <c r="G22" s="86">
        <f t="shared" si="5"/>
        <v>3</v>
      </c>
      <c r="H22" s="158">
        <f>IF(AND(M22&gt;0,M22&lt;=STATS!$C$22),1,"")</f>
        <v>1</v>
      </c>
      <c r="J22" s="24">
        <v>21</v>
      </c>
      <c r="K22">
        <v>45.459310000000002</v>
      </c>
      <c r="L22">
        <v>-92.525909999999996</v>
      </c>
      <c r="M22" s="5">
        <v>3</v>
      </c>
      <c r="N22" s="5" t="s">
        <v>631</v>
      </c>
      <c r="O22" s="189" t="s">
        <v>705</v>
      </c>
      <c r="Q22" s="5">
        <v>3</v>
      </c>
      <c r="R22" s="9"/>
      <c r="S22" s="9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>
        <v>3</v>
      </c>
      <c r="AF22" s="26"/>
      <c r="AG22" s="26"/>
      <c r="AH22" s="26"/>
      <c r="BE22" s="5">
        <v>1</v>
      </c>
      <c r="BG22" s="5">
        <v>1</v>
      </c>
      <c r="CB22" s="5">
        <v>3</v>
      </c>
      <c r="ED22" s="5">
        <v>1</v>
      </c>
      <c r="EU22" s="5">
        <v>1</v>
      </c>
      <c r="EZ22" s="155"/>
      <c r="FA22" s="155"/>
      <c r="FB22" s="155">
        <v>2</v>
      </c>
      <c r="FC22" s="155"/>
      <c r="FD22" s="155"/>
    </row>
    <row r="23" spans="1:161">
      <c r="A23" s="78"/>
      <c r="B23" s="86">
        <f t="shared" si="0"/>
        <v>5</v>
      </c>
      <c r="C23" s="86">
        <f t="shared" si="1"/>
        <v>5</v>
      </c>
      <c r="D23" s="86">
        <f t="shared" si="2"/>
        <v>5</v>
      </c>
      <c r="E23" s="86">
        <f t="shared" si="3"/>
        <v>5</v>
      </c>
      <c r="F23" s="86">
        <f t="shared" si="4"/>
        <v>5</v>
      </c>
      <c r="G23" s="86">
        <f t="shared" si="5"/>
        <v>4</v>
      </c>
      <c r="H23" s="158">
        <f>IF(AND(M23&gt;0,M23&lt;=STATS!$C$22),1,"")</f>
        <v>1</v>
      </c>
      <c r="J23" s="24">
        <v>22</v>
      </c>
      <c r="K23">
        <v>45.459760000000003</v>
      </c>
      <c r="L23">
        <v>-92.525930000000002</v>
      </c>
      <c r="M23" s="5">
        <v>4</v>
      </c>
      <c r="N23" s="5" t="s">
        <v>631</v>
      </c>
      <c r="O23" s="189" t="s">
        <v>705</v>
      </c>
      <c r="Q23" s="5">
        <v>3</v>
      </c>
      <c r="R23" s="9"/>
      <c r="S23" s="9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Q23" s="5">
        <v>3</v>
      </c>
      <c r="BE23" s="5">
        <v>1</v>
      </c>
      <c r="CB23" s="5">
        <v>3</v>
      </c>
      <c r="ED23" s="5">
        <v>1</v>
      </c>
      <c r="EU23" s="5">
        <v>1</v>
      </c>
      <c r="EZ23" s="155"/>
      <c r="FA23" s="155"/>
      <c r="FB23" s="155"/>
      <c r="FC23" s="155"/>
      <c r="FD23" s="155"/>
    </row>
    <row r="24" spans="1:161">
      <c r="A24" s="79"/>
      <c r="B24" s="86">
        <f t="shared" si="0"/>
        <v>5</v>
      </c>
      <c r="C24" s="86">
        <f t="shared" si="1"/>
        <v>5</v>
      </c>
      <c r="D24" s="86">
        <f t="shared" si="2"/>
        <v>5</v>
      </c>
      <c r="E24" s="86">
        <f t="shared" si="3"/>
        <v>5</v>
      </c>
      <c r="F24" s="86">
        <f t="shared" si="4"/>
        <v>5</v>
      </c>
      <c r="G24" s="86">
        <f t="shared" si="5"/>
        <v>2.5</v>
      </c>
      <c r="H24" s="158">
        <f>IF(AND(M24&gt;0,M24&lt;=STATS!$C$22),1,"")</f>
        <v>1</v>
      </c>
      <c r="J24" s="24">
        <v>23</v>
      </c>
      <c r="K24">
        <v>45.4602</v>
      </c>
      <c r="L24">
        <v>-92.525949999999995</v>
      </c>
      <c r="M24" s="5">
        <v>2.5</v>
      </c>
      <c r="N24" s="5" t="s">
        <v>631</v>
      </c>
      <c r="O24" s="189" t="s">
        <v>705</v>
      </c>
      <c r="Q24" s="5">
        <v>3</v>
      </c>
      <c r="R24" s="9"/>
      <c r="S24" s="9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Q24" s="5">
        <v>2</v>
      </c>
      <c r="BE24" s="5">
        <v>1</v>
      </c>
      <c r="CB24" s="5">
        <v>3</v>
      </c>
      <c r="ED24" s="5">
        <v>3</v>
      </c>
      <c r="EU24" s="5">
        <v>1</v>
      </c>
      <c r="EZ24" s="155"/>
      <c r="FA24" s="155"/>
      <c r="FB24" s="155"/>
      <c r="FC24" s="155"/>
      <c r="FD24" s="155"/>
    </row>
    <row r="25" spans="1:161">
      <c r="A25" s="79"/>
      <c r="B25" s="86">
        <f t="shared" si="0"/>
        <v>5</v>
      </c>
      <c r="C25" s="86">
        <f t="shared" si="1"/>
        <v>5</v>
      </c>
      <c r="D25" s="86">
        <f t="shared" si="2"/>
        <v>5</v>
      </c>
      <c r="E25" s="86">
        <f t="shared" si="3"/>
        <v>5</v>
      </c>
      <c r="F25" s="86">
        <f t="shared" si="4"/>
        <v>5</v>
      </c>
      <c r="G25" s="86">
        <f t="shared" si="5"/>
        <v>4</v>
      </c>
      <c r="H25" s="158">
        <f>IF(AND(M25&gt;0,M25&lt;=STATS!$C$22),1,"")</f>
        <v>1</v>
      </c>
      <c r="J25" s="24">
        <v>24</v>
      </c>
      <c r="K25">
        <v>45.456650000000003</v>
      </c>
      <c r="L25">
        <v>-92.52516</v>
      </c>
      <c r="M25" s="5">
        <v>4</v>
      </c>
      <c r="N25" s="5" t="s">
        <v>631</v>
      </c>
      <c r="O25" s="189" t="s">
        <v>705</v>
      </c>
      <c r="Q25" s="5">
        <v>3</v>
      </c>
      <c r="R25" s="9"/>
      <c r="S25" s="9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>
        <v>1</v>
      </c>
      <c r="AF25" s="26"/>
      <c r="AG25" s="26"/>
      <c r="AH25" s="26"/>
      <c r="BE25" s="5">
        <v>2</v>
      </c>
      <c r="CB25" s="5">
        <v>3</v>
      </c>
      <c r="ED25" s="5">
        <v>1</v>
      </c>
      <c r="EU25" s="5">
        <v>1</v>
      </c>
      <c r="EZ25" s="155"/>
      <c r="FA25" s="155"/>
      <c r="FB25" s="155">
        <v>2</v>
      </c>
      <c r="FC25" s="155"/>
      <c r="FD25" s="155"/>
    </row>
    <row r="26" spans="1:161">
      <c r="A26" s="79"/>
      <c r="B26" s="86">
        <f t="shared" si="0"/>
        <v>1</v>
      </c>
      <c r="C26" s="86">
        <f t="shared" si="1"/>
        <v>1</v>
      </c>
      <c r="D26" s="86">
        <f t="shared" si="2"/>
        <v>1</v>
      </c>
      <c r="E26" s="86">
        <f t="shared" si="3"/>
        <v>1</v>
      </c>
      <c r="F26" s="86">
        <f t="shared" si="4"/>
        <v>1</v>
      </c>
      <c r="G26" s="86">
        <f t="shared" si="5"/>
        <v>5</v>
      </c>
      <c r="H26" s="158">
        <f>IF(AND(M26&gt;0,M26&lt;=STATS!$C$22),1,"")</f>
        <v>1</v>
      </c>
      <c r="J26" s="24">
        <v>25</v>
      </c>
      <c r="K26">
        <v>45.457099999999997</v>
      </c>
      <c r="L26">
        <v>-92.525180000000006</v>
      </c>
      <c r="M26" s="5">
        <v>5</v>
      </c>
      <c r="N26" s="5" t="s">
        <v>631</v>
      </c>
      <c r="O26" s="189" t="s">
        <v>705</v>
      </c>
      <c r="Q26" s="5">
        <v>3</v>
      </c>
      <c r="R26" s="9"/>
      <c r="S26" s="9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>
        <v>3</v>
      </c>
      <c r="AF26" s="26"/>
      <c r="AG26" s="26"/>
      <c r="AH26" s="26"/>
      <c r="EZ26" s="155"/>
      <c r="FA26" s="155"/>
      <c r="FB26" s="155"/>
      <c r="FC26" s="155"/>
      <c r="FD26" s="155"/>
    </row>
    <row r="27" spans="1:161">
      <c r="A27" s="78"/>
      <c r="B27" s="86">
        <f t="shared" si="0"/>
        <v>1</v>
      </c>
      <c r="C27" s="86">
        <f t="shared" si="1"/>
        <v>1</v>
      </c>
      <c r="D27" s="86">
        <f t="shared" si="2"/>
        <v>1</v>
      </c>
      <c r="E27" s="86">
        <f t="shared" si="3"/>
        <v>1</v>
      </c>
      <c r="F27" s="86">
        <f t="shared" si="4"/>
        <v>1</v>
      </c>
      <c r="G27" s="86">
        <f t="shared" si="5"/>
        <v>4</v>
      </c>
      <c r="H27" s="158">
        <f>IF(AND(M27&gt;0,M27&lt;=STATS!$C$22),1,"")</f>
        <v>1</v>
      </c>
      <c r="J27" s="24">
        <v>26</v>
      </c>
      <c r="K27">
        <v>45.457540000000002</v>
      </c>
      <c r="L27">
        <v>-92.525199999999998</v>
      </c>
      <c r="M27" s="5">
        <v>4</v>
      </c>
      <c r="N27" s="5" t="s">
        <v>632</v>
      </c>
      <c r="O27" s="189" t="s">
        <v>705</v>
      </c>
      <c r="Q27" s="5">
        <v>2</v>
      </c>
      <c r="R27" s="9"/>
      <c r="S27" s="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>
        <v>2</v>
      </c>
      <c r="AF27" s="26"/>
      <c r="AG27" s="26"/>
      <c r="AH27" s="26"/>
      <c r="EZ27" s="155"/>
      <c r="FA27" s="155"/>
      <c r="FB27" s="155"/>
      <c r="FC27" s="155"/>
      <c r="FD27" s="155"/>
    </row>
    <row r="28" spans="1:161">
      <c r="A28" s="79"/>
      <c r="B28" s="86">
        <f t="shared" si="0"/>
        <v>1</v>
      </c>
      <c r="C28" s="86">
        <f t="shared" si="1"/>
        <v>1</v>
      </c>
      <c r="D28" s="86">
        <f t="shared" si="2"/>
        <v>1</v>
      </c>
      <c r="E28" s="86">
        <f t="shared" si="3"/>
        <v>1</v>
      </c>
      <c r="F28" s="86">
        <f t="shared" si="4"/>
        <v>1</v>
      </c>
      <c r="G28" s="86">
        <f t="shared" si="5"/>
        <v>5</v>
      </c>
      <c r="H28" s="158">
        <f>IF(AND(M28&gt;0,M28&lt;=STATS!$C$22),1,"")</f>
        <v>1</v>
      </c>
      <c r="J28" s="24">
        <v>27</v>
      </c>
      <c r="K28">
        <v>45.457990000000002</v>
      </c>
      <c r="L28">
        <v>-92.525220000000004</v>
      </c>
      <c r="M28" s="5">
        <v>5</v>
      </c>
      <c r="N28" s="5" t="s">
        <v>631</v>
      </c>
      <c r="O28" s="189" t="s">
        <v>705</v>
      </c>
      <c r="Q28" s="5">
        <v>3</v>
      </c>
      <c r="R28" s="9"/>
      <c r="S28" s="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>
        <v>3</v>
      </c>
      <c r="AF28" s="26"/>
      <c r="AG28" s="26"/>
      <c r="AH28" s="26"/>
      <c r="EZ28" s="155"/>
      <c r="FA28" s="155"/>
      <c r="FB28" s="155"/>
      <c r="FC28" s="155"/>
      <c r="FD28" s="155"/>
    </row>
    <row r="29" spans="1:161">
      <c r="A29" s="79"/>
      <c r="B29" s="86">
        <f t="shared" si="0"/>
        <v>1</v>
      </c>
      <c r="C29" s="86">
        <f t="shared" si="1"/>
        <v>1</v>
      </c>
      <c r="D29" s="86">
        <f t="shared" si="2"/>
        <v>1</v>
      </c>
      <c r="E29" s="86">
        <f t="shared" si="3"/>
        <v>1</v>
      </c>
      <c r="F29" s="86">
        <f t="shared" si="4"/>
        <v>1</v>
      </c>
      <c r="G29" s="86">
        <f t="shared" si="5"/>
        <v>5.5</v>
      </c>
      <c r="H29" s="158">
        <f>IF(AND(M29&gt;0,M29&lt;=STATS!$C$22),1,"")</f>
        <v>1</v>
      </c>
      <c r="J29" s="24">
        <v>28</v>
      </c>
      <c r="K29">
        <v>45.45843</v>
      </c>
      <c r="L29">
        <v>-92.525239999999997</v>
      </c>
      <c r="M29" s="5">
        <v>5.5</v>
      </c>
      <c r="N29" s="5" t="s">
        <v>631</v>
      </c>
      <c r="O29" s="189" t="s">
        <v>705</v>
      </c>
      <c r="Q29" s="5">
        <v>3</v>
      </c>
      <c r="R29" s="9"/>
      <c r="S29" s="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>
        <v>3</v>
      </c>
      <c r="AF29" s="26"/>
      <c r="AG29" s="26"/>
      <c r="AH29" s="26"/>
      <c r="EZ29" s="155"/>
      <c r="FA29" s="155"/>
      <c r="FB29" s="155"/>
      <c r="FC29" s="155"/>
      <c r="FD29" s="155"/>
    </row>
    <row r="30" spans="1:161">
      <c r="A30" s="79"/>
      <c r="B30" s="86">
        <f t="shared" si="0"/>
        <v>1</v>
      </c>
      <c r="C30" s="86">
        <f t="shared" si="1"/>
        <v>1</v>
      </c>
      <c r="D30" s="86">
        <f t="shared" si="2"/>
        <v>1</v>
      </c>
      <c r="E30" s="86">
        <f t="shared" si="3"/>
        <v>1</v>
      </c>
      <c r="F30" s="86">
        <f t="shared" si="4"/>
        <v>1</v>
      </c>
      <c r="G30" s="86">
        <f t="shared" si="5"/>
        <v>5</v>
      </c>
      <c r="H30" s="158">
        <f>IF(AND(M30&gt;0,M30&lt;=STATS!$C$22),1,"")</f>
        <v>1</v>
      </c>
      <c r="J30" s="24">
        <v>29</v>
      </c>
      <c r="K30">
        <v>45.458880000000001</v>
      </c>
      <c r="L30">
        <v>-92.525260000000003</v>
      </c>
      <c r="M30" s="5">
        <v>5</v>
      </c>
      <c r="N30" s="5" t="s">
        <v>631</v>
      </c>
      <c r="O30" s="189" t="s">
        <v>705</v>
      </c>
      <c r="Q30" s="5">
        <v>3</v>
      </c>
      <c r="R30" s="9"/>
      <c r="S30" s="9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>
        <v>3</v>
      </c>
      <c r="AF30" s="26"/>
      <c r="AG30" s="26"/>
      <c r="AH30" s="26"/>
      <c r="EZ30" s="155"/>
      <c r="FA30" s="155"/>
      <c r="FB30" s="155"/>
      <c r="FC30" s="155"/>
      <c r="FD30" s="155"/>
    </row>
    <row r="31" spans="1:161">
      <c r="A31" s="78"/>
      <c r="B31" s="86">
        <f t="shared" si="0"/>
        <v>1</v>
      </c>
      <c r="C31" s="86">
        <f t="shared" si="1"/>
        <v>1</v>
      </c>
      <c r="D31" s="86">
        <f t="shared" si="2"/>
        <v>1</v>
      </c>
      <c r="E31" s="86">
        <f t="shared" si="3"/>
        <v>1</v>
      </c>
      <c r="F31" s="86">
        <f t="shared" si="4"/>
        <v>1</v>
      </c>
      <c r="G31" s="86">
        <f t="shared" si="5"/>
        <v>4.5</v>
      </c>
      <c r="H31" s="158">
        <f>IF(AND(M31&gt;0,M31&lt;=STATS!$C$22),1,"")</f>
        <v>1</v>
      </c>
      <c r="J31" s="24">
        <v>30</v>
      </c>
      <c r="K31">
        <v>45.459319999999998</v>
      </c>
      <c r="L31">
        <v>-92.525279999999995</v>
      </c>
      <c r="M31" s="5">
        <v>4.5</v>
      </c>
      <c r="N31" s="5" t="s">
        <v>631</v>
      </c>
      <c r="O31" s="189" t="s">
        <v>705</v>
      </c>
      <c r="Q31" s="5">
        <v>1</v>
      </c>
      <c r="R31" s="9"/>
      <c r="S31" s="9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>
        <v>1</v>
      </c>
      <c r="AF31" s="26"/>
      <c r="AG31" s="26"/>
      <c r="AH31" s="26"/>
      <c r="EZ31" s="155"/>
      <c r="FA31" s="155"/>
      <c r="FB31" s="155"/>
      <c r="FC31" s="155"/>
      <c r="FD31" s="155"/>
    </row>
    <row r="32" spans="1:161">
      <c r="A32" s="79"/>
      <c r="B32" s="86">
        <f t="shared" si="0"/>
        <v>5</v>
      </c>
      <c r="C32" s="86">
        <f t="shared" si="1"/>
        <v>5</v>
      </c>
      <c r="D32" s="86">
        <f t="shared" si="2"/>
        <v>5</v>
      </c>
      <c r="E32" s="86">
        <f t="shared" si="3"/>
        <v>5</v>
      </c>
      <c r="F32" s="86">
        <f t="shared" si="4"/>
        <v>5</v>
      </c>
      <c r="G32" s="86">
        <f t="shared" si="5"/>
        <v>4</v>
      </c>
      <c r="H32" s="158">
        <f>IF(AND(M32&gt;0,M32&lt;=STATS!$C$22),1,"")</f>
        <v>1</v>
      </c>
      <c r="J32" s="24">
        <v>31</v>
      </c>
      <c r="K32">
        <v>45.459769999999999</v>
      </c>
      <c r="L32">
        <v>-92.525300000000001</v>
      </c>
      <c r="M32" s="5">
        <v>4</v>
      </c>
      <c r="N32" s="5" t="s">
        <v>631</v>
      </c>
      <c r="O32" s="189" t="s">
        <v>705</v>
      </c>
      <c r="Q32" s="5">
        <v>3</v>
      </c>
      <c r="R32" s="9"/>
      <c r="S32" s="9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>
        <v>2</v>
      </c>
      <c r="AF32" s="26"/>
      <c r="AG32" s="26"/>
      <c r="AH32" s="26"/>
      <c r="BE32" s="5">
        <v>2</v>
      </c>
      <c r="CB32" s="5">
        <v>3</v>
      </c>
      <c r="ED32" s="5">
        <v>2</v>
      </c>
      <c r="EU32" s="5">
        <v>2</v>
      </c>
      <c r="EZ32" s="155"/>
      <c r="FA32" s="155"/>
      <c r="FB32" s="155">
        <v>2</v>
      </c>
      <c r="FC32" s="155"/>
      <c r="FD32" s="155"/>
    </row>
    <row r="33" spans="1:160">
      <c r="A33" s="79"/>
      <c r="B33" s="86">
        <f t="shared" si="0"/>
        <v>5</v>
      </c>
      <c r="C33" s="86">
        <f t="shared" si="1"/>
        <v>5</v>
      </c>
      <c r="D33" s="86">
        <f t="shared" si="2"/>
        <v>5</v>
      </c>
      <c r="E33" s="86">
        <f t="shared" si="3"/>
        <v>5</v>
      </c>
      <c r="F33" s="86">
        <f t="shared" si="4"/>
        <v>5</v>
      </c>
      <c r="G33" s="86">
        <f t="shared" si="5"/>
        <v>3</v>
      </c>
      <c r="H33" s="158">
        <f>IF(AND(M33&gt;0,M33&lt;=STATS!$C$22),1,"")</f>
        <v>1</v>
      </c>
      <c r="J33" s="24">
        <v>32</v>
      </c>
      <c r="K33">
        <v>45.46022</v>
      </c>
      <c r="L33">
        <v>-92.525319999999994</v>
      </c>
      <c r="M33" s="5">
        <v>3</v>
      </c>
      <c r="N33" s="5" t="s">
        <v>631</v>
      </c>
      <c r="O33" s="189" t="s">
        <v>705</v>
      </c>
      <c r="Q33" s="5">
        <v>3</v>
      </c>
      <c r="R33" s="9"/>
      <c r="S33" s="9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 t="s">
        <v>680</v>
      </c>
      <c r="AF33" s="26"/>
      <c r="AG33" s="26"/>
      <c r="AH33" s="26"/>
      <c r="AQ33" s="5">
        <v>3</v>
      </c>
      <c r="BE33" s="5">
        <v>2</v>
      </c>
      <c r="CB33" s="5">
        <v>3</v>
      </c>
      <c r="ED33" s="5">
        <v>2</v>
      </c>
      <c r="EU33" s="5">
        <v>2</v>
      </c>
      <c r="EZ33" s="155"/>
      <c r="FA33" s="155"/>
      <c r="FB33" s="155">
        <v>1</v>
      </c>
      <c r="FC33" s="155"/>
      <c r="FD33" s="155"/>
    </row>
    <row r="34" spans="1:160">
      <c r="A34" s="79"/>
      <c r="B34" s="86">
        <f t="shared" si="0"/>
        <v>2</v>
      </c>
      <c r="C34" s="86">
        <f t="shared" si="1"/>
        <v>2</v>
      </c>
      <c r="D34" s="86">
        <f t="shared" si="2"/>
        <v>2</v>
      </c>
      <c r="E34" s="86">
        <f t="shared" si="3"/>
        <v>2</v>
      </c>
      <c r="F34" s="86">
        <f t="shared" si="4"/>
        <v>2</v>
      </c>
      <c r="G34" s="86">
        <f t="shared" si="5"/>
        <v>5</v>
      </c>
      <c r="H34" s="158">
        <f>IF(AND(M34&gt;0,M34&lt;=STATS!$C$22),1,"")</f>
        <v>1</v>
      </c>
      <c r="J34" s="24">
        <v>33</v>
      </c>
      <c r="K34">
        <v>45.456220000000002</v>
      </c>
      <c r="L34">
        <v>-92.524510000000006</v>
      </c>
      <c r="M34" s="5">
        <v>5</v>
      </c>
      <c r="N34" s="5" t="s">
        <v>633</v>
      </c>
      <c r="O34" s="189" t="s">
        <v>705</v>
      </c>
      <c r="Q34" s="5">
        <v>3</v>
      </c>
      <c r="R34" s="9"/>
      <c r="S34" s="9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>
        <v>2</v>
      </c>
      <c r="AF34" s="26"/>
      <c r="AG34" s="26"/>
      <c r="AH34" s="26"/>
      <c r="CB34" s="5">
        <v>3</v>
      </c>
      <c r="EZ34" s="155"/>
      <c r="FA34" s="155"/>
      <c r="FB34" s="155"/>
      <c r="FC34" s="155"/>
      <c r="FD34" s="155"/>
    </row>
    <row r="35" spans="1:160">
      <c r="B35" s="86">
        <f t="shared" si="0"/>
        <v>0</v>
      </c>
      <c r="C35" s="86" t="str">
        <f t="shared" si="1"/>
        <v/>
      </c>
      <c r="D35" s="86" t="str">
        <f t="shared" si="2"/>
        <v/>
      </c>
      <c r="E35" s="86">
        <f t="shared" si="3"/>
        <v>0</v>
      </c>
      <c r="F35" s="86">
        <f t="shared" si="4"/>
        <v>0</v>
      </c>
      <c r="G35" s="86" t="str">
        <f t="shared" si="5"/>
        <v/>
      </c>
      <c r="H35" s="158">
        <f>IF(AND(M35&gt;0,M35&lt;=STATS!$C$22),1,"")</f>
        <v>1</v>
      </c>
      <c r="J35" s="24">
        <v>34</v>
      </c>
      <c r="K35">
        <v>45.456659999999999</v>
      </c>
      <c r="L35">
        <v>-92.524529999999999</v>
      </c>
      <c r="M35" s="5">
        <v>7</v>
      </c>
      <c r="N35" s="5" t="s">
        <v>631</v>
      </c>
      <c r="O35" s="189" t="s">
        <v>705</v>
      </c>
      <c r="R35" s="9"/>
      <c r="S35" s="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EZ35" s="155"/>
      <c r="FA35" s="155"/>
      <c r="FB35" s="155"/>
      <c r="FC35" s="155"/>
      <c r="FD35" s="155"/>
    </row>
    <row r="36" spans="1:160">
      <c r="B36" s="86">
        <f t="shared" si="0"/>
        <v>1</v>
      </c>
      <c r="C36" s="86">
        <f t="shared" si="1"/>
        <v>1</v>
      </c>
      <c r="D36" s="86">
        <f t="shared" si="2"/>
        <v>1</v>
      </c>
      <c r="E36" s="86">
        <f t="shared" si="3"/>
        <v>1</v>
      </c>
      <c r="F36" s="86">
        <f t="shared" si="4"/>
        <v>1</v>
      </c>
      <c r="G36" s="86">
        <f t="shared" si="5"/>
        <v>7</v>
      </c>
      <c r="H36" s="158">
        <f>IF(AND(M36&gt;0,M36&lt;=STATS!$C$22),1,"")</f>
        <v>1</v>
      </c>
      <c r="J36" s="24">
        <v>35</v>
      </c>
      <c r="K36">
        <v>45.45711</v>
      </c>
      <c r="L36">
        <v>-92.524550000000005</v>
      </c>
      <c r="M36" s="5">
        <v>7</v>
      </c>
      <c r="N36" s="5" t="s">
        <v>631</v>
      </c>
      <c r="O36" s="189" t="s">
        <v>705</v>
      </c>
      <c r="Q36" s="5">
        <v>1</v>
      </c>
      <c r="R36" s="9"/>
      <c r="S36" s="9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>
        <v>1</v>
      </c>
      <c r="AF36" s="26"/>
      <c r="AG36" s="26"/>
      <c r="AH36" s="26"/>
      <c r="EZ36" s="155"/>
      <c r="FA36" s="155"/>
      <c r="FB36" s="155"/>
      <c r="FC36" s="155"/>
      <c r="FD36" s="155"/>
    </row>
    <row r="37" spans="1:160">
      <c r="B37" s="86">
        <f t="shared" si="0"/>
        <v>1</v>
      </c>
      <c r="C37" s="86">
        <f t="shared" si="1"/>
        <v>1</v>
      </c>
      <c r="D37" s="86">
        <f t="shared" si="2"/>
        <v>1</v>
      </c>
      <c r="E37" s="86">
        <f t="shared" si="3"/>
        <v>1</v>
      </c>
      <c r="F37" s="86">
        <f t="shared" si="4"/>
        <v>1</v>
      </c>
      <c r="G37" s="86">
        <f t="shared" si="5"/>
        <v>8</v>
      </c>
      <c r="H37" s="158">
        <f>IF(AND(M37&gt;0,M37&lt;=STATS!$C$22),1,"")</f>
        <v>1</v>
      </c>
      <c r="J37" s="24">
        <v>36</v>
      </c>
      <c r="K37">
        <v>45.457560000000001</v>
      </c>
      <c r="L37">
        <v>-92.524569999999997</v>
      </c>
      <c r="M37" s="5">
        <v>8</v>
      </c>
      <c r="N37" s="5" t="s">
        <v>631</v>
      </c>
      <c r="O37" s="189" t="s">
        <v>705</v>
      </c>
      <c r="Q37" s="5">
        <v>3</v>
      </c>
      <c r="R37" s="9"/>
      <c r="S37" s="9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>
        <v>3</v>
      </c>
      <c r="AF37" s="26"/>
      <c r="AG37" s="26"/>
      <c r="AH37" s="26"/>
      <c r="EZ37" s="155"/>
      <c r="FA37" s="155"/>
      <c r="FB37" s="155"/>
      <c r="FC37" s="155"/>
      <c r="FD37" s="155"/>
    </row>
    <row r="38" spans="1:160">
      <c r="B38" s="86">
        <f t="shared" si="0"/>
        <v>1</v>
      </c>
      <c r="C38" s="86">
        <f t="shared" si="1"/>
        <v>1</v>
      </c>
      <c r="D38" s="86">
        <f t="shared" si="2"/>
        <v>1</v>
      </c>
      <c r="E38" s="86">
        <f t="shared" si="3"/>
        <v>1</v>
      </c>
      <c r="F38" s="86">
        <f t="shared" si="4"/>
        <v>1</v>
      </c>
      <c r="G38" s="86">
        <f t="shared" si="5"/>
        <v>7.5</v>
      </c>
      <c r="H38" s="158">
        <f>IF(AND(M38&gt;0,M38&lt;=STATS!$C$22),1,"")</f>
        <v>1</v>
      </c>
      <c r="J38" s="24">
        <v>37</v>
      </c>
      <c r="K38">
        <v>45.457999999999998</v>
      </c>
      <c r="L38">
        <v>-92.524590000000003</v>
      </c>
      <c r="M38" s="5">
        <v>7.5</v>
      </c>
      <c r="N38" s="5" t="s">
        <v>631</v>
      </c>
      <c r="O38" s="189" t="s">
        <v>705</v>
      </c>
      <c r="Q38" s="5">
        <v>3</v>
      </c>
      <c r="R38" s="9"/>
      <c r="S38" s="9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>
        <v>3</v>
      </c>
      <c r="AF38" s="26"/>
      <c r="AG38" s="26"/>
      <c r="AH38" s="26"/>
      <c r="EZ38" s="155"/>
      <c r="FA38" s="155"/>
      <c r="FB38" s="155"/>
      <c r="FC38" s="155"/>
      <c r="FD38" s="155"/>
    </row>
    <row r="39" spans="1:160">
      <c r="B39" s="86">
        <f t="shared" si="0"/>
        <v>0</v>
      </c>
      <c r="C39" s="86" t="str">
        <f t="shared" si="1"/>
        <v/>
      </c>
      <c r="D39" s="86" t="str">
        <f t="shared" si="2"/>
        <v/>
      </c>
      <c r="E39" s="86">
        <f t="shared" si="3"/>
        <v>0</v>
      </c>
      <c r="F39" s="86">
        <f t="shared" si="4"/>
        <v>0</v>
      </c>
      <c r="G39" s="86" t="str">
        <f t="shared" si="5"/>
        <v/>
      </c>
      <c r="H39" s="158">
        <f>IF(AND(M39&gt;0,M39&lt;=STATS!$C$22),1,"")</f>
        <v>1</v>
      </c>
      <c r="J39" s="24">
        <v>38</v>
      </c>
      <c r="K39">
        <v>45.458449999999999</v>
      </c>
      <c r="L39">
        <v>-92.524609999999996</v>
      </c>
      <c r="M39" s="5">
        <v>6.5</v>
      </c>
      <c r="N39" s="5" t="s">
        <v>631</v>
      </c>
      <c r="O39" s="189" t="s">
        <v>705</v>
      </c>
      <c r="R39" s="9"/>
      <c r="S39" s="9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EZ39" s="155"/>
      <c r="FA39" s="155"/>
      <c r="FB39" s="155"/>
      <c r="FC39" s="155"/>
      <c r="FD39" s="155"/>
    </row>
    <row r="40" spans="1:160">
      <c r="B40" s="86">
        <f t="shared" si="0"/>
        <v>1</v>
      </c>
      <c r="C40" s="86">
        <f t="shared" si="1"/>
        <v>1</v>
      </c>
      <c r="D40" s="86">
        <f t="shared" si="2"/>
        <v>1</v>
      </c>
      <c r="E40" s="86">
        <f t="shared" si="3"/>
        <v>1</v>
      </c>
      <c r="F40" s="86">
        <f t="shared" si="4"/>
        <v>1</v>
      </c>
      <c r="G40" s="86">
        <f t="shared" si="5"/>
        <v>5</v>
      </c>
      <c r="H40" s="158">
        <f>IF(AND(M40&gt;0,M40&lt;=STATS!$C$22),1,"")</f>
        <v>1</v>
      </c>
      <c r="J40" s="24">
        <v>39</v>
      </c>
      <c r="K40">
        <v>45.458889999999997</v>
      </c>
      <c r="L40">
        <v>-92.524630000000002</v>
      </c>
      <c r="M40" s="5">
        <v>5</v>
      </c>
      <c r="N40" s="5" t="s">
        <v>631</v>
      </c>
      <c r="O40" s="189" t="s">
        <v>705</v>
      </c>
      <c r="Q40" s="5">
        <v>2</v>
      </c>
      <c r="R40" s="9"/>
      <c r="S40" s="9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>
        <v>2</v>
      </c>
      <c r="AF40" s="26"/>
      <c r="AG40" s="26"/>
      <c r="AH40" s="26"/>
      <c r="EZ40" s="155"/>
      <c r="FA40" s="155"/>
      <c r="FB40" s="155"/>
      <c r="FC40" s="155"/>
      <c r="FD40" s="155"/>
    </row>
    <row r="41" spans="1:160">
      <c r="B41" s="86">
        <f t="shared" si="0"/>
        <v>1</v>
      </c>
      <c r="C41" s="86">
        <f t="shared" si="1"/>
        <v>1</v>
      </c>
      <c r="D41" s="86">
        <f t="shared" si="2"/>
        <v>1</v>
      </c>
      <c r="E41" s="86">
        <f t="shared" si="3"/>
        <v>1</v>
      </c>
      <c r="F41" s="86">
        <f t="shared" si="4"/>
        <v>1</v>
      </c>
      <c r="G41" s="86">
        <f t="shared" si="5"/>
        <v>4.5</v>
      </c>
      <c r="H41" s="158">
        <f>IF(AND(M41&gt;0,M41&lt;=STATS!$C$22),1,"")</f>
        <v>1</v>
      </c>
      <c r="J41" s="24">
        <v>40</v>
      </c>
      <c r="K41">
        <v>45.459339999999997</v>
      </c>
      <c r="L41">
        <v>-92.524649999999994</v>
      </c>
      <c r="M41" s="5">
        <v>4.5</v>
      </c>
      <c r="N41" s="5" t="s">
        <v>631</v>
      </c>
      <c r="O41" s="189" t="s">
        <v>705</v>
      </c>
      <c r="Q41" s="5">
        <v>2</v>
      </c>
      <c r="R41" s="9"/>
      <c r="S41" s="9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>
        <v>2</v>
      </c>
      <c r="AF41" s="26"/>
      <c r="AG41" s="26"/>
      <c r="AH41" s="26"/>
      <c r="EZ41" s="155"/>
      <c r="FA41" s="155"/>
      <c r="FB41" s="155">
        <v>1</v>
      </c>
      <c r="FC41" s="155"/>
      <c r="FD41" s="155"/>
    </row>
    <row r="42" spans="1:160">
      <c r="B42" s="86">
        <f t="shared" si="0"/>
        <v>1</v>
      </c>
      <c r="C42" s="86">
        <f t="shared" si="1"/>
        <v>1</v>
      </c>
      <c r="D42" s="86">
        <f t="shared" si="2"/>
        <v>1</v>
      </c>
      <c r="E42" s="86">
        <f t="shared" si="3"/>
        <v>1</v>
      </c>
      <c r="F42" s="86">
        <f t="shared" si="4"/>
        <v>1</v>
      </c>
      <c r="G42" s="86">
        <f t="shared" si="5"/>
        <v>4</v>
      </c>
      <c r="H42" s="158">
        <f>IF(AND(M42&gt;0,M42&lt;=STATS!$C$22),1,"")</f>
        <v>1</v>
      </c>
      <c r="J42" s="24">
        <v>41</v>
      </c>
      <c r="K42">
        <v>45.459780000000002</v>
      </c>
      <c r="L42">
        <v>-92.52467</v>
      </c>
      <c r="M42" s="5">
        <v>4</v>
      </c>
      <c r="N42" s="5" t="s">
        <v>631</v>
      </c>
      <c r="O42" s="189" t="s">
        <v>705</v>
      </c>
      <c r="Q42" s="5">
        <v>3</v>
      </c>
      <c r="R42" s="9"/>
      <c r="S42" s="9" t="s">
        <v>680</v>
      </c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>
        <v>3</v>
      </c>
      <c r="AF42" s="26"/>
      <c r="AG42" s="26"/>
      <c r="AH42" s="26"/>
      <c r="CB42" s="5" t="s">
        <v>680</v>
      </c>
      <c r="EZ42" s="155"/>
      <c r="FA42" s="155"/>
      <c r="FB42" s="155">
        <v>1</v>
      </c>
      <c r="FC42" s="155"/>
      <c r="FD42" s="155"/>
    </row>
    <row r="43" spans="1:160">
      <c r="B43" s="86">
        <f t="shared" si="0"/>
        <v>5</v>
      </c>
      <c r="C43" s="86">
        <f t="shared" si="1"/>
        <v>5</v>
      </c>
      <c r="D43" s="86">
        <f t="shared" si="2"/>
        <v>5</v>
      </c>
      <c r="E43" s="86">
        <f t="shared" si="3"/>
        <v>5</v>
      </c>
      <c r="F43" s="86">
        <f t="shared" si="4"/>
        <v>5</v>
      </c>
      <c r="G43" s="86">
        <f t="shared" si="5"/>
        <v>3.5</v>
      </c>
      <c r="H43" s="158">
        <f>IF(AND(M43&gt;0,M43&lt;=STATS!$C$22),1,"")</f>
        <v>1</v>
      </c>
      <c r="J43" s="24">
        <v>42</v>
      </c>
      <c r="K43">
        <v>45.460230000000003</v>
      </c>
      <c r="L43">
        <v>-92.524690000000007</v>
      </c>
      <c r="M43" s="5">
        <v>3.5</v>
      </c>
      <c r="N43" s="5" t="s">
        <v>631</v>
      </c>
      <c r="O43" s="189" t="s">
        <v>705</v>
      </c>
      <c r="Q43" s="5">
        <v>2</v>
      </c>
      <c r="R43" s="9"/>
      <c r="S43" s="9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>
        <v>1</v>
      </c>
      <c r="AF43" s="26"/>
      <c r="AG43" s="26"/>
      <c r="AH43" s="26"/>
      <c r="BE43" s="5">
        <v>3</v>
      </c>
      <c r="CB43" s="5">
        <v>2</v>
      </c>
      <c r="ED43" s="5">
        <v>2</v>
      </c>
      <c r="EU43" s="5">
        <v>3</v>
      </c>
      <c r="EZ43" s="155"/>
      <c r="FA43" s="155"/>
      <c r="FB43" s="155">
        <v>2</v>
      </c>
      <c r="FC43" s="155"/>
      <c r="FD43" s="155"/>
    </row>
    <row r="44" spans="1:160">
      <c r="B44" s="86">
        <f t="shared" si="0"/>
        <v>6</v>
      </c>
      <c r="C44" s="86">
        <f t="shared" si="1"/>
        <v>6</v>
      </c>
      <c r="D44" s="86">
        <f t="shared" si="2"/>
        <v>5</v>
      </c>
      <c r="E44" s="86">
        <f t="shared" si="3"/>
        <v>6</v>
      </c>
      <c r="F44" s="86">
        <f t="shared" si="4"/>
        <v>5</v>
      </c>
      <c r="G44" s="86">
        <f t="shared" si="5"/>
        <v>4.5</v>
      </c>
      <c r="H44" s="158">
        <f>IF(AND(M44&gt;0,M44&lt;=STATS!$C$22),1,"")</f>
        <v>1</v>
      </c>
      <c r="J44" s="24">
        <v>43</v>
      </c>
      <c r="K44">
        <v>45.45579</v>
      </c>
      <c r="L44">
        <v>-92.523849999999996</v>
      </c>
      <c r="M44" s="5">
        <v>4.5</v>
      </c>
      <c r="N44" s="5" t="s">
        <v>632</v>
      </c>
      <c r="O44" s="189" t="s">
        <v>705</v>
      </c>
      <c r="Q44" s="5">
        <v>1</v>
      </c>
      <c r="R44" s="9"/>
      <c r="S44" s="9">
        <v>1</v>
      </c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>
        <v>1</v>
      </c>
      <c r="AF44" s="26"/>
      <c r="AG44" s="26"/>
      <c r="AH44" s="26"/>
      <c r="AM44" s="5">
        <v>1</v>
      </c>
      <c r="AW44" s="5">
        <v>1</v>
      </c>
      <c r="BG44" s="5">
        <v>1</v>
      </c>
      <c r="BR44" s="5">
        <v>1</v>
      </c>
      <c r="EZ44" s="155"/>
      <c r="FA44" s="155"/>
      <c r="FB44" s="155">
        <v>1</v>
      </c>
      <c r="FC44" s="155"/>
      <c r="FD44" s="155"/>
    </row>
    <row r="45" spans="1:160">
      <c r="B45" s="86">
        <f t="shared" si="0"/>
        <v>1</v>
      </c>
      <c r="C45" s="86">
        <f t="shared" si="1"/>
        <v>1</v>
      </c>
      <c r="D45" s="86">
        <f t="shared" si="2"/>
        <v>1</v>
      </c>
      <c r="E45" s="86">
        <f t="shared" si="3"/>
        <v>1</v>
      </c>
      <c r="F45" s="86">
        <f t="shared" si="4"/>
        <v>1</v>
      </c>
      <c r="G45" s="86">
        <f t="shared" si="5"/>
        <v>9</v>
      </c>
      <c r="H45" s="158">
        <f>IF(AND(M45&gt;0,M45&lt;=STATS!$C$22),1,"")</f>
        <v>1</v>
      </c>
      <c r="J45" s="24">
        <v>44</v>
      </c>
      <c r="K45">
        <v>45.456229999999998</v>
      </c>
      <c r="L45">
        <v>-92.523870000000002</v>
      </c>
      <c r="M45" s="5">
        <v>9</v>
      </c>
      <c r="N45" s="5" t="s">
        <v>631</v>
      </c>
      <c r="O45" s="189" t="s">
        <v>705</v>
      </c>
      <c r="Q45" s="5">
        <v>1</v>
      </c>
      <c r="R45" s="9"/>
      <c r="S45" s="9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>
        <v>1</v>
      </c>
      <c r="AF45" s="26"/>
      <c r="AG45" s="26"/>
      <c r="AH45" s="26"/>
      <c r="EZ45" s="155"/>
      <c r="FA45" s="155"/>
      <c r="FB45" s="155"/>
      <c r="FC45" s="155"/>
      <c r="FD45" s="155"/>
    </row>
    <row r="46" spans="1:160">
      <c r="B46" s="86">
        <f t="shared" si="0"/>
        <v>1</v>
      </c>
      <c r="C46" s="86">
        <f t="shared" si="1"/>
        <v>1</v>
      </c>
      <c r="D46" s="86">
        <f t="shared" si="2"/>
        <v>1</v>
      </c>
      <c r="E46" s="86">
        <f t="shared" si="3"/>
        <v>1</v>
      </c>
      <c r="F46" s="86">
        <f t="shared" si="4"/>
        <v>1</v>
      </c>
      <c r="G46" s="86">
        <f t="shared" si="5"/>
        <v>9.5</v>
      </c>
      <c r="H46" s="158">
        <f>IF(AND(M46&gt;0,M46&lt;=STATS!$C$22),1,"")</f>
        <v>1</v>
      </c>
      <c r="J46" s="24">
        <v>45</v>
      </c>
      <c r="K46">
        <v>45.456679999999999</v>
      </c>
      <c r="L46">
        <v>-92.523889999999994</v>
      </c>
      <c r="M46" s="5">
        <v>9.5</v>
      </c>
      <c r="N46" s="5" t="s">
        <v>631</v>
      </c>
      <c r="O46" s="189" t="s">
        <v>705</v>
      </c>
      <c r="Q46" s="5">
        <v>2</v>
      </c>
      <c r="R46" s="9"/>
      <c r="S46" s="9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>
        <v>2</v>
      </c>
      <c r="AF46" s="26"/>
      <c r="AG46" s="26"/>
      <c r="AH46" s="26"/>
      <c r="EZ46" s="155"/>
      <c r="FA46" s="155"/>
      <c r="FB46" s="155"/>
      <c r="FC46" s="155"/>
      <c r="FD46" s="155"/>
    </row>
    <row r="47" spans="1:160">
      <c r="B47" s="86">
        <f t="shared" si="0"/>
        <v>0</v>
      </c>
      <c r="C47" s="86" t="str">
        <f t="shared" si="1"/>
        <v/>
      </c>
      <c r="D47" s="86" t="str">
        <f t="shared" si="2"/>
        <v/>
      </c>
      <c r="E47" s="86">
        <f t="shared" si="3"/>
        <v>0</v>
      </c>
      <c r="F47" s="86">
        <f t="shared" si="4"/>
        <v>0</v>
      </c>
      <c r="G47" s="86" t="str">
        <f t="shared" si="5"/>
        <v/>
      </c>
      <c r="H47" s="158">
        <f>IF(AND(M47&gt;0,M47&lt;=STATS!$C$22),1,"")</f>
        <v>1</v>
      </c>
      <c r="J47" s="24">
        <v>46</v>
      </c>
      <c r="K47">
        <v>45.457120000000003</v>
      </c>
      <c r="L47">
        <v>-92.523910000000001</v>
      </c>
      <c r="M47" s="5">
        <v>10</v>
      </c>
      <c r="N47" s="5" t="s">
        <v>631</v>
      </c>
      <c r="O47" s="189" t="s">
        <v>705</v>
      </c>
      <c r="R47" s="9"/>
      <c r="S47" s="9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EZ47" s="155"/>
      <c r="FA47" s="155"/>
      <c r="FB47" s="155"/>
      <c r="FC47" s="155"/>
      <c r="FD47" s="155"/>
    </row>
    <row r="48" spans="1:160">
      <c r="B48" s="86">
        <f t="shared" si="0"/>
        <v>2</v>
      </c>
      <c r="C48" s="86">
        <f t="shared" si="1"/>
        <v>2</v>
      </c>
      <c r="D48" s="86">
        <f t="shared" si="2"/>
        <v>2</v>
      </c>
      <c r="E48" s="86">
        <f t="shared" si="3"/>
        <v>2</v>
      </c>
      <c r="F48" s="86">
        <f t="shared" si="4"/>
        <v>2</v>
      </c>
      <c r="G48" s="86">
        <f t="shared" si="5"/>
        <v>10</v>
      </c>
      <c r="H48" s="158">
        <f>IF(AND(M48&gt;0,M48&lt;=STATS!$C$22),1,"")</f>
        <v>1</v>
      </c>
      <c r="J48" s="24">
        <v>47</v>
      </c>
      <c r="K48">
        <v>45.457569999999997</v>
      </c>
      <c r="L48">
        <v>-92.523929999999993</v>
      </c>
      <c r="M48" s="5">
        <v>10</v>
      </c>
      <c r="N48" s="5" t="s">
        <v>631</v>
      </c>
      <c r="O48" s="189" t="s">
        <v>705</v>
      </c>
      <c r="Q48" s="5">
        <v>1</v>
      </c>
      <c r="R48" s="9"/>
      <c r="S48" s="9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>
        <v>1</v>
      </c>
      <c r="AF48" s="26"/>
      <c r="AG48" s="26"/>
      <c r="AH48" s="26"/>
      <c r="BW48" s="5">
        <v>1</v>
      </c>
      <c r="EZ48" s="155"/>
      <c r="FA48" s="155"/>
      <c r="FB48" s="155">
        <v>1</v>
      </c>
      <c r="FC48" s="155"/>
      <c r="FD48" s="155"/>
    </row>
    <row r="49" spans="2:160">
      <c r="B49" s="86">
        <f t="shared" si="0"/>
        <v>0</v>
      </c>
      <c r="C49" s="86" t="str">
        <f t="shared" si="1"/>
        <v/>
      </c>
      <c r="D49" s="86" t="str">
        <f t="shared" si="2"/>
        <v/>
      </c>
      <c r="E49" s="86">
        <f t="shared" si="3"/>
        <v>0</v>
      </c>
      <c r="F49" s="86">
        <f t="shared" si="4"/>
        <v>0</v>
      </c>
      <c r="G49" s="86" t="str">
        <f t="shared" si="5"/>
        <v/>
      </c>
      <c r="H49" s="158">
        <f>IF(AND(M49&gt;0,M49&lt;=STATS!$C$22),1,"")</f>
        <v>1</v>
      </c>
      <c r="J49" s="24">
        <v>48</v>
      </c>
      <c r="K49">
        <v>45.458019999999998</v>
      </c>
      <c r="L49">
        <v>-92.523949999999999</v>
      </c>
      <c r="M49" s="5">
        <v>8.5</v>
      </c>
      <c r="N49" s="5" t="s">
        <v>631</v>
      </c>
      <c r="O49" s="189" t="s">
        <v>705</v>
      </c>
      <c r="R49" s="9"/>
      <c r="S49" s="9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EZ49" s="155"/>
      <c r="FA49" s="155"/>
      <c r="FB49" s="155"/>
      <c r="FC49" s="155"/>
      <c r="FD49" s="155"/>
    </row>
    <row r="50" spans="2:160">
      <c r="B50" s="86">
        <f t="shared" si="0"/>
        <v>1</v>
      </c>
      <c r="C50" s="86">
        <f t="shared" si="1"/>
        <v>1</v>
      </c>
      <c r="D50" s="86">
        <f t="shared" si="2"/>
        <v>1</v>
      </c>
      <c r="E50" s="86">
        <f t="shared" si="3"/>
        <v>1</v>
      </c>
      <c r="F50" s="86">
        <f t="shared" si="4"/>
        <v>1</v>
      </c>
      <c r="G50" s="86">
        <f t="shared" si="5"/>
        <v>6</v>
      </c>
      <c r="H50" s="158">
        <f>IF(AND(M50&gt;0,M50&lt;=STATS!$C$22),1,"")</f>
        <v>1</v>
      </c>
      <c r="J50" s="24">
        <v>49</v>
      </c>
      <c r="K50">
        <v>45.458460000000002</v>
      </c>
      <c r="L50">
        <v>-92.523970000000006</v>
      </c>
      <c r="M50" s="5">
        <v>6</v>
      </c>
      <c r="N50" s="5" t="s">
        <v>631</v>
      </c>
      <c r="O50" s="189" t="s">
        <v>705</v>
      </c>
      <c r="Q50" s="5">
        <v>1</v>
      </c>
      <c r="R50" s="9"/>
      <c r="S50" s="9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>
        <v>1</v>
      </c>
      <c r="AF50" s="26"/>
      <c r="AG50" s="26"/>
      <c r="AH50" s="26"/>
      <c r="EZ50" s="155"/>
      <c r="FA50" s="155"/>
      <c r="FB50" s="155">
        <v>2</v>
      </c>
      <c r="FC50" s="155"/>
      <c r="FD50" s="155"/>
    </row>
    <row r="51" spans="2:160">
      <c r="B51" s="86">
        <f t="shared" si="0"/>
        <v>2</v>
      </c>
      <c r="C51" s="86">
        <f t="shared" si="1"/>
        <v>2</v>
      </c>
      <c r="D51" s="86">
        <f t="shared" si="2"/>
        <v>2</v>
      </c>
      <c r="E51" s="86">
        <f t="shared" si="3"/>
        <v>2</v>
      </c>
      <c r="F51" s="86">
        <f t="shared" si="4"/>
        <v>2</v>
      </c>
      <c r="G51" s="86">
        <f t="shared" si="5"/>
        <v>5</v>
      </c>
      <c r="H51" s="158">
        <f>IF(AND(M51&gt;0,M51&lt;=STATS!$C$22),1,"")</f>
        <v>1</v>
      </c>
      <c r="J51" s="24">
        <v>50</v>
      </c>
      <c r="K51">
        <v>45.458910000000003</v>
      </c>
      <c r="L51">
        <v>-92.523989999999998</v>
      </c>
      <c r="M51" s="5">
        <v>5</v>
      </c>
      <c r="N51" s="5" t="s">
        <v>631</v>
      </c>
      <c r="O51" s="189" t="s">
        <v>705</v>
      </c>
      <c r="Q51" s="5">
        <v>3</v>
      </c>
      <c r="R51" s="9"/>
      <c r="S51" s="9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>
        <v>3</v>
      </c>
      <c r="AF51" s="26"/>
      <c r="AG51" s="26"/>
      <c r="AH51" s="26"/>
      <c r="AQ51" s="5">
        <v>1</v>
      </c>
      <c r="EZ51" s="155"/>
      <c r="FA51" s="155"/>
      <c r="FB51" s="155"/>
      <c r="FC51" s="155"/>
      <c r="FD51" s="155"/>
    </row>
    <row r="52" spans="2:160">
      <c r="B52" s="86">
        <f t="shared" si="0"/>
        <v>1</v>
      </c>
      <c r="C52" s="86">
        <f t="shared" si="1"/>
        <v>1</v>
      </c>
      <c r="D52" s="86">
        <f t="shared" si="2"/>
        <v>1</v>
      </c>
      <c r="E52" s="86">
        <f t="shared" si="3"/>
        <v>1</v>
      </c>
      <c r="F52" s="86">
        <f t="shared" si="4"/>
        <v>1</v>
      </c>
      <c r="G52" s="86">
        <f t="shared" si="5"/>
        <v>5</v>
      </c>
      <c r="H52" s="158">
        <f>IF(AND(M52&gt;0,M52&lt;=STATS!$C$22),1,"")</f>
        <v>1</v>
      </c>
      <c r="J52" s="24">
        <v>51</v>
      </c>
      <c r="K52">
        <v>45.459350000000001</v>
      </c>
      <c r="L52">
        <v>-92.524010000000004</v>
      </c>
      <c r="M52" s="5">
        <v>5</v>
      </c>
      <c r="N52" s="5" t="s">
        <v>631</v>
      </c>
      <c r="O52" s="189" t="s">
        <v>705</v>
      </c>
      <c r="Q52" s="5">
        <v>2</v>
      </c>
      <c r="R52" s="9"/>
      <c r="S52" s="9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>
        <v>2</v>
      </c>
      <c r="AF52" s="26"/>
      <c r="AG52" s="26"/>
      <c r="AH52" s="26"/>
      <c r="EZ52" s="155"/>
      <c r="FA52" s="155"/>
      <c r="FB52" s="155">
        <v>1</v>
      </c>
      <c r="FC52" s="155"/>
      <c r="FD52" s="155"/>
    </row>
    <row r="53" spans="2:160">
      <c r="B53" s="86">
        <f t="shared" si="0"/>
        <v>1</v>
      </c>
      <c r="C53" s="86">
        <f t="shared" si="1"/>
        <v>1</v>
      </c>
      <c r="D53" s="86">
        <f t="shared" si="2"/>
        <v>1</v>
      </c>
      <c r="E53" s="86">
        <f t="shared" si="3"/>
        <v>1</v>
      </c>
      <c r="F53" s="86">
        <f t="shared" si="4"/>
        <v>1</v>
      </c>
      <c r="G53" s="86">
        <f t="shared" si="5"/>
        <v>4</v>
      </c>
      <c r="H53" s="158">
        <f>IF(AND(M53&gt;0,M53&lt;=STATS!$C$22),1,"")</f>
        <v>1</v>
      </c>
      <c r="J53" s="24">
        <v>52</v>
      </c>
      <c r="K53">
        <v>45.459800000000001</v>
      </c>
      <c r="L53">
        <v>-92.524029999999996</v>
      </c>
      <c r="M53" s="5">
        <v>4</v>
      </c>
      <c r="N53" s="5" t="s">
        <v>631</v>
      </c>
      <c r="O53" s="189" t="s">
        <v>705</v>
      </c>
      <c r="Q53" s="5">
        <v>2</v>
      </c>
      <c r="R53" s="9"/>
      <c r="S53" s="9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>
        <v>2</v>
      </c>
      <c r="AF53" s="26"/>
      <c r="AG53" s="26"/>
      <c r="AH53" s="26"/>
      <c r="CB53" s="5" t="s">
        <v>680</v>
      </c>
      <c r="EZ53" s="155"/>
      <c r="FA53" s="155"/>
      <c r="FB53" s="155"/>
      <c r="FC53" s="155"/>
      <c r="FD53" s="155"/>
    </row>
    <row r="54" spans="2:160">
      <c r="B54" s="86">
        <f t="shared" si="0"/>
        <v>5</v>
      </c>
      <c r="C54" s="86">
        <f t="shared" si="1"/>
        <v>5</v>
      </c>
      <c r="D54" s="86">
        <f t="shared" si="2"/>
        <v>5</v>
      </c>
      <c r="E54" s="86">
        <f t="shared" si="3"/>
        <v>5</v>
      </c>
      <c r="F54" s="86">
        <f t="shared" si="4"/>
        <v>5</v>
      </c>
      <c r="G54" s="86">
        <f t="shared" si="5"/>
        <v>2</v>
      </c>
      <c r="H54" s="158">
        <f>IF(AND(M54&gt;0,M54&lt;=STATS!$C$22),1,"")</f>
        <v>1</v>
      </c>
      <c r="J54" s="24">
        <v>53</v>
      </c>
      <c r="K54">
        <v>45.460239999999999</v>
      </c>
      <c r="L54">
        <v>-92.524050000000003</v>
      </c>
      <c r="M54" s="5">
        <v>2</v>
      </c>
      <c r="N54" s="5" t="s">
        <v>631</v>
      </c>
      <c r="O54" s="189" t="s">
        <v>705</v>
      </c>
      <c r="Q54" s="5">
        <v>2</v>
      </c>
      <c r="R54" s="9"/>
      <c r="S54" s="9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BE54" s="5">
        <v>3</v>
      </c>
      <c r="CB54" s="5">
        <v>1</v>
      </c>
      <c r="ED54" s="5">
        <v>3</v>
      </c>
      <c r="EJ54" s="5">
        <v>2</v>
      </c>
      <c r="EU54" s="5">
        <v>3</v>
      </c>
      <c r="EZ54" s="155"/>
      <c r="FA54" s="155"/>
      <c r="FB54" s="155"/>
      <c r="FC54" s="155"/>
      <c r="FD54" s="155"/>
    </row>
    <row r="55" spans="2:160">
      <c r="B55" s="86">
        <f t="shared" si="0"/>
        <v>1</v>
      </c>
      <c r="C55" s="86">
        <f t="shared" si="1"/>
        <v>1</v>
      </c>
      <c r="D55" s="86">
        <f t="shared" si="2"/>
        <v>1</v>
      </c>
      <c r="E55" s="86">
        <f t="shared" si="3"/>
        <v>1</v>
      </c>
      <c r="F55" s="86">
        <f t="shared" si="4"/>
        <v>1</v>
      </c>
      <c r="G55" s="86">
        <f t="shared" si="5"/>
        <v>9</v>
      </c>
      <c r="H55" s="158">
        <f>IF(AND(M55&gt;0,M55&lt;=STATS!$C$22),1,"")</f>
        <v>1</v>
      </c>
      <c r="J55" s="24">
        <v>54</v>
      </c>
      <c r="K55">
        <v>45.455350000000003</v>
      </c>
      <c r="L55">
        <v>-92.523200000000003</v>
      </c>
      <c r="M55" s="5">
        <v>9</v>
      </c>
      <c r="N55" s="5" t="s">
        <v>631</v>
      </c>
      <c r="O55" s="189" t="s">
        <v>705</v>
      </c>
      <c r="Q55" s="5">
        <v>1</v>
      </c>
      <c r="R55" s="9"/>
      <c r="S55" s="9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>
        <v>1</v>
      </c>
      <c r="AF55" s="26"/>
      <c r="AG55" s="26"/>
      <c r="AH55" s="26"/>
      <c r="EZ55" s="155"/>
      <c r="FA55" s="155"/>
      <c r="FB55" s="155"/>
      <c r="FC55" s="155"/>
      <c r="FD55" s="155"/>
    </row>
    <row r="56" spans="2:160">
      <c r="B56" s="86">
        <f t="shared" si="0"/>
        <v>1</v>
      </c>
      <c r="C56" s="86">
        <f t="shared" si="1"/>
        <v>1</v>
      </c>
      <c r="D56" s="86">
        <f t="shared" si="2"/>
        <v>1</v>
      </c>
      <c r="E56" s="86">
        <f t="shared" si="3"/>
        <v>1</v>
      </c>
      <c r="F56" s="86">
        <f t="shared" si="4"/>
        <v>1</v>
      </c>
      <c r="G56" s="86">
        <f t="shared" si="5"/>
        <v>10</v>
      </c>
      <c r="H56" s="158">
        <f>IF(AND(M56&gt;0,M56&lt;=STATS!$C$22),1,"")</f>
        <v>1</v>
      </c>
      <c r="J56" s="24">
        <v>55</v>
      </c>
      <c r="K56">
        <v>45.455800000000004</v>
      </c>
      <c r="L56">
        <v>-92.523219999999995</v>
      </c>
      <c r="M56" s="5">
        <v>10</v>
      </c>
      <c r="N56" s="5" t="s">
        <v>631</v>
      </c>
      <c r="O56" s="189" t="s">
        <v>705</v>
      </c>
      <c r="Q56" s="5">
        <v>1</v>
      </c>
      <c r="R56" s="9"/>
      <c r="S56" s="9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>
        <v>1</v>
      </c>
      <c r="AF56" s="26"/>
      <c r="AG56" s="26"/>
      <c r="AH56" s="26"/>
      <c r="EZ56" s="155"/>
      <c r="FA56" s="155"/>
      <c r="FB56" s="155"/>
      <c r="FC56" s="155"/>
      <c r="FD56" s="155"/>
    </row>
    <row r="57" spans="2:160">
      <c r="B57" s="86">
        <f t="shared" si="0"/>
        <v>0</v>
      </c>
      <c r="C57" s="86" t="str">
        <f t="shared" si="1"/>
        <v/>
      </c>
      <c r="D57" s="86" t="str">
        <f t="shared" si="2"/>
        <v/>
      </c>
      <c r="E57" s="86">
        <f t="shared" si="3"/>
        <v>0</v>
      </c>
      <c r="F57" s="86">
        <f t="shared" si="4"/>
        <v>0</v>
      </c>
      <c r="G57" s="86" t="str">
        <f t="shared" si="5"/>
        <v/>
      </c>
      <c r="H57" s="158">
        <f>IF(AND(M57&gt;0,M57&lt;=STATS!$C$22),1,"")</f>
        <v>1</v>
      </c>
      <c r="J57" s="24">
        <v>56</v>
      </c>
      <c r="K57">
        <v>45.456249999999997</v>
      </c>
      <c r="L57">
        <v>-92.523240000000001</v>
      </c>
      <c r="M57" s="5">
        <v>11.5</v>
      </c>
      <c r="N57" s="5" t="s">
        <v>631</v>
      </c>
      <c r="O57" s="189" t="s">
        <v>705</v>
      </c>
      <c r="R57" s="9"/>
      <c r="S57" s="9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EZ57" s="155"/>
      <c r="FA57" s="155"/>
      <c r="FB57" s="155"/>
      <c r="FC57" s="155"/>
      <c r="FD57" s="155"/>
    </row>
    <row r="58" spans="2:160">
      <c r="B58" s="86">
        <f t="shared" si="0"/>
        <v>0</v>
      </c>
      <c r="C58" s="86" t="str">
        <f t="shared" si="1"/>
        <v/>
      </c>
      <c r="D58" s="86" t="str">
        <f t="shared" si="2"/>
        <v/>
      </c>
      <c r="E58" s="86">
        <f t="shared" si="3"/>
        <v>0</v>
      </c>
      <c r="F58" s="86">
        <f t="shared" si="4"/>
        <v>0</v>
      </c>
      <c r="G58" s="86" t="str">
        <f t="shared" si="5"/>
        <v/>
      </c>
      <c r="H58" s="158">
        <f>IF(AND(M58&gt;0,M58&lt;=STATS!$C$22),1,"")</f>
        <v>1</v>
      </c>
      <c r="J58" s="24">
        <v>57</v>
      </c>
      <c r="K58">
        <v>45.456690000000002</v>
      </c>
      <c r="L58">
        <v>-92.523259999999993</v>
      </c>
      <c r="M58" s="5">
        <v>13</v>
      </c>
      <c r="N58" s="5" t="s">
        <v>631</v>
      </c>
      <c r="O58" s="189" t="s">
        <v>705</v>
      </c>
      <c r="R58" s="9"/>
      <c r="S58" s="9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EZ58" s="155"/>
      <c r="FA58" s="155"/>
      <c r="FB58" s="155"/>
      <c r="FC58" s="155"/>
      <c r="FD58" s="155"/>
    </row>
    <row r="59" spans="2:160">
      <c r="B59" s="86">
        <f t="shared" si="0"/>
        <v>0</v>
      </c>
      <c r="C59" s="86" t="str">
        <f t="shared" si="1"/>
        <v/>
      </c>
      <c r="D59" s="86" t="str">
        <f t="shared" si="2"/>
        <v/>
      </c>
      <c r="E59" s="86">
        <f t="shared" si="3"/>
        <v>0</v>
      </c>
      <c r="F59" s="86">
        <f t="shared" si="4"/>
        <v>0</v>
      </c>
      <c r="G59" s="86" t="str">
        <f t="shared" si="5"/>
        <v/>
      </c>
      <c r="H59" s="158">
        <f>IF(AND(M59&gt;0,M59&lt;=STATS!$C$22),1,"")</f>
        <v>1</v>
      </c>
      <c r="J59" s="24">
        <v>58</v>
      </c>
      <c r="K59">
        <v>45.457140000000003</v>
      </c>
      <c r="L59">
        <v>-92.52328</v>
      </c>
      <c r="M59" s="5">
        <v>12.5</v>
      </c>
      <c r="N59" s="5" t="s">
        <v>631</v>
      </c>
      <c r="O59" s="189" t="s">
        <v>705</v>
      </c>
      <c r="R59" s="9"/>
      <c r="S59" s="9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EZ59" s="155"/>
      <c r="FA59" s="155"/>
      <c r="FB59" s="155"/>
      <c r="FC59" s="155"/>
      <c r="FD59" s="155"/>
    </row>
    <row r="60" spans="2:160">
      <c r="B60" s="86">
        <f t="shared" si="0"/>
        <v>1</v>
      </c>
      <c r="C60" s="86">
        <f t="shared" si="1"/>
        <v>1</v>
      </c>
      <c r="D60" s="86">
        <f t="shared" si="2"/>
        <v>1</v>
      </c>
      <c r="E60" s="86">
        <f t="shared" si="3"/>
        <v>1</v>
      </c>
      <c r="F60" s="86">
        <f t="shared" si="4"/>
        <v>1</v>
      </c>
      <c r="G60" s="86">
        <f t="shared" si="5"/>
        <v>10</v>
      </c>
      <c r="H60" s="158">
        <f>IF(AND(M60&gt;0,M60&lt;=STATS!$C$22),1,"")</f>
        <v>1</v>
      </c>
      <c r="J60" s="24">
        <v>59</v>
      </c>
      <c r="K60">
        <v>45.45758</v>
      </c>
      <c r="L60">
        <v>-92.523300000000006</v>
      </c>
      <c r="M60" s="5">
        <v>10</v>
      </c>
      <c r="N60" s="5" t="s">
        <v>631</v>
      </c>
      <c r="O60" s="189" t="s">
        <v>705</v>
      </c>
      <c r="Q60" s="5">
        <v>1</v>
      </c>
      <c r="R60" s="9"/>
      <c r="S60" s="9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>
        <v>1</v>
      </c>
      <c r="AF60" s="26"/>
      <c r="AG60" s="26"/>
      <c r="AH60" s="26"/>
      <c r="EZ60" s="155"/>
      <c r="FA60" s="155"/>
      <c r="FB60" s="155">
        <v>1</v>
      </c>
      <c r="FC60" s="155"/>
      <c r="FD60" s="155"/>
    </row>
    <row r="61" spans="2:160">
      <c r="B61" s="86">
        <f t="shared" si="0"/>
        <v>2</v>
      </c>
      <c r="C61" s="86">
        <f t="shared" si="1"/>
        <v>2</v>
      </c>
      <c r="D61" s="86">
        <f t="shared" si="2"/>
        <v>1</v>
      </c>
      <c r="E61" s="86">
        <f t="shared" si="3"/>
        <v>2</v>
      </c>
      <c r="F61" s="86">
        <f t="shared" si="4"/>
        <v>1</v>
      </c>
      <c r="G61" s="86">
        <f t="shared" si="5"/>
        <v>6.5</v>
      </c>
      <c r="H61" s="158">
        <f>IF(AND(M61&gt;0,M61&lt;=STATS!$C$22),1,"")</f>
        <v>1</v>
      </c>
      <c r="J61" s="24">
        <v>60</v>
      </c>
      <c r="K61">
        <v>45.458030000000001</v>
      </c>
      <c r="L61">
        <v>-92.523319999999998</v>
      </c>
      <c r="M61" s="5">
        <v>6.5</v>
      </c>
      <c r="N61" s="5" t="s">
        <v>633</v>
      </c>
      <c r="O61" s="189" t="s">
        <v>705</v>
      </c>
      <c r="Q61" s="5">
        <v>1</v>
      </c>
      <c r="R61" s="9"/>
      <c r="S61" s="9">
        <v>1</v>
      </c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>
        <v>1</v>
      </c>
      <c r="AF61" s="26"/>
      <c r="AG61" s="26"/>
      <c r="AH61" s="26"/>
      <c r="EZ61" s="155"/>
      <c r="FA61" s="155"/>
      <c r="FB61" s="155"/>
      <c r="FC61" s="155"/>
      <c r="FD61" s="155"/>
    </row>
    <row r="62" spans="2:160">
      <c r="B62" s="86">
        <f t="shared" si="0"/>
        <v>1</v>
      </c>
      <c r="C62" s="86">
        <f t="shared" si="1"/>
        <v>1</v>
      </c>
      <c r="D62" s="86">
        <f t="shared" si="2"/>
        <v>1</v>
      </c>
      <c r="E62" s="86">
        <f t="shared" si="3"/>
        <v>1</v>
      </c>
      <c r="F62" s="86">
        <f t="shared" si="4"/>
        <v>1</v>
      </c>
      <c r="G62" s="86">
        <f t="shared" si="5"/>
        <v>4.5</v>
      </c>
      <c r="H62" s="158">
        <f>IF(AND(M62&gt;0,M62&lt;=STATS!$C$22),1,"")</f>
        <v>1</v>
      </c>
      <c r="J62" s="24">
        <v>61</v>
      </c>
      <c r="K62">
        <v>45.458480000000002</v>
      </c>
      <c r="L62">
        <v>-92.523340000000005</v>
      </c>
      <c r="M62" s="5">
        <v>4.5</v>
      </c>
      <c r="N62" s="5" t="s">
        <v>631</v>
      </c>
      <c r="O62" s="189" t="s">
        <v>705</v>
      </c>
      <c r="Q62" s="5">
        <v>1</v>
      </c>
      <c r="R62" s="9"/>
      <c r="S62" s="9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>
        <v>1</v>
      </c>
      <c r="AF62" s="26"/>
      <c r="AG62" s="26"/>
      <c r="AH62" s="26"/>
      <c r="EZ62" s="155"/>
      <c r="FA62" s="155"/>
      <c r="FB62" s="155">
        <v>1</v>
      </c>
      <c r="FC62" s="155"/>
      <c r="FD62" s="155"/>
    </row>
    <row r="63" spans="2:160">
      <c r="B63" s="86">
        <f t="shared" si="0"/>
        <v>1</v>
      </c>
      <c r="C63" s="86">
        <f t="shared" si="1"/>
        <v>1</v>
      </c>
      <c r="D63" s="86">
        <f t="shared" si="2"/>
        <v>1</v>
      </c>
      <c r="E63" s="86">
        <f t="shared" si="3"/>
        <v>1</v>
      </c>
      <c r="F63" s="86">
        <f t="shared" si="4"/>
        <v>1</v>
      </c>
      <c r="G63" s="86">
        <f t="shared" si="5"/>
        <v>5</v>
      </c>
      <c r="H63" s="158">
        <f>IF(AND(M63&gt;0,M63&lt;=STATS!$C$22),1,"")</f>
        <v>1</v>
      </c>
      <c r="J63" s="24">
        <v>62</v>
      </c>
      <c r="K63">
        <v>45.458919999999999</v>
      </c>
      <c r="L63">
        <v>-92.523359999999997</v>
      </c>
      <c r="M63" s="5">
        <v>5</v>
      </c>
      <c r="N63" s="5" t="s">
        <v>631</v>
      </c>
      <c r="O63" s="189" t="s">
        <v>705</v>
      </c>
      <c r="Q63" s="5">
        <v>1</v>
      </c>
      <c r="R63" s="9"/>
      <c r="S63" s="9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>
        <v>1</v>
      </c>
      <c r="AF63" s="26"/>
      <c r="AG63" s="26"/>
      <c r="AH63" s="26"/>
      <c r="EZ63" s="155"/>
      <c r="FA63" s="155"/>
      <c r="FB63" s="155">
        <v>1</v>
      </c>
      <c r="FC63" s="155"/>
      <c r="FD63" s="155"/>
    </row>
    <row r="64" spans="2:160">
      <c r="B64" s="86">
        <f t="shared" si="0"/>
        <v>1</v>
      </c>
      <c r="C64" s="86">
        <f t="shared" si="1"/>
        <v>1</v>
      </c>
      <c r="D64" s="86">
        <f t="shared" si="2"/>
        <v>1</v>
      </c>
      <c r="E64" s="86">
        <f t="shared" si="3"/>
        <v>1</v>
      </c>
      <c r="F64" s="86">
        <f t="shared" si="4"/>
        <v>1</v>
      </c>
      <c r="G64" s="86">
        <f t="shared" si="5"/>
        <v>4.5</v>
      </c>
      <c r="H64" s="158">
        <f>IF(AND(M64&gt;0,M64&lt;=STATS!$C$22),1,"")</f>
        <v>1</v>
      </c>
      <c r="J64" s="24">
        <v>63</v>
      </c>
      <c r="K64">
        <v>45.45937</v>
      </c>
      <c r="L64">
        <v>-92.523380000000003</v>
      </c>
      <c r="M64" s="5">
        <v>4.5</v>
      </c>
      <c r="N64" s="5" t="s">
        <v>631</v>
      </c>
      <c r="O64" s="189" t="s">
        <v>705</v>
      </c>
      <c r="Q64" s="5">
        <v>2</v>
      </c>
      <c r="R64" s="9"/>
      <c r="S64" s="9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>
        <v>2</v>
      </c>
      <c r="AF64" s="26"/>
      <c r="AG64" s="26"/>
      <c r="AH64" s="26"/>
      <c r="EZ64" s="155"/>
      <c r="FA64" s="155"/>
      <c r="FB64" s="155">
        <v>1</v>
      </c>
      <c r="FC64" s="155"/>
      <c r="FD64" s="155"/>
    </row>
    <row r="65" spans="2:160">
      <c r="B65" s="86">
        <f t="shared" si="0"/>
        <v>5</v>
      </c>
      <c r="C65" s="86">
        <f t="shared" si="1"/>
        <v>5</v>
      </c>
      <c r="D65" s="86">
        <f t="shared" si="2"/>
        <v>5</v>
      </c>
      <c r="E65" s="86">
        <f t="shared" si="3"/>
        <v>5</v>
      </c>
      <c r="F65" s="86">
        <f t="shared" si="4"/>
        <v>5</v>
      </c>
      <c r="G65" s="86">
        <f t="shared" si="5"/>
        <v>4</v>
      </c>
      <c r="H65" s="158">
        <f>IF(AND(M65&gt;0,M65&lt;=STATS!$C$22),1,"")</f>
        <v>1</v>
      </c>
      <c r="J65" s="24">
        <v>64</v>
      </c>
      <c r="K65">
        <v>45.459809999999997</v>
      </c>
      <c r="L65">
        <v>-92.523399999999995</v>
      </c>
      <c r="M65" s="5">
        <v>4</v>
      </c>
      <c r="N65" s="5" t="s">
        <v>631</v>
      </c>
      <c r="O65" s="189" t="s">
        <v>705</v>
      </c>
      <c r="Q65" s="5">
        <v>3</v>
      </c>
      <c r="R65" s="9"/>
      <c r="S65" s="9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>
        <v>3</v>
      </c>
      <c r="AF65" s="26"/>
      <c r="AG65" s="26"/>
      <c r="AH65" s="26"/>
      <c r="BE65" s="5">
        <v>2</v>
      </c>
      <c r="CB65" s="5">
        <v>3</v>
      </c>
      <c r="ED65" s="5">
        <v>2</v>
      </c>
      <c r="EU65" s="5">
        <v>1</v>
      </c>
      <c r="EZ65" s="155"/>
      <c r="FA65" s="155"/>
      <c r="FB65" s="155">
        <v>3</v>
      </c>
      <c r="FC65" s="155"/>
      <c r="FD65" s="155"/>
    </row>
    <row r="66" spans="2:160">
      <c r="B66" s="86">
        <f t="shared" ref="B66:B129" si="6">COUNT(R66:EY66,FE66:FM66)</f>
        <v>1</v>
      </c>
      <c r="C66" s="86">
        <f t="shared" ref="C66:C129" si="7">IF(COUNT(R66:EY66,FE66:FM66)&gt;0,COUNT(R66:EY66,FE66:FM66),"")</f>
        <v>1</v>
      </c>
      <c r="D66" s="86">
        <f t="shared" ref="D66:D129" si="8">IF(COUNT(T66:BJ66,BL66:BT66,BV66:CB66,CD66:EY66,FE66:FM66)&gt;0,COUNT(T66:BJ66,BL66:BT66,BV66:CB66,CD66:EY66,FE66:FM66),"")</f>
        <v>1</v>
      </c>
      <c r="E66" s="86">
        <f t="shared" ref="E66:E129" si="9">IF(H66=1,COUNT(R66:EY66,FE66:FM66),"")</f>
        <v>1</v>
      </c>
      <c r="F66" s="86">
        <f t="shared" ref="F66:F129" si="10">IF(H66=1,COUNT(T66:BJ66,BL66:BT66,BV66:CB66,CD66:EY66,FE66:FM66),"")</f>
        <v>1</v>
      </c>
      <c r="G66" s="86">
        <f t="shared" ref="G66:G129" si="11">IF($B66&gt;=1,$M66,"")</f>
        <v>1</v>
      </c>
      <c r="H66" s="158">
        <f>IF(AND(M66&gt;0,M66&lt;=STATS!$C$22),1,"")</f>
        <v>1</v>
      </c>
      <c r="J66" s="24">
        <v>65</v>
      </c>
      <c r="K66">
        <v>45.454479999999997</v>
      </c>
      <c r="L66">
        <v>-92.522530000000003</v>
      </c>
      <c r="M66" s="5">
        <v>1</v>
      </c>
      <c r="N66" s="5" t="s">
        <v>632</v>
      </c>
      <c r="O66" s="189" t="s">
        <v>705</v>
      </c>
      <c r="Q66" s="5">
        <v>1</v>
      </c>
      <c r="R66" s="9"/>
      <c r="S66" s="9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>
        <v>1</v>
      </c>
      <c r="AF66" s="26"/>
      <c r="AG66" s="26"/>
      <c r="AH66" s="26"/>
      <c r="CC66" s="5" t="s">
        <v>682</v>
      </c>
      <c r="EZ66" s="155"/>
      <c r="FA66" s="155"/>
      <c r="FB66" s="155">
        <v>1</v>
      </c>
      <c r="FC66" s="155"/>
      <c r="FD66" s="155"/>
    </row>
    <row r="67" spans="2:160">
      <c r="B67" s="86">
        <f t="shared" si="6"/>
        <v>0</v>
      </c>
      <c r="C67" s="86" t="str">
        <f t="shared" si="7"/>
        <v/>
      </c>
      <c r="D67" s="86" t="str">
        <f t="shared" si="8"/>
        <v/>
      </c>
      <c r="E67" s="86">
        <f t="shared" si="9"/>
        <v>0</v>
      </c>
      <c r="F67" s="86">
        <f t="shared" si="10"/>
        <v>0</v>
      </c>
      <c r="G67" s="86" t="str">
        <f t="shared" si="11"/>
        <v/>
      </c>
      <c r="H67" s="158">
        <f>IF(AND(M67&gt;0,M67&lt;=STATS!$C$22),1,"")</f>
        <v>1</v>
      </c>
      <c r="J67" s="24">
        <v>66</v>
      </c>
      <c r="K67">
        <v>45.454920000000001</v>
      </c>
      <c r="L67">
        <v>-92.522549999999995</v>
      </c>
      <c r="M67" s="5">
        <v>9.5</v>
      </c>
      <c r="N67" s="5" t="s">
        <v>631</v>
      </c>
      <c r="O67" s="189" t="s">
        <v>705</v>
      </c>
      <c r="R67" s="9"/>
      <c r="S67" s="9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EZ67" s="155"/>
      <c r="FA67" s="155"/>
      <c r="FB67" s="155"/>
      <c r="FC67" s="155"/>
      <c r="FD67" s="155"/>
    </row>
    <row r="68" spans="2:160">
      <c r="B68" s="86">
        <f t="shared" si="6"/>
        <v>0</v>
      </c>
      <c r="C68" s="86" t="str">
        <f t="shared" si="7"/>
        <v/>
      </c>
      <c r="D68" s="86" t="str">
        <f t="shared" si="8"/>
        <v/>
      </c>
      <c r="E68" s="86">
        <f t="shared" si="9"/>
        <v>0</v>
      </c>
      <c r="F68" s="86">
        <f t="shared" si="10"/>
        <v>0</v>
      </c>
      <c r="G68" s="86" t="str">
        <f t="shared" si="11"/>
        <v/>
      </c>
      <c r="H68" s="158">
        <f>IF(AND(M68&gt;0,M68&lt;=STATS!$C$22),1,"")</f>
        <v>1</v>
      </c>
      <c r="J68" s="24">
        <v>67</v>
      </c>
      <c r="K68">
        <v>45.455370000000002</v>
      </c>
      <c r="L68">
        <v>-92.522570000000002</v>
      </c>
      <c r="M68" s="5">
        <v>11</v>
      </c>
      <c r="N68" s="5" t="s">
        <v>631</v>
      </c>
      <c r="O68" s="189" t="s">
        <v>705</v>
      </c>
      <c r="R68" s="9"/>
      <c r="S68" s="9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EZ68" s="155"/>
      <c r="FA68" s="155"/>
      <c r="FB68" s="155"/>
      <c r="FC68" s="155"/>
      <c r="FD68" s="155"/>
    </row>
    <row r="69" spans="2:160">
      <c r="B69" s="86">
        <f t="shared" si="6"/>
        <v>1</v>
      </c>
      <c r="C69" s="86">
        <f t="shared" si="7"/>
        <v>1</v>
      </c>
      <c r="D69" s="86">
        <f t="shared" si="8"/>
        <v>1</v>
      </c>
      <c r="E69" s="86">
        <f t="shared" si="9"/>
        <v>1</v>
      </c>
      <c r="F69" s="86">
        <f t="shared" si="10"/>
        <v>1</v>
      </c>
      <c r="G69" s="86">
        <f t="shared" si="11"/>
        <v>13</v>
      </c>
      <c r="H69" s="158">
        <f>IF(AND(M69&gt;0,M69&lt;=STATS!$C$22),1,"")</f>
        <v>1</v>
      </c>
      <c r="J69" s="24">
        <v>68</v>
      </c>
      <c r="K69">
        <v>45.45581</v>
      </c>
      <c r="L69">
        <v>-92.522589999999994</v>
      </c>
      <c r="M69" s="5">
        <v>13</v>
      </c>
      <c r="N69" s="5" t="s">
        <v>631</v>
      </c>
      <c r="O69" s="189" t="s">
        <v>705</v>
      </c>
      <c r="Q69" s="5">
        <v>1</v>
      </c>
      <c r="R69" s="9"/>
      <c r="S69" s="9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>
        <v>1</v>
      </c>
      <c r="AF69" s="26"/>
      <c r="AG69" s="26"/>
      <c r="AH69" s="26"/>
      <c r="EZ69" s="155"/>
      <c r="FA69" s="155"/>
      <c r="FB69" s="155">
        <v>1</v>
      </c>
      <c r="FC69" s="155"/>
      <c r="FD69" s="155"/>
    </row>
    <row r="70" spans="2:160">
      <c r="B70" s="86">
        <f t="shared" si="6"/>
        <v>0</v>
      </c>
      <c r="C70" s="86" t="str">
        <f t="shared" si="7"/>
        <v/>
      </c>
      <c r="D70" s="86" t="str">
        <f t="shared" si="8"/>
        <v/>
      </c>
      <c r="E70" s="86">
        <f t="shared" si="9"/>
        <v>0</v>
      </c>
      <c r="F70" s="86">
        <f t="shared" si="10"/>
        <v>0</v>
      </c>
      <c r="G70" s="86" t="str">
        <f t="shared" si="11"/>
        <v/>
      </c>
      <c r="H70" s="158">
        <f>IF(AND(M70&gt;0,M70&lt;=STATS!$C$22),1,"")</f>
        <v>1</v>
      </c>
      <c r="J70" s="24">
        <v>69</v>
      </c>
      <c r="K70">
        <v>45.45626</v>
      </c>
      <c r="L70">
        <v>-92.52261</v>
      </c>
      <c r="M70" s="5">
        <v>13.5</v>
      </c>
      <c r="N70" s="5" t="s">
        <v>631</v>
      </c>
      <c r="O70" s="189" t="s">
        <v>705</v>
      </c>
      <c r="R70" s="9"/>
      <c r="S70" s="9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EZ70" s="155"/>
      <c r="FA70" s="155"/>
      <c r="FB70" s="155"/>
      <c r="FC70" s="155"/>
      <c r="FD70" s="155"/>
    </row>
    <row r="71" spans="2:160">
      <c r="B71" s="86">
        <f t="shared" si="6"/>
        <v>0</v>
      </c>
      <c r="C71" s="86" t="str">
        <f t="shared" si="7"/>
        <v/>
      </c>
      <c r="D71" s="86" t="str">
        <f t="shared" si="8"/>
        <v/>
      </c>
      <c r="E71" s="86">
        <f t="shared" si="9"/>
        <v>0</v>
      </c>
      <c r="F71" s="86">
        <f t="shared" si="10"/>
        <v>0</v>
      </c>
      <c r="G71" s="86" t="str">
        <f t="shared" si="11"/>
        <v/>
      </c>
      <c r="H71" s="158">
        <f>IF(AND(M71&gt;0,M71&lt;=STATS!$C$22),1,"")</f>
        <v>1</v>
      </c>
      <c r="J71" s="24">
        <v>70</v>
      </c>
      <c r="K71">
        <v>45.456710000000001</v>
      </c>
      <c r="L71">
        <v>-92.522630000000007</v>
      </c>
      <c r="M71" s="5">
        <v>14</v>
      </c>
      <c r="N71" s="5" t="s">
        <v>631</v>
      </c>
      <c r="O71" s="189" t="s">
        <v>705</v>
      </c>
      <c r="R71" s="9"/>
      <c r="S71" s="9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EZ71" s="155"/>
      <c r="FA71" s="155"/>
      <c r="FB71" s="155"/>
      <c r="FC71" s="155"/>
      <c r="FD71" s="155"/>
    </row>
    <row r="72" spans="2:160">
      <c r="B72" s="86">
        <f t="shared" si="6"/>
        <v>0</v>
      </c>
      <c r="C72" s="86" t="str">
        <f t="shared" si="7"/>
        <v/>
      </c>
      <c r="D72" s="86" t="str">
        <f t="shared" si="8"/>
        <v/>
      </c>
      <c r="E72" s="86">
        <f t="shared" si="9"/>
        <v>0</v>
      </c>
      <c r="F72" s="86">
        <f t="shared" si="10"/>
        <v>0</v>
      </c>
      <c r="G72" s="86" t="str">
        <f t="shared" si="11"/>
        <v/>
      </c>
      <c r="H72" s="158">
        <f>IF(AND(M72&gt;0,M72&lt;=STATS!$C$22),1,"")</f>
        <v>1</v>
      </c>
      <c r="J72" s="24">
        <v>71</v>
      </c>
      <c r="K72">
        <v>45.457149999999999</v>
      </c>
      <c r="L72">
        <v>-92.522649999999999</v>
      </c>
      <c r="M72" s="5">
        <v>13</v>
      </c>
      <c r="N72" s="5" t="s">
        <v>631</v>
      </c>
      <c r="O72" s="189" t="s">
        <v>705</v>
      </c>
      <c r="R72" s="9"/>
      <c r="S72" s="9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EZ72" s="155"/>
      <c r="FA72" s="155"/>
      <c r="FB72" s="155"/>
      <c r="FC72" s="155"/>
      <c r="FD72" s="155"/>
    </row>
    <row r="73" spans="2:160">
      <c r="B73" s="86">
        <f t="shared" si="6"/>
        <v>1</v>
      </c>
      <c r="C73" s="86">
        <f t="shared" si="7"/>
        <v>1</v>
      </c>
      <c r="D73" s="86">
        <f t="shared" si="8"/>
        <v>1</v>
      </c>
      <c r="E73" s="86">
        <f t="shared" si="9"/>
        <v>1</v>
      </c>
      <c r="F73" s="86">
        <f t="shared" si="10"/>
        <v>1</v>
      </c>
      <c r="G73" s="86">
        <f t="shared" si="11"/>
        <v>11.5</v>
      </c>
      <c r="H73" s="158">
        <f>IF(AND(M73&gt;0,M73&lt;=STATS!$C$22),1,"")</f>
        <v>1</v>
      </c>
      <c r="J73" s="24">
        <v>72</v>
      </c>
      <c r="K73">
        <v>45.457599999999999</v>
      </c>
      <c r="L73">
        <v>-92.522670000000005</v>
      </c>
      <c r="M73" s="5">
        <v>11.5</v>
      </c>
      <c r="N73" s="5" t="s">
        <v>631</v>
      </c>
      <c r="O73" s="189" t="s">
        <v>705</v>
      </c>
      <c r="Q73" s="5">
        <v>1</v>
      </c>
      <c r="R73" s="9"/>
      <c r="S73" s="9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>
        <v>1</v>
      </c>
      <c r="AF73" s="26"/>
      <c r="AG73" s="26"/>
      <c r="AH73" s="26"/>
      <c r="EZ73" s="155"/>
      <c r="FA73" s="155"/>
      <c r="FB73" s="155"/>
      <c r="FC73" s="155"/>
      <c r="FD73" s="155"/>
    </row>
    <row r="74" spans="2:160">
      <c r="B74" s="86">
        <f t="shared" si="6"/>
        <v>1</v>
      </c>
      <c r="C74" s="86">
        <f t="shared" si="7"/>
        <v>1</v>
      </c>
      <c r="D74" s="86">
        <f t="shared" si="8"/>
        <v>1</v>
      </c>
      <c r="E74" s="86">
        <f t="shared" si="9"/>
        <v>1</v>
      </c>
      <c r="F74" s="86">
        <f t="shared" si="10"/>
        <v>1</v>
      </c>
      <c r="G74" s="86">
        <f t="shared" si="11"/>
        <v>5.5</v>
      </c>
      <c r="H74" s="158">
        <f>IF(AND(M74&gt;0,M74&lt;=STATS!$C$22),1,"")</f>
        <v>1</v>
      </c>
      <c r="J74" s="24">
        <v>73</v>
      </c>
      <c r="K74">
        <v>45.458039999999997</v>
      </c>
      <c r="L74">
        <v>-92.522689999999997</v>
      </c>
      <c r="M74" s="5">
        <v>5.5</v>
      </c>
      <c r="N74" s="5" t="s">
        <v>631</v>
      </c>
      <c r="O74" s="189" t="s">
        <v>705</v>
      </c>
      <c r="Q74" s="5">
        <v>3</v>
      </c>
      <c r="R74" s="9"/>
      <c r="S74" s="9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>
        <v>3</v>
      </c>
      <c r="AF74" s="26"/>
      <c r="AG74" s="26"/>
      <c r="AH74" s="26"/>
      <c r="EZ74" s="155"/>
      <c r="FA74" s="155"/>
      <c r="FB74" s="155">
        <v>1</v>
      </c>
      <c r="FC74" s="155"/>
      <c r="FD74" s="155"/>
    </row>
    <row r="75" spans="2:160">
      <c r="B75" s="86">
        <f t="shared" si="6"/>
        <v>4</v>
      </c>
      <c r="C75" s="86">
        <f t="shared" si="7"/>
        <v>4</v>
      </c>
      <c r="D75" s="86">
        <f t="shared" si="8"/>
        <v>3</v>
      </c>
      <c r="E75" s="86">
        <f t="shared" si="9"/>
        <v>4</v>
      </c>
      <c r="F75" s="86">
        <f t="shared" si="10"/>
        <v>3</v>
      </c>
      <c r="G75" s="86">
        <f t="shared" si="11"/>
        <v>2.5</v>
      </c>
      <c r="H75" s="158">
        <f>IF(AND(M75&gt;0,M75&lt;=STATS!$C$22),1,"")</f>
        <v>1</v>
      </c>
      <c r="J75" s="24">
        <v>74</v>
      </c>
      <c r="K75">
        <v>45.458489999999998</v>
      </c>
      <c r="L75">
        <v>-92.522710000000004</v>
      </c>
      <c r="M75" s="5">
        <v>2.5</v>
      </c>
      <c r="N75" s="5" t="s">
        <v>633</v>
      </c>
      <c r="O75" s="189" t="s">
        <v>705</v>
      </c>
      <c r="Q75" s="5">
        <v>2</v>
      </c>
      <c r="R75" s="9"/>
      <c r="S75" s="9">
        <v>1</v>
      </c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>
        <v>1</v>
      </c>
      <c r="AF75" s="26"/>
      <c r="AG75" s="26"/>
      <c r="AH75" s="26"/>
      <c r="AQ75" s="5">
        <v>1</v>
      </c>
      <c r="BR75" s="5">
        <v>2</v>
      </c>
      <c r="EJ75" s="5" t="s">
        <v>680</v>
      </c>
      <c r="EZ75" s="155"/>
      <c r="FA75" s="155"/>
      <c r="FB75" s="155">
        <v>1</v>
      </c>
      <c r="FC75" s="155"/>
      <c r="FD75" s="155"/>
    </row>
    <row r="76" spans="2:160">
      <c r="B76" s="86">
        <f t="shared" si="6"/>
        <v>1</v>
      </c>
      <c r="C76" s="86">
        <f t="shared" si="7"/>
        <v>1</v>
      </c>
      <c r="D76" s="86">
        <f t="shared" si="8"/>
        <v>1</v>
      </c>
      <c r="E76" s="86">
        <f t="shared" si="9"/>
        <v>1</v>
      </c>
      <c r="F76" s="86">
        <f t="shared" si="10"/>
        <v>1</v>
      </c>
      <c r="G76" s="86">
        <f t="shared" si="11"/>
        <v>4</v>
      </c>
      <c r="H76" s="158">
        <f>IF(AND(M76&gt;0,M76&lt;=STATS!$C$22),1,"")</f>
        <v>1</v>
      </c>
      <c r="J76" s="24">
        <v>75</v>
      </c>
      <c r="K76">
        <v>45.458930000000002</v>
      </c>
      <c r="L76">
        <v>-92.522729999999996</v>
      </c>
      <c r="M76" s="5">
        <v>4</v>
      </c>
      <c r="N76" s="5" t="s">
        <v>631</v>
      </c>
      <c r="O76" s="189" t="s">
        <v>705</v>
      </c>
      <c r="Q76" s="5">
        <v>2</v>
      </c>
      <c r="R76" s="9"/>
      <c r="S76" s="9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>
        <v>2</v>
      </c>
      <c r="AF76" s="26"/>
      <c r="AG76" s="26"/>
      <c r="AH76" s="26"/>
      <c r="EZ76" s="155"/>
      <c r="FA76" s="155"/>
      <c r="FB76" s="155">
        <v>1</v>
      </c>
      <c r="FC76" s="155"/>
      <c r="FD76" s="155"/>
    </row>
    <row r="77" spans="2:160">
      <c r="B77" s="86">
        <f t="shared" si="6"/>
        <v>1</v>
      </c>
      <c r="C77" s="86">
        <f t="shared" si="7"/>
        <v>1</v>
      </c>
      <c r="D77" s="86">
        <f t="shared" si="8"/>
        <v>1</v>
      </c>
      <c r="E77" s="86">
        <f t="shared" si="9"/>
        <v>1</v>
      </c>
      <c r="F77" s="86">
        <f t="shared" si="10"/>
        <v>1</v>
      </c>
      <c r="G77" s="86">
        <f t="shared" si="11"/>
        <v>4</v>
      </c>
      <c r="H77" s="158">
        <f>IF(AND(M77&gt;0,M77&lt;=STATS!$C$22),1,"")</f>
        <v>1</v>
      </c>
      <c r="J77" s="24">
        <v>76</v>
      </c>
      <c r="K77">
        <v>45.459380000000003</v>
      </c>
      <c r="L77">
        <v>-92.522750000000002</v>
      </c>
      <c r="M77" s="5">
        <v>4</v>
      </c>
      <c r="N77" s="5" t="s">
        <v>631</v>
      </c>
      <c r="O77" s="189" t="s">
        <v>705</v>
      </c>
      <c r="Q77" s="5">
        <v>1</v>
      </c>
      <c r="R77" s="9"/>
      <c r="S77" s="9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>
        <v>1</v>
      </c>
      <c r="AF77" s="26"/>
      <c r="AG77" s="26"/>
      <c r="AH77" s="26"/>
      <c r="EZ77" s="155"/>
      <c r="FA77" s="155"/>
      <c r="FB77" s="155">
        <v>1</v>
      </c>
      <c r="FC77" s="155"/>
      <c r="FD77" s="155"/>
    </row>
    <row r="78" spans="2:160">
      <c r="B78" s="86">
        <f t="shared" si="6"/>
        <v>5</v>
      </c>
      <c r="C78" s="86">
        <f t="shared" si="7"/>
        <v>5</v>
      </c>
      <c r="D78" s="86">
        <f t="shared" si="8"/>
        <v>5</v>
      </c>
      <c r="E78" s="86">
        <f t="shared" si="9"/>
        <v>5</v>
      </c>
      <c r="F78" s="86">
        <f t="shared" si="10"/>
        <v>5</v>
      </c>
      <c r="G78" s="86">
        <f t="shared" si="11"/>
        <v>2.5</v>
      </c>
      <c r="H78" s="158">
        <f>IF(AND(M78&gt;0,M78&lt;=STATS!$C$22),1,"")</f>
        <v>1</v>
      </c>
      <c r="J78" s="24">
        <v>77</v>
      </c>
      <c r="K78">
        <v>45.459829999999997</v>
      </c>
      <c r="L78">
        <v>-92.522769999999994</v>
      </c>
      <c r="M78" s="5">
        <v>2.5</v>
      </c>
      <c r="N78" s="5" t="s">
        <v>631</v>
      </c>
      <c r="O78" s="189" t="s">
        <v>705</v>
      </c>
      <c r="Q78" s="5">
        <v>2</v>
      </c>
      <c r="R78" s="9"/>
      <c r="S78" s="9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>
        <v>1</v>
      </c>
      <c r="AF78" s="26"/>
      <c r="AG78" s="26"/>
      <c r="AH78" s="26"/>
      <c r="BE78" s="5">
        <v>2</v>
      </c>
      <c r="CB78" s="5">
        <v>2</v>
      </c>
      <c r="ED78" s="5">
        <v>3</v>
      </c>
      <c r="EJ78" s="5" t="s">
        <v>680</v>
      </c>
      <c r="EU78" s="5">
        <v>3</v>
      </c>
      <c r="EZ78" s="155"/>
      <c r="FA78" s="155"/>
      <c r="FB78" s="155">
        <v>1</v>
      </c>
      <c r="FC78" s="155"/>
      <c r="FD78" s="155"/>
    </row>
    <row r="79" spans="2:160">
      <c r="B79" s="86">
        <f t="shared" si="6"/>
        <v>4</v>
      </c>
      <c r="C79" s="86">
        <f t="shared" si="7"/>
        <v>4</v>
      </c>
      <c r="D79" s="86">
        <f t="shared" si="8"/>
        <v>3</v>
      </c>
      <c r="E79" s="86">
        <f t="shared" si="9"/>
        <v>4</v>
      </c>
      <c r="F79" s="86">
        <f t="shared" si="10"/>
        <v>3</v>
      </c>
      <c r="G79" s="86">
        <f t="shared" si="11"/>
        <v>4</v>
      </c>
      <c r="H79" s="158">
        <f>IF(AND(M79&gt;0,M79&lt;=STATS!$C$22),1,"")</f>
        <v>1</v>
      </c>
      <c r="J79" s="24">
        <v>78</v>
      </c>
      <c r="K79">
        <v>45.454039999999999</v>
      </c>
      <c r="L79">
        <v>-92.521870000000007</v>
      </c>
      <c r="M79" s="5">
        <v>4</v>
      </c>
      <c r="N79" s="5" t="s">
        <v>632</v>
      </c>
      <c r="O79" s="189" t="s">
        <v>705</v>
      </c>
      <c r="Q79" s="5">
        <v>1</v>
      </c>
      <c r="R79" s="9"/>
      <c r="S79" s="9">
        <v>1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>
        <v>1</v>
      </c>
      <c r="AF79" s="26"/>
      <c r="AG79" s="26"/>
      <c r="AH79" s="26"/>
      <c r="BG79" s="5">
        <v>1</v>
      </c>
      <c r="BR79" s="5">
        <v>1</v>
      </c>
      <c r="EZ79" s="155"/>
      <c r="FA79" s="155"/>
      <c r="FB79" s="155">
        <v>2</v>
      </c>
      <c r="FC79" s="155"/>
      <c r="FD79" s="155"/>
    </row>
    <row r="80" spans="2:160">
      <c r="B80" s="86">
        <f t="shared" si="6"/>
        <v>1</v>
      </c>
      <c r="C80" s="86">
        <f t="shared" si="7"/>
        <v>1</v>
      </c>
      <c r="D80" s="86">
        <f t="shared" si="8"/>
        <v>1</v>
      </c>
      <c r="E80" s="86">
        <f t="shared" si="9"/>
        <v>1</v>
      </c>
      <c r="F80" s="86">
        <f t="shared" si="10"/>
        <v>1</v>
      </c>
      <c r="G80" s="86">
        <f t="shared" si="11"/>
        <v>9</v>
      </c>
      <c r="H80" s="158">
        <f>IF(AND(M80&gt;0,M80&lt;=STATS!$C$22),1,"")</f>
        <v>1</v>
      </c>
      <c r="J80" s="24">
        <v>79</v>
      </c>
      <c r="K80">
        <v>45.45449</v>
      </c>
      <c r="L80">
        <v>-92.521889999999999</v>
      </c>
      <c r="M80" s="5">
        <v>9</v>
      </c>
      <c r="N80" s="5" t="s">
        <v>631</v>
      </c>
      <c r="O80" s="189" t="s">
        <v>705</v>
      </c>
      <c r="Q80" s="5">
        <v>1</v>
      </c>
      <c r="R80" s="9"/>
      <c r="S80" s="9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>
        <v>1</v>
      </c>
      <c r="AF80" s="26"/>
      <c r="AG80" s="26"/>
      <c r="AH80" s="26"/>
      <c r="EZ80" s="155"/>
      <c r="FA80" s="155"/>
      <c r="FB80" s="155">
        <v>1</v>
      </c>
      <c r="FC80" s="155"/>
      <c r="FD80" s="155"/>
    </row>
    <row r="81" spans="2:160">
      <c r="B81" s="86">
        <f t="shared" si="6"/>
        <v>0</v>
      </c>
      <c r="C81" s="86" t="str">
        <f t="shared" si="7"/>
        <v/>
      </c>
      <c r="D81" s="86" t="str">
        <f t="shared" si="8"/>
        <v/>
      </c>
      <c r="E81" s="86">
        <f t="shared" si="9"/>
        <v>0</v>
      </c>
      <c r="F81" s="86">
        <f t="shared" si="10"/>
        <v>0</v>
      </c>
      <c r="G81" s="86" t="str">
        <f t="shared" si="11"/>
        <v/>
      </c>
      <c r="H81" s="158">
        <f>IF(AND(M81&gt;0,M81&lt;=STATS!$C$22),1,"")</f>
        <v>1</v>
      </c>
      <c r="J81" s="24">
        <v>80</v>
      </c>
      <c r="K81">
        <v>45.454940000000001</v>
      </c>
      <c r="L81">
        <v>-92.521910000000005</v>
      </c>
      <c r="M81" s="5">
        <v>11</v>
      </c>
      <c r="N81" s="5" t="s">
        <v>631</v>
      </c>
      <c r="O81" s="189" t="s">
        <v>705</v>
      </c>
      <c r="R81" s="9"/>
      <c r="S81" s="9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EZ81" s="155"/>
      <c r="FA81" s="155"/>
      <c r="FB81" s="155"/>
      <c r="FC81" s="155"/>
      <c r="FD81" s="155"/>
    </row>
    <row r="82" spans="2:160">
      <c r="B82" s="86">
        <f t="shared" si="6"/>
        <v>0</v>
      </c>
      <c r="C82" s="86" t="str">
        <f t="shared" si="7"/>
        <v/>
      </c>
      <c r="D82" s="86" t="str">
        <f t="shared" si="8"/>
        <v/>
      </c>
      <c r="E82" s="86">
        <f t="shared" si="9"/>
        <v>0</v>
      </c>
      <c r="F82" s="86">
        <f t="shared" si="10"/>
        <v>0</v>
      </c>
      <c r="G82" s="86" t="str">
        <f t="shared" si="11"/>
        <v/>
      </c>
      <c r="H82" s="158">
        <f>IF(AND(M82&gt;0,M82&lt;=STATS!$C$22),1,"")</f>
        <v>1</v>
      </c>
      <c r="J82" s="24">
        <v>81</v>
      </c>
      <c r="K82">
        <v>45.455379999999998</v>
      </c>
      <c r="L82">
        <v>-92.521929999999998</v>
      </c>
      <c r="M82" s="5">
        <v>12.5</v>
      </c>
      <c r="N82" s="5" t="s">
        <v>631</v>
      </c>
      <c r="O82" s="189" t="s">
        <v>705</v>
      </c>
      <c r="R82" s="9"/>
      <c r="S82" s="9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EZ82" s="155"/>
      <c r="FA82" s="155"/>
      <c r="FB82" s="155"/>
      <c r="FC82" s="155"/>
      <c r="FD82" s="155"/>
    </row>
    <row r="83" spans="2:160">
      <c r="B83" s="86">
        <f t="shared" si="6"/>
        <v>0</v>
      </c>
      <c r="C83" s="86" t="str">
        <f t="shared" si="7"/>
        <v/>
      </c>
      <c r="D83" s="86" t="str">
        <f t="shared" si="8"/>
        <v/>
      </c>
      <c r="E83" s="86">
        <f t="shared" si="9"/>
        <v>0</v>
      </c>
      <c r="F83" s="86">
        <f t="shared" si="10"/>
        <v>0</v>
      </c>
      <c r="G83" s="86" t="str">
        <f t="shared" si="11"/>
        <v/>
      </c>
      <c r="H83" s="158">
        <f>IF(AND(M83&gt;0,M83&lt;=STATS!$C$22),1,"")</f>
        <v>1</v>
      </c>
      <c r="J83" s="24">
        <v>82</v>
      </c>
      <c r="K83">
        <v>45.455829999999999</v>
      </c>
      <c r="L83">
        <v>-92.521950000000004</v>
      </c>
      <c r="M83" s="5">
        <v>13.5</v>
      </c>
      <c r="N83" s="5" t="s">
        <v>631</v>
      </c>
      <c r="O83" s="189" t="s">
        <v>705</v>
      </c>
      <c r="R83" s="9"/>
      <c r="S83" s="9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EZ83" s="155"/>
      <c r="FA83" s="155"/>
      <c r="FB83" s="155"/>
      <c r="FC83" s="155"/>
      <c r="FD83" s="155"/>
    </row>
    <row r="84" spans="2:160">
      <c r="B84" s="86">
        <f t="shared" si="6"/>
        <v>0</v>
      </c>
      <c r="C84" s="86" t="str">
        <f t="shared" si="7"/>
        <v/>
      </c>
      <c r="D84" s="86" t="str">
        <f t="shared" si="8"/>
        <v/>
      </c>
      <c r="E84" s="86">
        <f t="shared" si="9"/>
        <v>0</v>
      </c>
      <c r="F84" s="86">
        <f t="shared" si="10"/>
        <v>0</v>
      </c>
      <c r="G84" s="86" t="str">
        <f t="shared" si="11"/>
        <v/>
      </c>
      <c r="H84" s="158">
        <f>IF(AND(M84&gt;0,M84&lt;=STATS!$C$22),1,"")</f>
        <v>1</v>
      </c>
      <c r="J84" s="24">
        <v>83</v>
      </c>
      <c r="K84">
        <v>45.456270000000004</v>
      </c>
      <c r="L84">
        <v>-92.521969999999996</v>
      </c>
      <c r="M84" s="5">
        <v>14.5</v>
      </c>
      <c r="N84" s="5" t="s">
        <v>631</v>
      </c>
      <c r="O84" s="189" t="s">
        <v>705</v>
      </c>
      <c r="R84" s="9"/>
      <c r="S84" s="9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EZ84" s="155"/>
      <c r="FA84" s="155"/>
      <c r="FB84" s="155"/>
      <c r="FC84" s="155"/>
      <c r="FD84" s="155"/>
    </row>
    <row r="85" spans="2:160">
      <c r="B85" s="86">
        <f t="shared" si="6"/>
        <v>0</v>
      </c>
      <c r="C85" s="86" t="str">
        <f t="shared" si="7"/>
        <v/>
      </c>
      <c r="D85" s="86" t="str">
        <f t="shared" si="8"/>
        <v/>
      </c>
      <c r="E85" s="86">
        <f t="shared" si="9"/>
        <v>0</v>
      </c>
      <c r="F85" s="86">
        <f t="shared" si="10"/>
        <v>0</v>
      </c>
      <c r="G85" s="86" t="str">
        <f t="shared" si="11"/>
        <v/>
      </c>
      <c r="H85" s="158">
        <f>IF(AND(M85&gt;0,M85&lt;=STATS!$C$22),1,"")</f>
        <v>1</v>
      </c>
      <c r="J85" s="24">
        <v>84</v>
      </c>
      <c r="K85">
        <v>45.456719999999997</v>
      </c>
      <c r="L85">
        <v>-92.521990000000002</v>
      </c>
      <c r="M85" s="5">
        <v>14.5</v>
      </c>
      <c r="N85" s="5" t="s">
        <v>631</v>
      </c>
      <c r="O85" s="189" t="s">
        <v>705</v>
      </c>
      <c r="R85" s="9"/>
      <c r="S85" s="9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EZ85" s="155"/>
      <c r="FA85" s="155"/>
      <c r="FB85" s="155"/>
      <c r="FC85" s="155"/>
      <c r="FD85" s="155"/>
    </row>
    <row r="86" spans="2:160">
      <c r="B86" s="86">
        <f t="shared" si="6"/>
        <v>1</v>
      </c>
      <c r="C86" s="86">
        <f t="shared" si="7"/>
        <v>1</v>
      </c>
      <c r="D86" s="86">
        <f t="shared" si="8"/>
        <v>1</v>
      </c>
      <c r="E86" s="86">
        <f t="shared" si="9"/>
        <v>1</v>
      </c>
      <c r="F86" s="86">
        <f t="shared" si="10"/>
        <v>1</v>
      </c>
      <c r="G86" s="86">
        <f t="shared" si="11"/>
        <v>13.5</v>
      </c>
      <c r="H86" s="158">
        <f>IF(AND(M86&gt;0,M86&lt;=STATS!$C$22),1,"")</f>
        <v>1</v>
      </c>
      <c r="J86" s="24">
        <v>85</v>
      </c>
      <c r="K86">
        <v>45.457169999999998</v>
      </c>
      <c r="L86">
        <v>-92.522009999999995</v>
      </c>
      <c r="M86" s="5">
        <v>13.5</v>
      </c>
      <c r="N86" s="5" t="s">
        <v>631</v>
      </c>
      <c r="O86" s="189" t="s">
        <v>705</v>
      </c>
      <c r="Q86" s="5">
        <v>1</v>
      </c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>
        <v>1</v>
      </c>
      <c r="AF86" s="26"/>
      <c r="AG86" s="26"/>
      <c r="AH86" s="26"/>
      <c r="EZ86" s="155"/>
      <c r="FA86" s="155"/>
      <c r="FB86" s="155"/>
      <c r="FC86" s="155"/>
      <c r="FD86" s="155"/>
    </row>
    <row r="87" spans="2:160">
      <c r="B87" s="86">
        <f t="shared" si="6"/>
        <v>1</v>
      </c>
      <c r="C87" s="86">
        <f t="shared" si="7"/>
        <v>1</v>
      </c>
      <c r="D87" s="86">
        <f t="shared" si="8"/>
        <v>1</v>
      </c>
      <c r="E87" s="86">
        <f t="shared" si="9"/>
        <v>1</v>
      </c>
      <c r="F87" s="86">
        <f t="shared" si="10"/>
        <v>1</v>
      </c>
      <c r="G87" s="86">
        <f t="shared" si="11"/>
        <v>11.5</v>
      </c>
      <c r="H87" s="158">
        <f>IF(AND(M87&gt;0,M87&lt;=STATS!$C$22),1,"")</f>
        <v>1</v>
      </c>
      <c r="J87" s="24">
        <v>86</v>
      </c>
      <c r="K87">
        <v>45.457610000000003</v>
      </c>
      <c r="L87">
        <v>-92.522030000000001</v>
      </c>
      <c r="M87" s="5">
        <v>11.5</v>
      </c>
      <c r="N87" s="5" t="s">
        <v>631</v>
      </c>
      <c r="O87" s="189" t="s">
        <v>705</v>
      </c>
      <c r="Q87" s="5">
        <v>1</v>
      </c>
      <c r="R87" s="9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>
        <v>1</v>
      </c>
      <c r="AF87" s="26"/>
      <c r="AG87" s="26"/>
      <c r="AH87" s="26"/>
      <c r="EZ87" s="155"/>
      <c r="FA87" s="155"/>
      <c r="FB87" s="155">
        <v>1</v>
      </c>
      <c r="FC87" s="155"/>
      <c r="FD87" s="155"/>
    </row>
    <row r="88" spans="2:160">
      <c r="B88" s="86">
        <f t="shared" si="6"/>
        <v>2</v>
      </c>
      <c r="C88" s="86">
        <f t="shared" si="7"/>
        <v>2</v>
      </c>
      <c r="D88" s="86">
        <f t="shared" si="8"/>
        <v>2</v>
      </c>
      <c r="E88" s="86">
        <f t="shared" si="9"/>
        <v>2</v>
      </c>
      <c r="F88" s="86">
        <f t="shared" si="10"/>
        <v>2</v>
      </c>
      <c r="G88" s="86">
        <f t="shared" si="11"/>
        <v>6</v>
      </c>
      <c r="H88" s="158">
        <f>IF(AND(M88&gt;0,M88&lt;=STATS!$C$22),1,"")</f>
        <v>1</v>
      </c>
      <c r="J88" s="24">
        <v>87</v>
      </c>
      <c r="K88">
        <v>45.458060000000003</v>
      </c>
      <c r="L88">
        <v>-92.522049999999993</v>
      </c>
      <c r="M88" s="5">
        <v>6</v>
      </c>
      <c r="N88" s="5" t="s">
        <v>631</v>
      </c>
      <c r="O88" s="189" t="s">
        <v>705</v>
      </c>
      <c r="Q88" s="5">
        <v>1</v>
      </c>
      <c r="R88" s="9"/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>
        <v>1</v>
      </c>
      <c r="AF88" s="26"/>
      <c r="AG88" s="26"/>
      <c r="AH88" s="26"/>
      <c r="AM88" s="5">
        <v>1</v>
      </c>
      <c r="EZ88" s="155"/>
      <c r="FA88" s="155"/>
      <c r="FB88" s="155">
        <v>1</v>
      </c>
      <c r="FC88" s="155"/>
      <c r="FD88" s="155"/>
    </row>
    <row r="89" spans="2:160">
      <c r="B89" s="86">
        <f t="shared" si="6"/>
        <v>6</v>
      </c>
      <c r="C89" s="86">
        <f t="shared" si="7"/>
        <v>6</v>
      </c>
      <c r="D89" s="86">
        <f t="shared" si="8"/>
        <v>6</v>
      </c>
      <c r="E89" s="86">
        <f t="shared" si="9"/>
        <v>6</v>
      </c>
      <c r="F89" s="86">
        <f t="shared" si="10"/>
        <v>6</v>
      </c>
      <c r="G89" s="86">
        <f t="shared" si="11"/>
        <v>1.5</v>
      </c>
      <c r="H89" s="158">
        <f>IF(AND(M89&gt;0,M89&lt;=STATS!$C$22),1,"")</f>
        <v>1</v>
      </c>
      <c r="J89" s="24">
        <v>88</v>
      </c>
      <c r="K89">
        <v>45.458500000000001</v>
      </c>
      <c r="L89">
        <v>-92.522069999999999</v>
      </c>
      <c r="M89" s="5">
        <v>1.5</v>
      </c>
      <c r="N89" s="5" t="s">
        <v>631</v>
      </c>
      <c r="O89" s="189" t="s">
        <v>705</v>
      </c>
      <c r="Q89" s="5">
        <v>3</v>
      </c>
      <c r="R89" s="9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BE89" s="5">
        <v>1</v>
      </c>
      <c r="CB89" s="5">
        <v>2</v>
      </c>
      <c r="DU89" s="5" t="s">
        <v>680</v>
      </c>
      <c r="DZ89" s="5">
        <v>1</v>
      </c>
      <c r="ED89" s="5">
        <v>3</v>
      </c>
      <c r="EJ89" s="5">
        <v>3</v>
      </c>
      <c r="EU89" s="5">
        <v>1</v>
      </c>
      <c r="EZ89" s="155"/>
      <c r="FA89" s="155"/>
      <c r="FB89" s="155"/>
      <c r="FC89" s="155"/>
      <c r="FD89" s="155"/>
    </row>
    <row r="90" spans="2:160">
      <c r="B90" s="86">
        <f t="shared" si="6"/>
        <v>5</v>
      </c>
      <c r="C90" s="86">
        <f t="shared" si="7"/>
        <v>5</v>
      </c>
      <c r="D90" s="86">
        <f t="shared" si="8"/>
        <v>5</v>
      </c>
      <c r="E90" s="86">
        <f t="shared" si="9"/>
        <v>5</v>
      </c>
      <c r="F90" s="86">
        <f t="shared" si="10"/>
        <v>5</v>
      </c>
      <c r="G90" s="86">
        <f t="shared" si="11"/>
        <v>3</v>
      </c>
      <c r="H90" s="158">
        <f>IF(AND(M90&gt;0,M90&lt;=STATS!$C$22),1,"")</f>
        <v>1</v>
      </c>
      <c r="J90" s="24">
        <v>89</v>
      </c>
      <c r="K90">
        <v>45.458950000000002</v>
      </c>
      <c r="L90">
        <v>-92.522090000000006</v>
      </c>
      <c r="M90" s="5">
        <v>3</v>
      </c>
      <c r="N90" s="5" t="s">
        <v>631</v>
      </c>
      <c r="O90" s="189" t="s">
        <v>705</v>
      </c>
      <c r="Q90" s="5">
        <v>2</v>
      </c>
      <c r="R90" s="9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>
        <v>2</v>
      </c>
      <c r="AF90" s="26"/>
      <c r="AG90" s="26"/>
      <c r="AH90" s="26"/>
      <c r="BE90" s="5">
        <v>2</v>
      </c>
      <c r="CB90" s="5">
        <v>2</v>
      </c>
      <c r="ED90" s="5">
        <v>1</v>
      </c>
      <c r="EU90" s="5">
        <v>1</v>
      </c>
      <c r="EZ90" s="155"/>
      <c r="FA90" s="155"/>
      <c r="FB90" s="155">
        <v>3</v>
      </c>
      <c r="FC90" s="155"/>
      <c r="FD90" s="155"/>
    </row>
    <row r="91" spans="2:160">
      <c r="B91" s="86">
        <f t="shared" si="6"/>
        <v>4</v>
      </c>
      <c r="C91" s="86">
        <f t="shared" si="7"/>
        <v>4</v>
      </c>
      <c r="D91" s="86">
        <f t="shared" si="8"/>
        <v>4</v>
      </c>
      <c r="E91" s="86">
        <f t="shared" si="9"/>
        <v>4</v>
      </c>
      <c r="F91" s="86">
        <f t="shared" si="10"/>
        <v>4</v>
      </c>
      <c r="G91" s="86">
        <f t="shared" si="11"/>
        <v>2</v>
      </c>
      <c r="H91" s="158">
        <f>IF(AND(M91&gt;0,M91&lt;=STATS!$C$22),1,"")</f>
        <v>1</v>
      </c>
      <c r="J91" s="24">
        <v>90</v>
      </c>
      <c r="K91">
        <v>45.459389999999999</v>
      </c>
      <c r="L91">
        <v>-92.522109999999998</v>
      </c>
      <c r="M91" s="5">
        <v>2</v>
      </c>
      <c r="N91" s="5" t="s">
        <v>631</v>
      </c>
      <c r="O91" s="189" t="s">
        <v>705</v>
      </c>
      <c r="Q91" s="5">
        <v>3</v>
      </c>
      <c r="R91" s="9"/>
      <c r="S91" s="9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BE91" s="5">
        <v>2</v>
      </c>
      <c r="CB91" s="5">
        <v>3</v>
      </c>
      <c r="DZ91" s="5" t="s">
        <v>680</v>
      </c>
      <c r="ED91" s="5">
        <v>3</v>
      </c>
      <c r="EJ91" s="5" t="s">
        <v>680</v>
      </c>
      <c r="EU91" s="5">
        <v>2</v>
      </c>
      <c r="EZ91" s="155"/>
      <c r="FA91" s="155"/>
      <c r="FB91" s="155"/>
      <c r="FC91" s="155"/>
      <c r="FD91" s="155"/>
    </row>
    <row r="92" spans="2:160">
      <c r="B92" s="86">
        <f t="shared" si="6"/>
        <v>0</v>
      </c>
      <c r="C92" s="86" t="str">
        <f t="shared" si="7"/>
        <v/>
      </c>
      <c r="D92" s="86" t="str">
        <f t="shared" si="8"/>
        <v/>
      </c>
      <c r="E92" s="86">
        <f t="shared" si="9"/>
        <v>0</v>
      </c>
      <c r="F92" s="86">
        <f t="shared" si="10"/>
        <v>0</v>
      </c>
      <c r="G92" s="86" t="str">
        <f t="shared" si="11"/>
        <v/>
      </c>
      <c r="H92" s="158">
        <f>IF(AND(M92&gt;0,M92&lt;=STATS!$C$22),1,"")</f>
        <v>1</v>
      </c>
      <c r="J92" s="24">
        <v>91</v>
      </c>
      <c r="K92">
        <v>45.454059999999998</v>
      </c>
      <c r="L92">
        <v>-92.521240000000006</v>
      </c>
      <c r="M92" s="5">
        <v>7.5</v>
      </c>
      <c r="N92" s="5" t="s">
        <v>631</v>
      </c>
      <c r="O92" s="189" t="s">
        <v>705</v>
      </c>
      <c r="R92" s="9"/>
      <c r="S92" s="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EZ92" s="155"/>
      <c r="FA92" s="155"/>
      <c r="FB92" s="155"/>
      <c r="FC92" s="155"/>
      <c r="FD92" s="155"/>
    </row>
    <row r="93" spans="2:160">
      <c r="B93" s="86">
        <f t="shared" si="6"/>
        <v>1</v>
      </c>
      <c r="C93" s="86">
        <f t="shared" si="7"/>
        <v>1</v>
      </c>
      <c r="D93" s="86">
        <f t="shared" si="8"/>
        <v>1</v>
      </c>
      <c r="E93" s="86">
        <f t="shared" si="9"/>
        <v>1</v>
      </c>
      <c r="F93" s="86">
        <f t="shared" si="10"/>
        <v>1</v>
      </c>
      <c r="G93" s="86">
        <f t="shared" si="11"/>
        <v>11</v>
      </c>
      <c r="H93" s="158">
        <f>IF(AND(M93&gt;0,M93&lt;=STATS!$C$22),1,"")</f>
        <v>1</v>
      </c>
      <c r="J93" s="24">
        <v>92</v>
      </c>
      <c r="K93">
        <v>45.454500000000003</v>
      </c>
      <c r="L93">
        <v>-92.521259999999998</v>
      </c>
      <c r="M93" s="5">
        <v>11</v>
      </c>
      <c r="N93" s="5" t="s">
        <v>631</v>
      </c>
      <c r="O93" s="189" t="s">
        <v>705</v>
      </c>
      <c r="Q93" s="5">
        <v>1</v>
      </c>
      <c r="R93" s="9"/>
      <c r="S93" s="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>
        <v>1</v>
      </c>
      <c r="AF93" s="26"/>
      <c r="AG93" s="26"/>
      <c r="AH93" s="26"/>
      <c r="EZ93" s="155"/>
      <c r="FA93" s="155"/>
      <c r="FB93" s="155"/>
      <c r="FC93" s="155"/>
      <c r="FD93" s="155"/>
    </row>
    <row r="94" spans="2:160">
      <c r="B94" s="86">
        <f t="shared" si="6"/>
        <v>0</v>
      </c>
      <c r="C94" s="86" t="str">
        <f t="shared" si="7"/>
        <v/>
      </c>
      <c r="D94" s="86" t="str">
        <f t="shared" si="8"/>
        <v/>
      </c>
      <c r="E94" s="86">
        <f t="shared" si="9"/>
        <v>0</v>
      </c>
      <c r="F94" s="86">
        <f t="shared" si="10"/>
        <v>0</v>
      </c>
      <c r="G94" s="86" t="str">
        <f t="shared" si="11"/>
        <v/>
      </c>
      <c r="H94" s="158">
        <f>IF(AND(M94&gt;0,M94&lt;=STATS!$C$22),1,"")</f>
        <v>1</v>
      </c>
      <c r="J94" s="24">
        <v>93</v>
      </c>
      <c r="K94">
        <v>45.454949999999997</v>
      </c>
      <c r="L94">
        <v>-92.521280000000004</v>
      </c>
      <c r="M94" s="5">
        <v>13</v>
      </c>
      <c r="N94" s="5" t="s">
        <v>631</v>
      </c>
      <c r="O94" s="189" t="s">
        <v>705</v>
      </c>
      <c r="R94" s="9"/>
      <c r="S94" s="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EZ94" s="155"/>
      <c r="FA94" s="155"/>
      <c r="FB94" s="155"/>
      <c r="FC94" s="155"/>
      <c r="FD94" s="155"/>
    </row>
    <row r="95" spans="2:160">
      <c r="B95" s="86">
        <f t="shared" si="6"/>
        <v>0</v>
      </c>
      <c r="C95" s="86" t="str">
        <f t="shared" si="7"/>
        <v/>
      </c>
      <c r="D95" s="86" t="str">
        <f t="shared" si="8"/>
        <v/>
      </c>
      <c r="E95" s="86">
        <f t="shared" si="9"/>
        <v>0</v>
      </c>
      <c r="F95" s="86">
        <f t="shared" si="10"/>
        <v>0</v>
      </c>
      <c r="G95" s="86" t="str">
        <f t="shared" si="11"/>
        <v/>
      </c>
      <c r="H95" s="158">
        <f>IF(AND(M95&gt;0,M95&lt;=STATS!$C$22),1,"")</f>
        <v>1</v>
      </c>
      <c r="J95" s="24">
        <v>94</v>
      </c>
      <c r="K95">
        <v>45.455399999999997</v>
      </c>
      <c r="L95">
        <v>-92.521299999999997</v>
      </c>
      <c r="M95" s="5">
        <v>14.5</v>
      </c>
      <c r="N95" s="5" t="s">
        <v>631</v>
      </c>
      <c r="O95" s="189" t="s">
        <v>705</v>
      </c>
      <c r="R95" s="9"/>
      <c r="S95" s="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EZ95" s="155"/>
      <c r="FA95" s="155"/>
      <c r="FB95" s="155"/>
      <c r="FC95" s="155"/>
      <c r="FD95" s="155"/>
    </row>
    <row r="96" spans="2:160">
      <c r="B96" s="86">
        <f t="shared" si="6"/>
        <v>1</v>
      </c>
      <c r="C96" s="86">
        <f t="shared" si="7"/>
        <v>1</v>
      </c>
      <c r="D96" s="86">
        <f t="shared" si="8"/>
        <v>1</v>
      </c>
      <c r="E96" s="86">
        <f t="shared" si="9"/>
        <v>1</v>
      </c>
      <c r="F96" s="86">
        <f t="shared" si="10"/>
        <v>1</v>
      </c>
      <c r="G96" s="86">
        <f t="shared" si="11"/>
        <v>15</v>
      </c>
      <c r="H96" s="158">
        <f>IF(AND(M96&gt;0,M96&lt;=STATS!$C$22),1,"")</f>
        <v>1</v>
      </c>
      <c r="J96" s="24">
        <v>95</v>
      </c>
      <c r="K96">
        <v>45.455840000000002</v>
      </c>
      <c r="L96">
        <v>-92.521320000000003</v>
      </c>
      <c r="M96" s="5">
        <v>15</v>
      </c>
      <c r="N96" s="5" t="s">
        <v>631</v>
      </c>
      <c r="O96" s="189" t="s">
        <v>705</v>
      </c>
      <c r="Q96" s="5">
        <v>1</v>
      </c>
      <c r="R96" s="9"/>
      <c r="S96" s="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>
        <v>1</v>
      </c>
      <c r="AF96" s="26"/>
      <c r="AG96" s="26"/>
      <c r="AH96" s="26"/>
      <c r="EZ96" s="155"/>
      <c r="FA96" s="155"/>
      <c r="FB96" s="155"/>
      <c r="FC96" s="155"/>
      <c r="FD96" s="155"/>
    </row>
    <row r="97" spans="2:160">
      <c r="B97" s="86">
        <f t="shared" si="6"/>
        <v>0</v>
      </c>
      <c r="C97" s="86" t="str">
        <f t="shared" si="7"/>
        <v/>
      </c>
      <c r="D97" s="86" t="str">
        <f t="shared" si="8"/>
        <v/>
      </c>
      <c r="E97" s="86">
        <f t="shared" si="9"/>
        <v>0</v>
      </c>
      <c r="F97" s="86">
        <f t="shared" si="10"/>
        <v>0</v>
      </c>
      <c r="G97" s="86" t="str">
        <f t="shared" si="11"/>
        <v/>
      </c>
      <c r="H97" s="158">
        <f>IF(AND(M97&gt;0,M97&lt;=STATS!$C$22),1,"")</f>
        <v>1</v>
      </c>
      <c r="J97" s="24">
        <v>96</v>
      </c>
      <c r="K97">
        <v>45.456290000000003</v>
      </c>
      <c r="L97">
        <v>-92.521339999999995</v>
      </c>
      <c r="M97" s="5">
        <v>15</v>
      </c>
      <c r="N97" s="5" t="s">
        <v>631</v>
      </c>
      <c r="O97" s="189" t="s">
        <v>705</v>
      </c>
      <c r="R97" s="9"/>
      <c r="S97" s="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EZ97" s="155"/>
      <c r="FA97" s="155"/>
      <c r="FB97" s="155"/>
      <c r="FC97" s="155"/>
      <c r="FD97" s="155"/>
    </row>
    <row r="98" spans="2:160">
      <c r="B98" s="86">
        <f t="shared" si="6"/>
        <v>0</v>
      </c>
      <c r="C98" s="86" t="str">
        <f t="shared" si="7"/>
        <v/>
      </c>
      <c r="D98" s="86" t="str">
        <f t="shared" si="8"/>
        <v/>
      </c>
      <c r="E98" s="86">
        <f t="shared" si="9"/>
        <v>0</v>
      </c>
      <c r="F98" s="86">
        <f t="shared" si="10"/>
        <v>0</v>
      </c>
      <c r="G98" s="86" t="str">
        <f t="shared" si="11"/>
        <v/>
      </c>
      <c r="H98" s="158">
        <f>IF(AND(M98&gt;0,M98&lt;=STATS!$C$22),1,"")</f>
        <v>1</v>
      </c>
      <c r="J98" s="24">
        <v>97</v>
      </c>
      <c r="K98">
        <v>45.45673</v>
      </c>
      <c r="L98">
        <v>-92.521360000000001</v>
      </c>
      <c r="M98" s="5">
        <v>14.5</v>
      </c>
      <c r="N98" s="5" t="s">
        <v>631</v>
      </c>
      <c r="O98" s="189" t="s">
        <v>705</v>
      </c>
      <c r="R98" s="9"/>
      <c r="S98" s="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EZ98" s="155"/>
      <c r="FA98" s="155"/>
      <c r="FB98" s="155"/>
      <c r="FC98" s="155"/>
      <c r="FD98" s="155"/>
    </row>
    <row r="99" spans="2:160">
      <c r="B99" s="86">
        <f t="shared" si="6"/>
        <v>0</v>
      </c>
      <c r="C99" s="86" t="str">
        <f t="shared" si="7"/>
        <v/>
      </c>
      <c r="D99" s="86" t="str">
        <f t="shared" si="8"/>
        <v/>
      </c>
      <c r="E99" s="86">
        <f t="shared" si="9"/>
        <v>0</v>
      </c>
      <c r="F99" s="86">
        <f t="shared" si="10"/>
        <v>0</v>
      </c>
      <c r="G99" s="86" t="str">
        <f t="shared" si="11"/>
        <v/>
      </c>
      <c r="H99" s="158">
        <f>IF(AND(M99&gt;0,M99&lt;=STATS!$C$22),1,"")</f>
        <v>1</v>
      </c>
      <c r="J99" s="24">
        <v>98</v>
      </c>
      <c r="K99">
        <v>45.457180000000001</v>
      </c>
      <c r="L99">
        <v>-92.521379999999994</v>
      </c>
      <c r="M99" s="5">
        <v>14</v>
      </c>
      <c r="N99" s="5" t="s">
        <v>631</v>
      </c>
      <c r="O99" s="189" t="s">
        <v>705</v>
      </c>
      <c r="R99" s="9"/>
      <c r="S99" s="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EZ99" s="155"/>
      <c r="FA99" s="155"/>
      <c r="FB99" s="155"/>
      <c r="FC99" s="155"/>
      <c r="FD99" s="155"/>
    </row>
    <row r="100" spans="2:160">
      <c r="B100" s="86">
        <f t="shared" si="6"/>
        <v>0</v>
      </c>
      <c r="C100" s="86" t="str">
        <f t="shared" si="7"/>
        <v/>
      </c>
      <c r="D100" s="86" t="str">
        <f t="shared" si="8"/>
        <v/>
      </c>
      <c r="E100" s="86">
        <f t="shared" si="9"/>
        <v>0</v>
      </c>
      <c r="F100" s="86">
        <f t="shared" si="10"/>
        <v>0</v>
      </c>
      <c r="G100" s="86" t="str">
        <f t="shared" si="11"/>
        <v/>
      </c>
      <c r="H100" s="158">
        <f>IF(AND(M100&gt;0,M100&lt;=STATS!$C$22),1,"")</f>
        <v>1</v>
      </c>
      <c r="J100" s="24">
        <v>99</v>
      </c>
      <c r="K100">
        <v>45.457630000000002</v>
      </c>
      <c r="L100">
        <v>-92.5214</v>
      </c>
      <c r="M100" s="5">
        <v>10.5</v>
      </c>
      <c r="N100" s="5" t="s">
        <v>631</v>
      </c>
      <c r="O100" s="189" t="s">
        <v>705</v>
      </c>
      <c r="R100" s="9"/>
      <c r="S100" s="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EZ100" s="155"/>
      <c r="FA100" s="155"/>
      <c r="FB100" s="155"/>
      <c r="FC100" s="155"/>
      <c r="FD100" s="155"/>
    </row>
    <row r="101" spans="2:160">
      <c r="B101" s="86">
        <f t="shared" si="6"/>
        <v>2</v>
      </c>
      <c r="C101" s="86">
        <f t="shared" si="7"/>
        <v>2</v>
      </c>
      <c r="D101" s="86">
        <f t="shared" si="8"/>
        <v>2</v>
      </c>
      <c r="E101" s="86">
        <f t="shared" si="9"/>
        <v>2</v>
      </c>
      <c r="F101" s="86">
        <f t="shared" si="10"/>
        <v>2</v>
      </c>
      <c r="G101" s="86">
        <f t="shared" si="11"/>
        <v>2</v>
      </c>
      <c r="H101" s="158">
        <f>IF(AND(M101&gt;0,M101&lt;=STATS!$C$22),1,"")</f>
        <v>1</v>
      </c>
      <c r="J101" s="24">
        <v>100</v>
      </c>
      <c r="K101">
        <v>45.458069999999999</v>
      </c>
      <c r="L101">
        <v>-92.521420000000006</v>
      </c>
      <c r="M101" s="5">
        <v>2</v>
      </c>
      <c r="N101" s="5" t="s">
        <v>632</v>
      </c>
      <c r="O101" s="189" t="s">
        <v>705</v>
      </c>
      <c r="Q101" s="5">
        <v>2</v>
      </c>
      <c r="R101" s="9"/>
      <c r="S101" s="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>
        <v>2</v>
      </c>
      <c r="AF101" s="26"/>
      <c r="AG101" s="26"/>
      <c r="AH101" s="26"/>
      <c r="CC101" s="5" t="s">
        <v>680</v>
      </c>
      <c r="DU101" s="5">
        <v>2</v>
      </c>
      <c r="DZ101" s="5" t="s">
        <v>680</v>
      </c>
      <c r="EZ101" s="155"/>
      <c r="FA101" s="155"/>
      <c r="FB101" s="155">
        <v>2</v>
      </c>
      <c r="FC101" s="155"/>
      <c r="FD101" s="155"/>
    </row>
    <row r="102" spans="2:160">
      <c r="B102" s="86">
        <f t="shared" si="6"/>
        <v>5</v>
      </c>
      <c r="C102" s="86">
        <f t="shared" si="7"/>
        <v>5</v>
      </c>
      <c r="D102" s="86">
        <f t="shared" si="8"/>
        <v>5</v>
      </c>
      <c r="E102" s="86">
        <f t="shared" si="9"/>
        <v>5</v>
      </c>
      <c r="F102" s="86">
        <f t="shared" si="10"/>
        <v>5</v>
      </c>
      <c r="G102" s="86">
        <f t="shared" si="11"/>
        <v>1.5</v>
      </c>
      <c r="H102" s="158">
        <f>IF(AND(M102&gt;0,M102&lt;=STATS!$C$22),1,"")</f>
        <v>1</v>
      </c>
      <c r="J102" s="24">
        <v>101</v>
      </c>
      <c r="K102">
        <v>45.45852</v>
      </c>
      <c r="L102">
        <v>-92.521439999999998</v>
      </c>
      <c r="M102" s="5">
        <v>1.5</v>
      </c>
      <c r="N102" s="5" t="s">
        <v>631</v>
      </c>
      <c r="O102" s="189" t="s">
        <v>705</v>
      </c>
      <c r="Q102" s="5">
        <v>2</v>
      </c>
      <c r="R102" s="9"/>
      <c r="S102" s="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BE102" s="5">
        <v>3</v>
      </c>
      <c r="CB102" s="5">
        <v>1</v>
      </c>
      <c r="DU102" s="5" t="s">
        <v>680</v>
      </c>
      <c r="DZ102" s="5">
        <v>2</v>
      </c>
      <c r="ED102" s="5">
        <v>3</v>
      </c>
      <c r="EJ102" s="5" t="s">
        <v>680</v>
      </c>
      <c r="EU102" s="5">
        <v>3</v>
      </c>
      <c r="EZ102" s="155"/>
      <c r="FA102" s="155"/>
      <c r="FB102" s="155"/>
      <c r="FC102" s="155"/>
      <c r="FD102" s="155"/>
    </row>
    <row r="103" spans="2:160">
      <c r="B103" s="86">
        <f t="shared" si="6"/>
        <v>5</v>
      </c>
      <c r="C103" s="86">
        <f t="shared" si="7"/>
        <v>5</v>
      </c>
      <c r="D103" s="86">
        <f t="shared" si="8"/>
        <v>5</v>
      </c>
      <c r="E103" s="86">
        <f t="shared" si="9"/>
        <v>5</v>
      </c>
      <c r="F103" s="86">
        <f t="shared" si="10"/>
        <v>5</v>
      </c>
      <c r="G103" s="86">
        <f t="shared" si="11"/>
        <v>0.5</v>
      </c>
      <c r="H103" s="158">
        <f>IF(AND(M103&gt;0,M103&lt;=STATS!$C$22),1,"")</f>
        <v>1</v>
      </c>
      <c r="J103" s="24">
        <v>102</v>
      </c>
      <c r="K103">
        <v>45.458959999999998</v>
      </c>
      <c r="L103">
        <v>-92.521460000000005</v>
      </c>
      <c r="M103" s="5">
        <v>0.5</v>
      </c>
      <c r="N103" s="5" t="s">
        <v>631</v>
      </c>
      <c r="O103" s="189" t="s">
        <v>705</v>
      </c>
      <c r="Q103" s="5">
        <v>3</v>
      </c>
      <c r="R103" s="9"/>
      <c r="S103" s="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BE103" s="5">
        <v>2</v>
      </c>
      <c r="CB103" s="5">
        <v>1</v>
      </c>
      <c r="ED103" s="5">
        <v>3</v>
      </c>
      <c r="EJ103" s="5">
        <v>3</v>
      </c>
      <c r="EU103" s="5">
        <v>3</v>
      </c>
      <c r="EZ103" s="155"/>
      <c r="FA103" s="155"/>
      <c r="FB103" s="155"/>
      <c r="FC103" s="155"/>
      <c r="FD103" s="155"/>
    </row>
    <row r="104" spans="2:160">
      <c r="B104" s="86">
        <f t="shared" si="6"/>
        <v>4</v>
      </c>
      <c r="C104" s="86">
        <f t="shared" si="7"/>
        <v>4</v>
      </c>
      <c r="D104" s="86">
        <f t="shared" si="8"/>
        <v>4</v>
      </c>
      <c r="E104" s="86">
        <f t="shared" si="9"/>
        <v>4</v>
      </c>
      <c r="F104" s="86">
        <f t="shared" si="10"/>
        <v>4</v>
      </c>
      <c r="G104" s="86">
        <f t="shared" si="11"/>
        <v>3</v>
      </c>
      <c r="H104" s="158">
        <f>IF(AND(M104&gt;0,M104&lt;=STATS!$C$22),1,"")</f>
        <v>1</v>
      </c>
      <c r="J104" s="24">
        <v>103</v>
      </c>
      <c r="K104">
        <v>45.453629999999997</v>
      </c>
      <c r="L104">
        <v>-92.520589999999999</v>
      </c>
      <c r="M104" s="5">
        <v>3</v>
      </c>
      <c r="N104" s="5" t="s">
        <v>632</v>
      </c>
      <c r="O104" s="189" t="s">
        <v>705</v>
      </c>
      <c r="Q104" s="5">
        <v>1</v>
      </c>
      <c r="R104" s="9"/>
      <c r="S104" s="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>
        <v>1</v>
      </c>
      <c r="AH104" s="26"/>
      <c r="AM104" s="5">
        <v>1</v>
      </c>
      <c r="BG104" s="5">
        <v>1</v>
      </c>
      <c r="BR104" s="5">
        <v>1</v>
      </c>
      <c r="EZ104" s="155"/>
      <c r="FA104" s="155"/>
      <c r="FB104" s="155">
        <v>1</v>
      </c>
      <c r="FC104" s="155"/>
      <c r="FD104" s="155"/>
    </row>
    <row r="105" spans="2:160">
      <c r="B105" s="86">
        <f t="shared" si="6"/>
        <v>0</v>
      </c>
      <c r="C105" s="86" t="str">
        <f t="shared" si="7"/>
        <v/>
      </c>
      <c r="D105" s="86" t="str">
        <f t="shared" si="8"/>
        <v/>
      </c>
      <c r="E105" s="86">
        <f t="shared" si="9"/>
        <v>0</v>
      </c>
      <c r="F105" s="86">
        <f t="shared" si="10"/>
        <v>0</v>
      </c>
      <c r="G105" s="86" t="str">
        <f t="shared" si="11"/>
        <v/>
      </c>
      <c r="H105" s="158">
        <f>IF(AND(M105&gt;0,M105&lt;=STATS!$C$22),1,"")</f>
        <v>1</v>
      </c>
      <c r="J105" s="24">
        <v>104</v>
      </c>
      <c r="K105">
        <v>45.454070000000002</v>
      </c>
      <c r="L105">
        <v>-92.520610000000005</v>
      </c>
      <c r="M105" s="5">
        <v>9.5</v>
      </c>
      <c r="N105" s="5" t="s">
        <v>631</v>
      </c>
      <c r="O105" s="189" t="s">
        <v>705</v>
      </c>
      <c r="R105" s="9"/>
      <c r="S105" s="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EZ105" s="155"/>
      <c r="FA105" s="155"/>
      <c r="FB105" s="155"/>
      <c r="FC105" s="155"/>
      <c r="FD105" s="155"/>
    </row>
    <row r="106" spans="2:160">
      <c r="B106" s="86">
        <f t="shared" si="6"/>
        <v>0</v>
      </c>
      <c r="C106" s="86" t="str">
        <f t="shared" si="7"/>
        <v/>
      </c>
      <c r="D106" s="86" t="str">
        <f t="shared" si="8"/>
        <v/>
      </c>
      <c r="E106" s="86">
        <f t="shared" si="9"/>
        <v>0</v>
      </c>
      <c r="F106" s="86">
        <f t="shared" si="10"/>
        <v>0</v>
      </c>
      <c r="G106" s="86" t="str">
        <f t="shared" si="11"/>
        <v/>
      </c>
      <c r="H106" s="158">
        <f>IF(AND(M106&gt;0,M106&lt;=STATS!$C$22),1,"")</f>
        <v>1</v>
      </c>
      <c r="J106" s="24">
        <v>105</v>
      </c>
      <c r="K106">
        <v>45.454520000000002</v>
      </c>
      <c r="L106">
        <v>-92.520629999999997</v>
      </c>
      <c r="M106" s="5">
        <v>12</v>
      </c>
      <c r="N106" s="5" t="s">
        <v>631</v>
      </c>
      <c r="O106" s="189" t="s">
        <v>705</v>
      </c>
      <c r="R106" s="9"/>
      <c r="S106" s="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EZ106" s="155"/>
      <c r="FA106" s="155"/>
      <c r="FB106" s="155">
        <v>1</v>
      </c>
      <c r="FC106" s="155"/>
      <c r="FD106" s="155"/>
    </row>
    <row r="107" spans="2:160">
      <c r="B107" s="86">
        <f t="shared" si="6"/>
        <v>0</v>
      </c>
      <c r="C107" s="86" t="str">
        <f t="shared" si="7"/>
        <v/>
      </c>
      <c r="D107" s="86" t="str">
        <f t="shared" si="8"/>
        <v/>
      </c>
      <c r="E107" s="86">
        <f t="shared" si="9"/>
        <v>0</v>
      </c>
      <c r="F107" s="86">
        <f t="shared" si="10"/>
        <v>0</v>
      </c>
      <c r="G107" s="86" t="str">
        <f t="shared" si="11"/>
        <v/>
      </c>
      <c r="H107" s="158">
        <f>IF(AND(M107&gt;0,M107&lt;=STATS!$C$22),1,"")</f>
        <v>1</v>
      </c>
      <c r="J107" s="24">
        <v>106</v>
      </c>
      <c r="K107">
        <v>45.45496</v>
      </c>
      <c r="L107">
        <v>-92.520650000000003</v>
      </c>
      <c r="M107" s="5">
        <v>13.5</v>
      </c>
      <c r="N107" s="5" t="s">
        <v>631</v>
      </c>
      <c r="O107" s="189" t="s">
        <v>705</v>
      </c>
      <c r="R107" s="9"/>
      <c r="S107" s="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EZ107" s="155"/>
      <c r="FA107" s="155"/>
      <c r="FB107" s="155"/>
      <c r="FC107" s="155"/>
      <c r="FD107" s="155"/>
    </row>
    <row r="108" spans="2:160">
      <c r="B108" s="86">
        <f t="shared" si="6"/>
        <v>0</v>
      </c>
      <c r="C108" s="86" t="str">
        <f t="shared" si="7"/>
        <v/>
      </c>
      <c r="D108" s="86" t="str">
        <f t="shared" si="8"/>
        <v/>
      </c>
      <c r="E108" s="86">
        <f t="shared" si="9"/>
        <v>0</v>
      </c>
      <c r="F108" s="86">
        <f t="shared" si="10"/>
        <v>0</v>
      </c>
      <c r="G108" s="86" t="str">
        <f t="shared" si="11"/>
        <v/>
      </c>
      <c r="H108" s="158">
        <f>IF(AND(M108&gt;0,M108&lt;=STATS!$C$22),1,"")</f>
        <v>1</v>
      </c>
      <c r="J108" s="24">
        <v>107</v>
      </c>
      <c r="K108">
        <v>45.455410000000001</v>
      </c>
      <c r="L108">
        <v>-92.520669999999996</v>
      </c>
      <c r="M108" s="5">
        <v>15</v>
      </c>
      <c r="N108" s="5" t="s">
        <v>631</v>
      </c>
      <c r="O108" s="189" t="s">
        <v>705</v>
      </c>
      <c r="R108" s="9"/>
      <c r="S108" s="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EZ108" s="155"/>
      <c r="FA108" s="155"/>
      <c r="FB108" s="155"/>
      <c r="FC108" s="155"/>
      <c r="FD108" s="155"/>
    </row>
    <row r="109" spans="2:160">
      <c r="B109" s="86">
        <f t="shared" si="6"/>
        <v>0</v>
      </c>
      <c r="C109" s="86" t="str">
        <f t="shared" si="7"/>
        <v/>
      </c>
      <c r="D109" s="86" t="str">
        <f t="shared" si="8"/>
        <v/>
      </c>
      <c r="E109" s="86">
        <f t="shared" si="9"/>
        <v>0</v>
      </c>
      <c r="F109" s="86">
        <f t="shared" si="10"/>
        <v>0</v>
      </c>
      <c r="G109" s="86" t="str">
        <f t="shared" si="11"/>
        <v/>
      </c>
      <c r="H109" s="158">
        <f>IF(AND(M109&gt;0,M109&lt;=STATS!$C$22),1,"")</f>
        <v>1</v>
      </c>
      <c r="J109" s="24">
        <v>108</v>
      </c>
      <c r="K109">
        <v>45.455860000000001</v>
      </c>
      <c r="L109">
        <v>-92.520690000000002</v>
      </c>
      <c r="M109" s="5">
        <v>15.5</v>
      </c>
      <c r="N109" s="5" t="s">
        <v>631</v>
      </c>
      <c r="O109" s="189" t="s">
        <v>705</v>
      </c>
      <c r="R109" s="9"/>
      <c r="S109" s="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EZ109" s="155"/>
      <c r="FA109" s="155"/>
      <c r="FB109" s="155"/>
      <c r="FC109" s="155"/>
      <c r="FD109" s="155"/>
    </row>
    <row r="110" spans="2:160">
      <c r="B110" s="86">
        <f t="shared" si="6"/>
        <v>0</v>
      </c>
      <c r="C110" s="86" t="str">
        <f t="shared" si="7"/>
        <v/>
      </c>
      <c r="D110" s="86" t="str">
        <f t="shared" si="8"/>
        <v/>
      </c>
      <c r="E110" s="86">
        <f t="shared" si="9"/>
        <v>0</v>
      </c>
      <c r="F110" s="86">
        <f t="shared" si="10"/>
        <v>0</v>
      </c>
      <c r="G110" s="86" t="str">
        <f t="shared" si="11"/>
        <v/>
      </c>
      <c r="H110" s="158">
        <f>IF(AND(M110&gt;0,M110&lt;=STATS!$C$22),1,"")</f>
        <v>1</v>
      </c>
      <c r="J110" s="24">
        <v>109</v>
      </c>
      <c r="K110">
        <v>45.456299999999999</v>
      </c>
      <c r="L110">
        <v>-92.520709999999994</v>
      </c>
      <c r="M110" s="5">
        <v>15.5</v>
      </c>
      <c r="N110" s="5" t="s">
        <v>631</v>
      </c>
      <c r="O110" s="189" t="s">
        <v>705</v>
      </c>
      <c r="R110" s="9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EZ110" s="155"/>
      <c r="FA110" s="155"/>
      <c r="FB110" s="155"/>
      <c r="FC110" s="155"/>
      <c r="FD110" s="155"/>
    </row>
    <row r="111" spans="2:160">
      <c r="B111" s="86">
        <f t="shared" si="6"/>
        <v>0</v>
      </c>
      <c r="C111" s="86" t="str">
        <f t="shared" si="7"/>
        <v/>
      </c>
      <c r="D111" s="86" t="str">
        <f t="shared" si="8"/>
        <v/>
      </c>
      <c r="E111" s="86">
        <f t="shared" si="9"/>
        <v>0</v>
      </c>
      <c r="F111" s="86">
        <f t="shared" si="10"/>
        <v>0</v>
      </c>
      <c r="G111" s="86" t="str">
        <f t="shared" si="11"/>
        <v/>
      </c>
      <c r="H111" s="158">
        <f>IF(AND(M111&gt;0,M111&lt;=STATS!$C$22),1,"")</f>
        <v>1</v>
      </c>
      <c r="J111" s="24">
        <v>110</v>
      </c>
      <c r="K111">
        <v>45.45675</v>
      </c>
      <c r="L111">
        <v>-92.52073</v>
      </c>
      <c r="M111" s="5">
        <v>14.5</v>
      </c>
      <c r="N111" s="5" t="s">
        <v>631</v>
      </c>
      <c r="O111" s="189" t="s">
        <v>705</v>
      </c>
      <c r="R111" s="9"/>
      <c r="S111" s="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EZ111" s="155"/>
      <c r="FA111" s="155"/>
      <c r="FB111" s="155"/>
      <c r="FC111" s="155"/>
      <c r="FD111" s="155"/>
    </row>
    <row r="112" spans="2:160">
      <c r="B112" s="86">
        <f t="shared" si="6"/>
        <v>0</v>
      </c>
      <c r="C112" s="86" t="str">
        <f t="shared" si="7"/>
        <v/>
      </c>
      <c r="D112" s="86" t="str">
        <f t="shared" si="8"/>
        <v/>
      </c>
      <c r="E112" s="86">
        <f t="shared" si="9"/>
        <v>0</v>
      </c>
      <c r="F112" s="86">
        <f t="shared" si="10"/>
        <v>0</v>
      </c>
      <c r="G112" s="86" t="str">
        <f t="shared" si="11"/>
        <v/>
      </c>
      <c r="H112" s="158">
        <f>IF(AND(M112&gt;0,M112&lt;=STATS!$C$22),1,"")</f>
        <v>1</v>
      </c>
      <c r="J112" s="24">
        <v>111</v>
      </c>
      <c r="K112">
        <v>45.457189999999997</v>
      </c>
      <c r="L112">
        <v>-92.520750000000007</v>
      </c>
      <c r="M112" s="5">
        <v>13</v>
      </c>
      <c r="N112" s="5" t="s">
        <v>631</v>
      </c>
      <c r="O112" s="189" t="s">
        <v>705</v>
      </c>
      <c r="R112" s="9"/>
      <c r="S112" s="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EZ112" s="155"/>
      <c r="FA112" s="155"/>
      <c r="FB112" s="155"/>
      <c r="FC112" s="155"/>
      <c r="FD112" s="155"/>
    </row>
    <row r="113" spans="2:160">
      <c r="B113" s="86">
        <f t="shared" si="6"/>
        <v>1</v>
      </c>
      <c r="C113" s="86">
        <f t="shared" si="7"/>
        <v>1</v>
      </c>
      <c r="D113" s="86">
        <f t="shared" si="8"/>
        <v>1</v>
      </c>
      <c r="E113" s="86">
        <f t="shared" si="9"/>
        <v>1</v>
      </c>
      <c r="F113" s="86">
        <f t="shared" si="10"/>
        <v>1</v>
      </c>
      <c r="G113" s="86">
        <f t="shared" si="11"/>
        <v>9</v>
      </c>
      <c r="H113" s="158">
        <f>IF(AND(M113&gt;0,M113&lt;=STATS!$C$22),1,"")</f>
        <v>1</v>
      </c>
      <c r="J113" s="24">
        <v>112</v>
      </c>
      <c r="K113">
        <v>45.457639999999998</v>
      </c>
      <c r="L113">
        <v>-92.520769999999999</v>
      </c>
      <c r="M113" s="5">
        <v>9</v>
      </c>
      <c r="N113" s="5" t="s">
        <v>631</v>
      </c>
      <c r="O113" s="189" t="s">
        <v>705</v>
      </c>
      <c r="Q113" s="5">
        <v>2</v>
      </c>
      <c r="R113" s="9"/>
      <c r="S113" s="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>
        <v>2</v>
      </c>
      <c r="AF113" s="26"/>
      <c r="AG113" s="26"/>
      <c r="AH113" s="26"/>
      <c r="EZ113" s="155"/>
      <c r="FA113" s="155"/>
      <c r="FB113" s="155"/>
      <c r="FC113" s="155"/>
      <c r="FD113" s="155"/>
    </row>
    <row r="114" spans="2:160">
      <c r="B114" s="86">
        <f t="shared" si="6"/>
        <v>0</v>
      </c>
      <c r="C114" s="86" t="str">
        <f t="shared" si="7"/>
        <v/>
      </c>
      <c r="D114" s="86" t="str">
        <f t="shared" si="8"/>
        <v/>
      </c>
      <c r="E114" s="86">
        <f t="shared" si="9"/>
        <v>0</v>
      </c>
      <c r="F114" s="86">
        <f t="shared" si="10"/>
        <v>0</v>
      </c>
      <c r="G114" s="86" t="str">
        <f t="shared" si="11"/>
        <v/>
      </c>
      <c r="H114" s="158">
        <f>IF(AND(M114&gt;0,M114&lt;=STATS!$C$22),1,"")</f>
        <v>1</v>
      </c>
      <c r="J114" s="24">
        <v>113</v>
      </c>
      <c r="K114">
        <v>45.45364</v>
      </c>
      <c r="L114">
        <v>-92.519949999999994</v>
      </c>
      <c r="M114" s="5">
        <v>9</v>
      </c>
      <c r="N114" s="5" t="s">
        <v>631</v>
      </c>
      <c r="O114" s="189" t="s">
        <v>705</v>
      </c>
      <c r="R114" s="9"/>
      <c r="S114" s="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EZ114" s="155"/>
      <c r="FA114" s="155"/>
      <c r="FB114" s="155"/>
      <c r="FC114" s="155"/>
      <c r="FD114" s="155"/>
    </row>
    <row r="115" spans="2:160">
      <c r="B115" s="86">
        <f t="shared" si="6"/>
        <v>0</v>
      </c>
      <c r="C115" s="86" t="str">
        <f t="shared" si="7"/>
        <v/>
      </c>
      <c r="D115" s="86" t="str">
        <f t="shared" si="8"/>
        <v/>
      </c>
      <c r="E115" s="86">
        <f t="shared" si="9"/>
        <v>0</v>
      </c>
      <c r="F115" s="86">
        <f t="shared" si="10"/>
        <v>0</v>
      </c>
      <c r="G115" s="86" t="str">
        <f t="shared" si="11"/>
        <v/>
      </c>
      <c r="H115" s="158">
        <f>IF(AND(M115&gt;0,M115&lt;=STATS!$C$22),1,"")</f>
        <v>1</v>
      </c>
      <c r="J115" s="24">
        <v>114</v>
      </c>
      <c r="K115">
        <v>45.454090000000001</v>
      </c>
      <c r="L115">
        <v>-92.519970000000001</v>
      </c>
      <c r="M115" s="5">
        <v>11.5</v>
      </c>
      <c r="N115" s="5" t="s">
        <v>631</v>
      </c>
      <c r="O115" s="189" t="s">
        <v>705</v>
      </c>
      <c r="R115" s="9"/>
      <c r="S115" s="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EZ115" s="155"/>
      <c r="FA115" s="155"/>
      <c r="FB115" s="155"/>
      <c r="FC115" s="155"/>
      <c r="FD115" s="155"/>
    </row>
    <row r="116" spans="2:160">
      <c r="B116" s="86">
        <f t="shared" si="6"/>
        <v>0</v>
      </c>
      <c r="C116" s="86" t="str">
        <f t="shared" si="7"/>
        <v/>
      </c>
      <c r="D116" s="86" t="str">
        <f t="shared" si="8"/>
        <v/>
      </c>
      <c r="E116" s="86">
        <f t="shared" si="9"/>
        <v>0</v>
      </c>
      <c r="F116" s="86">
        <f t="shared" si="10"/>
        <v>0</v>
      </c>
      <c r="G116" s="86" t="str">
        <f t="shared" si="11"/>
        <v/>
      </c>
      <c r="H116" s="158">
        <f>IF(AND(M116&gt;0,M116&lt;=STATS!$C$22),1,"")</f>
        <v>1</v>
      </c>
      <c r="J116" s="24">
        <v>115</v>
      </c>
      <c r="K116">
        <v>45.454529999999998</v>
      </c>
      <c r="L116">
        <v>-92.519990000000007</v>
      </c>
      <c r="M116" s="5">
        <v>14.5</v>
      </c>
      <c r="N116" s="5" t="s">
        <v>631</v>
      </c>
      <c r="O116" s="189" t="s">
        <v>705</v>
      </c>
      <c r="R116" s="9"/>
      <c r="S116" s="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EZ116" s="155"/>
      <c r="FA116" s="155"/>
      <c r="FB116" s="155"/>
      <c r="FC116" s="155"/>
      <c r="FD116" s="155"/>
    </row>
    <row r="117" spans="2:160">
      <c r="B117" s="86">
        <f t="shared" si="6"/>
        <v>0</v>
      </c>
      <c r="C117" s="86" t="str">
        <f t="shared" si="7"/>
        <v/>
      </c>
      <c r="D117" s="86" t="str">
        <f t="shared" si="8"/>
        <v/>
      </c>
      <c r="E117" s="86">
        <f t="shared" si="9"/>
        <v>0</v>
      </c>
      <c r="F117" s="86">
        <f t="shared" si="10"/>
        <v>0</v>
      </c>
      <c r="G117" s="86" t="str">
        <f t="shared" si="11"/>
        <v/>
      </c>
      <c r="H117" s="158">
        <f>IF(AND(M117&gt;0,M117&lt;=STATS!$C$22),1,"")</f>
        <v>1</v>
      </c>
      <c r="J117" s="24">
        <v>116</v>
      </c>
      <c r="K117">
        <v>45.454979999999999</v>
      </c>
      <c r="L117">
        <v>-92.520009999999999</v>
      </c>
      <c r="M117" s="5">
        <v>15</v>
      </c>
      <c r="N117" s="5" t="s">
        <v>631</v>
      </c>
      <c r="O117" s="189" t="s">
        <v>705</v>
      </c>
      <c r="R117" s="9"/>
      <c r="S117" s="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EZ117" s="155"/>
      <c r="FA117" s="155"/>
      <c r="FB117" s="155"/>
      <c r="FC117" s="155"/>
      <c r="FD117" s="155"/>
    </row>
    <row r="118" spans="2:160">
      <c r="B118" s="86">
        <f t="shared" si="6"/>
        <v>0</v>
      </c>
      <c r="C118" s="86" t="str">
        <f t="shared" si="7"/>
        <v/>
      </c>
      <c r="D118" s="86" t="str">
        <f t="shared" si="8"/>
        <v/>
      </c>
      <c r="E118" s="86">
        <f t="shared" si="9"/>
        <v>0</v>
      </c>
      <c r="F118" s="86">
        <f t="shared" si="10"/>
        <v>0</v>
      </c>
      <c r="G118" s="86" t="str">
        <f t="shared" si="11"/>
        <v/>
      </c>
      <c r="H118" s="158">
        <f>IF(AND(M118&gt;0,M118&lt;=STATS!$C$22),1,"")</f>
        <v>1</v>
      </c>
      <c r="J118" s="24">
        <v>117</v>
      </c>
      <c r="K118">
        <v>45.455419999999997</v>
      </c>
      <c r="L118">
        <v>-92.520030000000006</v>
      </c>
      <c r="M118" s="5">
        <v>15.5</v>
      </c>
      <c r="N118" s="5" t="s">
        <v>631</v>
      </c>
      <c r="O118" s="189" t="s">
        <v>705</v>
      </c>
      <c r="R118" s="9"/>
      <c r="S118" s="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EZ118" s="155"/>
      <c r="FA118" s="155"/>
      <c r="FB118" s="155"/>
      <c r="FC118" s="155"/>
      <c r="FD118" s="155"/>
    </row>
    <row r="119" spans="2:160">
      <c r="B119" s="86">
        <f t="shared" si="6"/>
        <v>0</v>
      </c>
      <c r="C119" s="86" t="str">
        <f t="shared" si="7"/>
        <v/>
      </c>
      <c r="D119" s="86" t="str">
        <f t="shared" si="8"/>
        <v/>
      </c>
      <c r="E119" s="86">
        <f t="shared" si="9"/>
        <v>0</v>
      </c>
      <c r="F119" s="86">
        <f t="shared" si="10"/>
        <v>0</v>
      </c>
      <c r="G119" s="86" t="str">
        <f t="shared" si="11"/>
        <v/>
      </c>
      <c r="H119" s="158">
        <f>IF(AND(M119&gt;0,M119&lt;=STATS!$C$22),1,"")</f>
        <v>1</v>
      </c>
      <c r="J119" s="24">
        <v>118</v>
      </c>
      <c r="K119">
        <v>45.455869999999997</v>
      </c>
      <c r="L119">
        <v>-92.520049999999998</v>
      </c>
      <c r="M119" s="5">
        <v>16</v>
      </c>
      <c r="N119" s="5" t="s">
        <v>631</v>
      </c>
      <c r="O119" s="189" t="s">
        <v>705</v>
      </c>
      <c r="R119" s="9"/>
      <c r="S119" s="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EZ119" s="155"/>
      <c r="FA119" s="155"/>
      <c r="FB119" s="155"/>
      <c r="FC119" s="155"/>
      <c r="FD119" s="155"/>
    </row>
    <row r="120" spans="2:160">
      <c r="B120" s="86">
        <f t="shared" si="6"/>
        <v>0</v>
      </c>
      <c r="C120" s="86" t="str">
        <f t="shared" si="7"/>
        <v/>
      </c>
      <c r="D120" s="86" t="str">
        <f t="shared" si="8"/>
        <v/>
      </c>
      <c r="E120" s="86">
        <f t="shared" si="9"/>
        <v>0</v>
      </c>
      <c r="F120" s="86">
        <f t="shared" si="10"/>
        <v>0</v>
      </c>
      <c r="G120" s="86" t="str">
        <f t="shared" si="11"/>
        <v/>
      </c>
      <c r="H120" s="158">
        <f>IF(AND(M120&gt;0,M120&lt;=STATS!$C$22),1,"")</f>
        <v>1</v>
      </c>
      <c r="J120" s="24">
        <v>119</v>
      </c>
      <c r="K120">
        <v>45.456319999999998</v>
      </c>
      <c r="L120">
        <v>-92.520070000000004</v>
      </c>
      <c r="M120" s="5">
        <v>15.5</v>
      </c>
      <c r="N120" s="5" t="s">
        <v>631</v>
      </c>
      <c r="O120" s="189" t="s">
        <v>705</v>
      </c>
      <c r="R120" s="9"/>
      <c r="S120" s="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EZ120" s="155"/>
      <c r="FA120" s="155"/>
      <c r="FB120" s="155"/>
      <c r="FC120" s="155"/>
      <c r="FD120" s="155"/>
    </row>
    <row r="121" spans="2:160">
      <c r="B121" s="86">
        <f t="shared" si="6"/>
        <v>1</v>
      </c>
      <c r="C121" s="86">
        <f t="shared" si="7"/>
        <v>1</v>
      </c>
      <c r="D121" s="86">
        <f t="shared" si="8"/>
        <v>1</v>
      </c>
      <c r="E121" s="86">
        <f t="shared" si="9"/>
        <v>1</v>
      </c>
      <c r="F121" s="86">
        <f t="shared" si="10"/>
        <v>1</v>
      </c>
      <c r="G121" s="86">
        <f t="shared" si="11"/>
        <v>14.5</v>
      </c>
      <c r="H121" s="158">
        <f>IF(AND(M121&gt;0,M121&lt;=STATS!$C$22),1,"")</f>
        <v>1</v>
      </c>
      <c r="J121" s="24">
        <v>120</v>
      </c>
      <c r="K121">
        <v>45.456760000000003</v>
      </c>
      <c r="L121">
        <v>-92.520089999999996</v>
      </c>
      <c r="M121" s="5">
        <v>14.5</v>
      </c>
      <c r="N121" s="5" t="s">
        <v>631</v>
      </c>
      <c r="O121" s="189" t="s">
        <v>705</v>
      </c>
      <c r="Q121" s="5">
        <v>1</v>
      </c>
      <c r="R121" s="9"/>
      <c r="S121" s="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>
        <v>1</v>
      </c>
      <c r="AF121" s="26"/>
      <c r="AG121" s="26"/>
      <c r="AH121" s="26"/>
      <c r="EZ121" s="155"/>
      <c r="FA121" s="155"/>
      <c r="FB121" s="155">
        <v>1</v>
      </c>
      <c r="FC121" s="155"/>
      <c r="FD121" s="155"/>
    </row>
    <row r="122" spans="2:160">
      <c r="B122" s="86">
        <f t="shared" si="6"/>
        <v>1</v>
      </c>
      <c r="C122" s="86">
        <f t="shared" si="7"/>
        <v>1</v>
      </c>
      <c r="D122" s="86">
        <f t="shared" si="8"/>
        <v>1</v>
      </c>
      <c r="E122" s="86">
        <f t="shared" si="9"/>
        <v>1</v>
      </c>
      <c r="F122" s="86">
        <f t="shared" si="10"/>
        <v>1</v>
      </c>
      <c r="G122" s="86">
        <f t="shared" si="11"/>
        <v>12</v>
      </c>
      <c r="H122" s="158">
        <f>IF(AND(M122&gt;0,M122&lt;=STATS!$C$22),1,"")</f>
        <v>1</v>
      </c>
      <c r="J122" s="24">
        <v>121</v>
      </c>
      <c r="K122">
        <v>45.457210000000003</v>
      </c>
      <c r="L122">
        <v>-92.520110000000003</v>
      </c>
      <c r="M122" s="5">
        <v>12</v>
      </c>
      <c r="N122" s="5" t="s">
        <v>633</v>
      </c>
      <c r="O122" s="189" t="s">
        <v>705</v>
      </c>
      <c r="Q122" s="5">
        <v>1</v>
      </c>
      <c r="R122" s="9"/>
      <c r="S122" s="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>
        <v>1</v>
      </c>
      <c r="AF122" s="26"/>
      <c r="AG122" s="26"/>
      <c r="AH122" s="26"/>
      <c r="EZ122" s="155"/>
      <c r="FA122" s="155"/>
      <c r="FB122" s="155"/>
      <c r="FC122" s="155"/>
      <c r="FD122" s="155"/>
    </row>
    <row r="123" spans="2:160">
      <c r="B123" s="86">
        <f t="shared" si="6"/>
        <v>1</v>
      </c>
      <c r="C123" s="86">
        <f t="shared" si="7"/>
        <v>1</v>
      </c>
      <c r="D123" s="86">
        <f t="shared" si="8"/>
        <v>1</v>
      </c>
      <c r="E123" s="86">
        <f t="shared" si="9"/>
        <v>1</v>
      </c>
      <c r="F123" s="86">
        <f t="shared" si="10"/>
        <v>1</v>
      </c>
      <c r="G123" s="86">
        <f t="shared" si="11"/>
        <v>5.5</v>
      </c>
      <c r="H123" s="158">
        <f>IF(AND(M123&gt;0,M123&lt;=STATS!$C$22),1,"")</f>
        <v>1</v>
      </c>
      <c r="J123" s="24">
        <v>122</v>
      </c>
      <c r="K123">
        <v>45.457650000000001</v>
      </c>
      <c r="L123">
        <v>-92.520129999999995</v>
      </c>
      <c r="M123" s="5">
        <v>5.5</v>
      </c>
      <c r="N123" s="5" t="s">
        <v>631</v>
      </c>
      <c r="O123" s="189" t="s">
        <v>705</v>
      </c>
      <c r="Q123" s="5">
        <v>2</v>
      </c>
      <c r="R123" s="9"/>
      <c r="S123" s="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>
        <v>2</v>
      </c>
      <c r="AF123" s="26"/>
      <c r="AG123" s="26"/>
      <c r="AH123" s="26"/>
      <c r="EZ123" s="155"/>
      <c r="FA123" s="155"/>
      <c r="FB123" s="155"/>
      <c r="FC123" s="155"/>
      <c r="FD123" s="155"/>
    </row>
    <row r="124" spans="2:160">
      <c r="B124" s="86">
        <f t="shared" si="6"/>
        <v>1</v>
      </c>
      <c r="C124" s="86">
        <f t="shared" si="7"/>
        <v>1</v>
      </c>
      <c r="D124" s="86">
        <f t="shared" si="8"/>
        <v>1</v>
      </c>
      <c r="E124" s="86">
        <f t="shared" si="9"/>
        <v>1</v>
      </c>
      <c r="F124" s="86">
        <f t="shared" si="10"/>
        <v>1</v>
      </c>
      <c r="G124" s="86">
        <f t="shared" si="11"/>
        <v>8</v>
      </c>
      <c r="H124" s="158">
        <f>IF(AND(M124&gt;0,M124&lt;=STATS!$C$22),1,"")</f>
        <v>1</v>
      </c>
      <c r="J124" s="24">
        <v>123</v>
      </c>
      <c r="K124">
        <v>45.453209999999999</v>
      </c>
      <c r="L124">
        <v>-92.519300000000001</v>
      </c>
      <c r="M124" s="5">
        <v>8</v>
      </c>
      <c r="N124" s="5" t="s">
        <v>632</v>
      </c>
      <c r="O124" s="189" t="s">
        <v>705</v>
      </c>
      <c r="Q124" s="5">
        <v>1</v>
      </c>
      <c r="R124" s="9"/>
      <c r="S124" s="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>
        <v>1</v>
      </c>
      <c r="AF124" s="26"/>
      <c r="AG124" s="26"/>
      <c r="AH124" s="26"/>
      <c r="EZ124" s="155"/>
      <c r="FA124" s="155"/>
      <c r="FB124" s="155"/>
      <c r="FC124" s="155"/>
      <c r="FD124" s="155"/>
    </row>
    <row r="125" spans="2:160">
      <c r="B125" s="86">
        <f t="shared" si="6"/>
        <v>0</v>
      </c>
      <c r="C125" s="86" t="str">
        <f t="shared" si="7"/>
        <v/>
      </c>
      <c r="D125" s="86" t="str">
        <f t="shared" si="8"/>
        <v/>
      </c>
      <c r="E125" s="86">
        <f t="shared" si="9"/>
        <v>0</v>
      </c>
      <c r="F125" s="86">
        <f t="shared" si="10"/>
        <v>0</v>
      </c>
      <c r="G125" s="86" t="str">
        <f t="shared" si="11"/>
        <v/>
      </c>
      <c r="H125" s="158">
        <f>IF(AND(M125&gt;0,M125&lt;=STATS!$C$22),1,"")</f>
        <v>1</v>
      </c>
      <c r="J125" s="24">
        <v>124</v>
      </c>
      <c r="K125">
        <v>45.453650000000003</v>
      </c>
      <c r="L125">
        <v>-92.519319999999993</v>
      </c>
      <c r="M125" s="5">
        <v>11.5</v>
      </c>
      <c r="N125" s="5" t="s">
        <v>631</v>
      </c>
      <c r="O125" s="189" t="s">
        <v>705</v>
      </c>
      <c r="R125" s="9"/>
      <c r="S125" s="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EZ125" s="155"/>
      <c r="FA125" s="155"/>
      <c r="FB125" s="155"/>
      <c r="FC125" s="155"/>
      <c r="FD125" s="155"/>
    </row>
    <row r="126" spans="2:160">
      <c r="B126" s="86">
        <f t="shared" si="6"/>
        <v>0</v>
      </c>
      <c r="C126" s="86" t="str">
        <f t="shared" si="7"/>
        <v/>
      </c>
      <c r="D126" s="86" t="str">
        <f t="shared" si="8"/>
        <v/>
      </c>
      <c r="E126" s="86">
        <f t="shared" si="9"/>
        <v>0</v>
      </c>
      <c r="F126" s="86">
        <f t="shared" si="10"/>
        <v>0</v>
      </c>
      <c r="G126" s="86" t="str">
        <f t="shared" si="11"/>
        <v/>
      </c>
      <c r="H126" s="158">
        <f>IF(AND(M126&gt;0,M126&lt;=STATS!$C$22),1,"")</f>
        <v>1</v>
      </c>
      <c r="J126" s="24">
        <v>125</v>
      </c>
      <c r="K126">
        <v>45.454099999999997</v>
      </c>
      <c r="L126">
        <v>-92.51934</v>
      </c>
      <c r="M126" s="5">
        <v>14</v>
      </c>
      <c r="N126" s="5" t="s">
        <v>631</v>
      </c>
      <c r="O126" s="189" t="s">
        <v>705</v>
      </c>
      <c r="R126" s="9"/>
      <c r="S126" s="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EZ126" s="155"/>
      <c r="FA126" s="155"/>
      <c r="FB126" s="155"/>
      <c r="FC126" s="155"/>
      <c r="FD126" s="155"/>
    </row>
    <row r="127" spans="2:160">
      <c r="B127" s="86">
        <f t="shared" si="6"/>
        <v>0</v>
      </c>
      <c r="C127" s="86" t="str">
        <f t="shared" si="7"/>
        <v/>
      </c>
      <c r="D127" s="86" t="str">
        <f t="shared" si="8"/>
        <v/>
      </c>
      <c r="E127" s="86">
        <f t="shared" si="9"/>
        <v>0</v>
      </c>
      <c r="F127" s="86">
        <f t="shared" si="10"/>
        <v>0</v>
      </c>
      <c r="G127" s="86" t="str">
        <f t="shared" si="11"/>
        <v/>
      </c>
      <c r="H127" s="158">
        <f>IF(AND(M127&gt;0,M127&lt;=STATS!$C$22),1,"")</f>
        <v>1</v>
      </c>
      <c r="J127" s="24">
        <v>126</v>
      </c>
      <c r="K127">
        <v>45.454549999999998</v>
      </c>
      <c r="L127">
        <v>-92.519360000000006</v>
      </c>
      <c r="M127" s="5">
        <v>15</v>
      </c>
      <c r="N127" s="5" t="s">
        <v>631</v>
      </c>
      <c r="O127" s="189" t="s">
        <v>705</v>
      </c>
      <c r="R127" s="9"/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EZ127" s="155"/>
      <c r="FA127" s="155"/>
      <c r="FB127" s="155"/>
      <c r="FC127" s="155"/>
      <c r="FD127" s="155"/>
    </row>
    <row r="128" spans="2:160">
      <c r="B128" s="86">
        <f t="shared" si="6"/>
        <v>0</v>
      </c>
      <c r="C128" s="86" t="str">
        <f t="shared" si="7"/>
        <v/>
      </c>
      <c r="D128" s="86" t="str">
        <f t="shared" si="8"/>
        <v/>
      </c>
      <c r="E128" s="86">
        <f t="shared" si="9"/>
        <v>0</v>
      </c>
      <c r="F128" s="86">
        <f t="shared" si="10"/>
        <v>0</v>
      </c>
      <c r="G128" s="86" t="str">
        <f t="shared" si="11"/>
        <v/>
      </c>
      <c r="H128" s="158">
        <f>IF(AND(M128&gt;0,M128&lt;=STATS!$C$22),1,"")</f>
        <v>1</v>
      </c>
      <c r="J128" s="24">
        <v>127</v>
      </c>
      <c r="K128">
        <v>45.454990000000002</v>
      </c>
      <c r="L128">
        <v>-92.519379999999998</v>
      </c>
      <c r="M128" s="5">
        <v>16</v>
      </c>
      <c r="N128" s="5" t="s">
        <v>631</v>
      </c>
      <c r="O128" s="189" t="s">
        <v>705</v>
      </c>
      <c r="R128" s="9"/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EZ128" s="155"/>
      <c r="FA128" s="155"/>
      <c r="FB128" s="155"/>
      <c r="FC128" s="155"/>
      <c r="FD128" s="155"/>
    </row>
    <row r="129" spans="2:160">
      <c r="B129" s="86">
        <f t="shared" si="6"/>
        <v>0</v>
      </c>
      <c r="C129" s="86" t="str">
        <f t="shared" si="7"/>
        <v/>
      </c>
      <c r="D129" s="86" t="str">
        <f t="shared" si="8"/>
        <v/>
      </c>
      <c r="E129" s="86">
        <f t="shared" si="9"/>
        <v>0</v>
      </c>
      <c r="F129" s="86">
        <f t="shared" si="10"/>
        <v>0</v>
      </c>
      <c r="G129" s="86" t="str">
        <f t="shared" si="11"/>
        <v/>
      </c>
      <c r="H129" s="158">
        <f>IF(AND(M129&gt;0,M129&lt;=STATS!$C$22),1,"")</f>
        <v>1</v>
      </c>
      <c r="J129" s="24">
        <v>128</v>
      </c>
      <c r="K129">
        <v>45.455440000000003</v>
      </c>
      <c r="L129">
        <v>-92.519400000000005</v>
      </c>
      <c r="M129" s="5">
        <v>16.5</v>
      </c>
      <c r="N129" s="5" t="s">
        <v>631</v>
      </c>
      <c r="O129" s="189" t="s">
        <v>705</v>
      </c>
      <c r="R129" s="9"/>
      <c r="S129" s="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EZ129" s="155"/>
      <c r="FA129" s="155"/>
      <c r="FB129" s="155"/>
      <c r="FC129" s="155"/>
      <c r="FD129" s="155"/>
    </row>
    <row r="130" spans="2:160">
      <c r="B130" s="86">
        <f t="shared" ref="B130:B193" si="12">COUNT(R130:EY130,FE130:FM130)</f>
        <v>0</v>
      </c>
      <c r="C130" s="86" t="str">
        <f t="shared" ref="C130:C193" si="13">IF(COUNT(R130:EY130,FE130:FM130)&gt;0,COUNT(R130:EY130,FE130:FM130),"")</f>
        <v/>
      </c>
      <c r="D130" s="86" t="str">
        <f t="shared" ref="D130:D193" si="14">IF(COUNT(T130:BJ130,BL130:BT130,BV130:CB130,CD130:EY130,FE130:FM130)&gt;0,COUNT(T130:BJ130,BL130:BT130,BV130:CB130,CD130:EY130,FE130:FM130),"")</f>
        <v/>
      </c>
      <c r="E130" s="86">
        <f t="shared" ref="E130:E193" si="15">IF(H130=1,COUNT(R130:EY130,FE130:FM130),"")</f>
        <v>0</v>
      </c>
      <c r="F130" s="86">
        <f t="shared" ref="F130:F193" si="16">IF(H130=1,COUNT(T130:BJ130,BL130:BT130,BV130:CB130,CD130:EY130,FE130:FM130),"")</f>
        <v>0</v>
      </c>
      <c r="G130" s="86" t="str">
        <f t="shared" ref="G130:G193" si="17">IF($B130&gt;=1,$M130,"")</f>
        <v/>
      </c>
      <c r="H130" s="158">
        <f>IF(AND(M130&gt;0,M130&lt;=STATS!$C$22),1,"")</f>
        <v>1</v>
      </c>
      <c r="J130" s="24">
        <v>129</v>
      </c>
      <c r="K130">
        <v>45.455880000000001</v>
      </c>
      <c r="L130">
        <v>-92.519419999999997</v>
      </c>
      <c r="M130" s="5">
        <v>16</v>
      </c>
      <c r="N130" s="5" t="s">
        <v>631</v>
      </c>
      <c r="O130" s="189" t="s">
        <v>705</v>
      </c>
      <c r="R130" s="9"/>
      <c r="S130" s="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EZ130" s="155"/>
      <c r="FA130" s="155"/>
      <c r="FB130" s="155"/>
      <c r="FC130" s="155"/>
      <c r="FD130" s="155"/>
    </row>
    <row r="131" spans="2:160">
      <c r="B131" s="86">
        <f t="shared" si="12"/>
        <v>0</v>
      </c>
      <c r="C131" s="86" t="str">
        <f t="shared" si="13"/>
        <v/>
      </c>
      <c r="D131" s="86" t="str">
        <f t="shared" si="14"/>
        <v/>
      </c>
      <c r="E131" s="86">
        <f t="shared" si="15"/>
        <v>0</v>
      </c>
      <c r="F131" s="86">
        <f t="shared" si="16"/>
        <v>0</v>
      </c>
      <c r="G131" s="86" t="str">
        <f t="shared" si="17"/>
        <v/>
      </c>
      <c r="H131" s="158">
        <f>IF(AND(M131&gt;0,M131&lt;=STATS!$C$22),1,"")</f>
        <v>1</v>
      </c>
      <c r="J131" s="24">
        <v>130</v>
      </c>
      <c r="K131">
        <v>45.456330000000001</v>
      </c>
      <c r="L131">
        <v>-92.519440000000003</v>
      </c>
      <c r="M131" s="5">
        <v>15</v>
      </c>
      <c r="N131" s="5" t="s">
        <v>631</v>
      </c>
      <c r="O131" s="189" t="s">
        <v>705</v>
      </c>
      <c r="R131" s="9"/>
      <c r="S131" s="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EZ131" s="155"/>
      <c r="FA131" s="155"/>
      <c r="FB131" s="155"/>
      <c r="FC131" s="155"/>
      <c r="FD131" s="155"/>
    </row>
    <row r="132" spans="2:160">
      <c r="B132" s="86">
        <f t="shared" si="12"/>
        <v>0</v>
      </c>
      <c r="C132" s="86" t="str">
        <f t="shared" si="13"/>
        <v/>
      </c>
      <c r="D132" s="86" t="str">
        <f t="shared" si="14"/>
        <v/>
      </c>
      <c r="E132" s="86">
        <f t="shared" si="15"/>
        <v>0</v>
      </c>
      <c r="F132" s="86">
        <f t="shared" si="16"/>
        <v>0</v>
      </c>
      <c r="G132" s="86" t="str">
        <f t="shared" si="17"/>
        <v/>
      </c>
      <c r="H132" s="158">
        <f>IF(AND(M132&gt;0,M132&lt;=STATS!$C$22),1,"")</f>
        <v>1</v>
      </c>
      <c r="J132" s="24">
        <v>131</v>
      </c>
      <c r="K132">
        <v>45.456780000000002</v>
      </c>
      <c r="L132">
        <v>-92.519459999999995</v>
      </c>
      <c r="M132" s="5">
        <v>14</v>
      </c>
      <c r="N132" s="5" t="s">
        <v>631</v>
      </c>
      <c r="O132" s="189" t="s">
        <v>705</v>
      </c>
      <c r="R132" s="9"/>
      <c r="S132" s="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EZ132" s="155"/>
      <c r="FA132" s="155"/>
      <c r="FB132" s="155">
        <v>1</v>
      </c>
      <c r="FC132" s="155"/>
      <c r="FD132" s="155"/>
    </row>
    <row r="133" spans="2:160">
      <c r="B133" s="86">
        <f t="shared" si="12"/>
        <v>0</v>
      </c>
      <c r="C133" s="86" t="str">
        <f t="shared" si="13"/>
        <v/>
      </c>
      <c r="D133" s="86" t="str">
        <f t="shared" si="14"/>
        <v/>
      </c>
      <c r="E133" s="86">
        <f t="shared" si="15"/>
        <v>0</v>
      </c>
      <c r="F133" s="86">
        <f t="shared" si="16"/>
        <v>0</v>
      </c>
      <c r="G133" s="86" t="str">
        <f t="shared" si="17"/>
        <v/>
      </c>
      <c r="H133" s="158">
        <f>IF(AND(M133&gt;0,M133&lt;=STATS!$C$22),1,"")</f>
        <v>1</v>
      </c>
      <c r="J133" s="24">
        <v>132</v>
      </c>
      <c r="K133">
        <v>45.45722</v>
      </c>
      <c r="L133">
        <v>-92.519480000000001</v>
      </c>
      <c r="M133" s="5">
        <v>10.5</v>
      </c>
      <c r="N133" s="5" t="s">
        <v>631</v>
      </c>
      <c r="O133" s="189" t="s">
        <v>705</v>
      </c>
      <c r="R133" s="9"/>
      <c r="S133" s="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EZ133" s="155"/>
      <c r="FA133" s="155"/>
      <c r="FB133" s="155"/>
      <c r="FC133" s="155"/>
      <c r="FD133" s="155"/>
    </row>
    <row r="134" spans="2:160">
      <c r="B134" s="86">
        <f t="shared" si="12"/>
        <v>3</v>
      </c>
      <c r="C134" s="86">
        <f t="shared" si="13"/>
        <v>3</v>
      </c>
      <c r="D134" s="86">
        <f t="shared" si="14"/>
        <v>3</v>
      </c>
      <c r="E134" s="86">
        <f t="shared" si="15"/>
        <v>3</v>
      </c>
      <c r="F134" s="86">
        <f t="shared" si="16"/>
        <v>3</v>
      </c>
      <c r="G134" s="86">
        <f t="shared" si="17"/>
        <v>2</v>
      </c>
      <c r="H134" s="158">
        <f>IF(AND(M134&gt;0,M134&lt;=STATS!$C$22),1,"")</f>
        <v>1</v>
      </c>
      <c r="J134" s="24">
        <v>133</v>
      </c>
      <c r="K134">
        <v>45.45767</v>
      </c>
      <c r="L134">
        <v>-92.519499999999994</v>
      </c>
      <c r="M134" s="5">
        <v>2</v>
      </c>
      <c r="N134" s="5" t="s">
        <v>632</v>
      </c>
      <c r="O134" s="189" t="s">
        <v>705</v>
      </c>
      <c r="Q134" s="5">
        <v>2</v>
      </c>
      <c r="R134" s="9"/>
      <c r="S134" s="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>
        <v>2</v>
      </c>
      <c r="AF134" s="26"/>
      <c r="AG134" s="26"/>
      <c r="AH134" s="26"/>
      <c r="AW134" s="5">
        <v>1</v>
      </c>
      <c r="BR134" s="5" t="s">
        <v>680</v>
      </c>
      <c r="BW134" s="5" t="s">
        <v>680</v>
      </c>
      <c r="CC134" s="5" t="s">
        <v>680</v>
      </c>
      <c r="DM134" s="5" t="s">
        <v>680</v>
      </c>
      <c r="DU134" s="5">
        <v>2</v>
      </c>
      <c r="EZ134" s="155"/>
      <c r="FA134" s="155"/>
      <c r="FB134" s="155">
        <v>2</v>
      </c>
      <c r="FC134" s="155"/>
      <c r="FD134" s="155"/>
    </row>
    <row r="135" spans="2:160">
      <c r="B135" s="86">
        <f t="shared" si="12"/>
        <v>3</v>
      </c>
      <c r="C135" s="86">
        <f t="shared" si="13"/>
        <v>3</v>
      </c>
      <c r="D135" s="86">
        <f t="shared" si="14"/>
        <v>3</v>
      </c>
      <c r="E135" s="86">
        <f t="shared" si="15"/>
        <v>3</v>
      </c>
      <c r="F135" s="86">
        <f t="shared" si="16"/>
        <v>3</v>
      </c>
      <c r="G135" s="86">
        <f t="shared" si="17"/>
        <v>0.5</v>
      </c>
      <c r="H135" s="158">
        <f>IF(AND(M135&gt;0,M135&lt;=STATS!$C$22),1,"")</f>
        <v>1</v>
      </c>
      <c r="J135" s="24">
        <v>134</v>
      </c>
      <c r="K135">
        <v>45.452779999999997</v>
      </c>
      <c r="L135">
        <v>-92.518649999999994</v>
      </c>
      <c r="M135" s="5">
        <v>0.5</v>
      </c>
      <c r="N135" s="5" t="s">
        <v>632</v>
      </c>
      <c r="O135" s="189" t="s">
        <v>705</v>
      </c>
      <c r="Q135" s="5">
        <v>1</v>
      </c>
      <c r="R135" s="9"/>
      <c r="S135" s="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 t="s">
        <v>680</v>
      </c>
      <c r="AF135" s="26"/>
      <c r="AG135" s="26">
        <v>1</v>
      </c>
      <c r="AH135" s="26"/>
      <c r="AW135" s="5">
        <v>1</v>
      </c>
      <c r="BR135" s="5">
        <v>1</v>
      </c>
      <c r="EZ135" s="155"/>
      <c r="FA135" s="155"/>
      <c r="FB135" s="155" t="s">
        <v>680</v>
      </c>
      <c r="FC135" s="155"/>
      <c r="FD135" s="155"/>
    </row>
    <row r="136" spans="2:160">
      <c r="B136" s="86">
        <f t="shared" si="12"/>
        <v>0</v>
      </c>
      <c r="C136" s="86" t="str">
        <f t="shared" si="13"/>
        <v/>
      </c>
      <c r="D136" s="86" t="str">
        <f t="shared" si="14"/>
        <v/>
      </c>
      <c r="E136" s="86">
        <f t="shared" si="15"/>
        <v>0</v>
      </c>
      <c r="F136" s="86">
        <f t="shared" si="16"/>
        <v>0</v>
      </c>
      <c r="G136" s="86" t="str">
        <f t="shared" si="17"/>
        <v/>
      </c>
      <c r="H136" s="158">
        <f>IF(AND(M136&gt;0,M136&lt;=STATS!$C$22),1,"")</f>
        <v>1</v>
      </c>
      <c r="J136" s="24">
        <v>135</v>
      </c>
      <c r="K136">
        <v>45.453220000000002</v>
      </c>
      <c r="L136">
        <v>-92.51867</v>
      </c>
      <c r="M136" s="5">
        <v>11</v>
      </c>
      <c r="N136" s="5" t="s">
        <v>631</v>
      </c>
      <c r="O136" s="189" t="s">
        <v>705</v>
      </c>
      <c r="R136" s="9"/>
      <c r="S136" s="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EZ136" s="155"/>
      <c r="FA136" s="155"/>
      <c r="FB136" s="155"/>
      <c r="FC136" s="155"/>
      <c r="FD136" s="155"/>
    </row>
    <row r="137" spans="2:160">
      <c r="B137" s="86">
        <f t="shared" si="12"/>
        <v>0</v>
      </c>
      <c r="C137" s="86" t="str">
        <f t="shared" si="13"/>
        <v/>
      </c>
      <c r="D137" s="86" t="str">
        <f t="shared" si="14"/>
        <v/>
      </c>
      <c r="E137" s="86">
        <f t="shared" si="15"/>
        <v>0</v>
      </c>
      <c r="F137" s="86">
        <f t="shared" si="16"/>
        <v>0</v>
      </c>
      <c r="G137" s="86" t="str">
        <f t="shared" si="17"/>
        <v/>
      </c>
      <c r="H137" s="158">
        <f>IF(AND(M137&gt;0,M137&lt;=STATS!$C$22),1,"")</f>
        <v>1</v>
      </c>
      <c r="J137" s="24">
        <v>136</v>
      </c>
      <c r="K137">
        <v>45.453670000000002</v>
      </c>
      <c r="L137">
        <v>-92.518690000000007</v>
      </c>
      <c r="M137" s="5">
        <v>13</v>
      </c>
      <c r="N137" s="5" t="s">
        <v>631</v>
      </c>
      <c r="O137" s="189" t="s">
        <v>705</v>
      </c>
      <c r="R137" s="9"/>
      <c r="S137" s="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EZ137" s="155"/>
      <c r="FA137" s="155"/>
      <c r="FB137" s="155"/>
      <c r="FC137" s="155"/>
      <c r="FD137" s="155"/>
    </row>
    <row r="138" spans="2:160">
      <c r="B138" s="86">
        <f t="shared" si="12"/>
        <v>0</v>
      </c>
      <c r="C138" s="86" t="str">
        <f t="shared" si="13"/>
        <v/>
      </c>
      <c r="D138" s="86" t="str">
        <f t="shared" si="14"/>
        <v/>
      </c>
      <c r="E138" s="86">
        <f t="shared" si="15"/>
        <v>0</v>
      </c>
      <c r="F138" s="86">
        <f t="shared" si="16"/>
        <v>0</v>
      </c>
      <c r="G138" s="86" t="str">
        <f t="shared" si="17"/>
        <v/>
      </c>
      <c r="H138" s="158">
        <f>IF(AND(M138&gt;0,M138&lt;=STATS!$C$22),1,"")</f>
        <v>1</v>
      </c>
      <c r="J138" s="24">
        <v>137</v>
      </c>
      <c r="K138">
        <v>45.45411</v>
      </c>
      <c r="L138">
        <v>-92.518709999999999</v>
      </c>
      <c r="M138" s="5">
        <v>15.5</v>
      </c>
      <c r="N138" s="5" t="s">
        <v>631</v>
      </c>
      <c r="O138" s="189" t="s">
        <v>705</v>
      </c>
      <c r="R138" s="9"/>
      <c r="S138" s="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EZ138" s="155"/>
      <c r="FA138" s="155"/>
      <c r="FB138" s="155"/>
      <c r="FC138" s="155"/>
      <c r="FD138" s="155"/>
    </row>
    <row r="139" spans="2:160">
      <c r="B139" s="86">
        <f t="shared" si="12"/>
        <v>0</v>
      </c>
      <c r="C139" s="86" t="str">
        <f t="shared" si="13"/>
        <v/>
      </c>
      <c r="D139" s="86" t="str">
        <f t="shared" si="14"/>
        <v/>
      </c>
      <c r="E139" s="86">
        <f t="shared" si="15"/>
        <v>0</v>
      </c>
      <c r="F139" s="86">
        <f t="shared" si="16"/>
        <v>0</v>
      </c>
      <c r="G139" s="86" t="str">
        <f t="shared" si="17"/>
        <v/>
      </c>
      <c r="H139" s="158">
        <f>IF(AND(M139&gt;0,M139&lt;=STATS!$C$22),1,"")</f>
        <v>1</v>
      </c>
      <c r="J139" s="24">
        <v>138</v>
      </c>
      <c r="K139">
        <v>45.454560000000001</v>
      </c>
      <c r="L139">
        <v>-92.518730000000005</v>
      </c>
      <c r="M139" s="5">
        <v>16</v>
      </c>
      <c r="N139" s="5" t="s">
        <v>631</v>
      </c>
      <c r="O139" s="189" t="s">
        <v>705</v>
      </c>
      <c r="R139" s="9"/>
      <c r="S139" s="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EZ139" s="155"/>
      <c r="FA139" s="155"/>
      <c r="FB139" s="155"/>
      <c r="FC139" s="155"/>
      <c r="FD139" s="155"/>
    </row>
    <row r="140" spans="2:160">
      <c r="B140" s="86">
        <f t="shared" si="12"/>
        <v>0</v>
      </c>
      <c r="C140" s="86" t="str">
        <f t="shared" si="13"/>
        <v/>
      </c>
      <c r="D140" s="86" t="str">
        <f t="shared" si="14"/>
        <v/>
      </c>
      <c r="E140" s="86">
        <f t="shared" si="15"/>
        <v>0</v>
      </c>
      <c r="F140" s="86">
        <f t="shared" si="16"/>
        <v>0</v>
      </c>
      <c r="G140" s="86" t="str">
        <f t="shared" si="17"/>
        <v/>
      </c>
      <c r="H140" s="158">
        <f>IF(AND(M140&gt;0,M140&lt;=STATS!$C$22),1,"")</f>
        <v>1</v>
      </c>
      <c r="J140" s="24">
        <v>139</v>
      </c>
      <c r="K140">
        <v>45.455010000000001</v>
      </c>
      <c r="L140">
        <v>-92.518749999999997</v>
      </c>
      <c r="M140" s="5">
        <v>16.5</v>
      </c>
      <c r="N140" s="5" t="s">
        <v>631</v>
      </c>
      <c r="O140" s="189" t="s">
        <v>705</v>
      </c>
      <c r="R140" s="9"/>
      <c r="S140" s="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EZ140" s="155"/>
      <c r="FA140" s="155"/>
      <c r="FB140" s="155"/>
      <c r="FC140" s="155"/>
      <c r="FD140" s="155"/>
    </row>
    <row r="141" spans="2:160">
      <c r="B141" s="86">
        <f t="shared" si="12"/>
        <v>0</v>
      </c>
      <c r="C141" s="86" t="str">
        <f t="shared" si="13"/>
        <v/>
      </c>
      <c r="D141" s="86" t="str">
        <f t="shared" si="14"/>
        <v/>
      </c>
      <c r="E141" s="86">
        <f t="shared" si="15"/>
        <v>0</v>
      </c>
      <c r="F141" s="86">
        <f t="shared" si="16"/>
        <v>0</v>
      </c>
      <c r="G141" s="86" t="str">
        <f t="shared" si="17"/>
        <v/>
      </c>
      <c r="H141" s="158">
        <f>IF(AND(M141&gt;0,M141&lt;=STATS!$C$22),1,"")</f>
        <v>1</v>
      </c>
      <c r="J141" s="24">
        <v>140</v>
      </c>
      <c r="K141">
        <v>45.455449999999999</v>
      </c>
      <c r="L141">
        <v>-92.518770000000004</v>
      </c>
      <c r="M141" s="5">
        <v>16.5</v>
      </c>
      <c r="N141" s="5" t="s">
        <v>631</v>
      </c>
      <c r="O141" s="189" t="s">
        <v>705</v>
      </c>
      <c r="R141" s="9"/>
      <c r="S141" s="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EZ141" s="155"/>
      <c r="FA141" s="155"/>
      <c r="FB141" s="155"/>
      <c r="FC141" s="155"/>
      <c r="FD141" s="155"/>
    </row>
    <row r="142" spans="2:160">
      <c r="B142" s="86">
        <f t="shared" si="12"/>
        <v>0</v>
      </c>
      <c r="C142" s="86" t="str">
        <f t="shared" si="13"/>
        <v/>
      </c>
      <c r="D142" s="86" t="str">
        <f t="shared" si="14"/>
        <v/>
      </c>
      <c r="E142" s="86">
        <f t="shared" si="15"/>
        <v>0</v>
      </c>
      <c r="F142" s="86">
        <f t="shared" si="16"/>
        <v>0</v>
      </c>
      <c r="G142" s="86" t="str">
        <f t="shared" si="17"/>
        <v/>
      </c>
      <c r="H142" s="158">
        <f>IF(AND(M142&gt;0,M142&lt;=STATS!$C$22),1,"")</f>
        <v>1</v>
      </c>
      <c r="J142" s="24">
        <v>141</v>
      </c>
      <c r="K142">
        <v>45.4559</v>
      </c>
      <c r="L142">
        <v>-92.518789999999996</v>
      </c>
      <c r="M142" s="5">
        <v>16</v>
      </c>
      <c r="N142" s="5" t="s">
        <v>631</v>
      </c>
      <c r="O142" s="189" t="s">
        <v>705</v>
      </c>
      <c r="R142" s="9"/>
      <c r="S142" s="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EZ142" s="155"/>
      <c r="FA142" s="155"/>
      <c r="FB142" s="155"/>
      <c r="FC142" s="155"/>
      <c r="FD142" s="155"/>
    </row>
    <row r="143" spans="2:160">
      <c r="B143" s="86">
        <f t="shared" si="12"/>
        <v>0</v>
      </c>
      <c r="C143" s="86" t="str">
        <f t="shared" si="13"/>
        <v/>
      </c>
      <c r="D143" s="86" t="str">
        <f t="shared" si="14"/>
        <v/>
      </c>
      <c r="E143" s="86">
        <f t="shared" si="15"/>
        <v>0</v>
      </c>
      <c r="F143" s="86">
        <f t="shared" si="16"/>
        <v>0</v>
      </c>
      <c r="G143" s="86" t="str">
        <f t="shared" si="17"/>
        <v/>
      </c>
      <c r="H143" s="158">
        <f>IF(AND(M143&gt;0,M143&lt;=STATS!$C$22),1,"")</f>
        <v>1</v>
      </c>
      <c r="J143" s="24">
        <v>142</v>
      </c>
      <c r="K143">
        <v>45.456339999999997</v>
      </c>
      <c r="L143">
        <v>-92.518810000000002</v>
      </c>
      <c r="M143" s="5">
        <v>15</v>
      </c>
      <c r="N143" s="5" t="s">
        <v>631</v>
      </c>
      <c r="O143" s="189" t="s">
        <v>705</v>
      </c>
      <c r="R143" s="9"/>
      <c r="S143" s="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EZ143" s="155"/>
      <c r="FA143" s="155"/>
      <c r="FB143" s="155"/>
      <c r="FC143" s="155"/>
      <c r="FD143" s="155"/>
    </row>
    <row r="144" spans="2:160">
      <c r="B144" s="86">
        <f t="shared" si="12"/>
        <v>0</v>
      </c>
      <c r="C144" s="86" t="str">
        <f t="shared" si="13"/>
        <v/>
      </c>
      <c r="D144" s="86" t="str">
        <f t="shared" si="14"/>
        <v/>
      </c>
      <c r="E144" s="86">
        <f t="shared" si="15"/>
        <v>0</v>
      </c>
      <c r="F144" s="86">
        <f t="shared" si="16"/>
        <v>0</v>
      </c>
      <c r="G144" s="86" t="str">
        <f t="shared" si="17"/>
        <v/>
      </c>
      <c r="H144" s="158">
        <f>IF(AND(M144&gt;0,M144&lt;=STATS!$C$22),1,"")</f>
        <v>1</v>
      </c>
      <c r="J144" s="24">
        <v>143</v>
      </c>
      <c r="K144">
        <v>45.456789999999998</v>
      </c>
      <c r="L144">
        <v>-92.518829999999994</v>
      </c>
      <c r="M144" s="5">
        <v>13</v>
      </c>
      <c r="N144" s="5" t="s">
        <v>631</v>
      </c>
      <c r="O144" s="189" t="s">
        <v>705</v>
      </c>
      <c r="R144" s="9"/>
      <c r="S144" s="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EZ144" s="155"/>
      <c r="FA144" s="155"/>
      <c r="FB144" s="155">
        <v>1</v>
      </c>
      <c r="FC144" s="155"/>
      <c r="FD144" s="155"/>
    </row>
    <row r="145" spans="2:160">
      <c r="B145" s="86">
        <f t="shared" si="12"/>
        <v>1</v>
      </c>
      <c r="C145" s="86">
        <f t="shared" si="13"/>
        <v>1</v>
      </c>
      <c r="D145" s="86">
        <f t="shared" si="14"/>
        <v>1</v>
      </c>
      <c r="E145" s="86">
        <f t="shared" si="15"/>
        <v>1</v>
      </c>
      <c r="F145" s="86">
        <f t="shared" si="16"/>
        <v>1</v>
      </c>
      <c r="G145" s="86">
        <f t="shared" si="17"/>
        <v>6</v>
      </c>
      <c r="H145" s="158">
        <f>IF(AND(M145&gt;0,M145&lt;=STATS!$C$22),1,"")</f>
        <v>1</v>
      </c>
      <c r="J145" s="24">
        <v>144</v>
      </c>
      <c r="K145">
        <v>45.457239999999999</v>
      </c>
      <c r="L145">
        <v>-92.51885</v>
      </c>
      <c r="M145" s="5">
        <v>6</v>
      </c>
      <c r="N145" s="5" t="s">
        <v>633</v>
      </c>
      <c r="O145" s="189" t="s">
        <v>705</v>
      </c>
      <c r="Q145" s="5">
        <v>1</v>
      </c>
      <c r="R145" s="9"/>
      <c r="S145" s="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>
        <v>1</v>
      </c>
      <c r="AF145" s="26"/>
      <c r="AG145" s="26"/>
      <c r="AH145" s="26"/>
      <c r="EZ145" s="155"/>
      <c r="FA145" s="155"/>
      <c r="FB145" s="155"/>
      <c r="FC145" s="155"/>
      <c r="FD145" s="155"/>
    </row>
    <row r="146" spans="2:160">
      <c r="B146" s="86">
        <f t="shared" si="12"/>
        <v>0</v>
      </c>
      <c r="C146" s="86" t="str">
        <f t="shared" si="13"/>
        <v/>
      </c>
      <c r="D146" s="86" t="str">
        <f t="shared" si="14"/>
        <v/>
      </c>
      <c r="E146" s="86">
        <f t="shared" si="15"/>
        <v>0</v>
      </c>
      <c r="F146" s="86">
        <f t="shared" si="16"/>
        <v>0</v>
      </c>
      <c r="G146" s="86" t="str">
        <f t="shared" si="17"/>
        <v/>
      </c>
      <c r="H146" s="158">
        <f>IF(AND(M146&gt;0,M146&lt;=STATS!$C$22),1,"")</f>
        <v>1</v>
      </c>
      <c r="J146" s="24">
        <v>145</v>
      </c>
      <c r="K146">
        <v>45.45279</v>
      </c>
      <c r="L146">
        <v>-92.518010000000004</v>
      </c>
      <c r="M146" s="5">
        <v>7.5</v>
      </c>
      <c r="N146" s="5" t="s">
        <v>633</v>
      </c>
      <c r="O146" s="189" t="s">
        <v>705</v>
      </c>
      <c r="R146" s="9"/>
      <c r="S146" s="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EZ146" s="155"/>
      <c r="FA146" s="155"/>
      <c r="FB146" s="155"/>
      <c r="FC146" s="155"/>
      <c r="FD146" s="155"/>
    </row>
    <row r="147" spans="2:160">
      <c r="B147" s="86">
        <f t="shared" si="12"/>
        <v>0</v>
      </c>
      <c r="C147" s="86" t="str">
        <f t="shared" si="13"/>
        <v/>
      </c>
      <c r="D147" s="86" t="str">
        <f t="shared" si="14"/>
        <v/>
      </c>
      <c r="E147" s="86">
        <f t="shared" si="15"/>
        <v>0</v>
      </c>
      <c r="F147" s="86">
        <f t="shared" si="16"/>
        <v>0</v>
      </c>
      <c r="G147" s="86" t="str">
        <f t="shared" si="17"/>
        <v/>
      </c>
      <c r="H147" s="158">
        <f>IF(AND(M147&gt;0,M147&lt;=STATS!$C$22),1,"")</f>
        <v>1</v>
      </c>
      <c r="J147" s="24">
        <v>146</v>
      </c>
      <c r="K147">
        <v>45.453240000000001</v>
      </c>
      <c r="L147">
        <v>-92.518029999999996</v>
      </c>
      <c r="M147" s="5">
        <v>11</v>
      </c>
      <c r="N147" s="5" t="s">
        <v>631</v>
      </c>
      <c r="O147" s="189" t="s">
        <v>705</v>
      </c>
      <c r="R147" s="9"/>
      <c r="S147" s="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EZ147" s="155"/>
      <c r="FA147" s="155"/>
      <c r="FB147" s="155">
        <v>1</v>
      </c>
      <c r="FC147" s="155"/>
      <c r="FD147" s="155"/>
    </row>
    <row r="148" spans="2:160">
      <c r="B148" s="86">
        <f t="shared" si="12"/>
        <v>0</v>
      </c>
      <c r="C148" s="86" t="str">
        <f t="shared" si="13"/>
        <v/>
      </c>
      <c r="D148" s="86" t="str">
        <f t="shared" si="14"/>
        <v/>
      </c>
      <c r="E148" s="86">
        <f t="shared" si="15"/>
        <v>0</v>
      </c>
      <c r="F148" s="86">
        <f t="shared" si="16"/>
        <v>0</v>
      </c>
      <c r="G148" s="86" t="str">
        <f t="shared" si="17"/>
        <v/>
      </c>
      <c r="H148" s="158">
        <f>IF(AND(M148&gt;0,M148&lt;=STATS!$C$22),1,"")</f>
        <v>1</v>
      </c>
      <c r="J148" s="24">
        <v>147</v>
      </c>
      <c r="K148">
        <v>45.453679999999999</v>
      </c>
      <c r="L148">
        <v>-92.518050000000002</v>
      </c>
      <c r="M148" s="5">
        <v>13.5</v>
      </c>
      <c r="N148" s="5" t="s">
        <v>633</v>
      </c>
      <c r="O148" s="189" t="s">
        <v>705</v>
      </c>
      <c r="R148" s="9"/>
      <c r="S148" s="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EZ148" s="155"/>
      <c r="FA148" s="155"/>
      <c r="FB148" s="155"/>
      <c r="FC148" s="155"/>
      <c r="FD148" s="155"/>
    </row>
    <row r="149" spans="2:160">
      <c r="B149" s="86">
        <f t="shared" si="12"/>
        <v>0</v>
      </c>
      <c r="C149" s="86" t="str">
        <f t="shared" si="13"/>
        <v/>
      </c>
      <c r="D149" s="86" t="str">
        <f t="shared" si="14"/>
        <v/>
      </c>
      <c r="E149" s="86">
        <f t="shared" si="15"/>
        <v>0</v>
      </c>
      <c r="F149" s="86">
        <f t="shared" si="16"/>
        <v>0</v>
      </c>
      <c r="G149" s="86" t="str">
        <f t="shared" si="17"/>
        <v/>
      </c>
      <c r="H149" s="158">
        <f>IF(AND(M149&gt;0,M149&lt;=STATS!$C$22),1,"")</f>
        <v>1</v>
      </c>
      <c r="J149" s="24">
        <v>148</v>
      </c>
      <c r="K149">
        <v>45.454129999999999</v>
      </c>
      <c r="L149">
        <v>-92.518069999999994</v>
      </c>
      <c r="M149" s="5">
        <v>15.5</v>
      </c>
      <c r="N149" s="5" t="s">
        <v>633</v>
      </c>
      <c r="O149" s="189" t="s">
        <v>705</v>
      </c>
      <c r="R149" s="9"/>
      <c r="S149" s="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EZ149" s="155"/>
      <c r="FA149" s="155"/>
      <c r="FB149" s="155"/>
      <c r="FC149" s="155"/>
      <c r="FD149" s="155"/>
    </row>
    <row r="150" spans="2:160">
      <c r="B150" s="86">
        <f t="shared" si="12"/>
        <v>0</v>
      </c>
      <c r="C150" s="86" t="str">
        <f t="shared" si="13"/>
        <v/>
      </c>
      <c r="D150" s="86" t="str">
        <f t="shared" si="14"/>
        <v/>
      </c>
      <c r="E150" s="86">
        <f t="shared" si="15"/>
        <v>0</v>
      </c>
      <c r="F150" s="86">
        <f t="shared" si="16"/>
        <v>0</v>
      </c>
      <c r="G150" s="86" t="str">
        <f t="shared" si="17"/>
        <v/>
      </c>
      <c r="H150" s="158">
        <f>IF(AND(M150&gt;0,M150&lt;=STATS!$C$22),1,"")</f>
        <v>1</v>
      </c>
      <c r="J150" s="24">
        <v>149</v>
      </c>
      <c r="K150">
        <v>45.454569999999997</v>
      </c>
      <c r="L150">
        <v>-92.518090000000001</v>
      </c>
      <c r="M150" s="5">
        <v>16</v>
      </c>
      <c r="N150" s="5" t="s">
        <v>633</v>
      </c>
      <c r="O150" s="189" t="s">
        <v>705</v>
      </c>
      <c r="R150" s="9"/>
      <c r="S150" s="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EZ150" s="155"/>
      <c r="FA150" s="155"/>
      <c r="FB150" s="155"/>
      <c r="FC150" s="155"/>
      <c r="FD150" s="155"/>
    </row>
    <row r="151" spans="2:160">
      <c r="B151" s="86">
        <f t="shared" si="12"/>
        <v>0</v>
      </c>
      <c r="C151" s="86" t="str">
        <f t="shared" si="13"/>
        <v/>
      </c>
      <c r="D151" s="86" t="str">
        <f t="shared" si="14"/>
        <v/>
      </c>
      <c r="E151" s="86">
        <f t="shared" si="15"/>
        <v>0</v>
      </c>
      <c r="F151" s="86">
        <f t="shared" si="16"/>
        <v>0</v>
      </c>
      <c r="G151" s="86" t="str">
        <f t="shared" si="17"/>
        <v/>
      </c>
      <c r="H151" s="158">
        <f>IF(AND(M151&gt;0,M151&lt;=STATS!$C$22),1,"")</f>
        <v>1</v>
      </c>
      <c r="J151" s="24">
        <v>150</v>
      </c>
      <c r="K151">
        <v>45.455019999999998</v>
      </c>
      <c r="L151">
        <v>-92.518109999999993</v>
      </c>
      <c r="M151" s="5">
        <v>16.5</v>
      </c>
      <c r="N151" s="5" t="s">
        <v>633</v>
      </c>
      <c r="O151" s="189" t="s">
        <v>705</v>
      </c>
      <c r="R151" s="9"/>
      <c r="S151" s="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EZ151" s="155"/>
      <c r="FA151" s="155"/>
      <c r="FB151" s="155"/>
      <c r="FC151" s="155"/>
      <c r="FD151" s="155"/>
    </row>
    <row r="152" spans="2:160">
      <c r="B152" s="86">
        <f t="shared" si="12"/>
        <v>0</v>
      </c>
      <c r="C152" s="86" t="str">
        <f t="shared" si="13"/>
        <v/>
      </c>
      <c r="D152" s="86" t="str">
        <f t="shared" si="14"/>
        <v/>
      </c>
      <c r="E152" s="86">
        <f t="shared" si="15"/>
        <v>0</v>
      </c>
      <c r="F152" s="86">
        <f t="shared" si="16"/>
        <v>0</v>
      </c>
      <c r="G152" s="86" t="str">
        <f t="shared" si="17"/>
        <v/>
      </c>
      <c r="H152" s="158">
        <f>IF(AND(M152&gt;0,M152&lt;=STATS!$C$22),1,"")</f>
        <v>1</v>
      </c>
      <c r="J152" s="24">
        <v>151</v>
      </c>
      <c r="K152">
        <v>45.455469999999998</v>
      </c>
      <c r="L152">
        <v>-92.518129999999999</v>
      </c>
      <c r="M152" s="5">
        <v>16.5</v>
      </c>
      <c r="N152" s="5" t="s">
        <v>631</v>
      </c>
      <c r="O152" s="189" t="s">
        <v>705</v>
      </c>
      <c r="R152" s="9"/>
      <c r="S152" s="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EZ152" s="155"/>
      <c r="FA152" s="155"/>
      <c r="FB152" s="155"/>
      <c r="FC152" s="155"/>
      <c r="FD152" s="155"/>
    </row>
    <row r="153" spans="2:160">
      <c r="B153" s="86">
        <f t="shared" si="12"/>
        <v>0</v>
      </c>
      <c r="C153" s="86" t="str">
        <f t="shared" si="13"/>
        <v/>
      </c>
      <c r="D153" s="86" t="str">
        <f t="shared" si="14"/>
        <v/>
      </c>
      <c r="E153" s="86">
        <f t="shared" si="15"/>
        <v>0</v>
      </c>
      <c r="F153" s="86">
        <f t="shared" si="16"/>
        <v>0</v>
      </c>
      <c r="G153" s="86" t="str">
        <f t="shared" si="17"/>
        <v/>
      </c>
      <c r="H153" s="158">
        <f>IF(AND(M153&gt;0,M153&lt;=STATS!$C$22),1,"")</f>
        <v>1</v>
      </c>
      <c r="J153" s="24">
        <v>152</v>
      </c>
      <c r="K153">
        <v>45.455910000000003</v>
      </c>
      <c r="L153">
        <v>-92.518150000000006</v>
      </c>
      <c r="M153" s="5">
        <v>16</v>
      </c>
      <c r="N153" s="5" t="s">
        <v>631</v>
      </c>
      <c r="O153" s="189" t="s">
        <v>705</v>
      </c>
      <c r="R153" s="9"/>
      <c r="S153" s="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EZ153" s="155"/>
      <c r="FA153" s="155"/>
      <c r="FB153" s="155"/>
      <c r="FC153" s="155"/>
      <c r="FD153" s="155"/>
    </row>
    <row r="154" spans="2:160">
      <c r="B154" s="86">
        <f t="shared" si="12"/>
        <v>0</v>
      </c>
      <c r="C154" s="86" t="str">
        <f t="shared" si="13"/>
        <v/>
      </c>
      <c r="D154" s="86" t="str">
        <f t="shared" si="14"/>
        <v/>
      </c>
      <c r="E154" s="86">
        <f t="shared" si="15"/>
        <v>0</v>
      </c>
      <c r="F154" s="86">
        <f t="shared" si="16"/>
        <v>0</v>
      </c>
      <c r="G154" s="86" t="str">
        <f t="shared" si="17"/>
        <v/>
      </c>
      <c r="H154" s="158">
        <f>IF(AND(M154&gt;0,M154&lt;=STATS!$C$22),1,"")</f>
        <v>1</v>
      </c>
      <c r="J154" s="24">
        <v>153</v>
      </c>
      <c r="K154">
        <v>45.456359999999997</v>
      </c>
      <c r="L154">
        <v>-92.518169999999998</v>
      </c>
      <c r="M154" s="5">
        <v>15</v>
      </c>
      <c r="N154" s="5" t="s">
        <v>631</v>
      </c>
      <c r="O154" s="189" t="s">
        <v>705</v>
      </c>
      <c r="R154" s="9"/>
      <c r="S154" s="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EZ154" s="155"/>
      <c r="FA154" s="155"/>
      <c r="FB154" s="155"/>
      <c r="FC154" s="155"/>
      <c r="FD154" s="155"/>
    </row>
    <row r="155" spans="2:160">
      <c r="B155" s="86">
        <f t="shared" si="12"/>
        <v>1</v>
      </c>
      <c r="C155" s="86">
        <f t="shared" si="13"/>
        <v>1</v>
      </c>
      <c r="D155" s="86">
        <f t="shared" si="14"/>
        <v>1</v>
      </c>
      <c r="E155" s="86">
        <f t="shared" si="15"/>
        <v>1</v>
      </c>
      <c r="F155" s="86">
        <f t="shared" si="16"/>
        <v>1</v>
      </c>
      <c r="G155" s="86">
        <f t="shared" si="17"/>
        <v>11.5</v>
      </c>
      <c r="H155" s="158">
        <f>IF(AND(M155&gt;0,M155&lt;=STATS!$C$22),1,"")</f>
        <v>1</v>
      </c>
      <c r="J155" s="24">
        <v>154</v>
      </c>
      <c r="K155">
        <v>45.456800000000001</v>
      </c>
      <c r="L155">
        <v>-92.518190000000004</v>
      </c>
      <c r="M155" s="5">
        <v>11.5</v>
      </c>
      <c r="N155" s="5" t="s">
        <v>631</v>
      </c>
      <c r="O155" s="189" t="s">
        <v>705</v>
      </c>
      <c r="Q155" s="5">
        <v>1</v>
      </c>
      <c r="R155" s="9"/>
      <c r="S155" s="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>
        <v>1</v>
      </c>
      <c r="AF155" s="26"/>
      <c r="AG155" s="26"/>
      <c r="AH155" s="26"/>
      <c r="EZ155" s="155"/>
      <c r="FA155" s="155"/>
      <c r="FB155" s="155"/>
      <c r="FC155" s="155"/>
      <c r="FD155" s="155"/>
    </row>
    <row r="156" spans="2:160">
      <c r="B156" s="86">
        <f t="shared" si="12"/>
        <v>1</v>
      </c>
      <c r="C156" s="86">
        <f t="shared" si="13"/>
        <v>1</v>
      </c>
      <c r="D156" s="86">
        <f t="shared" si="14"/>
        <v>1</v>
      </c>
      <c r="E156" s="86">
        <f t="shared" si="15"/>
        <v>1</v>
      </c>
      <c r="F156" s="86">
        <f t="shared" si="16"/>
        <v>1</v>
      </c>
      <c r="G156" s="86">
        <f t="shared" si="17"/>
        <v>8</v>
      </c>
      <c r="H156" s="158">
        <f>IF(AND(M156&gt;0,M156&lt;=STATS!$C$22),1,"")</f>
        <v>1</v>
      </c>
      <c r="J156" s="24">
        <v>155</v>
      </c>
      <c r="K156">
        <v>45.452800000000003</v>
      </c>
      <c r="L156">
        <v>-92.517380000000003</v>
      </c>
      <c r="M156" s="5">
        <v>8</v>
      </c>
      <c r="N156" s="5" t="s">
        <v>631</v>
      </c>
      <c r="O156" s="189" t="s">
        <v>705</v>
      </c>
      <c r="Q156" s="5">
        <v>1</v>
      </c>
      <c r="R156" s="9"/>
      <c r="S156" s="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>
        <v>1</v>
      </c>
      <c r="AF156" s="26"/>
      <c r="AG156" s="26"/>
      <c r="AH156" s="26"/>
      <c r="EZ156" s="155"/>
      <c r="FA156" s="155"/>
      <c r="FB156" s="155">
        <v>1</v>
      </c>
      <c r="FC156" s="155"/>
      <c r="FD156" s="155"/>
    </row>
    <row r="157" spans="2:160">
      <c r="B157" s="86">
        <f t="shared" si="12"/>
        <v>0</v>
      </c>
      <c r="C157" s="86" t="str">
        <f t="shared" si="13"/>
        <v/>
      </c>
      <c r="D157" s="86" t="str">
        <f t="shared" si="14"/>
        <v/>
      </c>
      <c r="E157" s="86">
        <f t="shared" si="15"/>
        <v>0</v>
      </c>
      <c r="F157" s="86">
        <f t="shared" si="16"/>
        <v>0</v>
      </c>
      <c r="G157" s="86" t="str">
        <f t="shared" si="17"/>
        <v/>
      </c>
      <c r="H157" s="158">
        <f>IF(AND(M157&gt;0,M157&lt;=STATS!$C$22),1,"")</f>
        <v>1</v>
      </c>
      <c r="J157" s="24">
        <v>156</v>
      </c>
      <c r="K157">
        <v>45.453249999999997</v>
      </c>
      <c r="L157">
        <v>-92.517399999999995</v>
      </c>
      <c r="M157" s="5">
        <v>11.5</v>
      </c>
      <c r="N157" s="5" t="s">
        <v>631</v>
      </c>
      <c r="O157" s="189" t="s">
        <v>705</v>
      </c>
      <c r="R157" s="9"/>
      <c r="S157" s="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EZ157" s="155"/>
      <c r="FA157" s="155"/>
      <c r="FB157" s="155"/>
      <c r="FC157" s="155"/>
      <c r="FD157" s="155"/>
    </row>
    <row r="158" spans="2:160">
      <c r="B158" s="86">
        <f t="shared" si="12"/>
        <v>0</v>
      </c>
      <c r="C158" s="86" t="str">
        <f t="shared" si="13"/>
        <v/>
      </c>
      <c r="D158" s="86" t="str">
        <f t="shared" si="14"/>
        <v/>
      </c>
      <c r="E158" s="86">
        <f t="shared" si="15"/>
        <v>0</v>
      </c>
      <c r="F158" s="86">
        <f t="shared" si="16"/>
        <v>0</v>
      </c>
      <c r="G158" s="86" t="str">
        <f t="shared" si="17"/>
        <v/>
      </c>
      <c r="H158" s="158">
        <f>IF(AND(M158&gt;0,M158&lt;=STATS!$C$22),1,"")</f>
        <v>1</v>
      </c>
      <c r="J158" s="24">
        <v>157</v>
      </c>
      <c r="K158">
        <v>45.453699999999998</v>
      </c>
      <c r="L158">
        <v>-92.517420000000001</v>
      </c>
      <c r="M158" s="5">
        <v>14</v>
      </c>
      <c r="N158" s="5" t="s">
        <v>631</v>
      </c>
      <c r="O158" s="189" t="s">
        <v>705</v>
      </c>
      <c r="R158" s="9"/>
      <c r="S158" s="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EZ158" s="155"/>
      <c r="FA158" s="155"/>
      <c r="FB158" s="155"/>
      <c r="FC158" s="155"/>
      <c r="FD158" s="155"/>
    </row>
    <row r="159" spans="2:160">
      <c r="B159" s="86">
        <f t="shared" si="12"/>
        <v>0</v>
      </c>
      <c r="C159" s="86" t="str">
        <f t="shared" si="13"/>
        <v/>
      </c>
      <c r="D159" s="86" t="str">
        <f t="shared" si="14"/>
        <v/>
      </c>
      <c r="E159" s="86">
        <f t="shared" si="15"/>
        <v>0</v>
      </c>
      <c r="F159" s="86">
        <f t="shared" si="16"/>
        <v>0</v>
      </c>
      <c r="G159" s="86" t="str">
        <f t="shared" si="17"/>
        <v/>
      </c>
      <c r="H159" s="158">
        <f>IF(AND(M159&gt;0,M159&lt;=STATS!$C$22),1,"")</f>
        <v>1</v>
      </c>
      <c r="J159" s="24">
        <v>158</v>
      </c>
      <c r="K159">
        <v>45.454140000000002</v>
      </c>
      <c r="L159">
        <v>-92.517439999999993</v>
      </c>
      <c r="M159" s="5">
        <v>15.5</v>
      </c>
      <c r="N159" s="5" t="s">
        <v>631</v>
      </c>
      <c r="O159" s="189" t="s">
        <v>705</v>
      </c>
      <c r="R159" s="9"/>
      <c r="S159" s="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EZ159" s="155"/>
      <c r="FA159" s="155"/>
      <c r="FB159" s="155"/>
      <c r="FC159" s="155"/>
      <c r="FD159" s="155"/>
    </row>
    <row r="160" spans="2:160">
      <c r="B160" s="86">
        <f t="shared" si="12"/>
        <v>0</v>
      </c>
      <c r="C160" s="86" t="str">
        <f t="shared" si="13"/>
        <v/>
      </c>
      <c r="D160" s="86" t="str">
        <f t="shared" si="14"/>
        <v/>
      </c>
      <c r="E160" s="86">
        <f t="shared" si="15"/>
        <v>0</v>
      </c>
      <c r="F160" s="86">
        <f t="shared" si="16"/>
        <v>0</v>
      </c>
      <c r="G160" s="86" t="str">
        <f t="shared" si="17"/>
        <v/>
      </c>
      <c r="H160" s="158">
        <f>IF(AND(M160&gt;0,M160&lt;=STATS!$C$22),1,"")</f>
        <v>1</v>
      </c>
      <c r="J160" s="24">
        <v>159</v>
      </c>
      <c r="K160">
        <v>45.454590000000003</v>
      </c>
      <c r="L160">
        <v>-92.51746</v>
      </c>
      <c r="M160" s="5">
        <v>16</v>
      </c>
      <c r="N160" s="5" t="s">
        <v>631</v>
      </c>
      <c r="O160" s="189" t="s">
        <v>705</v>
      </c>
      <c r="R160" s="9"/>
      <c r="S160" s="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EZ160" s="155"/>
      <c r="FA160" s="155"/>
      <c r="FB160" s="155"/>
      <c r="FC160" s="155"/>
      <c r="FD160" s="155"/>
    </row>
    <row r="161" spans="2:160">
      <c r="B161" s="86">
        <f t="shared" si="12"/>
        <v>0</v>
      </c>
      <c r="C161" s="86" t="str">
        <f t="shared" si="13"/>
        <v/>
      </c>
      <c r="D161" s="86" t="str">
        <f t="shared" si="14"/>
        <v/>
      </c>
      <c r="E161" s="86">
        <f t="shared" si="15"/>
        <v>0</v>
      </c>
      <c r="F161" s="86">
        <f t="shared" si="16"/>
        <v>0</v>
      </c>
      <c r="G161" s="86" t="str">
        <f t="shared" si="17"/>
        <v/>
      </c>
      <c r="H161" s="158">
        <f>IF(AND(M161&gt;0,M161&lt;=STATS!$C$22),1,"")</f>
        <v>1</v>
      </c>
      <c r="J161" s="24">
        <v>160</v>
      </c>
      <c r="K161">
        <v>45.455030000000001</v>
      </c>
      <c r="L161">
        <v>-92.517480000000006</v>
      </c>
      <c r="M161" s="5">
        <v>17</v>
      </c>
      <c r="N161" s="5" t="s">
        <v>631</v>
      </c>
      <c r="O161" s="189" t="s">
        <v>705</v>
      </c>
      <c r="R161" s="9"/>
      <c r="S161" s="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EZ161" s="155"/>
      <c r="FA161" s="155"/>
      <c r="FB161" s="155"/>
      <c r="FC161" s="155"/>
      <c r="FD161" s="155"/>
    </row>
    <row r="162" spans="2:160">
      <c r="B162" s="86">
        <f t="shared" si="12"/>
        <v>0</v>
      </c>
      <c r="C162" s="86" t="str">
        <f t="shared" si="13"/>
        <v/>
      </c>
      <c r="D162" s="86" t="str">
        <f t="shared" si="14"/>
        <v/>
      </c>
      <c r="E162" s="86">
        <f t="shared" si="15"/>
        <v>0</v>
      </c>
      <c r="F162" s="86">
        <f t="shared" si="16"/>
        <v>0</v>
      </c>
      <c r="G162" s="86" t="str">
        <f t="shared" si="17"/>
        <v/>
      </c>
      <c r="H162" s="158">
        <f>IF(AND(M162&gt;0,M162&lt;=STATS!$C$22),1,"")</f>
        <v>1</v>
      </c>
      <c r="J162" s="24">
        <v>161</v>
      </c>
      <c r="K162">
        <v>45.455480000000001</v>
      </c>
      <c r="L162">
        <v>-92.517499999999998</v>
      </c>
      <c r="M162" s="5">
        <v>16.5</v>
      </c>
      <c r="N162" s="5" t="s">
        <v>631</v>
      </c>
      <c r="O162" s="189" t="s">
        <v>705</v>
      </c>
      <c r="R162" s="9"/>
      <c r="S162" s="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EZ162" s="155"/>
      <c r="FA162" s="155"/>
      <c r="FB162" s="155"/>
      <c r="FC162" s="155"/>
      <c r="FD162" s="155"/>
    </row>
    <row r="163" spans="2:160">
      <c r="B163" s="86">
        <f t="shared" si="12"/>
        <v>0</v>
      </c>
      <c r="C163" s="86" t="str">
        <f t="shared" si="13"/>
        <v/>
      </c>
      <c r="D163" s="86" t="str">
        <f t="shared" si="14"/>
        <v/>
      </c>
      <c r="E163" s="86">
        <f t="shared" si="15"/>
        <v>0</v>
      </c>
      <c r="F163" s="86">
        <f t="shared" si="16"/>
        <v>0</v>
      </c>
      <c r="G163" s="86" t="str">
        <f t="shared" si="17"/>
        <v/>
      </c>
      <c r="H163" s="158">
        <f>IF(AND(M163&gt;0,M163&lt;=STATS!$C$22),1,"")</f>
        <v>1</v>
      </c>
      <c r="J163" s="24">
        <v>162</v>
      </c>
      <c r="K163">
        <v>45.455930000000002</v>
      </c>
      <c r="L163">
        <v>-92.517520000000005</v>
      </c>
      <c r="M163" s="5">
        <v>15.5</v>
      </c>
      <c r="N163" s="5" t="s">
        <v>633</v>
      </c>
      <c r="O163" s="189" t="s">
        <v>705</v>
      </c>
      <c r="R163" s="9"/>
      <c r="S163" s="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EZ163" s="155"/>
      <c r="FA163" s="155"/>
      <c r="FB163" s="155"/>
      <c r="FC163" s="155"/>
      <c r="FD163" s="155"/>
    </row>
    <row r="164" spans="2:160">
      <c r="B164" s="86">
        <f t="shared" si="12"/>
        <v>0</v>
      </c>
      <c r="C164" s="86" t="str">
        <f t="shared" si="13"/>
        <v/>
      </c>
      <c r="D164" s="86" t="str">
        <f t="shared" si="14"/>
        <v/>
      </c>
      <c r="E164" s="86">
        <f t="shared" si="15"/>
        <v>0</v>
      </c>
      <c r="F164" s="86">
        <f t="shared" si="16"/>
        <v>0</v>
      </c>
      <c r="G164" s="86" t="str">
        <f t="shared" si="17"/>
        <v/>
      </c>
      <c r="H164" s="158">
        <f>IF(AND(M164&gt;0,M164&lt;=STATS!$C$22),1,"")</f>
        <v>1</v>
      </c>
      <c r="J164" s="24">
        <v>163</v>
      </c>
      <c r="K164">
        <v>45.45637</v>
      </c>
      <c r="L164">
        <v>-92.517539999999997</v>
      </c>
      <c r="M164" s="5">
        <v>14</v>
      </c>
      <c r="N164" s="5" t="s">
        <v>633</v>
      </c>
      <c r="O164" s="189" t="s">
        <v>705</v>
      </c>
      <c r="R164" s="9"/>
      <c r="S164" s="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EZ164" s="155"/>
      <c r="FA164" s="155"/>
      <c r="FB164" s="155"/>
      <c r="FC164" s="155"/>
      <c r="FD164" s="155"/>
    </row>
    <row r="165" spans="2:160">
      <c r="B165" s="86">
        <f t="shared" si="12"/>
        <v>0</v>
      </c>
      <c r="C165" s="86" t="str">
        <f t="shared" si="13"/>
        <v/>
      </c>
      <c r="D165" s="86" t="str">
        <f t="shared" si="14"/>
        <v/>
      </c>
      <c r="E165" s="86">
        <f t="shared" si="15"/>
        <v>0</v>
      </c>
      <c r="F165" s="86">
        <f t="shared" si="16"/>
        <v>0</v>
      </c>
      <c r="G165" s="86" t="str">
        <f t="shared" si="17"/>
        <v/>
      </c>
      <c r="H165" s="158">
        <f>IF(AND(M165&gt;0,M165&lt;=STATS!$C$22),1,"")</f>
        <v>1</v>
      </c>
      <c r="J165" s="24">
        <v>164</v>
      </c>
      <c r="K165">
        <v>45.45682</v>
      </c>
      <c r="L165">
        <v>-92.517560000000003</v>
      </c>
      <c r="M165" s="5">
        <v>9</v>
      </c>
      <c r="N165" s="5" t="s">
        <v>633</v>
      </c>
      <c r="O165" s="189" t="s">
        <v>705</v>
      </c>
      <c r="R165" s="9"/>
      <c r="S165" s="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EZ165" s="155"/>
      <c r="FA165" s="155"/>
      <c r="FB165" s="155"/>
      <c r="FC165" s="155"/>
      <c r="FD165" s="155"/>
    </row>
    <row r="166" spans="2:160">
      <c r="B166" s="86">
        <f t="shared" si="12"/>
        <v>1</v>
      </c>
      <c r="C166" s="86">
        <f t="shared" si="13"/>
        <v>1</v>
      </c>
      <c r="D166" s="86">
        <f t="shared" si="14"/>
        <v>1</v>
      </c>
      <c r="E166" s="86">
        <f t="shared" si="15"/>
        <v>1</v>
      </c>
      <c r="F166" s="86">
        <f t="shared" si="16"/>
        <v>1</v>
      </c>
      <c r="G166" s="86">
        <f t="shared" si="17"/>
        <v>8.5</v>
      </c>
      <c r="H166" s="158">
        <f>IF(AND(M166&gt;0,M166&lt;=STATS!$C$22),1,"")</f>
        <v>1</v>
      </c>
      <c r="J166" s="24">
        <v>165</v>
      </c>
      <c r="K166">
        <v>45.452820000000003</v>
      </c>
      <c r="L166">
        <v>-92.516750000000002</v>
      </c>
      <c r="M166" s="5">
        <v>8.5</v>
      </c>
      <c r="N166" s="5" t="s">
        <v>632</v>
      </c>
      <c r="O166" s="189" t="s">
        <v>705</v>
      </c>
      <c r="Q166" s="5">
        <v>1</v>
      </c>
      <c r="R166" s="9"/>
      <c r="S166" s="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>
        <v>1</v>
      </c>
      <c r="AF166" s="26"/>
      <c r="AG166" s="26"/>
      <c r="AH166" s="26"/>
      <c r="EZ166" s="155"/>
      <c r="FA166" s="155"/>
      <c r="FB166" s="155"/>
      <c r="FC166" s="155"/>
      <c r="FD166" s="155"/>
    </row>
    <row r="167" spans="2:160">
      <c r="B167" s="86">
        <f t="shared" si="12"/>
        <v>0</v>
      </c>
      <c r="C167" s="86" t="str">
        <f t="shared" si="13"/>
        <v/>
      </c>
      <c r="D167" s="86" t="str">
        <f t="shared" si="14"/>
        <v/>
      </c>
      <c r="E167" s="86">
        <f t="shared" si="15"/>
        <v>0</v>
      </c>
      <c r="F167" s="86">
        <f t="shared" si="16"/>
        <v>0</v>
      </c>
      <c r="G167" s="86" t="str">
        <f t="shared" si="17"/>
        <v/>
      </c>
      <c r="H167" s="158">
        <f>IF(AND(M167&gt;0,M167&lt;=STATS!$C$22),1,"")</f>
        <v>1</v>
      </c>
      <c r="J167" s="24">
        <v>166</v>
      </c>
      <c r="K167">
        <v>45.45326</v>
      </c>
      <c r="L167">
        <v>-92.516769999999994</v>
      </c>
      <c r="M167" s="5">
        <v>12</v>
      </c>
      <c r="N167" s="5" t="s">
        <v>631</v>
      </c>
      <c r="O167" s="189" t="s">
        <v>705</v>
      </c>
      <c r="R167" s="9"/>
      <c r="S167" s="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EZ167" s="155"/>
      <c r="FA167" s="155"/>
      <c r="FB167" s="155"/>
      <c r="FC167" s="155"/>
      <c r="FD167" s="155"/>
    </row>
    <row r="168" spans="2:160">
      <c r="B168" s="86">
        <f t="shared" si="12"/>
        <v>0</v>
      </c>
      <c r="C168" s="86" t="str">
        <f t="shared" si="13"/>
        <v/>
      </c>
      <c r="D168" s="86" t="str">
        <f t="shared" si="14"/>
        <v/>
      </c>
      <c r="E168" s="86">
        <f t="shared" si="15"/>
        <v>0</v>
      </c>
      <c r="F168" s="86">
        <f t="shared" si="16"/>
        <v>0</v>
      </c>
      <c r="G168" s="86" t="str">
        <f t="shared" si="17"/>
        <v/>
      </c>
      <c r="H168" s="158">
        <f>IF(AND(M168&gt;0,M168&lt;=STATS!$C$22),1,"")</f>
        <v>1</v>
      </c>
      <c r="J168" s="24">
        <v>167</v>
      </c>
      <c r="K168">
        <v>45.453710000000001</v>
      </c>
      <c r="L168">
        <v>-92.51679</v>
      </c>
      <c r="M168" s="5">
        <v>14.5</v>
      </c>
      <c r="N168" s="5" t="s">
        <v>631</v>
      </c>
      <c r="O168" s="189" t="s">
        <v>705</v>
      </c>
      <c r="R168" s="9"/>
      <c r="S168" s="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EZ168" s="155"/>
      <c r="FA168" s="155"/>
      <c r="FB168" s="155"/>
      <c r="FC168" s="155"/>
      <c r="FD168" s="155"/>
    </row>
    <row r="169" spans="2:160">
      <c r="B169" s="86">
        <f t="shared" si="12"/>
        <v>0</v>
      </c>
      <c r="C169" s="86" t="str">
        <f t="shared" si="13"/>
        <v/>
      </c>
      <c r="D169" s="86" t="str">
        <f t="shared" si="14"/>
        <v/>
      </c>
      <c r="E169" s="86">
        <f t="shared" si="15"/>
        <v>0</v>
      </c>
      <c r="F169" s="86">
        <f t="shared" si="16"/>
        <v>0</v>
      </c>
      <c r="G169" s="86" t="str">
        <f t="shared" si="17"/>
        <v/>
      </c>
      <c r="H169" s="158">
        <f>IF(AND(M169&gt;0,M169&lt;=STATS!$C$22),1,"")</f>
        <v>1</v>
      </c>
      <c r="J169" s="24">
        <v>168</v>
      </c>
      <c r="K169">
        <v>45.454160000000002</v>
      </c>
      <c r="L169">
        <v>-92.516810000000007</v>
      </c>
      <c r="M169" s="5">
        <v>16</v>
      </c>
      <c r="N169" s="5" t="s">
        <v>633</v>
      </c>
      <c r="O169" s="189" t="s">
        <v>705</v>
      </c>
      <c r="R169" s="9"/>
      <c r="S169" s="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EZ169" s="155"/>
      <c r="FA169" s="155"/>
      <c r="FB169" s="155"/>
      <c r="FC169" s="155"/>
      <c r="FD169" s="155"/>
    </row>
    <row r="170" spans="2:160">
      <c r="B170" s="86">
        <f t="shared" si="12"/>
        <v>0</v>
      </c>
      <c r="C170" s="86" t="str">
        <f t="shared" si="13"/>
        <v/>
      </c>
      <c r="D170" s="86" t="str">
        <f t="shared" si="14"/>
        <v/>
      </c>
      <c r="E170" s="86">
        <f t="shared" si="15"/>
        <v>0</v>
      </c>
      <c r="F170" s="86">
        <f t="shared" si="16"/>
        <v>0</v>
      </c>
      <c r="G170" s="86" t="str">
        <f t="shared" si="17"/>
        <v/>
      </c>
      <c r="H170" s="158">
        <f>IF(AND(M170&gt;0,M170&lt;=STATS!$C$22),1,"")</f>
        <v>1</v>
      </c>
      <c r="J170" s="24">
        <v>169</v>
      </c>
      <c r="K170">
        <v>45.454599999999999</v>
      </c>
      <c r="L170">
        <v>-92.516829999999999</v>
      </c>
      <c r="M170" s="5">
        <v>16.5</v>
      </c>
      <c r="N170" s="5" t="s">
        <v>631</v>
      </c>
      <c r="O170" s="189" t="s">
        <v>705</v>
      </c>
      <c r="R170" s="9"/>
      <c r="S170" s="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EZ170" s="155"/>
      <c r="FA170" s="155"/>
      <c r="FB170" s="155"/>
      <c r="FC170" s="155"/>
      <c r="FD170" s="155"/>
    </row>
    <row r="171" spans="2:160">
      <c r="B171" s="86">
        <f t="shared" si="12"/>
        <v>0</v>
      </c>
      <c r="C171" s="86" t="str">
        <f t="shared" si="13"/>
        <v/>
      </c>
      <c r="D171" s="86" t="str">
        <f t="shared" si="14"/>
        <v/>
      </c>
      <c r="E171" s="86">
        <f t="shared" si="15"/>
        <v>0</v>
      </c>
      <c r="F171" s="86">
        <f t="shared" si="16"/>
        <v>0</v>
      </c>
      <c r="G171" s="86" t="str">
        <f t="shared" si="17"/>
        <v/>
      </c>
      <c r="H171" s="158">
        <f>IF(AND(M171&gt;0,M171&lt;=STATS!$C$22),1,"")</f>
        <v>1</v>
      </c>
      <c r="J171" s="24">
        <v>170</v>
      </c>
      <c r="K171">
        <v>45.45505</v>
      </c>
      <c r="L171">
        <v>-92.516850000000005</v>
      </c>
      <c r="M171" s="5">
        <v>17</v>
      </c>
      <c r="N171" s="5" t="s">
        <v>633</v>
      </c>
      <c r="O171" s="189" t="s">
        <v>705</v>
      </c>
      <c r="R171" s="9"/>
      <c r="S171" s="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EZ171" s="155"/>
      <c r="FA171" s="155"/>
      <c r="FB171" s="155"/>
      <c r="FC171" s="155"/>
      <c r="FD171" s="155"/>
    </row>
    <row r="172" spans="2:160">
      <c r="B172" s="86">
        <f t="shared" si="12"/>
        <v>0</v>
      </c>
      <c r="C172" s="86" t="str">
        <f t="shared" si="13"/>
        <v/>
      </c>
      <c r="D172" s="86" t="str">
        <f t="shared" si="14"/>
        <v/>
      </c>
      <c r="E172" s="86">
        <f t="shared" si="15"/>
        <v>0</v>
      </c>
      <c r="F172" s="86">
        <f t="shared" si="16"/>
        <v>0</v>
      </c>
      <c r="G172" s="86" t="str">
        <f t="shared" si="17"/>
        <v/>
      </c>
      <c r="H172" s="158">
        <f>IF(AND(M172&gt;0,M172&lt;=STATS!$C$22),1,"")</f>
        <v>1</v>
      </c>
      <c r="J172" s="24">
        <v>171</v>
      </c>
      <c r="K172">
        <v>45.455489999999998</v>
      </c>
      <c r="L172">
        <v>-92.516869999999997</v>
      </c>
      <c r="M172" s="5">
        <v>16.5</v>
      </c>
      <c r="N172" s="5" t="s">
        <v>633</v>
      </c>
      <c r="O172" s="189" t="s">
        <v>705</v>
      </c>
      <c r="R172" s="9"/>
      <c r="S172" s="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EZ172" s="155"/>
      <c r="FA172" s="155"/>
      <c r="FB172" s="155"/>
      <c r="FC172" s="155"/>
      <c r="FD172" s="155"/>
    </row>
    <row r="173" spans="2:160">
      <c r="B173" s="86">
        <f t="shared" si="12"/>
        <v>0</v>
      </c>
      <c r="C173" s="86" t="str">
        <f t="shared" si="13"/>
        <v/>
      </c>
      <c r="D173" s="86" t="str">
        <f t="shared" si="14"/>
        <v/>
      </c>
      <c r="E173" s="86">
        <f t="shared" si="15"/>
        <v>0</v>
      </c>
      <c r="F173" s="86">
        <f t="shared" si="16"/>
        <v>0</v>
      </c>
      <c r="G173" s="86" t="str">
        <f t="shared" si="17"/>
        <v/>
      </c>
      <c r="H173" s="158">
        <f>IF(AND(M173&gt;0,M173&lt;=STATS!$C$22),1,"")</f>
        <v>1</v>
      </c>
      <c r="J173" s="24">
        <v>172</v>
      </c>
      <c r="K173">
        <v>45.455939999999998</v>
      </c>
      <c r="L173">
        <v>-92.516890000000004</v>
      </c>
      <c r="M173" s="5">
        <v>15</v>
      </c>
      <c r="N173" s="5" t="s">
        <v>633</v>
      </c>
      <c r="O173" s="189" t="s">
        <v>705</v>
      </c>
      <c r="R173" s="9"/>
      <c r="S173" s="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EZ173" s="155"/>
      <c r="FA173" s="155"/>
      <c r="FB173" s="155"/>
      <c r="FC173" s="155"/>
      <c r="FD173" s="155"/>
    </row>
    <row r="174" spans="2:160">
      <c r="B174" s="86">
        <f t="shared" si="12"/>
        <v>0</v>
      </c>
      <c r="C174" s="86" t="str">
        <f t="shared" si="13"/>
        <v/>
      </c>
      <c r="D174" s="86" t="str">
        <f t="shared" si="14"/>
        <v/>
      </c>
      <c r="E174" s="86">
        <f t="shared" si="15"/>
        <v>0</v>
      </c>
      <c r="F174" s="86">
        <f t="shared" si="16"/>
        <v>0</v>
      </c>
      <c r="G174" s="86" t="str">
        <f t="shared" si="17"/>
        <v/>
      </c>
      <c r="H174" s="158">
        <f>IF(AND(M174&gt;0,M174&lt;=STATS!$C$22),1,"")</f>
        <v>1</v>
      </c>
      <c r="J174" s="24">
        <v>173</v>
      </c>
      <c r="K174">
        <v>45.456389999999999</v>
      </c>
      <c r="L174">
        <v>-92.516909999999996</v>
      </c>
      <c r="M174" s="5">
        <v>10.5</v>
      </c>
      <c r="N174" s="5" t="s">
        <v>632</v>
      </c>
      <c r="O174" s="189" t="s">
        <v>705</v>
      </c>
      <c r="R174" s="9"/>
      <c r="S174" s="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EZ174" s="155"/>
      <c r="FA174" s="155"/>
      <c r="FB174" s="155">
        <v>1</v>
      </c>
      <c r="FC174" s="155"/>
      <c r="FD174" s="155"/>
    </row>
    <row r="175" spans="2:160">
      <c r="B175" s="86">
        <f t="shared" si="12"/>
        <v>4</v>
      </c>
      <c r="C175" s="86">
        <f t="shared" si="13"/>
        <v>4</v>
      </c>
      <c r="D175" s="86">
        <f t="shared" si="14"/>
        <v>4</v>
      </c>
      <c r="E175" s="86">
        <f t="shared" si="15"/>
        <v>4</v>
      </c>
      <c r="F175" s="86">
        <f t="shared" si="16"/>
        <v>4</v>
      </c>
      <c r="G175" s="86">
        <f t="shared" si="17"/>
        <v>3</v>
      </c>
      <c r="H175" s="158">
        <f>IF(AND(M175&gt;0,M175&lt;=STATS!$C$22),1,"")</f>
        <v>1</v>
      </c>
      <c r="J175" s="24">
        <v>174</v>
      </c>
      <c r="K175">
        <v>45.456829999999997</v>
      </c>
      <c r="L175">
        <v>-92.516930000000002</v>
      </c>
      <c r="M175" s="5">
        <v>3</v>
      </c>
      <c r="N175" s="5" t="s">
        <v>632</v>
      </c>
      <c r="O175" s="189" t="s">
        <v>705</v>
      </c>
      <c r="Q175" s="5">
        <v>1</v>
      </c>
      <c r="R175" s="9"/>
      <c r="S175" s="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>
        <v>1</v>
      </c>
      <c r="AF175" s="26"/>
      <c r="AG175" s="26"/>
      <c r="AH175" s="26"/>
      <c r="AW175" s="5">
        <v>1</v>
      </c>
      <c r="BG175" s="5">
        <v>1</v>
      </c>
      <c r="BR175" s="5">
        <v>1</v>
      </c>
      <c r="CB175" s="5" t="s">
        <v>680</v>
      </c>
      <c r="EZ175" s="155"/>
      <c r="FA175" s="155"/>
      <c r="FB175" s="155">
        <v>2</v>
      </c>
      <c r="FC175" s="155"/>
      <c r="FD175" s="155"/>
    </row>
    <row r="176" spans="2:160">
      <c r="B176" s="86">
        <f t="shared" si="12"/>
        <v>1</v>
      </c>
      <c r="C176" s="86">
        <f t="shared" si="13"/>
        <v>1</v>
      </c>
      <c r="D176" s="86">
        <f t="shared" si="14"/>
        <v>1</v>
      </c>
      <c r="E176" s="86">
        <f t="shared" si="15"/>
        <v>1</v>
      </c>
      <c r="F176" s="86">
        <f t="shared" si="16"/>
        <v>1</v>
      </c>
      <c r="G176" s="86">
        <f t="shared" si="17"/>
        <v>9.5</v>
      </c>
      <c r="H176" s="158">
        <f>IF(AND(M176&gt;0,M176&lt;=STATS!$C$22),1,"")</f>
        <v>1</v>
      </c>
      <c r="J176" s="24">
        <v>175</v>
      </c>
      <c r="K176">
        <v>45.452829999999999</v>
      </c>
      <c r="L176">
        <v>-92.516109999999998</v>
      </c>
      <c r="M176" s="5">
        <v>9.5</v>
      </c>
      <c r="N176" s="5" t="s">
        <v>633</v>
      </c>
      <c r="O176" s="189" t="s">
        <v>705</v>
      </c>
      <c r="Q176" s="5">
        <v>1</v>
      </c>
      <c r="R176" s="9"/>
      <c r="S176" s="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>
        <v>1</v>
      </c>
      <c r="AF176" s="26"/>
      <c r="AG176" s="26"/>
      <c r="AH176" s="26"/>
      <c r="EZ176" s="155"/>
      <c r="FA176" s="155"/>
      <c r="FB176" s="155">
        <v>1</v>
      </c>
      <c r="FC176" s="155"/>
      <c r="FD176" s="155"/>
    </row>
    <row r="177" spans="2:160">
      <c r="B177" s="86">
        <f t="shared" si="12"/>
        <v>0</v>
      </c>
      <c r="C177" s="86" t="str">
        <f t="shared" si="13"/>
        <v/>
      </c>
      <c r="D177" s="86" t="str">
        <f t="shared" si="14"/>
        <v/>
      </c>
      <c r="E177" s="86">
        <f t="shared" si="15"/>
        <v>0</v>
      </c>
      <c r="F177" s="86">
        <f t="shared" si="16"/>
        <v>0</v>
      </c>
      <c r="G177" s="86" t="str">
        <f t="shared" si="17"/>
        <v/>
      </c>
      <c r="H177" s="158">
        <f>IF(AND(M177&gt;0,M177&lt;=STATS!$C$22),1,"")</f>
        <v>1</v>
      </c>
      <c r="J177" s="24">
        <v>176</v>
      </c>
      <c r="K177">
        <v>45.453279999999999</v>
      </c>
      <c r="L177">
        <v>-92.516130000000004</v>
      </c>
      <c r="M177" s="5">
        <v>14</v>
      </c>
      <c r="N177" s="5" t="s">
        <v>631</v>
      </c>
      <c r="O177" s="189" t="s">
        <v>705</v>
      </c>
      <c r="R177" s="9"/>
      <c r="S177" s="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EZ177" s="155"/>
      <c r="FA177" s="155"/>
      <c r="FB177" s="155"/>
      <c r="FC177" s="155"/>
      <c r="FD177" s="155"/>
    </row>
    <row r="178" spans="2:160">
      <c r="B178" s="86">
        <f t="shared" si="12"/>
        <v>0</v>
      </c>
      <c r="C178" s="86" t="str">
        <f t="shared" si="13"/>
        <v/>
      </c>
      <c r="D178" s="86" t="str">
        <f t="shared" si="14"/>
        <v/>
      </c>
      <c r="E178" s="86">
        <f t="shared" si="15"/>
        <v>0</v>
      </c>
      <c r="F178" s="86">
        <f t="shared" si="16"/>
        <v>0</v>
      </c>
      <c r="G178" s="86" t="str">
        <f t="shared" si="17"/>
        <v/>
      </c>
      <c r="H178" s="158">
        <f>IF(AND(M178&gt;0,M178&lt;=STATS!$C$22),1,"")</f>
        <v>1</v>
      </c>
      <c r="J178" s="24">
        <v>177</v>
      </c>
      <c r="K178">
        <v>45.453719999999997</v>
      </c>
      <c r="L178">
        <v>-92.516149999999996</v>
      </c>
      <c r="M178" s="5">
        <v>16</v>
      </c>
      <c r="N178" s="5" t="s">
        <v>631</v>
      </c>
      <c r="O178" s="189" t="s">
        <v>705</v>
      </c>
      <c r="R178" s="9"/>
      <c r="S178" s="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EZ178" s="155"/>
      <c r="FA178" s="155"/>
      <c r="FB178" s="155"/>
      <c r="FC178" s="155"/>
      <c r="FD178" s="155"/>
    </row>
    <row r="179" spans="2:160">
      <c r="B179" s="86">
        <f t="shared" si="12"/>
        <v>0</v>
      </c>
      <c r="C179" s="86" t="str">
        <f t="shared" si="13"/>
        <v/>
      </c>
      <c r="D179" s="86" t="str">
        <f t="shared" si="14"/>
        <v/>
      </c>
      <c r="E179" s="86">
        <f t="shared" si="15"/>
        <v>0</v>
      </c>
      <c r="F179" s="86">
        <f t="shared" si="16"/>
        <v>0</v>
      </c>
      <c r="G179" s="86" t="str">
        <f t="shared" si="17"/>
        <v/>
      </c>
      <c r="H179" s="158">
        <f>IF(AND(M179&gt;0,M179&lt;=STATS!$C$22),1,"")</f>
        <v>1</v>
      </c>
      <c r="J179" s="24">
        <v>178</v>
      </c>
      <c r="K179">
        <v>45.454169999999998</v>
      </c>
      <c r="L179">
        <v>-92.516170000000002</v>
      </c>
      <c r="M179" s="5">
        <v>16</v>
      </c>
      <c r="N179" s="5" t="s">
        <v>631</v>
      </c>
      <c r="O179" s="189" t="s">
        <v>705</v>
      </c>
      <c r="R179" s="9"/>
      <c r="S179" s="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EZ179" s="155"/>
      <c r="FA179" s="155"/>
      <c r="FB179" s="155"/>
      <c r="FC179" s="155"/>
      <c r="FD179" s="155"/>
    </row>
    <row r="180" spans="2:160">
      <c r="B180" s="86">
        <f t="shared" si="12"/>
        <v>0</v>
      </c>
      <c r="C180" s="86" t="str">
        <f t="shared" si="13"/>
        <v/>
      </c>
      <c r="D180" s="86" t="str">
        <f t="shared" si="14"/>
        <v/>
      </c>
      <c r="E180" s="86">
        <f t="shared" si="15"/>
        <v>0</v>
      </c>
      <c r="F180" s="86">
        <f t="shared" si="16"/>
        <v>0</v>
      </c>
      <c r="G180" s="86" t="str">
        <f t="shared" si="17"/>
        <v/>
      </c>
      <c r="H180" s="158">
        <f>IF(AND(M180&gt;0,M180&lt;=STATS!$C$22),1,"")</f>
        <v>1</v>
      </c>
      <c r="J180" s="24">
        <v>179</v>
      </c>
      <c r="K180">
        <v>45.454619999999998</v>
      </c>
      <c r="L180">
        <v>-92.516189999999995</v>
      </c>
      <c r="M180" s="5">
        <v>17</v>
      </c>
      <c r="N180" s="5" t="s">
        <v>631</v>
      </c>
      <c r="O180" s="189" t="s">
        <v>705</v>
      </c>
      <c r="R180" s="9"/>
      <c r="S180" s="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EZ180" s="155"/>
      <c r="FA180" s="155"/>
      <c r="FB180" s="155"/>
      <c r="FC180" s="155"/>
      <c r="FD180" s="155"/>
    </row>
    <row r="181" spans="2:160">
      <c r="B181" s="86">
        <f t="shared" si="12"/>
        <v>0</v>
      </c>
      <c r="C181" s="86" t="str">
        <f t="shared" si="13"/>
        <v/>
      </c>
      <c r="D181" s="86" t="str">
        <f t="shared" si="14"/>
        <v/>
      </c>
      <c r="E181" s="86">
        <f t="shared" si="15"/>
        <v>0</v>
      </c>
      <c r="F181" s="86">
        <f t="shared" si="16"/>
        <v>0</v>
      </c>
      <c r="G181" s="86" t="str">
        <f t="shared" si="17"/>
        <v/>
      </c>
      <c r="H181" s="158">
        <f>IF(AND(M181&gt;0,M181&lt;=STATS!$C$22),1,"")</f>
        <v>1</v>
      </c>
      <c r="J181" s="24">
        <v>180</v>
      </c>
      <c r="K181">
        <v>45.455060000000003</v>
      </c>
      <c r="L181">
        <v>-92.516210000000001</v>
      </c>
      <c r="M181" s="5">
        <v>17</v>
      </c>
      <c r="N181" s="5" t="s">
        <v>631</v>
      </c>
      <c r="O181" s="189" t="s">
        <v>705</v>
      </c>
      <c r="R181" s="9"/>
      <c r="S181" s="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EZ181" s="155"/>
      <c r="FA181" s="155"/>
      <c r="FB181" s="155"/>
      <c r="FC181" s="155"/>
      <c r="FD181" s="155"/>
    </row>
    <row r="182" spans="2:160">
      <c r="B182" s="86">
        <f t="shared" si="12"/>
        <v>0</v>
      </c>
      <c r="C182" s="86" t="str">
        <f t="shared" si="13"/>
        <v/>
      </c>
      <c r="D182" s="86" t="str">
        <f t="shared" si="14"/>
        <v/>
      </c>
      <c r="E182" s="86">
        <f t="shared" si="15"/>
        <v>0</v>
      </c>
      <c r="F182" s="86">
        <f t="shared" si="16"/>
        <v>0</v>
      </c>
      <c r="G182" s="86" t="str">
        <f t="shared" si="17"/>
        <v/>
      </c>
      <c r="H182" s="158">
        <f>IF(AND(M182&gt;0,M182&lt;=STATS!$C$22),1,"")</f>
        <v>1</v>
      </c>
      <c r="J182" s="24">
        <v>181</v>
      </c>
      <c r="K182">
        <v>45.455509999999997</v>
      </c>
      <c r="L182">
        <v>-92.516229999999993</v>
      </c>
      <c r="M182" s="5">
        <v>16</v>
      </c>
      <c r="N182" s="5" t="s">
        <v>633</v>
      </c>
      <c r="O182" s="189" t="s">
        <v>705</v>
      </c>
      <c r="R182" s="9"/>
      <c r="S182" s="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EZ182" s="155"/>
      <c r="FA182" s="155"/>
      <c r="FB182" s="155"/>
      <c r="FC182" s="155"/>
      <c r="FD182" s="155"/>
    </row>
    <row r="183" spans="2:160">
      <c r="B183" s="86">
        <f t="shared" si="12"/>
        <v>0</v>
      </c>
      <c r="C183" s="86" t="str">
        <f t="shared" si="13"/>
        <v/>
      </c>
      <c r="D183" s="86" t="str">
        <f t="shared" si="14"/>
        <v/>
      </c>
      <c r="E183" s="86">
        <f t="shared" si="15"/>
        <v>0</v>
      </c>
      <c r="F183" s="86">
        <f t="shared" si="16"/>
        <v>0</v>
      </c>
      <c r="G183" s="86" t="str">
        <f t="shared" si="17"/>
        <v/>
      </c>
      <c r="H183" s="158">
        <f>IF(AND(M183&gt;0,M183&lt;=STATS!$C$22),1,"")</f>
        <v>1</v>
      </c>
      <c r="J183" s="24">
        <v>182</v>
      </c>
      <c r="K183">
        <v>45.455950000000001</v>
      </c>
      <c r="L183">
        <v>-92.516249999999999</v>
      </c>
      <c r="M183" s="5">
        <v>11</v>
      </c>
      <c r="N183" s="5" t="s">
        <v>632</v>
      </c>
      <c r="O183" s="189" t="s">
        <v>705</v>
      </c>
      <c r="R183" s="9"/>
      <c r="S183" s="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EZ183" s="155"/>
      <c r="FA183" s="155"/>
      <c r="FB183" s="155"/>
      <c r="FC183" s="155"/>
      <c r="FD183" s="155"/>
    </row>
    <row r="184" spans="2:160">
      <c r="B184" s="86">
        <f t="shared" si="12"/>
        <v>1</v>
      </c>
      <c r="C184" s="86">
        <f t="shared" si="13"/>
        <v>1</v>
      </c>
      <c r="D184" s="86">
        <f t="shared" si="14"/>
        <v>1</v>
      </c>
      <c r="E184" s="86">
        <f t="shared" si="15"/>
        <v>1</v>
      </c>
      <c r="F184" s="86">
        <f t="shared" si="16"/>
        <v>1</v>
      </c>
      <c r="G184" s="86">
        <f t="shared" si="17"/>
        <v>4</v>
      </c>
      <c r="H184" s="158">
        <f>IF(AND(M184&gt;0,M184&lt;=STATS!$C$22),1,"")</f>
        <v>1</v>
      </c>
      <c r="J184" s="24">
        <v>183</v>
      </c>
      <c r="K184">
        <v>45.456400000000002</v>
      </c>
      <c r="L184">
        <v>-92.516270000000006</v>
      </c>
      <c r="M184" s="5">
        <v>4</v>
      </c>
      <c r="N184" s="5" t="s">
        <v>632</v>
      </c>
      <c r="O184" s="189" t="s">
        <v>705</v>
      </c>
      <c r="Q184" s="5">
        <v>1</v>
      </c>
      <c r="R184" s="9"/>
      <c r="S184" s="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M184" s="5">
        <v>1</v>
      </c>
      <c r="EZ184" s="155"/>
      <c r="FA184" s="155"/>
      <c r="FB184" s="155">
        <v>1</v>
      </c>
      <c r="FC184" s="155"/>
      <c r="FD184" s="155"/>
    </row>
    <row r="185" spans="2:160">
      <c r="B185" s="86">
        <f t="shared" si="12"/>
        <v>1</v>
      </c>
      <c r="C185" s="86">
        <f t="shared" si="13"/>
        <v>1</v>
      </c>
      <c r="D185" s="86">
        <f t="shared" si="14"/>
        <v>1</v>
      </c>
      <c r="E185" s="86">
        <f t="shared" si="15"/>
        <v>1</v>
      </c>
      <c r="F185" s="86">
        <f t="shared" si="16"/>
        <v>1</v>
      </c>
      <c r="G185" s="86">
        <f t="shared" si="17"/>
        <v>10</v>
      </c>
      <c r="H185" s="158">
        <f>IF(AND(M185&gt;0,M185&lt;=STATS!$C$22),1,"")</f>
        <v>1</v>
      </c>
      <c r="J185" s="24">
        <v>184</v>
      </c>
      <c r="K185">
        <v>45.452849999999998</v>
      </c>
      <c r="L185">
        <v>-92.515479999999997</v>
      </c>
      <c r="M185" s="5">
        <v>10</v>
      </c>
      <c r="N185" s="5" t="s">
        <v>633</v>
      </c>
      <c r="O185" s="189" t="s">
        <v>705</v>
      </c>
      <c r="Q185" s="5">
        <v>1</v>
      </c>
      <c r="R185" s="9"/>
      <c r="S185" s="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>
        <v>1</v>
      </c>
      <c r="AF185" s="26"/>
      <c r="AG185" s="26"/>
      <c r="AH185" s="26"/>
      <c r="EZ185" s="155"/>
      <c r="FA185" s="155"/>
      <c r="FB185" s="155">
        <v>2</v>
      </c>
      <c r="FC185" s="155"/>
      <c r="FD185" s="155"/>
    </row>
    <row r="186" spans="2:160">
      <c r="B186" s="86">
        <f t="shared" si="12"/>
        <v>0</v>
      </c>
      <c r="C186" s="86" t="str">
        <f t="shared" si="13"/>
        <v/>
      </c>
      <c r="D186" s="86" t="str">
        <f t="shared" si="14"/>
        <v/>
      </c>
      <c r="E186" s="86">
        <f t="shared" si="15"/>
        <v>0</v>
      </c>
      <c r="F186" s="86">
        <f t="shared" si="16"/>
        <v>0</v>
      </c>
      <c r="G186" s="86" t="str">
        <f t="shared" si="17"/>
        <v/>
      </c>
      <c r="H186" s="158">
        <f>IF(AND(M186&gt;0,M186&lt;=STATS!$C$22),1,"")</f>
        <v>1</v>
      </c>
      <c r="J186" s="24">
        <v>185</v>
      </c>
      <c r="K186">
        <v>45.453290000000003</v>
      </c>
      <c r="L186">
        <v>-92.515500000000003</v>
      </c>
      <c r="M186" s="5">
        <v>14.5</v>
      </c>
      <c r="N186" s="5" t="s">
        <v>633</v>
      </c>
      <c r="O186" s="189" t="s">
        <v>705</v>
      </c>
      <c r="R186" s="9"/>
      <c r="S186" s="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EZ186" s="155"/>
      <c r="FA186" s="155"/>
      <c r="FB186" s="155"/>
      <c r="FC186" s="155"/>
      <c r="FD186" s="155"/>
    </row>
    <row r="187" spans="2:160">
      <c r="B187" s="86">
        <f t="shared" si="12"/>
        <v>0</v>
      </c>
      <c r="C187" s="86" t="str">
        <f t="shared" si="13"/>
        <v/>
      </c>
      <c r="D187" s="86" t="str">
        <f t="shared" si="14"/>
        <v/>
      </c>
      <c r="E187" s="86">
        <f t="shared" si="15"/>
        <v>0</v>
      </c>
      <c r="F187" s="86">
        <f t="shared" si="16"/>
        <v>0</v>
      </c>
      <c r="G187" s="86" t="str">
        <f t="shared" si="17"/>
        <v/>
      </c>
      <c r="H187" s="158">
        <f>IF(AND(M187&gt;0,M187&lt;=STATS!$C$22),1,"")</f>
        <v>1</v>
      </c>
      <c r="J187" s="24">
        <v>186</v>
      </c>
      <c r="K187">
        <v>45.453740000000003</v>
      </c>
      <c r="L187">
        <v>-92.515519999999995</v>
      </c>
      <c r="M187" s="5">
        <v>16</v>
      </c>
      <c r="N187" s="5" t="s">
        <v>633</v>
      </c>
      <c r="O187" s="189" t="s">
        <v>705</v>
      </c>
      <c r="R187" s="9"/>
      <c r="S187" s="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EZ187" s="155"/>
      <c r="FA187" s="155"/>
      <c r="FB187" s="155"/>
      <c r="FC187" s="155"/>
      <c r="FD187" s="155"/>
    </row>
    <row r="188" spans="2:160">
      <c r="B188" s="86">
        <f t="shared" si="12"/>
        <v>0</v>
      </c>
      <c r="C188" s="86" t="str">
        <f t="shared" si="13"/>
        <v/>
      </c>
      <c r="D188" s="86" t="str">
        <f t="shared" si="14"/>
        <v/>
      </c>
      <c r="E188" s="86">
        <f t="shared" si="15"/>
        <v>0</v>
      </c>
      <c r="F188" s="86">
        <f t="shared" si="16"/>
        <v>0</v>
      </c>
      <c r="G188" s="86" t="str">
        <f t="shared" si="17"/>
        <v/>
      </c>
      <c r="H188" s="158">
        <f>IF(AND(M188&gt;0,M188&lt;=STATS!$C$22),1,"")</f>
        <v>1</v>
      </c>
      <c r="J188" s="24">
        <v>187</v>
      </c>
      <c r="K188">
        <v>45.454180000000001</v>
      </c>
      <c r="L188">
        <v>-92.515540000000001</v>
      </c>
      <c r="M188" s="5">
        <v>16.5</v>
      </c>
      <c r="N188" s="5" t="s">
        <v>631</v>
      </c>
      <c r="O188" s="189" t="s">
        <v>705</v>
      </c>
      <c r="R188" s="9"/>
      <c r="S188" s="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EZ188" s="155"/>
      <c r="FA188" s="155"/>
      <c r="FB188" s="155"/>
      <c r="FC188" s="155"/>
      <c r="FD188" s="155"/>
    </row>
    <row r="189" spans="2:160">
      <c r="B189" s="86">
        <f t="shared" si="12"/>
        <v>0</v>
      </c>
      <c r="C189" s="86" t="str">
        <f t="shared" si="13"/>
        <v/>
      </c>
      <c r="D189" s="86" t="str">
        <f t="shared" si="14"/>
        <v/>
      </c>
      <c r="E189" s="86">
        <f t="shared" si="15"/>
        <v>0</v>
      </c>
      <c r="F189" s="86">
        <f t="shared" si="16"/>
        <v>0</v>
      </c>
      <c r="G189" s="86" t="str">
        <f t="shared" si="17"/>
        <v/>
      </c>
      <c r="H189" s="158">
        <f>IF(AND(M189&gt;0,M189&lt;=STATS!$C$22),1,"")</f>
        <v>1</v>
      </c>
      <c r="J189" s="24">
        <v>188</v>
      </c>
      <c r="K189">
        <v>45.454630000000002</v>
      </c>
      <c r="L189">
        <v>-92.515559999999994</v>
      </c>
      <c r="M189" s="5">
        <v>17</v>
      </c>
      <c r="N189" s="5" t="s">
        <v>631</v>
      </c>
      <c r="O189" s="189" t="s">
        <v>705</v>
      </c>
      <c r="R189" s="9"/>
      <c r="S189" s="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EZ189" s="155"/>
      <c r="FA189" s="155"/>
      <c r="FB189" s="155"/>
      <c r="FC189" s="155"/>
      <c r="FD189" s="155"/>
    </row>
    <row r="190" spans="2:160">
      <c r="B190" s="86">
        <f t="shared" si="12"/>
        <v>0</v>
      </c>
      <c r="C190" s="86" t="str">
        <f t="shared" si="13"/>
        <v/>
      </c>
      <c r="D190" s="86" t="str">
        <f t="shared" si="14"/>
        <v/>
      </c>
      <c r="E190" s="86">
        <f t="shared" si="15"/>
        <v>0</v>
      </c>
      <c r="F190" s="86">
        <f t="shared" si="16"/>
        <v>0</v>
      </c>
      <c r="G190" s="86" t="str">
        <f t="shared" si="17"/>
        <v/>
      </c>
      <c r="H190" s="158">
        <f>IF(AND(M190&gt;0,M190&lt;=STATS!$C$22),1,"")</f>
        <v>1</v>
      </c>
      <c r="J190" s="24">
        <v>189</v>
      </c>
      <c r="K190">
        <v>45.455080000000002</v>
      </c>
      <c r="L190">
        <v>-92.51558</v>
      </c>
      <c r="M190" s="5">
        <v>17.5</v>
      </c>
      <c r="N190" s="5" t="s">
        <v>631</v>
      </c>
      <c r="O190" s="189" t="s">
        <v>705</v>
      </c>
      <c r="R190" s="9"/>
      <c r="S190" s="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EZ190" s="155"/>
      <c r="FA190" s="155"/>
      <c r="FB190" s="155"/>
      <c r="FC190" s="155"/>
      <c r="FD190" s="155"/>
    </row>
    <row r="191" spans="2:160">
      <c r="B191" s="86">
        <f t="shared" si="12"/>
        <v>0</v>
      </c>
      <c r="C191" s="86" t="str">
        <f t="shared" si="13"/>
        <v/>
      </c>
      <c r="D191" s="86" t="str">
        <f t="shared" si="14"/>
        <v/>
      </c>
      <c r="E191" s="86">
        <f t="shared" si="15"/>
        <v>0</v>
      </c>
      <c r="F191" s="86">
        <f t="shared" si="16"/>
        <v>0</v>
      </c>
      <c r="G191" s="86" t="str">
        <f t="shared" si="17"/>
        <v/>
      </c>
      <c r="H191" s="158">
        <f>IF(AND(M191&gt;0,M191&lt;=STATS!$C$22),1,"")</f>
        <v>1</v>
      </c>
      <c r="J191" s="24">
        <v>190</v>
      </c>
      <c r="K191">
        <v>45.45552</v>
      </c>
      <c r="L191">
        <v>-92.515600000000006</v>
      </c>
      <c r="M191" s="5">
        <v>16.5</v>
      </c>
      <c r="N191" s="5" t="s">
        <v>631</v>
      </c>
      <c r="O191" s="189" t="s">
        <v>705</v>
      </c>
      <c r="R191" s="9"/>
      <c r="S191" s="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EZ191" s="155"/>
      <c r="FA191" s="155"/>
      <c r="FB191" s="155"/>
      <c r="FC191" s="155"/>
      <c r="FD191" s="155"/>
    </row>
    <row r="192" spans="2:160">
      <c r="B192" s="86">
        <f t="shared" si="12"/>
        <v>0</v>
      </c>
      <c r="C192" s="86" t="str">
        <f t="shared" si="13"/>
        <v/>
      </c>
      <c r="D192" s="86" t="str">
        <f t="shared" si="14"/>
        <v/>
      </c>
      <c r="E192" s="86">
        <f t="shared" si="15"/>
        <v>0</v>
      </c>
      <c r="F192" s="86">
        <f t="shared" si="16"/>
        <v>0</v>
      </c>
      <c r="G192" s="86" t="str">
        <f t="shared" si="17"/>
        <v/>
      </c>
      <c r="H192" s="158">
        <f>IF(AND(M192&gt;0,M192&lt;=STATS!$C$22),1,"")</f>
        <v>1</v>
      </c>
      <c r="J192" s="24">
        <v>191</v>
      </c>
      <c r="K192">
        <v>45.455970000000001</v>
      </c>
      <c r="L192">
        <v>-92.515619999999998</v>
      </c>
      <c r="M192" s="5">
        <v>13</v>
      </c>
      <c r="N192" s="5" t="s">
        <v>632</v>
      </c>
      <c r="O192" s="189" t="s">
        <v>705</v>
      </c>
      <c r="R192" s="9"/>
      <c r="S192" s="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EZ192" s="155"/>
      <c r="FA192" s="155"/>
      <c r="FB192" s="155"/>
      <c r="FC192" s="155"/>
      <c r="FD192" s="155"/>
    </row>
    <row r="193" spans="2:160">
      <c r="B193" s="86">
        <f t="shared" si="12"/>
        <v>2</v>
      </c>
      <c r="C193" s="86">
        <f t="shared" si="13"/>
        <v>2</v>
      </c>
      <c r="D193" s="86">
        <f t="shared" si="14"/>
        <v>2</v>
      </c>
      <c r="E193" s="86">
        <f t="shared" si="15"/>
        <v>2</v>
      </c>
      <c r="F193" s="86">
        <f t="shared" si="16"/>
        <v>2</v>
      </c>
      <c r="G193" s="86">
        <f t="shared" si="17"/>
        <v>7</v>
      </c>
      <c r="H193" s="158">
        <f>IF(AND(M193&gt;0,M193&lt;=STATS!$C$22),1,"")</f>
        <v>1</v>
      </c>
      <c r="J193" s="24">
        <v>192</v>
      </c>
      <c r="K193">
        <v>45.456409999999998</v>
      </c>
      <c r="L193">
        <v>-92.515640000000005</v>
      </c>
      <c r="M193" s="5">
        <v>7</v>
      </c>
      <c r="N193" s="5" t="s">
        <v>633</v>
      </c>
      <c r="O193" s="189" t="s">
        <v>705</v>
      </c>
      <c r="Q193" s="5">
        <v>1</v>
      </c>
      <c r="R193" s="9"/>
      <c r="S193" s="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>
        <v>1</v>
      </c>
      <c r="AF193" s="26"/>
      <c r="AG193" s="26"/>
      <c r="AH193" s="26"/>
      <c r="AQ193" s="5">
        <v>1</v>
      </c>
      <c r="EZ193" s="155"/>
      <c r="FA193" s="155"/>
      <c r="FB193" s="155">
        <v>1</v>
      </c>
      <c r="FC193" s="155"/>
      <c r="FD193" s="155"/>
    </row>
    <row r="194" spans="2:160">
      <c r="B194" s="86">
        <f t="shared" ref="B194:B257" si="18">COUNT(R194:EY194,FE194:FM194)</f>
        <v>2</v>
      </c>
      <c r="C194" s="86">
        <f t="shared" ref="C194:C257" si="19">IF(COUNT(R194:EY194,FE194:FM194)&gt;0,COUNT(R194:EY194,FE194:FM194),"")</f>
        <v>2</v>
      </c>
      <c r="D194" s="86">
        <f t="shared" ref="D194:D257" si="20">IF(COUNT(T194:BJ194,BL194:BT194,BV194:CB194,CD194:EY194,FE194:FM194)&gt;0,COUNT(T194:BJ194,BL194:BT194,BV194:CB194,CD194:EY194,FE194:FM194),"")</f>
        <v>2</v>
      </c>
      <c r="E194" s="86">
        <f t="shared" ref="E194:E232" si="21">IF(H194=1,COUNT(R194:EY194,FE194:FM194),"")</f>
        <v>2</v>
      </c>
      <c r="F194" s="86">
        <f t="shared" ref="F194:F232" si="22">IF(H194=1,COUNT(T194:BJ194,BL194:BT194,BV194:CB194,CD194:EY194,FE194:FM194),"")</f>
        <v>2</v>
      </c>
      <c r="G194" s="86">
        <f t="shared" ref="G194:G232" si="23">IF($B194&gt;=1,$M194,"")</f>
        <v>4</v>
      </c>
      <c r="H194" s="158">
        <f>IF(AND(M194&gt;0,M194&lt;=STATS!$C$22),1,"")</f>
        <v>1</v>
      </c>
      <c r="J194" s="24">
        <v>193</v>
      </c>
      <c r="K194">
        <v>45.452860000000001</v>
      </c>
      <c r="L194">
        <v>-92.514849999999996</v>
      </c>
      <c r="M194" s="5">
        <v>4</v>
      </c>
      <c r="N194" s="5" t="s">
        <v>633</v>
      </c>
      <c r="O194" s="189" t="s">
        <v>705</v>
      </c>
      <c r="Q194" s="5">
        <v>3</v>
      </c>
      <c r="R194" s="9"/>
      <c r="S194" s="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>
        <v>3</v>
      </c>
      <c r="AH194" s="26"/>
      <c r="BR194" s="5">
        <v>1</v>
      </c>
      <c r="EZ194" s="155"/>
      <c r="FA194" s="155"/>
      <c r="FB194" s="155">
        <v>2</v>
      </c>
      <c r="FC194" s="155"/>
      <c r="FD194" s="155"/>
    </row>
    <row r="195" spans="2:160">
      <c r="B195" s="86">
        <f t="shared" si="18"/>
        <v>1</v>
      </c>
      <c r="C195" s="86">
        <f t="shared" si="19"/>
        <v>1</v>
      </c>
      <c r="D195" s="86">
        <f t="shared" si="20"/>
        <v>1</v>
      </c>
      <c r="E195" s="86">
        <f t="shared" si="21"/>
        <v>1</v>
      </c>
      <c r="F195" s="86">
        <f t="shared" si="22"/>
        <v>1</v>
      </c>
      <c r="G195" s="86">
        <f t="shared" si="23"/>
        <v>15</v>
      </c>
      <c r="H195" s="158">
        <f>IF(AND(M195&gt;0,M195&lt;=STATS!$C$22),1,"")</f>
        <v>1</v>
      </c>
      <c r="J195" s="24">
        <v>194</v>
      </c>
      <c r="K195">
        <v>45.453310000000002</v>
      </c>
      <c r="L195">
        <v>-92.514870000000002</v>
      </c>
      <c r="M195" s="5">
        <v>15</v>
      </c>
      <c r="N195" s="5" t="s">
        <v>633</v>
      </c>
      <c r="O195" s="189" t="s">
        <v>705</v>
      </c>
      <c r="R195" s="9"/>
      <c r="S195" s="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>
        <v>1</v>
      </c>
      <c r="AF195" s="26"/>
      <c r="AG195" s="26"/>
      <c r="AH195" s="26"/>
      <c r="EZ195" s="155"/>
      <c r="FA195" s="155"/>
      <c r="FB195" s="155">
        <v>1</v>
      </c>
      <c r="FC195" s="155"/>
      <c r="FD195" s="155"/>
    </row>
    <row r="196" spans="2:160">
      <c r="B196" s="86">
        <f t="shared" si="18"/>
        <v>0</v>
      </c>
      <c r="C196" s="86" t="str">
        <f t="shared" si="19"/>
        <v/>
      </c>
      <c r="D196" s="86" t="str">
        <f t="shared" si="20"/>
        <v/>
      </c>
      <c r="E196" s="86">
        <f t="shared" si="21"/>
        <v>0</v>
      </c>
      <c r="F196" s="86">
        <f t="shared" si="22"/>
        <v>0</v>
      </c>
      <c r="G196" s="86" t="str">
        <f t="shared" si="23"/>
        <v/>
      </c>
      <c r="H196" s="158">
        <f>IF(AND(M196&gt;0,M196&lt;=STATS!$C$22),1,"")</f>
        <v>1</v>
      </c>
      <c r="J196" s="24">
        <v>195</v>
      </c>
      <c r="K196">
        <v>45.453749999999999</v>
      </c>
      <c r="L196">
        <v>-92.514889999999994</v>
      </c>
      <c r="M196" s="5">
        <v>16</v>
      </c>
      <c r="N196" s="5" t="s">
        <v>633</v>
      </c>
      <c r="O196" s="189" t="s">
        <v>705</v>
      </c>
      <c r="R196" s="9"/>
      <c r="S196" s="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EZ196" s="155"/>
      <c r="FA196" s="155"/>
      <c r="FB196" s="155"/>
      <c r="FC196" s="155"/>
      <c r="FD196" s="155"/>
    </row>
    <row r="197" spans="2:160">
      <c r="B197" s="86">
        <f t="shared" si="18"/>
        <v>0</v>
      </c>
      <c r="C197" s="86" t="str">
        <f t="shared" si="19"/>
        <v/>
      </c>
      <c r="D197" s="86" t="str">
        <f t="shared" si="20"/>
        <v/>
      </c>
      <c r="E197" s="86">
        <f t="shared" si="21"/>
        <v>0</v>
      </c>
      <c r="F197" s="86">
        <f t="shared" si="22"/>
        <v>0</v>
      </c>
      <c r="G197" s="86" t="str">
        <f t="shared" si="23"/>
        <v/>
      </c>
      <c r="H197" s="158">
        <f>IF(AND(M197&gt;0,M197&lt;=STATS!$C$22),1,"")</f>
        <v>1</v>
      </c>
      <c r="J197" s="24">
        <v>196</v>
      </c>
      <c r="K197">
        <v>45.4542</v>
      </c>
      <c r="L197">
        <v>-92.51491</v>
      </c>
      <c r="M197" s="5">
        <v>17</v>
      </c>
      <c r="N197" s="5" t="s">
        <v>633</v>
      </c>
      <c r="O197" s="189" t="s">
        <v>705</v>
      </c>
      <c r="R197" s="9"/>
      <c r="S197" s="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EZ197" s="155"/>
      <c r="FA197" s="155"/>
      <c r="FB197" s="155"/>
      <c r="FC197" s="155"/>
      <c r="FD197" s="155"/>
    </row>
    <row r="198" spans="2:160">
      <c r="B198" s="86">
        <f t="shared" si="18"/>
        <v>0</v>
      </c>
      <c r="C198" s="86" t="str">
        <f t="shared" si="19"/>
        <v/>
      </c>
      <c r="D198" s="86" t="str">
        <f t="shared" si="20"/>
        <v/>
      </c>
      <c r="E198" s="86">
        <f t="shared" si="21"/>
        <v>0</v>
      </c>
      <c r="F198" s="86">
        <f t="shared" si="22"/>
        <v>0</v>
      </c>
      <c r="G198" s="86" t="str">
        <f t="shared" si="23"/>
        <v/>
      </c>
      <c r="H198" s="158">
        <f>IF(AND(M198&gt;0,M198&lt;=STATS!$C$22),1,"")</f>
        <v>1</v>
      </c>
      <c r="J198" s="24">
        <v>197</v>
      </c>
      <c r="K198">
        <v>45.454639999999998</v>
      </c>
      <c r="L198">
        <v>-92.514930000000007</v>
      </c>
      <c r="M198" s="5">
        <v>17.5</v>
      </c>
      <c r="N198" s="5" t="s">
        <v>633</v>
      </c>
      <c r="O198" s="189" t="s">
        <v>705</v>
      </c>
      <c r="R198" s="9"/>
      <c r="S198" s="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EZ198" s="155"/>
      <c r="FA198" s="155"/>
      <c r="FB198" s="155"/>
      <c r="FC198" s="155"/>
      <c r="FD198" s="155"/>
    </row>
    <row r="199" spans="2:160">
      <c r="B199" s="86">
        <f t="shared" si="18"/>
        <v>0</v>
      </c>
      <c r="C199" s="86" t="str">
        <f t="shared" si="19"/>
        <v/>
      </c>
      <c r="D199" s="86" t="str">
        <f t="shared" si="20"/>
        <v/>
      </c>
      <c r="E199" s="86">
        <f t="shared" si="21"/>
        <v>0</v>
      </c>
      <c r="F199" s="86">
        <f t="shared" si="22"/>
        <v>0</v>
      </c>
      <c r="G199" s="86" t="str">
        <f t="shared" si="23"/>
        <v/>
      </c>
      <c r="H199" s="158">
        <f>IF(AND(M199&gt;0,M199&lt;=STATS!$C$22),1,"")</f>
        <v>1</v>
      </c>
      <c r="J199" s="24">
        <v>198</v>
      </c>
      <c r="K199">
        <v>45.455089999999998</v>
      </c>
      <c r="L199">
        <v>-92.514949999999999</v>
      </c>
      <c r="M199" s="5">
        <v>17.5</v>
      </c>
      <c r="N199" s="5" t="s">
        <v>631</v>
      </c>
      <c r="O199" s="189" t="s">
        <v>705</v>
      </c>
      <c r="R199" s="9"/>
      <c r="S199" s="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EZ199" s="155"/>
      <c r="FA199" s="155"/>
      <c r="FB199" s="155"/>
      <c r="FC199" s="155"/>
      <c r="FD199" s="155"/>
    </row>
    <row r="200" spans="2:160">
      <c r="B200" s="86">
        <f t="shared" si="18"/>
        <v>0</v>
      </c>
      <c r="C200" s="86" t="str">
        <f t="shared" si="19"/>
        <v/>
      </c>
      <c r="D200" s="86" t="str">
        <f t="shared" si="20"/>
        <v/>
      </c>
      <c r="E200" s="86">
        <f t="shared" si="21"/>
        <v>0</v>
      </c>
      <c r="F200" s="86">
        <f t="shared" si="22"/>
        <v>0</v>
      </c>
      <c r="G200" s="86" t="str">
        <f t="shared" si="23"/>
        <v/>
      </c>
      <c r="H200" s="158">
        <f>IF(AND(M200&gt;0,M200&lt;=STATS!$C$22),1,"")</f>
        <v>1</v>
      </c>
      <c r="J200" s="24">
        <v>199</v>
      </c>
      <c r="K200">
        <v>45.455539999999999</v>
      </c>
      <c r="L200">
        <v>-92.514970000000005</v>
      </c>
      <c r="M200" s="5">
        <v>16.5</v>
      </c>
      <c r="N200" s="5" t="s">
        <v>631</v>
      </c>
      <c r="O200" s="189" t="s">
        <v>705</v>
      </c>
      <c r="R200" s="9"/>
      <c r="S200" s="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EZ200" s="155"/>
      <c r="FA200" s="155"/>
      <c r="FB200" s="155"/>
      <c r="FC200" s="155"/>
      <c r="FD200" s="155"/>
    </row>
    <row r="201" spans="2:160">
      <c r="B201" s="86">
        <f t="shared" si="18"/>
        <v>0</v>
      </c>
      <c r="C201" s="86" t="str">
        <f t="shared" si="19"/>
        <v/>
      </c>
      <c r="D201" s="86" t="str">
        <f t="shared" si="20"/>
        <v/>
      </c>
      <c r="E201" s="86">
        <f t="shared" si="21"/>
        <v>0</v>
      </c>
      <c r="F201" s="86">
        <f t="shared" si="22"/>
        <v>0</v>
      </c>
      <c r="G201" s="86" t="str">
        <f t="shared" si="23"/>
        <v/>
      </c>
      <c r="H201" s="158">
        <f>IF(AND(M201&gt;0,M201&lt;=STATS!$C$22),1,"")</f>
        <v>1</v>
      </c>
      <c r="J201" s="24">
        <v>200</v>
      </c>
      <c r="K201">
        <v>45.455979999999997</v>
      </c>
      <c r="L201">
        <v>-92.514989999999997</v>
      </c>
      <c r="M201" s="5">
        <v>15.5</v>
      </c>
      <c r="N201" s="5" t="s">
        <v>633</v>
      </c>
      <c r="O201" s="189" t="s">
        <v>705</v>
      </c>
      <c r="R201" s="9"/>
      <c r="S201" s="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EZ201" s="155"/>
      <c r="FA201" s="155"/>
      <c r="FB201" s="155"/>
      <c r="FC201" s="155"/>
      <c r="FD201" s="155"/>
    </row>
    <row r="202" spans="2:160">
      <c r="B202" s="86">
        <f t="shared" si="18"/>
        <v>1</v>
      </c>
      <c r="C202" s="86">
        <f t="shared" si="19"/>
        <v>1</v>
      </c>
      <c r="D202" s="86">
        <f t="shared" si="20"/>
        <v>1</v>
      </c>
      <c r="E202" s="86">
        <f t="shared" si="21"/>
        <v>1</v>
      </c>
      <c r="F202" s="86">
        <f t="shared" si="22"/>
        <v>1</v>
      </c>
      <c r="G202" s="86">
        <f t="shared" si="23"/>
        <v>9</v>
      </c>
      <c r="H202" s="158">
        <f>IF(AND(M202&gt;0,M202&lt;=STATS!$C$22),1,"")</f>
        <v>1</v>
      </c>
      <c r="J202" s="24">
        <v>201</v>
      </c>
      <c r="K202">
        <v>45.456429999999997</v>
      </c>
      <c r="L202">
        <v>-92.515010000000004</v>
      </c>
      <c r="M202" s="5">
        <v>9</v>
      </c>
      <c r="N202" s="5" t="s">
        <v>633</v>
      </c>
      <c r="O202" s="189" t="s">
        <v>705</v>
      </c>
      <c r="Q202" s="5">
        <v>1</v>
      </c>
      <c r="R202" s="9"/>
      <c r="S202" s="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>
        <v>1</v>
      </c>
      <c r="AF202" s="26"/>
      <c r="AG202" s="26"/>
      <c r="AH202" s="26"/>
      <c r="EZ202" s="155"/>
      <c r="FA202" s="155"/>
      <c r="FB202" s="155">
        <v>1</v>
      </c>
      <c r="FC202" s="155"/>
      <c r="FD202" s="155"/>
    </row>
    <row r="203" spans="2:160">
      <c r="B203" s="86">
        <f t="shared" si="18"/>
        <v>0</v>
      </c>
      <c r="C203" s="86" t="str">
        <f t="shared" si="19"/>
        <v/>
      </c>
      <c r="D203" s="86" t="str">
        <f t="shared" si="20"/>
        <v/>
      </c>
      <c r="E203" s="86">
        <f t="shared" si="21"/>
        <v>0</v>
      </c>
      <c r="F203" s="86">
        <f t="shared" si="22"/>
        <v>0</v>
      </c>
      <c r="G203" s="86" t="str">
        <f t="shared" si="23"/>
        <v/>
      </c>
      <c r="H203" s="158">
        <f>IF(AND(M203&gt;0,M203&lt;=STATS!$C$22),1,"")</f>
        <v>1</v>
      </c>
      <c r="J203" s="24">
        <v>202</v>
      </c>
      <c r="K203">
        <v>45.453319999999998</v>
      </c>
      <c r="L203">
        <v>-92.514229999999998</v>
      </c>
      <c r="M203" s="5">
        <v>11.5</v>
      </c>
      <c r="N203" s="5" t="s">
        <v>632</v>
      </c>
      <c r="O203" s="189" t="s">
        <v>705</v>
      </c>
      <c r="R203" s="9"/>
      <c r="S203" s="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EZ203" s="155"/>
      <c r="FA203" s="155"/>
      <c r="FB203" s="155">
        <v>1</v>
      </c>
      <c r="FC203" s="155"/>
      <c r="FD203" s="155"/>
    </row>
    <row r="204" spans="2:160">
      <c r="B204" s="86">
        <f t="shared" si="18"/>
        <v>0</v>
      </c>
      <c r="C204" s="86" t="str">
        <f t="shared" si="19"/>
        <v/>
      </c>
      <c r="D204" s="86" t="str">
        <f t="shared" si="20"/>
        <v/>
      </c>
      <c r="E204" s="86">
        <f t="shared" si="21"/>
        <v>0</v>
      </c>
      <c r="F204" s="86">
        <f t="shared" si="22"/>
        <v>0</v>
      </c>
      <c r="G204" s="86" t="str">
        <f t="shared" si="23"/>
        <v/>
      </c>
      <c r="H204" s="158">
        <f>IF(AND(M204&gt;0,M204&lt;=STATS!$C$22),1,"")</f>
        <v>1</v>
      </c>
      <c r="J204" s="24">
        <v>203</v>
      </c>
      <c r="K204">
        <v>45.453769999999999</v>
      </c>
      <c r="L204">
        <v>-92.514250000000004</v>
      </c>
      <c r="M204" s="5">
        <v>15</v>
      </c>
      <c r="N204" s="5" t="s">
        <v>632</v>
      </c>
      <c r="O204" s="189" t="s">
        <v>705</v>
      </c>
      <c r="R204" s="9"/>
      <c r="S204" s="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EZ204" s="155"/>
      <c r="FA204" s="155"/>
      <c r="FB204" s="155"/>
      <c r="FC204" s="155"/>
      <c r="FD204" s="155"/>
    </row>
    <row r="205" spans="2:160">
      <c r="B205" s="86">
        <f t="shared" si="18"/>
        <v>0</v>
      </c>
      <c r="C205" s="86" t="str">
        <f t="shared" si="19"/>
        <v/>
      </c>
      <c r="D205" s="86" t="str">
        <f t="shared" si="20"/>
        <v/>
      </c>
      <c r="E205" s="86">
        <f t="shared" si="21"/>
        <v>0</v>
      </c>
      <c r="F205" s="86">
        <f t="shared" si="22"/>
        <v>0</v>
      </c>
      <c r="G205" s="86" t="str">
        <f t="shared" si="23"/>
        <v/>
      </c>
      <c r="H205" s="158">
        <f>IF(AND(M205&gt;0,M205&lt;=STATS!$C$22),1,"")</f>
        <v>1</v>
      </c>
      <c r="J205" s="24">
        <v>204</v>
      </c>
      <c r="K205">
        <v>45.454210000000003</v>
      </c>
      <c r="L205">
        <v>-92.514269999999996</v>
      </c>
      <c r="M205" s="5">
        <v>17</v>
      </c>
      <c r="N205" s="5" t="s">
        <v>633</v>
      </c>
      <c r="O205" s="189" t="s">
        <v>705</v>
      </c>
      <c r="P205" s="169"/>
      <c r="R205" s="9"/>
      <c r="S205" s="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EZ205" s="155"/>
      <c r="FA205" s="155"/>
      <c r="FB205" s="155"/>
      <c r="FC205" s="155"/>
      <c r="FD205" s="155"/>
    </row>
    <row r="206" spans="2:160">
      <c r="B206" s="86">
        <f t="shared" si="18"/>
        <v>0</v>
      </c>
      <c r="C206" s="86" t="str">
        <f t="shared" si="19"/>
        <v/>
      </c>
      <c r="D206" s="86" t="str">
        <f t="shared" si="20"/>
        <v/>
      </c>
      <c r="E206" s="86">
        <f t="shared" si="21"/>
        <v>0</v>
      </c>
      <c r="F206" s="86">
        <f t="shared" si="22"/>
        <v>0</v>
      </c>
      <c r="G206" s="86" t="str">
        <f t="shared" si="23"/>
        <v/>
      </c>
      <c r="H206" s="158">
        <f>IF(AND(M206&gt;0,M206&lt;=STATS!$C$22),1,"")</f>
        <v>1</v>
      </c>
      <c r="J206" s="24">
        <v>205</v>
      </c>
      <c r="K206">
        <v>45.454659999999997</v>
      </c>
      <c r="L206">
        <v>-92.514290000000003</v>
      </c>
      <c r="M206" s="5">
        <v>18</v>
      </c>
      <c r="N206" s="5" t="s">
        <v>633</v>
      </c>
      <c r="O206" s="189" t="s">
        <v>705</v>
      </c>
      <c r="R206" s="9"/>
      <c r="S206" s="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EZ206" s="155"/>
      <c r="FA206" s="155"/>
      <c r="FB206" s="155"/>
      <c r="FC206" s="155"/>
      <c r="FD206" s="155"/>
    </row>
    <row r="207" spans="2:160">
      <c r="B207" s="86">
        <f t="shared" si="18"/>
        <v>0</v>
      </c>
      <c r="C207" s="86" t="str">
        <f t="shared" si="19"/>
        <v/>
      </c>
      <c r="D207" s="86" t="str">
        <f t="shared" si="20"/>
        <v/>
      </c>
      <c r="E207" s="86">
        <f t="shared" si="21"/>
        <v>0</v>
      </c>
      <c r="F207" s="86">
        <f t="shared" si="22"/>
        <v>0</v>
      </c>
      <c r="G207" s="86" t="str">
        <f t="shared" si="23"/>
        <v/>
      </c>
      <c r="H207" s="158">
        <f>IF(AND(M207&gt;0,M207&lt;=STATS!$C$22),1,"")</f>
        <v>1</v>
      </c>
      <c r="J207" s="24">
        <v>206</v>
      </c>
      <c r="K207">
        <v>45.455100000000002</v>
      </c>
      <c r="L207">
        <v>-92.514309999999995</v>
      </c>
      <c r="M207" s="5">
        <v>18</v>
      </c>
      <c r="N207" s="5" t="s">
        <v>633</v>
      </c>
      <c r="O207" s="189" t="s">
        <v>705</v>
      </c>
      <c r="R207" s="9"/>
      <c r="S207" s="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EZ207" s="155"/>
      <c r="FA207" s="155"/>
      <c r="FB207" s="155"/>
      <c r="FC207" s="155"/>
      <c r="FD207" s="155"/>
    </row>
    <row r="208" spans="2:160">
      <c r="B208" s="86">
        <f t="shared" si="18"/>
        <v>0</v>
      </c>
      <c r="C208" s="86" t="str">
        <f t="shared" si="19"/>
        <v/>
      </c>
      <c r="D208" s="86" t="str">
        <f t="shared" si="20"/>
        <v/>
      </c>
      <c r="E208" s="86">
        <f t="shared" si="21"/>
        <v>0</v>
      </c>
      <c r="F208" s="86">
        <f t="shared" si="22"/>
        <v>0</v>
      </c>
      <c r="G208" s="86" t="str">
        <f t="shared" si="23"/>
        <v/>
      </c>
      <c r="H208" s="158">
        <f>IF(AND(M208&gt;0,M208&lt;=STATS!$C$22),1,"")</f>
        <v>1</v>
      </c>
      <c r="J208" s="24">
        <v>207</v>
      </c>
      <c r="K208">
        <v>45.455550000000002</v>
      </c>
      <c r="L208">
        <v>-92.514330000000001</v>
      </c>
      <c r="M208" s="5">
        <v>17</v>
      </c>
      <c r="N208" s="5" t="s">
        <v>633</v>
      </c>
      <c r="O208" s="189" t="s">
        <v>705</v>
      </c>
      <c r="P208" s="170"/>
      <c r="R208" s="9"/>
      <c r="S208" s="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EZ208" s="155"/>
      <c r="FA208" s="155"/>
      <c r="FB208" s="155"/>
      <c r="FC208" s="155"/>
      <c r="FD208" s="155"/>
    </row>
    <row r="209" spans="2:160">
      <c r="B209" s="86">
        <f t="shared" si="18"/>
        <v>0</v>
      </c>
      <c r="C209" s="86" t="str">
        <f t="shared" si="19"/>
        <v/>
      </c>
      <c r="D209" s="86" t="str">
        <f t="shared" si="20"/>
        <v/>
      </c>
      <c r="E209" s="86">
        <f t="shared" si="21"/>
        <v>0</v>
      </c>
      <c r="F209" s="86">
        <f t="shared" si="22"/>
        <v>0</v>
      </c>
      <c r="G209" s="86" t="str">
        <f t="shared" si="23"/>
        <v/>
      </c>
      <c r="H209" s="158">
        <f>IF(AND(M209&gt;0,M209&lt;=STATS!$C$22),1,"")</f>
        <v>1</v>
      </c>
      <c r="J209" s="24">
        <v>208</v>
      </c>
      <c r="K209">
        <v>45.456000000000003</v>
      </c>
      <c r="L209">
        <v>-92.514349999999993</v>
      </c>
      <c r="M209" s="5">
        <v>16.5</v>
      </c>
      <c r="N209" s="5" t="s">
        <v>633</v>
      </c>
      <c r="O209" s="189" t="s">
        <v>705</v>
      </c>
      <c r="R209" s="9"/>
      <c r="S209" s="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EZ209" s="155"/>
      <c r="FA209" s="155"/>
      <c r="FB209" s="155"/>
      <c r="FC209" s="155"/>
      <c r="FD209" s="155"/>
    </row>
    <row r="210" spans="2:160">
      <c r="B210" s="86">
        <f t="shared" si="18"/>
        <v>0</v>
      </c>
      <c r="C210" s="86" t="str">
        <f t="shared" si="19"/>
        <v/>
      </c>
      <c r="D210" s="86" t="str">
        <f t="shared" si="20"/>
        <v/>
      </c>
      <c r="E210" s="86">
        <f t="shared" si="21"/>
        <v>0</v>
      </c>
      <c r="F210" s="86">
        <f t="shared" si="22"/>
        <v>0</v>
      </c>
      <c r="G210" s="86" t="str">
        <f t="shared" si="23"/>
        <v/>
      </c>
      <c r="H210" s="158">
        <f>IF(AND(M210&gt;0,M210&lt;=STATS!$C$22),1,"")</f>
        <v>1</v>
      </c>
      <c r="J210" s="24">
        <v>209</v>
      </c>
      <c r="K210">
        <v>45.456440000000001</v>
      </c>
      <c r="L210">
        <v>-92.51437</v>
      </c>
      <c r="M210" s="5">
        <v>11</v>
      </c>
      <c r="N210" s="5" t="s">
        <v>633</v>
      </c>
      <c r="O210" s="189" t="s">
        <v>705</v>
      </c>
      <c r="R210" s="9"/>
      <c r="S210" s="9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EZ210" s="155"/>
      <c r="FA210" s="155"/>
      <c r="FB210" s="155"/>
      <c r="FC210" s="155"/>
      <c r="FD210" s="155"/>
    </row>
    <row r="211" spans="2:160">
      <c r="B211" s="86">
        <f t="shared" si="18"/>
        <v>2</v>
      </c>
      <c r="C211" s="86">
        <f t="shared" si="19"/>
        <v>2</v>
      </c>
      <c r="D211" s="86">
        <f t="shared" si="20"/>
        <v>2</v>
      </c>
      <c r="E211" s="86">
        <f t="shared" si="21"/>
        <v>2</v>
      </c>
      <c r="F211" s="86">
        <f t="shared" si="22"/>
        <v>2</v>
      </c>
      <c r="G211" s="86">
        <f t="shared" si="23"/>
        <v>3.5</v>
      </c>
      <c r="H211" s="158">
        <f>IF(AND(M211&gt;0,M211&lt;=STATS!$C$22),1,"")</f>
        <v>1</v>
      </c>
      <c r="J211" s="24">
        <v>210</v>
      </c>
      <c r="K211">
        <v>45.451999999999998</v>
      </c>
      <c r="L211">
        <v>-92.513540000000006</v>
      </c>
      <c r="M211" s="5">
        <v>3.5</v>
      </c>
      <c r="N211" s="5" t="s">
        <v>632</v>
      </c>
      <c r="O211" s="189" t="s">
        <v>705</v>
      </c>
      <c r="Q211" s="5">
        <v>1</v>
      </c>
      <c r="R211" s="9"/>
      <c r="S211" s="9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>
        <v>1</v>
      </c>
      <c r="AH211" s="26"/>
      <c r="BR211" s="5">
        <v>1</v>
      </c>
      <c r="EZ211" s="155"/>
      <c r="FA211" s="155"/>
      <c r="FB211" s="155">
        <v>2</v>
      </c>
      <c r="FC211" s="155"/>
      <c r="FD211" s="155"/>
    </row>
    <row r="212" spans="2:160">
      <c r="B212" s="86">
        <f t="shared" si="18"/>
        <v>0</v>
      </c>
      <c r="C212" s="86" t="str">
        <f t="shared" si="19"/>
        <v/>
      </c>
      <c r="D212" s="86" t="str">
        <f t="shared" si="20"/>
        <v/>
      </c>
      <c r="E212" s="86">
        <f t="shared" si="21"/>
        <v>0</v>
      </c>
      <c r="F212" s="86">
        <f t="shared" si="22"/>
        <v>0</v>
      </c>
      <c r="G212" s="86" t="str">
        <f t="shared" si="23"/>
        <v/>
      </c>
      <c r="H212" s="158">
        <f>IF(AND(M212&gt;0,M212&lt;=STATS!$C$22),1,"")</f>
        <v>1</v>
      </c>
      <c r="J212" s="24">
        <v>211</v>
      </c>
      <c r="K212">
        <v>45.452440000000003</v>
      </c>
      <c r="L212">
        <v>-92.513559999999998</v>
      </c>
      <c r="M212" s="5">
        <v>10</v>
      </c>
      <c r="N212" s="5" t="s">
        <v>633</v>
      </c>
      <c r="O212" s="189" t="s">
        <v>705</v>
      </c>
      <c r="R212" s="9"/>
      <c r="S212" s="9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EZ212" s="155"/>
      <c r="FA212" s="155"/>
      <c r="FB212" s="155"/>
      <c r="FC212" s="155"/>
      <c r="FD212" s="155"/>
    </row>
    <row r="213" spans="2:160">
      <c r="B213" s="86">
        <f t="shared" si="18"/>
        <v>2</v>
      </c>
      <c r="C213" s="86">
        <f t="shared" si="19"/>
        <v>2</v>
      </c>
      <c r="D213" s="86">
        <f t="shared" si="20"/>
        <v>2</v>
      </c>
      <c r="E213" s="86">
        <f t="shared" si="21"/>
        <v>2</v>
      </c>
      <c r="F213" s="86">
        <f t="shared" si="22"/>
        <v>2</v>
      </c>
      <c r="G213" s="86">
        <f t="shared" si="23"/>
        <v>3</v>
      </c>
      <c r="H213" s="158">
        <f>IF(AND(M213&gt;0,M213&lt;=STATS!$C$22),1,"")</f>
        <v>1</v>
      </c>
      <c r="J213" s="24">
        <v>212</v>
      </c>
      <c r="K213">
        <v>45.452889999999996</v>
      </c>
      <c r="L213">
        <v>-92.513580000000005</v>
      </c>
      <c r="M213" s="5">
        <v>3</v>
      </c>
      <c r="N213" s="5" t="s">
        <v>632</v>
      </c>
      <c r="O213" s="189" t="s">
        <v>705</v>
      </c>
      <c r="Q213" s="5">
        <v>2</v>
      </c>
      <c r="R213" s="9"/>
      <c r="S213" s="9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>
        <v>2</v>
      </c>
      <c r="AH213" s="26"/>
      <c r="BR213" s="5">
        <v>2</v>
      </c>
      <c r="EZ213" s="155"/>
      <c r="FA213" s="155"/>
      <c r="FB213" s="155">
        <v>1</v>
      </c>
      <c r="FC213" s="155"/>
      <c r="FD213" s="155"/>
    </row>
    <row r="214" spans="2:160">
      <c r="B214" s="86">
        <f t="shared" si="18"/>
        <v>1</v>
      </c>
      <c r="C214" s="86">
        <f t="shared" si="19"/>
        <v>1</v>
      </c>
      <c r="D214" s="86">
        <f t="shared" si="20"/>
        <v>1</v>
      </c>
      <c r="E214" s="86">
        <f t="shared" si="21"/>
        <v>1</v>
      </c>
      <c r="F214" s="86">
        <f t="shared" si="22"/>
        <v>1</v>
      </c>
      <c r="G214" s="86">
        <f t="shared" si="23"/>
        <v>13</v>
      </c>
      <c r="H214" s="158">
        <f>IF(AND(M214&gt;0,M214&lt;=STATS!$C$22),1,"")</f>
        <v>1</v>
      </c>
      <c r="J214" s="24">
        <v>213</v>
      </c>
      <c r="K214">
        <v>45.453330000000001</v>
      </c>
      <c r="L214">
        <v>-92.513599999999997</v>
      </c>
      <c r="M214" s="5">
        <v>13</v>
      </c>
      <c r="N214" s="5" t="s">
        <v>632</v>
      </c>
      <c r="O214" s="189" t="s">
        <v>705</v>
      </c>
      <c r="Q214" s="5">
        <v>1</v>
      </c>
      <c r="R214" s="9"/>
      <c r="S214" s="9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>
        <v>1</v>
      </c>
      <c r="AH214" s="26"/>
      <c r="EZ214" s="155"/>
      <c r="FA214" s="155"/>
      <c r="FB214" s="155">
        <v>1</v>
      </c>
      <c r="FC214" s="155"/>
      <c r="FD214" s="155"/>
    </row>
    <row r="215" spans="2:160">
      <c r="B215" s="86">
        <f t="shared" si="18"/>
        <v>0</v>
      </c>
      <c r="C215" s="86" t="str">
        <f t="shared" si="19"/>
        <v/>
      </c>
      <c r="D215" s="86" t="str">
        <f t="shared" si="20"/>
        <v/>
      </c>
      <c r="E215" s="86">
        <f t="shared" si="21"/>
        <v>0</v>
      </c>
      <c r="F215" s="86">
        <f t="shared" si="22"/>
        <v>0</v>
      </c>
      <c r="G215" s="86" t="str">
        <f t="shared" si="23"/>
        <v/>
      </c>
      <c r="H215" s="158">
        <f>IF(AND(M215&gt;0,M215&lt;=STATS!$C$22),1,"")</f>
        <v>1</v>
      </c>
      <c r="J215" s="24">
        <v>214</v>
      </c>
      <c r="K215">
        <v>45.453780000000002</v>
      </c>
      <c r="L215">
        <v>-92.513620000000003</v>
      </c>
      <c r="M215" s="5">
        <v>18.5</v>
      </c>
      <c r="N215" s="5" t="s">
        <v>633</v>
      </c>
      <c r="O215" s="189" t="s">
        <v>705</v>
      </c>
      <c r="R215" s="9"/>
      <c r="S215" s="9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EZ215" s="155"/>
      <c r="FA215" s="155"/>
      <c r="FB215" s="155"/>
      <c r="FC215" s="155"/>
      <c r="FD215" s="155"/>
    </row>
    <row r="216" spans="2:160">
      <c r="B216" s="86">
        <f t="shared" si="18"/>
        <v>0</v>
      </c>
      <c r="C216" s="86" t="str">
        <f t="shared" si="19"/>
        <v/>
      </c>
      <c r="D216" s="86" t="str">
        <f t="shared" si="20"/>
        <v/>
      </c>
      <c r="E216" s="86">
        <f t="shared" si="21"/>
        <v>0</v>
      </c>
      <c r="F216" s="86">
        <f t="shared" si="22"/>
        <v>0</v>
      </c>
      <c r="G216" s="86" t="str">
        <f t="shared" si="23"/>
        <v/>
      </c>
      <c r="H216" s="158">
        <f>IF(AND(M216&gt;0,M216&lt;=STATS!$C$22),1,"")</f>
        <v>1</v>
      </c>
      <c r="J216" s="24">
        <v>215</v>
      </c>
      <c r="K216">
        <v>45.454230000000003</v>
      </c>
      <c r="L216">
        <v>-92.513639999999995</v>
      </c>
      <c r="M216" s="5">
        <v>18</v>
      </c>
      <c r="N216" s="5" t="s">
        <v>631</v>
      </c>
      <c r="O216" s="189" t="s">
        <v>705</v>
      </c>
      <c r="R216" s="9"/>
      <c r="S216" s="9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EZ216" s="155"/>
      <c r="FA216" s="155"/>
      <c r="FB216" s="155"/>
      <c r="FC216" s="155"/>
      <c r="FD216" s="155"/>
    </row>
    <row r="217" spans="2:160">
      <c r="B217" s="86">
        <f t="shared" si="18"/>
        <v>0</v>
      </c>
      <c r="C217" s="86" t="str">
        <f t="shared" si="19"/>
        <v/>
      </c>
      <c r="D217" s="86" t="str">
        <f t="shared" si="20"/>
        <v/>
      </c>
      <c r="E217" s="86">
        <f t="shared" si="21"/>
        <v>0</v>
      </c>
      <c r="F217" s="86">
        <f t="shared" si="22"/>
        <v>0</v>
      </c>
      <c r="G217" s="86" t="str">
        <f t="shared" si="23"/>
        <v/>
      </c>
      <c r="H217" s="158">
        <f>IF(AND(M217&gt;0,M217&lt;=STATS!$C$22),1,"")</f>
        <v>1</v>
      </c>
      <c r="J217" s="24">
        <v>216</v>
      </c>
      <c r="K217">
        <v>45.45467</v>
      </c>
      <c r="L217">
        <v>-92.513660000000002</v>
      </c>
      <c r="M217" s="5">
        <v>18</v>
      </c>
      <c r="N217" s="5" t="s">
        <v>633</v>
      </c>
      <c r="O217" s="189" t="s">
        <v>705</v>
      </c>
      <c r="R217" s="9"/>
      <c r="S217" s="9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EZ217" s="155"/>
      <c r="FA217" s="155"/>
      <c r="FB217" s="155"/>
      <c r="FC217" s="155"/>
      <c r="FD217" s="155"/>
    </row>
    <row r="218" spans="2:160">
      <c r="B218" s="86">
        <f t="shared" si="18"/>
        <v>0</v>
      </c>
      <c r="C218" s="86" t="str">
        <f t="shared" si="19"/>
        <v/>
      </c>
      <c r="D218" s="86" t="str">
        <f t="shared" si="20"/>
        <v/>
      </c>
      <c r="E218" s="86">
        <f t="shared" si="21"/>
        <v>0</v>
      </c>
      <c r="F218" s="86">
        <f t="shared" si="22"/>
        <v>0</v>
      </c>
      <c r="G218" s="86" t="str">
        <f t="shared" si="23"/>
        <v/>
      </c>
      <c r="H218" s="158">
        <f>IF(AND(M218&gt;0,M218&lt;=STATS!$C$22),1,"")</f>
        <v>1</v>
      </c>
      <c r="J218" s="24">
        <v>217</v>
      </c>
      <c r="K218">
        <v>45.455120000000001</v>
      </c>
      <c r="L218">
        <v>-92.513679999999994</v>
      </c>
      <c r="M218" s="5">
        <v>17.5</v>
      </c>
      <c r="N218" s="5" t="s">
        <v>633</v>
      </c>
      <c r="O218" s="189" t="s">
        <v>705</v>
      </c>
      <c r="R218" s="9"/>
      <c r="S218" s="9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EZ218" s="155"/>
      <c r="FA218" s="155"/>
      <c r="FB218" s="155"/>
      <c r="FC218" s="155"/>
      <c r="FD218" s="155"/>
    </row>
    <row r="219" spans="2:160">
      <c r="B219" s="86">
        <f t="shared" si="18"/>
        <v>0</v>
      </c>
      <c r="C219" s="86" t="str">
        <f t="shared" si="19"/>
        <v/>
      </c>
      <c r="D219" s="86" t="str">
        <f t="shared" si="20"/>
        <v/>
      </c>
      <c r="E219" s="86">
        <f t="shared" si="21"/>
        <v>0</v>
      </c>
      <c r="F219" s="86">
        <f t="shared" si="22"/>
        <v>0</v>
      </c>
      <c r="G219" s="86" t="str">
        <f t="shared" si="23"/>
        <v/>
      </c>
      <c r="H219" s="158">
        <f>IF(AND(M219&gt;0,M219&lt;=STATS!$C$22),1,"")</f>
        <v>1</v>
      </c>
      <c r="J219" s="24">
        <v>218</v>
      </c>
      <c r="K219">
        <v>45.455559999999998</v>
      </c>
      <c r="L219">
        <v>-92.5137</v>
      </c>
      <c r="M219" s="5">
        <v>17</v>
      </c>
      <c r="N219" s="5" t="s">
        <v>633</v>
      </c>
      <c r="O219" s="189" t="s">
        <v>705</v>
      </c>
      <c r="R219" s="9"/>
      <c r="S219" s="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EZ219" s="155"/>
      <c r="FA219" s="155"/>
      <c r="FB219" s="155"/>
      <c r="FC219" s="155"/>
      <c r="FD219" s="155"/>
    </row>
    <row r="220" spans="2:160">
      <c r="B220" s="86">
        <f t="shared" si="18"/>
        <v>0</v>
      </c>
      <c r="C220" s="86" t="str">
        <f t="shared" si="19"/>
        <v/>
      </c>
      <c r="D220" s="86" t="str">
        <f t="shared" si="20"/>
        <v/>
      </c>
      <c r="E220" s="86">
        <f t="shared" si="21"/>
        <v>0</v>
      </c>
      <c r="F220" s="86">
        <f t="shared" si="22"/>
        <v>0</v>
      </c>
      <c r="G220" s="86" t="str">
        <f t="shared" si="23"/>
        <v/>
      </c>
      <c r="H220" s="158">
        <f>IF(AND(M220&gt;0,M220&lt;=STATS!$C$22),1,"")</f>
        <v>1</v>
      </c>
      <c r="J220" s="24">
        <v>219</v>
      </c>
      <c r="K220">
        <v>45.456009999999999</v>
      </c>
      <c r="L220">
        <v>-92.513720000000006</v>
      </c>
      <c r="M220" s="5">
        <v>16</v>
      </c>
      <c r="N220" s="5" t="s">
        <v>633</v>
      </c>
      <c r="O220" s="189" t="s">
        <v>705</v>
      </c>
      <c r="R220" s="9"/>
      <c r="S220" s="9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EZ220" s="155"/>
      <c r="FA220" s="155"/>
      <c r="FB220" s="155"/>
      <c r="FC220" s="155"/>
      <c r="FD220" s="155"/>
    </row>
    <row r="221" spans="2:160">
      <c r="B221" s="86">
        <f t="shared" si="18"/>
        <v>0</v>
      </c>
      <c r="C221" s="86" t="str">
        <f t="shared" si="19"/>
        <v/>
      </c>
      <c r="D221" s="86" t="str">
        <f t="shared" si="20"/>
        <v/>
      </c>
      <c r="E221" s="86">
        <f t="shared" si="21"/>
        <v>0</v>
      </c>
      <c r="F221" s="86">
        <f t="shared" si="22"/>
        <v>0</v>
      </c>
      <c r="G221" s="86" t="str">
        <f t="shared" si="23"/>
        <v/>
      </c>
      <c r="H221" s="158">
        <f>IF(AND(M221&gt;0,M221&lt;=STATS!$C$22),1,"")</f>
        <v>1</v>
      </c>
      <c r="J221" s="24">
        <v>220</v>
      </c>
      <c r="K221">
        <v>45.45646</v>
      </c>
      <c r="L221">
        <v>-92.513739999999999</v>
      </c>
      <c r="M221" s="5">
        <v>10.5</v>
      </c>
      <c r="N221" s="5" t="s">
        <v>633</v>
      </c>
      <c r="O221" s="189" t="s">
        <v>705</v>
      </c>
      <c r="R221" s="9"/>
      <c r="S221" s="9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EZ221" s="155"/>
      <c r="FA221" s="155"/>
      <c r="FB221" s="155"/>
      <c r="FC221" s="155"/>
      <c r="FD221" s="155"/>
    </row>
    <row r="222" spans="2:160">
      <c r="B222" s="86">
        <f t="shared" si="18"/>
        <v>0</v>
      </c>
      <c r="C222" s="86" t="str">
        <f t="shared" si="19"/>
        <v/>
      </c>
      <c r="D222" s="86" t="str">
        <f t="shared" si="20"/>
        <v/>
      </c>
      <c r="E222" s="86">
        <f t="shared" si="21"/>
        <v>0</v>
      </c>
      <c r="F222" s="86">
        <f t="shared" si="22"/>
        <v>0</v>
      </c>
      <c r="G222" s="86" t="str">
        <f t="shared" si="23"/>
        <v/>
      </c>
      <c r="H222" s="158">
        <f>IF(AND(M222&gt;0,M222&lt;=STATS!$C$22),1,"")</f>
        <v>1</v>
      </c>
      <c r="J222" s="24">
        <v>221</v>
      </c>
      <c r="K222">
        <v>45.451120000000003</v>
      </c>
      <c r="L222">
        <v>-92.512870000000007</v>
      </c>
      <c r="M222" s="5">
        <v>6</v>
      </c>
      <c r="N222" s="5" t="s">
        <v>632</v>
      </c>
      <c r="O222" s="189" t="s">
        <v>705</v>
      </c>
      <c r="R222" s="9"/>
      <c r="S222" s="9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EZ222" s="155"/>
      <c r="FA222" s="155"/>
      <c r="FB222" s="155">
        <v>2</v>
      </c>
      <c r="FC222" s="155"/>
      <c r="FD222" s="155"/>
    </row>
    <row r="223" spans="2:160">
      <c r="B223" s="86">
        <f t="shared" si="18"/>
        <v>0</v>
      </c>
      <c r="C223" s="86" t="str">
        <f t="shared" si="19"/>
        <v/>
      </c>
      <c r="D223" s="86" t="str">
        <f t="shared" si="20"/>
        <v/>
      </c>
      <c r="E223" s="86">
        <f t="shared" si="21"/>
        <v>0</v>
      </c>
      <c r="F223" s="86">
        <f t="shared" si="22"/>
        <v>0</v>
      </c>
      <c r="G223" s="86" t="str">
        <f t="shared" si="23"/>
        <v/>
      </c>
      <c r="H223" s="158">
        <f>IF(AND(M223&gt;0,M223&lt;=STATS!$C$22),1,"")</f>
        <v>1</v>
      </c>
      <c r="J223" s="24">
        <v>222</v>
      </c>
      <c r="K223">
        <v>45.451560000000001</v>
      </c>
      <c r="L223">
        <v>-92.512889999999999</v>
      </c>
      <c r="M223" s="5">
        <v>12.5</v>
      </c>
      <c r="N223" s="5" t="s">
        <v>632</v>
      </c>
      <c r="O223" s="189" t="s">
        <v>705</v>
      </c>
      <c r="R223" s="9"/>
      <c r="S223" s="9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EZ223" s="155"/>
      <c r="FA223" s="155"/>
      <c r="FB223" s="155"/>
      <c r="FC223" s="155"/>
      <c r="FD223" s="155"/>
    </row>
    <row r="224" spans="2:160">
      <c r="B224" s="86">
        <f t="shared" si="18"/>
        <v>0</v>
      </c>
      <c r="C224" s="86" t="str">
        <f t="shared" si="19"/>
        <v/>
      </c>
      <c r="D224" s="86" t="str">
        <f t="shared" si="20"/>
        <v/>
      </c>
      <c r="E224" s="86">
        <f t="shared" si="21"/>
        <v>0</v>
      </c>
      <c r="F224" s="86">
        <f t="shared" si="22"/>
        <v>0</v>
      </c>
      <c r="G224" s="86" t="str">
        <f t="shared" si="23"/>
        <v/>
      </c>
      <c r="H224" s="158">
        <f>IF(AND(M224&gt;0,M224&lt;=STATS!$C$22),1,"")</f>
        <v>1</v>
      </c>
      <c r="J224" s="24">
        <v>223</v>
      </c>
      <c r="K224">
        <v>45.452010000000001</v>
      </c>
      <c r="L224">
        <v>-92.512910000000005</v>
      </c>
      <c r="M224" s="5">
        <v>16</v>
      </c>
      <c r="N224" s="5" t="s">
        <v>633</v>
      </c>
      <c r="O224" s="189" t="s">
        <v>705</v>
      </c>
      <c r="R224" s="9"/>
      <c r="S224" s="9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EZ224" s="155"/>
      <c r="FA224" s="155"/>
      <c r="FB224" s="155"/>
      <c r="FC224" s="155"/>
      <c r="FD224" s="155"/>
    </row>
    <row r="225" spans="2:160">
      <c r="B225" s="86">
        <f t="shared" si="18"/>
        <v>0</v>
      </c>
      <c r="C225" s="86" t="str">
        <f t="shared" si="19"/>
        <v/>
      </c>
      <c r="D225" s="86" t="str">
        <f t="shared" si="20"/>
        <v/>
      </c>
      <c r="E225" s="86">
        <f t="shared" si="21"/>
        <v>0</v>
      </c>
      <c r="F225" s="86">
        <f t="shared" si="22"/>
        <v>0</v>
      </c>
      <c r="G225" s="86" t="str">
        <f t="shared" si="23"/>
        <v/>
      </c>
      <c r="H225" s="158">
        <f>IF(AND(M225&gt;0,M225&lt;=STATS!$C$22),1,"")</f>
        <v>1</v>
      </c>
      <c r="J225" s="24">
        <v>224</v>
      </c>
      <c r="K225">
        <v>45.452460000000002</v>
      </c>
      <c r="L225">
        <v>-92.512929999999997</v>
      </c>
      <c r="M225" s="5">
        <v>17.5</v>
      </c>
      <c r="N225" s="5" t="s">
        <v>633</v>
      </c>
      <c r="O225" s="189" t="s">
        <v>705</v>
      </c>
      <c r="R225" s="9"/>
      <c r="S225" s="9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EZ225" s="155"/>
      <c r="FA225" s="155"/>
      <c r="FB225" s="155"/>
      <c r="FC225" s="155"/>
      <c r="FD225" s="155"/>
    </row>
    <row r="226" spans="2:160">
      <c r="B226" s="86">
        <f t="shared" si="18"/>
        <v>0</v>
      </c>
      <c r="C226" s="86" t="str">
        <f t="shared" si="19"/>
        <v/>
      </c>
      <c r="D226" s="86" t="str">
        <f t="shared" si="20"/>
        <v/>
      </c>
      <c r="E226" s="86">
        <f t="shared" si="21"/>
        <v>0</v>
      </c>
      <c r="F226" s="86">
        <f t="shared" si="22"/>
        <v>0</v>
      </c>
      <c r="G226" s="86" t="str">
        <f t="shared" si="23"/>
        <v/>
      </c>
      <c r="H226" s="158">
        <f>IF(AND(M226&gt;0,M226&lt;=STATS!$C$22),1,"")</f>
        <v>1</v>
      </c>
      <c r="J226" s="24">
        <v>225</v>
      </c>
      <c r="K226">
        <v>45.4529</v>
      </c>
      <c r="L226">
        <v>-92.512950000000004</v>
      </c>
      <c r="M226" s="5">
        <v>19</v>
      </c>
      <c r="N226" s="5" t="s">
        <v>633</v>
      </c>
      <c r="O226" s="189" t="s">
        <v>705</v>
      </c>
      <c r="R226" s="9"/>
      <c r="S226" s="9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EZ226" s="155"/>
      <c r="FA226" s="155"/>
      <c r="FB226" s="155"/>
      <c r="FC226" s="155"/>
      <c r="FD226" s="155"/>
    </row>
    <row r="227" spans="2:160">
      <c r="B227" s="86">
        <f t="shared" si="18"/>
        <v>0</v>
      </c>
      <c r="C227" s="86" t="str">
        <f t="shared" si="19"/>
        <v/>
      </c>
      <c r="D227" s="86" t="str">
        <f t="shared" si="20"/>
        <v/>
      </c>
      <c r="E227" s="86">
        <f t="shared" si="21"/>
        <v>0</v>
      </c>
      <c r="F227" s="86">
        <f t="shared" si="22"/>
        <v>0</v>
      </c>
      <c r="G227" s="86" t="str">
        <f t="shared" si="23"/>
        <v/>
      </c>
      <c r="H227" s="158">
        <f>IF(AND(M227&gt;0,M227&lt;=STATS!$C$22),1,"")</f>
        <v>1</v>
      </c>
      <c r="J227" s="24">
        <v>226</v>
      </c>
      <c r="K227">
        <v>45.45335</v>
      </c>
      <c r="L227">
        <v>-92.512969999999996</v>
      </c>
      <c r="M227" s="5">
        <v>19</v>
      </c>
      <c r="N227" s="5" t="s">
        <v>633</v>
      </c>
      <c r="O227" s="189" t="s">
        <v>705</v>
      </c>
      <c r="R227" s="9"/>
      <c r="S227" s="9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EZ227" s="155"/>
      <c r="FA227" s="155"/>
      <c r="FB227" s="155"/>
      <c r="FC227" s="155"/>
      <c r="FD227" s="155"/>
    </row>
    <row r="228" spans="2:160">
      <c r="B228" s="86">
        <f t="shared" si="18"/>
        <v>0</v>
      </c>
      <c r="C228" s="86" t="str">
        <f t="shared" si="19"/>
        <v/>
      </c>
      <c r="D228" s="86" t="str">
        <f t="shared" si="20"/>
        <v/>
      </c>
      <c r="E228" s="86">
        <f t="shared" si="21"/>
        <v>0</v>
      </c>
      <c r="F228" s="86">
        <f t="shared" si="22"/>
        <v>0</v>
      </c>
      <c r="G228" s="86" t="str">
        <f t="shared" si="23"/>
        <v/>
      </c>
      <c r="H228" s="158">
        <f>IF(AND(M228&gt;0,M228&lt;=STATS!$C$22),1,"")</f>
        <v>1</v>
      </c>
      <c r="J228" s="24">
        <v>227</v>
      </c>
      <c r="K228">
        <v>45.453789999999998</v>
      </c>
      <c r="L228">
        <v>-92.512990000000002</v>
      </c>
      <c r="M228" s="5">
        <v>18.5</v>
      </c>
      <c r="N228" s="5" t="s">
        <v>633</v>
      </c>
      <c r="O228" s="189" t="s">
        <v>705</v>
      </c>
      <c r="R228" s="9"/>
      <c r="S228" s="9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EZ228" s="155"/>
      <c r="FA228" s="155"/>
      <c r="FB228" s="155"/>
      <c r="FC228" s="155"/>
      <c r="FD228" s="155"/>
    </row>
    <row r="229" spans="2:160">
      <c r="B229" s="86">
        <f t="shared" si="18"/>
        <v>0</v>
      </c>
      <c r="C229" s="86" t="str">
        <f t="shared" si="19"/>
        <v/>
      </c>
      <c r="D229" s="86" t="str">
        <f t="shared" si="20"/>
        <v/>
      </c>
      <c r="E229" s="86">
        <f t="shared" si="21"/>
        <v>0</v>
      </c>
      <c r="F229" s="86">
        <f t="shared" si="22"/>
        <v>0</v>
      </c>
      <c r="G229" s="86" t="str">
        <f t="shared" si="23"/>
        <v/>
      </c>
      <c r="H229" s="158">
        <f>IF(AND(M229&gt;0,M229&lt;=STATS!$C$22),1,"")</f>
        <v>1</v>
      </c>
      <c r="J229" s="24">
        <v>228</v>
      </c>
      <c r="K229">
        <v>45.454239999999999</v>
      </c>
      <c r="L229">
        <v>-92.513009999999994</v>
      </c>
      <c r="M229" s="5">
        <v>18.5</v>
      </c>
      <c r="N229" s="5" t="s">
        <v>633</v>
      </c>
      <c r="O229" s="189" t="s">
        <v>705</v>
      </c>
      <c r="R229" s="9"/>
      <c r="S229" s="9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EZ229" s="155"/>
      <c r="FA229" s="155"/>
      <c r="FB229" s="155"/>
      <c r="FC229" s="155"/>
      <c r="FD229" s="155"/>
    </row>
    <row r="230" spans="2:160">
      <c r="B230" s="86">
        <f t="shared" si="18"/>
        <v>0</v>
      </c>
      <c r="C230" s="86" t="str">
        <f t="shared" si="19"/>
        <v/>
      </c>
      <c r="D230" s="86" t="str">
        <f t="shared" si="20"/>
        <v/>
      </c>
      <c r="E230" s="86">
        <f t="shared" si="21"/>
        <v>0</v>
      </c>
      <c r="F230" s="86">
        <f t="shared" si="22"/>
        <v>0</v>
      </c>
      <c r="G230" s="86" t="str">
        <f t="shared" si="23"/>
        <v/>
      </c>
      <c r="H230" s="158">
        <f>IF(AND(M230&gt;0,M230&lt;=STATS!$C$22),1,"")</f>
        <v>1</v>
      </c>
      <c r="J230" s="24">
        <v>229</v>
      </c>
      <c r="K230">
        <v>45.454689999999999</v>
      </c>
      <c r="L230">
        <v>-92.513030000000001</v>
      </c>
      <c r="M230" s="5">
        <v>18.5</v>
      </c>
      <c r="N230" s="5" t="s">
        <v>633</v>
      </c>
      <c r="O230" s="189" t="s">
        <v>705</v>
      </c>
      <c r="R230" s="9"/>
      <c r="S230" s="9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EZ230" s="155"/>
      <c r="FA230" s="155"/>
      <c r="FB230" s="155"/>
      <c r="FC230" s="155"/>
      <c r="FD230" s="155"/>
    </row>
    <row r="231" spans="2:160">
      <c r="B231" s="86">
        <f t="shared" si="18"/>
        <v>0</v>
      </c>
      <c r="C231" s="86" t="str">
        <f t="shared" si="19"/>
        <v/>
      </c>
      <c r="D231" s="86" t="str">
        <f t="shared" si="20"/>
        <v/>
      </c>
      <c r="E231" s="86">
        <f t="shared" si="21"/>
        <v>0</v>
      </c>
      <c r="F231" s="86">
        <f t="shared" si="22"/>
        <v>0</v>
      </c>
      <c r="G231" s="86" t="str">
        <f t="shared" si="23"/>
        <v/>
      </c>
      <c r="H231" s="158">
        <f>IF(AND(M231&gt;0,M231&lt;=STATS!$C$22),1,"")</f>
        <v>1</v>
      </c>
      <c r="J231" s="24">
        <v>230</v>
      </c>
      <c r="K231">
        <v>45.455129999999997</v>
      </c>
      <c r="L231">
        <v>-92.513050000000007</v>
      </c>
      <c r="M231" s="5">
        <v>17.5</v>
      </c>
      <c r="N231" s="5" t="s">
        <v>631</v>
      </c>
      <c r="O231" s="189" t="s">
        <v>705</v>
      </c>
      <c r="R231" s="9"/>
      <c r="S231" s="9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EZ231" s="155"/>
      <c r="FA231" s="155"/>
      <c r="FB231" s="155"/>
      <c r="FC231" s="155"/>
      <c r="FD231" s="155"/>
    </row>
    <row r="232" spans="2:160">
      <c r="B232" s="86">
        <f t="shared" si="18"/>
        <v>0</v>
      </c>
      <c r="C232" s="86" t="str">
        <f t="shared" si="19"/>
        <v/>
      </c>
      <c r="D232" s="86" t="str">
        <f t="shared" si="20"/>
        <v/>
      </c>
      <c r="E232" s="86">
        <f t="shared" si="21"/>
        <v>0</v>
      </c>
      <c r="F232" s="86">
        <f t="shared" si="22"/>
        <v>0</v>
      </c>
      <c r="G232" s="86" t="str">
        <f t="shared" si="23"/>
        <v/>
      </c>
      <c r="H232" s="158">
        <f>IF(AND(M232&gt;0,M232&lt;=STATS!$C$22),1,"")</f>
        <v>1</v>
      </c>
      <c r="J232" s="24">
        <v>231</v>
      </c>
      <c r="K232">
        <v>45.455579999999998</v>
      </c>
      <c r="L232">
        <v>-92.513069999999999</v>
      </c>
      <c r="M232" s="5">
        <v>17</v>
      </c>
      <c r="N232" s="5" t="s">
        <v>631</v>
      </c>
      <c r="O232" s="189" t="s">
        <v>705</v>
      </c>
      <c r="R232" s="9"/>
      <c r="S232" s="9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EZ232" s="155"/>
      <c r="FA232" s="155"/>
      <c r="FB232" s="155"/>
      <c r="FC232" s="155"/>
      <c r="FD232" s="155"/>
    </row>
    <row r="233" spans="2:160">
      <c r="B233" s="86">
        <f t="shared" si="18"/>
        <v>0</v>
      </c>
      <c r="C233" s="86" t="str">
        <f t="shared" si="19"/>
        <v/>
      </c>
      <c r="D233" s="86" t="str">
        <f t="shared" si="20"/>
        <v/>
      </c>
      <c r="E233" s="86">
        <f t="shared" ref="E233:E257" si="24">IF(H233=1,COUNT(R233:EY233,FE233:FM233),"")</f>
        <v>0</v>
      </c>
      <c r="F233" s="86">
        <f t="shared" ref="F233:F257" si="25">IF(H233=1,COUNT(T233:BJ233,BL233:BT233,BV233:CB233,CD233:EY233,FE233:FM233),"")</f>
        <v>0</v>
      </c>
      <c r="G233" s="86" t="str">
        <f t="shared" ref="G233:G257" si="26">IF($B233&gt;=1,$M233,"")</f>
        <v/>
      </c>
      <c r="H233" s="158">
        <f>IF(AND(M233&gt;0,M233&lt;=STATS!$C$22),1,"")</f>
        <v>1</v>
      </c>
      <c r="J233" s="24">
        <v>232</v>
      </c>
      <c r="K233">
        <v>45.456020000000002</v>
      </c>
      <c r="L233">
        <v>-92.513090000000005</v>
      </c>
      <c r="M233" s="5">
        <v>16</v>
      </c>
      <c r="N233" s="5" t="s">
        <v>633</v>
      </c>
      <c r="O233" s="189" t="s">
        <v>705</v>
      </c>
      <c r="R233" s="9"/>
      <c r="S233" s="9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EZ233" s="155"/>
      <c r="FA233" s="155"/>
      <c r="FB233" s="155"/>
      <c r="FC233" s="155"/>
      <c r="FD233" s="155"/>
    </row>
    <row r="234" spans="2:160">
      <c r="B234" s="86">
        <f t="shared" si="18"/>
        <v>1</v>
      </c>
      <c r="C234" s="86">
        <f t="shared" si="19"/>
        <v>1</v>
      </c>
      <c r="D234" s="86">
        <f t="shared" si="20"/>
        <v>1</v>
      </c>
      <c r="E234" s="86">
        <f t="shared" si="24"/>
        <v>1</v>
      </c>
      <c r="F234" s="86">
        <f t="shared" si="25"/>
        <v>1</v>
      </c>
      <c r="G234" s="86">
        <f t="shared" si="26"/>
        <v>11.5</v>
      </c>
      <c r="H234" s="158">
        <f>IF(AND(M234&gt;0,M234&lt;=STATS!$C$22),1,"")</f>
        <v>1</v>
      </c>
      <c r="J234" s="24">
        <v>233</v>
      </c>
      <c r="K234">
        <v>45.456470000000003</v>
      </c>
      <c r="L234">
        <v>-92.513109999999998</v>
      </c>
      <c r="M234" s="5">
        <v>11.5</v>
      </c>
      <c r="N234" s="5" t="s">
        <v>633</v>
      </c>
      <c r="O234" s="189" t="s">
        <v>705</v>
      </c>
      <c r="Q234" s="5">
        <v>2</v>
      </c>
      <c r="R234" s="9"/>
      <c r="S234" s="9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>
        <v>2</v>
      </c>
      <c r="AF234" s="26"/>
      <c r="AG234" s="26"/>
      <c r="AH234" s="26"/>
      <c r="EZ234" s="155"/>
      <c r="FA234" s="155"/>
      <c r="FB234" s="155"/>
      <c r="FC234" s="155"/>
      <c r="FD234" s="155"/>
    </row>
    <row r="235" spans="2:160">
      <c r="B235" s="86">
        <f t="shared" si="18"/>
        <v>2</v>
      </c>
      <c r="C235" s="86">
        <f t="shared" si="19"/>
        <v>2</v>
      </c>
      <c r="D235" s="86">
        <f t="shared" si="20"/>
        <v>2</v>
      </c>
      <c r="E235" s="86">
        <f t="shared" si="24"/>
        <v>2</v>
      </c>
      <c r="F235" s="86">
        <f t="shared" si="25"/>
        <v>2</v>
      </c>
      <c r="G235" s="86">
        <f t="shared" si="26"/>
        <v>3</v>
      </c>
      <c r="H235" s="158">
        <f>IF(AND(M235&gt;0,M235&lt;=STATS!$C$22),1,"")</f>
        <v>1</v>
      </c>
      <c r="J235" s="24">
        <v>234</v>
      </c>
      <c r="K235">
        <v>45.449350000000003</v>
      </c>
      <c r="L235">
        <v>-92.512150000000005</v>
      </c>
      <c r="M235" s="5">
        <v>3</v>
      </c>
      <c r="N235" s="5" t="s">
        <v>632</v>
      </c>
      <c r="O235" s="189" t="s">
        <v>705</v>
      </c>
      <c r="Q235" s="5">
        <v>2</v>
      </c>
      <c r="R235" s="9"/>
      <c r="S235" s="9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>
        <v>2</v>
      </c>
      <c r="AF235" s="26"/>
      <c r="AG235" s="26"/>
      <c r="AH235" s="26"/>
      <c r="CB235" s="5">
        <v>2</v>
      </c>
      <c r="CC235" s="5" t="s">
        <v>680</v>
      </c>
      <c r="DU235" s="5" t="s">
        <v>680</v>
      </c>
      <c r="EZ235" s="155"/>
      <c r="FA235" s="155"/>
      <c r="FB235" s="155">
        <v>1</v>
      </c>
      <c r="FC235" s="155"/>
      <c r="FD235" s="155"/>
    </row>
    <row r="236" spans="2:160">
      <c r="B236" s="86">
        <f t="shared" si="18"/>
        <v>1</v>
      </c>
      <c r="C236" s="86">
        <f t="shared" si="19"/>
        <v>1</v>
      </c>
      <c r="D236" s="86">
        <f t="shared" si="20"/>
        <v>1</v>
      </c>
      <c r="E236" s="86">
        <f t="shared" si="24"/>
        <v>1</v>
      </c>
      <c r="F236" s="86">
        <f t="shared" si="25"/>
        <v>1</v>
      </c>
      <c r="G236" s="86">
        <f t="shared" si="26"/>
        <v>7</v>
      </c>
      <c r="H236" s="158">
        <f>IF(AND(M236&gt;0,M236&lt;=STATS!$C$22),1,"")</f>
        <v>1</v>
      </c>
      <c r="J236" s="24">
        <v>235</v>
      </c>
      <c r="K236">
        <v>45.449800000000003</v>
      </c>
      <c r="L236">
        <v>-92.512169999999998</v>
      </c>
      <c r="M236" s="5">
        <v>7</v>
      </c>
      <c r="N236" s="5" t="s">
        <v>633</v>
      </c>
      <c r="O236" s="189" t="s">
        <v>705</v>
      </c>
      <c r="Q236" s="5">
        <v>1</v>
      </c>
      <c r="R236" s="9"/>
      <c r="S236" s="9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>
        <v>1</v>
      </c>
      <c r="AF236" s="26"/>
      <c r="AG236" s="26"/>
      <c r="AH236" s="26"/>
      <c r="EZ236" s="155"/>
      <c r="FA236" s="155"/>
      <c r="FB236" s="155"/>
      <c r="FC236" s="155"/>
      <c r="FD236" s="155"/>
    </row>
    <row r="237" spans="2:160">
      <c r="B237" s="86">
        <f t="shared" si="18"/>
        <v>1</v>
      </c>
      <c r="C237" s="86">
        <f t="shared" si="19"/>
        <v>1</v>
      </c>
      <c r="D237" s="86">
        <f t="shared" si="20"/>
        <v>1</v>
      </c>
      <c r="E237" s="86">
        <f t="shared" si="24"/>
        <v>1</v>
      </c>
      <c r="F237" s="86">
        <f t="shared" si="25"/>
        <v>1</v>
      </c>
      <c r="G237" s="86">
        <f t="shared" si="26"/>
        <v>11</v>
      </c>
      <c r="H237" s="158">
        <f>IF(AND(M237&gt;0,M237&lt;=STATS!$C$22),1,"")</f>
        <v>1</v>
      </c>
      <c r="J237" s="24">
        <v>236</v>
      </c>
      <c r="K237">
        <v>45.450240000000001</v>
      </c>
      <c r="L237">
        <v>-92.512190000000004</v>
      </c>
      <c r="M237" s="5">
        <v>11</v>
      </c>
      <c r="N237" s="5" t="s">
        <v>633</v>
      </c>
      <c r="O237" s="189" t="s">
        <v>705</v>
      </c>
      <c r="Q237" s="5">
        <v>1</v>
      </c>
      <c r="R237" s="9"/>
      <c r="S237" s="9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>
        <v>1</v>
      </c>
      <c r="AF237" s="26"/>
      <c r="AG237" s="26"/>
      <c r="AH237" s="26"/>
      <c r="EZ237" s="155"/>
      <c r="FA237" s="155"/>
      <c r="FB237" s="155">
        <v>1</v>
      </c>
      <c r="FC237" s="155"/>
      <c r="FD237" s="155"/>
    </row>
    <row r="238" spans="2:160">
      <c r="B238" s="86">
        <f t="shared" si="18"/>
        <v>0</v>
      </c>
      <c r="C238" s="86" t="str">
        <f t="shared" si="19"/>
        <v/>
      </c>
      <c r="D238" s="86" t="str">
        <f t="shared" si="20"/>
        <v/>
      </c>
      <c r="E238" s="86">
        <f t="shared" si="24"/>
        <v>0</v>
      </c>
      <c r="F238" s="86">
        <f t="shared" si="25"/>
        <v>0</v>
      </c>
      <c r="G238" s="86" t="str">
        <f t="shared" si="26"/>
        <v/>
      </c>
      <c r="H238" s="158">
        <f>IF(AND(M238&gt;0,M238&lt;=STATS!$C$22),1,"")</f>
        <v>1</v>
      </c>
      <c r="J238" s="24">
        <v>237</v>
      </c>
      <c r="K238">
        <v>45.450690000000002</v>
      </c>
      <c r="L238">
        <v>-92.512209999999996</v>
      </c>
      <c r="M238" s="5">
        <v>15</v>
      </c>
      <c r="N238" s="5" t="s">
        <v>631</v>
      </c>
      <c r="O238" s="189" t="s">
        <v>705</v>
      </c>
      <c r="R238" s="9"/>
      <c r="S238" s="9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EZ238" s="155"/>
      <c r="FA238" s="155"/>
      <c r="FB238" s="155"/>
      <c r="FC238" s="155"/>
      <c r="FD238" s="155"/>
    </row>
    <row r="239" spans="2:160">
      <c r="B239" s="86">
        <f t="shared" si="18"/>
        <v>0</v>
      </c>
      <c r="C239" s="86" t="str">
        <f t="shared" si="19"/>
        <v/>
      </c>
      <c r="D239" s="86" t="str">
        <f t="shared" si="20"/>
        <v/>
      </c>
      <c r="E239" s="86">
        <f t="shared" si="24"/>
        <v>0</v>
      </c>
      <c r="F239" s="86">
        <f t="shared" si="25"/>
        <v>0</v>
      </c>
      <c r="G239" s="86" t="str">
        <f t="shared" si="26"/>
        <v/>
      </c>
      <c r="H239" s="158">
        <f>IF(AND(M239&gt;0,M239&lt;=STATS!$C$22),1,"")</f>
        <v>1</v>
      </c>
      <c r="J239" s="24">
        <v>238</v>
      </c>
      <c r="K239">
        <v>45.451129999999999</v>
      </c>
      <c r="L239">
        <v>-92.512230000000002</v>
      </c>
      <c r="M239" s="5">
        <v>17</v>
      </c>
      <c r="N239" s="5" t="s">
        <v>631</v>
      </c>
      <c r="O239" s="189" t="s">
        <v>705</v>
      </c>
      <c r="R239" s="9"/>
      <c r="S239" s="9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EZ239" s="155"/>
      <c r="FA239" s="155"/>
      <c r="FB239" s="155"/>
      <c r="FC239" s="155"/>
      <c r="FD239" s="155"/>
    </row>
    <row r="240" spans="2:160">
      <c r="B240" s="86">
        <f t="shared" si="18"/>
        <v>0</v>
      </c>
      <c r="C240" s="86" t="str">
        <f t="shared" si="19"/>
        <v/>
      </c>
      <c r="D240" s="86" t="str">
        <f t="shared" si="20"/>
        <v/>
      </c>
      <c r="E240" s="86">
        <f t="shared" si="24"/>
        <v>0</v>
      </c>
      <c r="F240" s="86">
        <f t="shared" si="25"/>
        <v>0</v>
      </c>
      <c r="G240" s="86" t="str">
        <f t="shared" si="26"/>
        <v/>
      </c>
      <c r="H240" s="158">
        <f>IF(AND(M240&gt;0,M240&lt;=STATS!$C$22),1,"")</f>
        <v>1</v>
      </c>
      <c r="J240" s="24">
        <v>239</v>
      </c>
      <c r="K240">
        <v>45.45158</v>
      </c>
      <c r="L240">
        <v>-92.512249999999995</v>
      </c>
      <c r="M240" s="5">
        <v>18</v>
      </c>
      <c r="N240" s="5" t="s">
        <v>631</v>
      </c>
      <c r="O240" s="189" t="s">
        <v>705</v>
      </c>
      <c r="R240" s="9"/>
      <c r="S240" s="9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EZ240" s="155"/>
      <c r="FA240" s="155"/>
      <c r="FB240" s="155"/>
      <c r="FC240" s="155"/>
      <c r="FD240" s="155"/>
    </row>
    <row r="241" spans="2:160">
      <c r="B241" s="86">
        <f t="shared" si="18"/>
        <v>0</v>
      </c>
      <c r="C241" s="86" t="str">
        <f t="shared" si="19"/>
        <v/>
      </c>
      <c r="D241" s="86" t="str">
        <f t="shared" si="20"/>
        <v/>
      </c>
      <c r="E241" s="86">
        <f t="shared" si="24"/>
        <v>0</v>
      </c>
      <c r="F241" s="86">
        <f t="shared" si="25"/>
        <v>0</v>
      </c>
      <c r="G241" s="86" t="str">
        <f t="shared" si="26"/>
        <v/>
      </c>
      <c r="H241" s="158">
        <f>IF(AND(M241&gt;0,M241&lt;=STATS!$C$22),1,"")</f>
        <v>1</v>
      </c>
      <c r="J241" s="24">
        <v>240</v>
      </c>
      <c r="K241">
        <v>45.452019999999997</v>
      </c>
      <c r="L241">
        <v>-92.512270000000001</v>
      </c>
      <c r="M241" s="5">
        <v>18.5</v>
      </c>
      <c r="N241" s="5" t="s">
        <v>631</v>
      </c>
      <c r="O241" s="189" t="s">
        <v>705</v>
      </c>
      <c r="R241" s="9"/>
      <c r="S241" s="9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EZ241" s="155"/>
      <c r="FA241" s="155"/>
      <c r="FB241" s="155"/>
      <c r="FC241" s="155"/>
      <c r="FD241" s="155"/>
    </row>
    <row r="242" spans="2:160">
      <c r="B242" s="86">
        <f t="shared" si="18"/>
        <v>0</v>
      </c>
      <c r="C242" s="86" t="str">
        <f t="shared" si="19"/>
        <v/>
      </c>
      <c r="D242" s="86" t="str">
        <f t="shared" si="20"/>
        <v/>
      </c>
      <c r="E242" s="86">
        <f t="shared" si="24"/>
        <v>0</v>
      </c>
      <c r="F242" s="86">
        <f t="shared" si="25"/>
        <v>0</v>
      </c>
      <c r="G242" s="86" t="str">
        <f t="shared" si="26"/>
        <v/>
      </c>
      <c r="H242" s="158">
        <f>IF(AND(M242&gt;0,M242&lt;=STATS!$C$22),1,"")</f>
        <v>1</v>
      </c>
      <c r="J242" s="24">
        <v>241</v>
      </c>
      <c r="K242">
        <v>45.452469999999998</v>
      </c>
      <c r="L242">
        <v>-92.512289999999993</v>
      </c>
      <c r="M242" s="5">
        <v>19</v>
      </c>
      <c r="N242" s="5" t="s">
        <v>631</v>
      </c>
      <c r="O242" s="189" t="s">
        <v>705</v>
      </c>
      <c r="R242" s="9"/>
      <c r="S242" s="9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EZ242" s="155"/>
      <c r="FA242" s="155"/>
      <c r="FB242" s="155"/>
      <c r="FC242" s="155"/>
      <c r="FD242" s="155"/>
    </row>
    <row r="243" spans="2:160">
      <c r="B243" s="86">
        <f t="shared" si="18"/>
        <v>0</v>
      </c>
      <c r="C243" s="86" t="str">
        <f t="shared" si="19"/>
        <v/>
      </c>
      <c r="D243" s="86" t="str">
        <f t="shared" si="20"/>
        <v/>
      </c>
      <c r="E243" s="86">
        <f t="shared" si="24"/>
        <v>0</v>
      </c>
      <c r="F243" s="86">
        <f t="shared" si="25"/>
        <v>0</v>
      </c>
      <c r="G243" s="86" t="str">
        <f t="shared" si="26"/>
        <v/>
      </c>
      <c r="H243" s="158">
        <f>IF(AND(M243&gt;0,M243&lt;=STATS!$C$22),1,"")</f>
        <v>1</v>
      </c>
      <c r="J243" s="24">
        <v>242</v>
      </c>
      <c r="K243">
        <v>45.452919999999999</v>
      </c>
      <c r="L243">
        <v>-92.512309999999999</v>
      </c>
      <c r="M243" s="5">
        <v>18.5</v>
      </c>
      <c r="N243" s="5" t="s">
        <v>631</v>
      </c>
      <c r="O243" s="189" t="s">
        <v>705</v>
      </c>
      <c r="R243" s="9"/>
      <c r="S243" s="9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EZ243" s="155"/>
      <c r="FA243" s="155"/>
      <c r="FB243" s="155"/>
      <c r="FC243" s="155"/>
      <c r="FD243" s="155"/>
    </row>
    <row r="244" spans="2:160">
      <c r="B244" s="86">
        <f t="shared" si="18"/>
        <v>0</v>
      </c>
      <c r="C244" s="86" t="str">
        <f t="shared" si="19"/>
        <v/>
      </c>
      <c r="D244" s="86" t="str">
        <f t="shared" si="20"/>
        <v/>
      </c>
      <c r="E244" s="86" t="str">
        <f t="shared" si="24"/>
        <v/>
      </c>
      <c r="F244" s="86" t="str">
        <f t="shared" si="25"/>
        <v/>
      </c>
      <c r="G244" s="86" t="str">
        <f t="shared" si="26"/>
        <v/>
      </c>
      <c r="H244" s="158" t="str">
        <f>IF(AND(M244&gt;0,M244&lt;=STATS!$C$22),1,"")</f>
        <v/>
      </c>
      <c r="J244" s="24">
        <v>243</v>
      </c>
      <c r="K244">
        <v>45.453360000000004</v>
      </c>
      <c r="L244">
        <v>-92.512330000000006</v>
      </c>
      <c r="M244" s="5">
        <v>19.5</v>
      </c>
      <c r="N244" s="5" t="s">
        <v>633</v>
      </c>
      <c r="O244" s="189" t="s">
        <v>705</v>
      </c>
      <c r="R244" s="9"/>
      <c r="S244" s="9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EZ244" s="155"/>
      <c r="FA244" s="155"/>
      <c r="FB244" s="155"/>
      <c r="FC244" s="155"/>
      <c r="FD244" s="155"/>
    </row>
    <row r="245" spans="2:160">
      <c r="B245" s="86">
        <f t="shared" si="18"/>
        <v>0</v>
      </c>
      <c r="C245" s="86" t="str">
        <f t="shared" si="19"/>
        <v/>
      </c>
      <c r="D245" s="86" t="str">
        <f t="shared" si="20"/>
        <v/>
      </c>
      <c r="E245" s="86">
        <f t="shared" si="24"/>
        <v>0</v>
      </c>
      <c r="F245" s="86">
        <f t="shared" si="25"/>
        <v>0</v>
      </c>
      <c r="G245" s="86" t="str">
        <f t="shared" si="26"/>
        <v/>
      </c>
      <c r="H245" s="158">
        <f>IF(AND(M245&gt;0,M245&lt;=STATS!$C$22),1,"")</f>
        <v>1</v>
      </c>
      <c r="J245" s="24">
        <v>244</v>
      </c>
      <c r="K245">
        <v>45.453809999999997</v>
      </c>
      <c r="L245">
        <v>-92.512349999999998</v>
      </c>
      <c r="M245" s="5">
        <v>19</v>
      </c>
      <c r="N245" s="5" t="s">
        <v>633</v>
      </c>
      <c r="O245" s="189" t="s">
        <v>705</v>
      </c>
      <c r="R245" s="9"/>
      <c r="S245" s="9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EZ245" s="155"/>
      <c r="FA245" s="155"/>
      <c r="FB245" s="155"/>
      <c r="FC245" s="155"/>
      <c r="FD245" s="155"/>
    </row>
    <row r="246" spans="2:160">
      <c r="B246" s="86">
        <f t="shared" si="18"/>
        <v>0</v>
      </c>
      <c r="C246" s="86" t="str">
        <f t="shared" si="19"/>
        <v/>
      </c>
      <c r="D246" s="86" t="str">
        <f t="shared" si="20"/>
        <v/>
      </c>
      <c r="E246" s="86">
        <f t="shared" si="24"/>
        <v>0</v>
      </c>
      <c r="F246" s="86">
        <f t="shared" si="25"/>
        <v>0</v>
      </c>
      <c r="G246" s="86" t="str">
        <f t="shared" si="26"/>
        <v/>
      </c>
      <c r="H246" s="158">
        <f>IF(AND(M246&gt;0,M246&lt;=STATS!$C$22),1,"")</f>
        <v>1</v>
      </c>
      <c r="J246" s="24">
        <v>245</v>
      </c>
      <c r="K246">
        <v>45.454250000000002</v>
      </c>
      <c r="L246">
        <v>-92.512370000000004</v>
      </c>
      <c r="M246" s="5">
        <v>18.5</v>
      </c>
      <c r="N246" s="5" t="s">
        <v>631</v>
      </c>
      <c r="O246" s="189" t="s">
        <v>705</v>
      </c>
      <c r="R246" s="9"/>
      <c r="S246" s="9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EZ246" s="155"/>
      <c r="FA246" s="155"/>
      <c r="FB246" s="155"/>
      <c r="FC246" s="155"/>
      <c r="FD246" s="155"/>
    </row>
    <row r="247" spans="2:160">
      <c r="B247" s="86">
        <f t="shared" si="18"/>
        <v>0</v>
      </c>
      <c r="C247" s="86" t="str">
        <f t="shared" si="19"/>
        <v/>
      </c>
      <c r="D247" s="86" t="str">
        <f t="shared" si="20"/>
        <v/>
      </c>
      <c r="E247" s="86">
        <f t="shared" si="24"/>
        <v>0</v>
      </c>
      <c r="F247" s="86">
        <f t="shared" si="25"/>
        <v>0</v>
      </c>
      <c r="G247" s="86" t="str">
        <f t="shared" si="26"/>
        <v/>
      </c>
      <c r="H247" s="158">
        <f>IF(AND(M247&gt;0,M247&lt;=STATS!$C$22),1,"")</f>
        <v>1</v>
      </c>
      <c r="J247" s="24">
        <v>246</v>
      </c>
      <c r="K247">
        <v>45.454700000000003</v>
      </c>
      <c r="L247">
        <v>-92.512389999999996</v>
      </c>
      <c r="M247" s="5">
        <v>18</v>
      </c>
      <c r="N247" s="5" t="s">
        <v>631</v>
      </c>
      <c r="O247" s="189" t="s">
        <v>705</v>
      </c>
      <c r="R247" s="9"/>
      <c r="S247" s="9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EZ247" s="155"/>
      <c r="FA247" s="155"/>
      <c r="FB247" s="155"/>
      <c r="FC247" s="155"/>
      <c r="FD247" s="155"/>
    </row>
    <row r="248" spans="2:160">
      <c r="B248" s="86">
        <f t="shared" si="18"/>
        <v>0</v>
      </c>
      <c r="C248" s="86" t="str">
        <f t="shared" si="19"/>
        <v/>
      </c>
      <c r="D248" s="86" t="str">
        <f t="shared" si="20"/>
        <v/>
      </c>
      <c r="E248" s="86">
        <f t="shared" si="24"/>
        <v>0</v>
      </c>
      <c r="F248" s="86">
        <f t="shared" si="25"/>
        <v>0</v>
      </c>
      <c r="G248" s="86" t="str">
        <f t="shared" si="26"/>
        <v/>
      </c>
      <c r="H248" s="158">
        <f>IF(AND(M248&gt;0,M248&lt;=STATS!$C$22),1,"")</f>
        <v>1</v>
      </c>
      <c r="J248" s="24">
        <v>247</v>
      </c>
      <c r="K248">
        <v>45.455150000000003</v>
      </c>
      <c r="L248">
        <v>-92.512410000000003</v>
      </c>
      <c r="M248" s="5">
        <v>18</v>
      </c>
      <c r="N248" s="5" t="s">
        <v>631</v>
      </c>
      <c r="O248" s="189" t="s">
        <v>705</v>
      </c>
      <c r="R248" s="9"/>
      <c r="S248" s="9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EZ248" s="155"/>
      <c r="FA248" s="155"/>
      <c r="FB248" s="155"/>
      <c r="FC248" s="155"/>
      <c r="FD248" s="155"/>
    </row>
    <row r="249" spans="2:160">
      <c r="B249" s="86">
        <f t="shared" si="18"/>
        <v>0</v>
      </c>
      <c r="C249" s="86" t="str">
        <f t="shared" si="19"/>
        <v/>
      </c>
      <c r="D249" s="86" t="str">
        <f t="shared" si="20"/>
        <v/>
      </c>
      <c r="E249" s="86">
        <f t="shared" si="24"/>
        <v>0</v>
      </c>
      <c r="F249" s="86">
        <f t="shared" si="25"/>
        <v>0</v>
      </c>
      <c r="G249" s="86" t="str">
        <f t="shared" si="26"/>
        <v/>
      </c>
      <c r="H249" s="158">
        <f>IF(AND(M249&gt;0,M249&lt;=STATS!$C$22),1,"")</f>
        <v>1</v>
      </c>
      <c r="J249" s="24">
        <v>248</v>
      </c>
      <c r="K249">
        <v>45.455590000000001</v>
      </c>
      <c r="L249">
        <v>-92.512429999999995</v>
      </c>
      <c r="M249" s="5">
        <v>17.5</v>
      </c>
      <c r="N249" s="5" t="s">
        <v>633</v>
      </c>
      <c r="O249" s="189" t="s">
        <v>705</v>
      </c>
      <c r="R249" s="9"/>
      <c r="S249" s="9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EZ249" s="155"/>
      <c r="FA249" s="155"/>
      <c r="FB249" s="155"/>
      <c r="FC249" s="155"/>
      <c r="FD249" s="155"/>
    </row>
    <row r="250" spans="2:160">
      <c r="B250" s="86">
        <f t="shared" si="18"/>
        <v>0</v>
      </c>
      <c r="C250" s="86" t="str">
        <f t="shared" si="19"/>
        <v/>
      </c>
      <c r="D250" s="86" t="str">
        <f t="shared" si="20"/>
        <v/>
      </c>
      <c r="E250" s="86">
        <f t="shared" si="24"/>
        <v>0</v>
      </c>
      <c r="F250" s="86">
        <f t="shared" si="25"/>
        <v>0</v>
      </c>
      <c r="G250" s="86" t="str">
        <f t="shared" si="26"/>
        <v/>
      </c>
      <c r="H250" s="158">
        <f>IF(AND(M250&gt;0,M250&lt;=STATS!$C$22),1,"")</f>
        <v>1</v>
      </c>
      <c r="J250" s="24">
        <v>249</v>
      </c>
      <c r="K250">
        <v>45.456040000000002</v>
      </c>
      <c r="L250">
        <v>-92.512450000000001</v>
      </c>
      <c r="M250" s="5">
        <v>14</v>
      </c>
      <c r="N250" s="5" t="s">
        <v>633</v>
      </c>
      <c r="O250" s="189" t="s">
        <v>705</v>
      </c>
      <c r="R250" s="9"/>
      <c r="S250" s="9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EZ250" s="155"/>
      <c r="FA250" s="155"/>
      <c r="FB250" s="155"/>
      <c r="FC250" s="155"/>
      <c r="FD250" s="155"/>
    </row>
    <row r="251" spans="2:160">
      <c r="B251" s="86">
        <f t="shared" si="18"/>
        <v>3</v>
      </c>
      <c r="C251" s="86">
        <f t="shared" si="19"/>
        <v>3</v>
      </c>
      <c r="D251" s="86">
        <f t="shared" si="20"/>
        <v>3</v>
      </c>
      <c r="E251" s="86">
        <f t="shared" si="24"/>
        <v>3</v>
      </c>
      <c r="F251" s="86">
        <f t="shared" si="25"/>
        <v>3</v>
      </c>
      <c r="G251" s="86">
        <f t="shared" si="26"/>
        <v>4</v>
      </c>
      <c r="H251" s="158">
        <f>IF(AND(M251&gt;0,M251&lt;=STATS!$C$22),1,"")</f>
        <v>1</v>
      </c>
      <c r="J251" s="24">
        <v>250</v>
      </c>
      <c r="K251">
        <v>45.448920000000001</v>
      </c>
      <c r="L251">
        <v>-92.511499999999998</v>
      </c>
      <c r="M251" s="5">
        <v>4</v>
      </c>
      <c r="N251" s="5" t="s">
        <v>633</v>
      </c>
      <c r="O251" s="189" t="s">
        <v>705</v>
      </c>
      <c r="Q251" s="5">
        <v>2</v>
      </c>
      <c r="R251" s="9"/>
      <c r="S251" s="9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>
        <v>2</v>
      </c>
      <c r="AF251" s="26"/>
      <c r="AG251" s="26"/>
      <c r="AH251" s="26"/>
      <c r="AQ251" s="5">
        <v>1</v>
      </c>
      <c r="CB251" s="5">
        <v>2</v>
      </c>
      <c r="EZ251" s="155"/>
      <c r="FA251" s="155"/>
      <c r="FB251" s="155">
        <v>1</v>
      </c>
      <c r="FC251" s="155"/>
      <c r="FD251" s="155"/>
    </row>
    <row r="252" spans="2:160">
      <c r="B252" s="86">
        <f t="shared" si="18"/>
        <v>0</v>
      </c>
      <c r="C252" s="86" t="str">
        <f t="shared" si="19"/>
        <v/>
      </c>
      <c r="D252" s="86" t="str">
        <f t="shared" si="20"/>
        <v/>
      </c>
      <c r="E252" s="86">
        <f t="shared" si="24"/>
        <v>0</v>
      </c>
      <c r="F252" s="86">
        <f t="shared" si="25"/>
        <v>0</v>
      </c>
      <c r="G252" s="86" t="str">
        <f t="shared" si="26"/>
        <v/>
      </c>
      <c r="H252" s="158">
        <f>IF(AND(M252&gt;0,M252&lt;=STATS!$C$22),1,"")</f>
        <v>1</v>
      </c>
      <c r="J252" s="24">
        <v>251</v>
      </c>
      <c r="K252">
        <v>45.449359999999999</v>
      </c>
      <c r="L252">
        <v>-92.511520000000004</v>
      </c>
      <c r="M252" s="5">
        <v>10</v>
      </c>
      <c r="N252" s="5" t="s">
        <v>631</v>
      </c>
      <c r="O252" s="189" t="s">
        <v>705</v>
      </c>
      <c r="R252" s="9"/>
      <c r="S252" s="9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EZ252" s="155"/>
      <c r="FA252" s="155"/>
      <c r="FB252" s="155"/>
      <c r="FC252" s="155"/>
      <c r="FD252" s="155"/>
    </row>
    <row r="253" spans="2:160">
      <c r="B253" s="86">
        <f t="shared" si="18"/>
        <v>0</v>
      </c>
      <c r="C253" s="86" t="str">
        <f t="shared" si="19"/>
        <v/>
      </c>
      <c r="D253" s="86" t="str">
        <f t="shared" si="20"/>
        <v/>
      </c>
      <c r="E253" s="86">
        <f t="shared" si="24"/>
        <v>0</v>
      </c>
      <c r="F253" s="86">
        <f t="shared" si="25"/>
        <v>0</v>
      </c>
      <c r="G253" s="86" t="str">
        <f t="shared" si="26"/>
        <v/>
      </c>
      <c r="H253" s="158">
        <f>IF(AND(M253&gt;0,M253&lt;=STATS!$C$22),1,"")</f>
        <v>1</v>
      </c>
      <c r="J253" s="24">
        <v>252</v>
      </c>
      <c r="K253">
        <v>45.449809999999999</v>
      </c>
      <c r="L253">
        <v>-92.511539999999997</v>
      </c>
      <c r="M253" s="5">
        <v>13</v>
      </c>
      <c r="N253" s="5" t="s">
        <v>631</v>
      </c>
      <c r="O253" s="189" t="s">
        <v>705</v>
      </c>
      <c r="R253" s="9"/>
      <c r="S253" s="9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EZ253" s="155"/>
      <c r="FA253" s="155"/>
      <c r="FB253" s="155">
        <v>1</v>
      </c>
      <c r="FC253" s="155"/>
      <c r="FD253" s="155"/>
    </row>
    <row r="254" spans="2:160">
      <c r="B254" s="86">
        <f t="shared" si="18"/>
        <v>0</v>
      </c>
      <c r="C254" s="86" t="str">
        <f t="shared" si="19"/>
        <v/>
      </c>
      <c r="D254" s="86" t="str">
        <f t="shared" si="20"/>
        <v/>
      </c>
      <c r="E254" s="86">
        <f t="shared" si="24"/>
        <v>0</v>
      </c>
      <c r="F254" s="86">
        <f t="shared" si="25"/>
        <v>0</v>
      </c>
      <c r="G254" s="86" t="str">
        <f t="shared" si="26"/>
        <v/>
      </c>
      <c r="H254" s="158">
        <f>IF(AND(M254&gt;0,M254&lt;=STATS!$C$22),1,"")</f>
        <v>1</v>
      </c>
      <c r="J254" s="24">
        <v>253</v>
      </c>
      <c r="K254">
        <v>45.45026</v>
      </c>
      <c r="L254">
        <v>-92.511560000000003</v>
      </c>
      <c r="M254" s="5">
        <v>16</v>
      </c>
      <c r="N254" s="5" t="s">
        <v>633</v>
      </c>
      <c r="O254" s="189" t="s">
        <v>705</v>
      </c>
      <c r="R254" s="9"/>
      <c r="S254" s="9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EZ254" s="155"/>
      <c r="FA254" s="155"/>
      <c r="FB254" s="155"/>
      <c r="FC254" s="155"/>
      <c r="FD254" s="155"/>
    </row>
    <row r="255" spans="2:160">
      <c r="B255" s="86">
        <f t="shared" si="18"/>
        <v>0</v>
      </c>
      <c r="C255" s="86" t="str">
        <f t="shared" si="19"/>
        <v/>
      </c>
      <c r="D255" s="86" t="str">
        <f t="shared" si="20"/>
        <v/>
      </c>
      <c r="E255" s="86">
        <f t="shared" si="24"/>
        <v>0</v>
      </c>
      <c r="F255" s="86">
        <f t="shared" si="25"/>
        <v>0</v>
      </c>
      <c r="G255" s="86" t="str">
        <f t="shared" si="26"/>
        <v/>
      </c>
      <c r="H255" s="158">
        <f>IF(AND(M255&gt;0,M255&lt;=STATS!$C$22),1,"")</f>
        <v>1</v>
      </c>
      <c r="J255" s="24">
        <v>254</v>
      </c>
      <c r="K255">
        <v>45.450699999999998</v>
      </c>
      <c r="L255">
        <v>-92.511579999999995</v>
      </c>
      <c r="M255" s="5">
        <v>17.5</v>
      </c>
      <c r="N255" s="5" t="s">
        <v>631</v>
      </c>
      <c r="O255" s="189" t="s">
        <v>705</v>
      </c>
      <c r="R255" s="9"/>
      <c r="S255" s="9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EZ255" s="155"/>
      <c r="FA255" s="155"/>
      <c r="FB255" s="155"/>
      <c r="FC255" s="155"/>
      <c r="FD255" s="155"/>
    </row>
    <row r="256" spans="2:160">
      <c r="B256" s="86">
        <f t="shared" si="18"/>
        <v>0</v>
      </c>
      <c r="C256" s="86" t="str">
        <f t="shared" si="19"/>
        <v/>
      </c>
      <c r="D256" s="86" t="str">
        <f t="shared" si="20"/>
        <v/>
      </c>
      <c r="E256" s="86">
        <f t="shared" si="24"/>
        <v>0</v>
      </c>
      <c r="F256" s="86">
        <f t="shared" si="25"/>
        <v>0</v>
      </c>
      <c r="G256" s="86" t="str">
        <f t="shared" si="26"/>
        <v/>
      </c>
      <c r="H256" s="158">
        <f>IF(AND(M256&gt;0,M256&lt;=STATS!$C$22),1,"")</f>
        <v>1</v>
      </c>
      <c r="J256" s="24">
        <v>255</v>
      </c>
      <c r="K256">
        <v>45.451149999999998</v>
      </c>
      <c r="L256">
        <v>-92.511600000000001</v>
      </c>
      <c r="M256" s="5">
        <v>18.5</v>
      </c>
      <c r="N256" s="5" t="s">
        <v>631</v>
      </c>
      <c r="O256" s="189" t="s">
        <v>705</v>
      </c>
      <c r="R256" s="9"/>
      <c r="S256" s="9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EZ256" s="155"/>
      <c r="FA256" s="155"/>
      <c r="FB256" s="155"/>
      <c r="FC256" s="155"/>
      <c r="FD256" s="155"/>
    </row>
    <row r="257" spans="2:160">
      <c r="B257" s="86">
        <f t="shared" si="18"/>
        <v>0</v>
      </c>
      <c r="C257" s="86" t="str">
        <f t="shared" si="19"/>
        <v/>
      </c>
      <c r="D257" s="86" t="str">
        <f t="shared" si="20"/>
        <v/>
      </c>
      <c r="E257" s="86">
        <f t="shared" si="24"/>
        <v>0</v>
      </c>
      <c r="F257" s="86">
        <f t="shared" si="25"/>
        <v>0</v>
      </c>
      <c r="G257" s="86" t="str">
        <f t="shared" si="26"/>
        <v/>
      </c>
      <c r="H257" s="158">
        <f>IF(AND(M257&gt;0,M257&lt;=STATS!$C$22),1,"")</f>
        <v>1</v>
      </c>
      <c r="J257" s="24">
        <v>256</v>
      </c>
      <c r="K257">
        <v>45.451590000000003</v>
      </c>
      <c r="L257">
        <v>-92.511619999999994</v>
      </c>
      <c r="M257" s="5">
        <v>18.5</v>
      </c>
      <c r="N257" s="5" t="s">
        <v>633</v>
      </c>
      <c r="O257" s="189" t="s">
        <v>705</v>
      </c>
      <c r="R257" s="9"/>
      <c r="S257" s="9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EZ257" s="155"/>
      <c r="FA257" s="155"/>
      <c r="FB257" s="155"/>
      <c r="FC257" s="155"/>
      <c r="FD257" s="155"/>
    </row>
    <row r="258" spans="2:160">
      <c r="B258" s="86">
        <f t="shared" ref="B258:B321" si="27">COUNT(R258:EY258,FE258:FM258)</f>
        <v>0</v>
      </c>
      <c r="C258" s="86" t="str">
        <f t="shared" ref="C258:C321" si="28">IF(COUNT(R258:EY258,FE258:FM258)&gt;0,COUNT(R258:EY258,FE258:FM258),"")</f>
        <v/>
      </c>
      <c r="D258" s="86" t="str">
        <f t="shared" ref="D258:D321" si="29">IF(COUNT(T258:BJ258,BL258:BT258,BV258:CB258,CD258:EY258,FE258:FM258)&gt;0,COUNT(T258:BJ258,BL258:BT258,BV258:CB258,CD258:EY258,FE258:FM258),"")</f>
        <v/>
      </c>
      <c r="E258" s="86">
        <f t="shared" ref="E258:E321" si="30">IF(H258=1,COUNT(R258:EY258,FE258:FM258),"")</f>
        <v>0</v>
      </c>
      <c r="F258" s="86">
        <f t="shared" ref="F258:F321" si="31">IF(H258=1,COUNT(T258:BJ258,BL258:BT258,BV258:CB258,CD258:EY258,FE258:FM258),"")</f>
        <v>0</v>
      </c>
      <c r="G258" s="86" t="str">
        <f t="shared" ref="G258:G321" si="32">IF($B258&gt;=1,$M258,"")</f>
        <v/>
      </c>
      <c r="H258" s="158">
        <f>IF(AND(M258&gt;0,M258&lt;=STATS!$C$22),1,"")</f>
        <v>1</v>
      </c>
      <c r="J258" s="24">
        <v>257</v>
      </c>
      <c r="K258">
        <v>45.452039999999997</v>
      </c>
      <c r="L258">
        <v>-92.51164</v>
      </c>
      <c r="M258" s="5">
        <v>19</v>
      </c>
      <c r="N258" s="5" t="s">
        <v>633</v>
      </c>
      <c r="O258" s="189" t="s">
        <v>705</v>
      </c>
      <c r="R258" s="9"/>
      <c r="S258" s="9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EZ258" s="155"/>
      <c r="FA258" s="155"/>
      <c r="FB258" s="155"/>
      <c r="FC258" s="155"/>
      <c r="FD258" s="155"/>
    </row>
    <row r="259" spans="2:160">
      <c r="B259" s="86">
        <f t="shared" si="27"/>
        <v>0</v>
      </c>
      <c r="C259" s="86" t="str">
        <f t="shared" si="28"/>
        <v/>
      </c>
      <c r="D259" s="86" t="str">
        <f t="shared" si="29"/>
        <v/>
      </c>
      <c r="E259" s="86">
        <f t="shared" si="30"/>
        <v>0</v>
      </c>
      <c r="F259" s="86">
        <f t="shared" si="31"/>
        <v>0</v>
      </c>
      <c r="G259" s="86" t="str">
        <f t="shared" si="32"/>
        <v/>
      </c>
      <c r="H259" s="158">
        <f>IF(AND(M259&gt;0,M259&lt;=STATS!$C$22),1,"")</f>
        <v>1</v>
      </c>
      <c r="J259" s="24">
        <v>258</v>
      </c>
      <c r="K259">
        <v>45.452480000000001</v>
      </c>
      <c r="L259">
        <v>-92.511660000000006</v>
      </c>
      <c r="M259" s="5">
        <v>19</v>
      </c>
      <c r="N259" s="5" t="s">
        <v>633</v>
      </c>
      <c r="O259" s="189" t="s">
        <v>705</v>
      </c>
      <c r="R259" s="9"/>
      <c r="S259" s="9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EZ259" s="155"/>
      <c r="FA259" s="155"/>
      <c r="FB259" s="155"/>
      <c r="FC259" s="155"/>
      <c r="FD259" s="155"/>
    </row>
    <row r="260" spans="2:160">
      <c r="B260" s="86">
        <f t="shared" si="27"/>
        <v>0</v>
      </c>
      <c r="C260" s="86" t="str">
        <f t="shared" si="28"/>
        <v/>
      </c>
      <c r="D260" s="86" t="str">
        <f t="shared" si="29"/>
        <v/>
      </c>
      <c r="E260" s="86" t="str">
        <f t="shared" si="30"/>
        <v/>
      </c>
      <c r="F260" s="86" t="str">
        <f t="shared" si="31"/>
        <v/>
      </c>
      <c r="G260" s="86" t="str">
        <f t="shared" si="32"/>
        <v/>
      </c>
      <c r="H260" s="158" t="str">
        <f>IF(AND(M260&gt;0,M260&lt;=STATS!$C$22),1,"")</f>
        <v/>
      </c>
      <c r="J260" s="24">
        <v>259</v>
      </c>
      <c r="K260">
        <v>45.452930000000002</v>
      </c>
      <c r="L260">
        <v>-92.511679999999998</v>
      </c>
      <c r="M260" s="5">
        <v>19.5</v>
      </c>
      <c r="N260" s="5" t="s">
        <v>633</v>
      </c>
      <c r="O260" s="189" t="s">
        <v>705</v>
      </c>
      <c r="R260" s="9"/>
      <c r="S260" s="9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EZ260" s="155"/>
      <c r="FA260" s="155"/>
      <c r="FB260" s="155"/>
      <c r="FC260" s="155"/>
      <c r="FD260" s="155"/>
    </row>
    <row r="261" spans="2:160">
      <c r="B261" s="86">
        <f t="shared" si="27"/>
        <v>0</v>
      </c>
      <c r="C261" s="86" t="str">
        <f t="shared" si="28"/>
        <v/>
      </c>
      <c r="D261" s="86" t="str">
        <f t="shared" si="29"/>
        <v/>
      </c>
      <c r="E261" s="86" t="str">
        <f t="shared" si="30"/>
        <v/>
      </c>
      <c r="F261" s="86" t="str">
        <f t="shared" si="31"/>
        <v/>
      </c>
      <c r="G261" s="86" t="str">
        <f t="shared" si="32"/>
        <v/>
      </c>
      <c r="H261" s="158" t="str">
        <f>IF(AND(M261&gt;0,M261&lt;=STATS!$C$22),1,"")</f>
        <v/>
      </c>
      <c r="J261" s="24">
        <v>260</v>
      </c>
      <c r="K261">
        <v>45.453380000000003</v>
      </c>
      <c r="L261">
        <v>-92.511700000000005</v>
      </c>
      <c r="M261" s="5">
        <v>19.5</v>
      </c>
      <c r="N261" s="5" t="s">
        <v>633</v>
      </c>
      <c r="O261" s="189" t="s">
        <v>705</v>
      </c>
      <c r="R261" s="9"/>
      <c r="S261" s="9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EZ261" s="155"/>
      <c r="FA261" s="155"/>
      <c r="FB261" s="155"/>
      <c r="FC261" s="155"/>
      <c r="FD261" s="155"/>
    </row>
    <row r="262" spans="2:160">
      <c r="B262" s="86">
        <f t="shared" si="27"/>
        <v>0</v>
      </c>
      <c r="C262" s="86" t="str">
        <f t="shared" si="28"/>
        <v/>
      </c>
      <c r="D262" s="86" t="str">
        <f t="shared" si="29"/>
        <v/>
      </c>
      <c r="E262" s="86">
        <f t="shared" si="30"/>
        <v>0</v>
      </c>
      <c r="F262" s="86">
        <f t="shared" si="31"/>
        <v>0</v>
      </c>
      <c r="G262" s="86" t="str">
        <f t="shared" si="32"/>
        <v/>
      </c>
      <c r="H262" s="158">
        <f>IF(AND(M262&gt;0,M262&lt;=STATS!$C$22),1,"")</f>
        <v>1</v>
      </c>
      <c r="J262" s="24">
        <v>261</v>
      </c>
      <c r="K262">
        <v>45.45382</v>
      </c>
      <c r="L262">
        <v>-92.511719999999997</v>
      </c>
      <c r="M262" s="5">
        <v>19</v>
      </c>
      <c r="N262" s="5" t="s">
        <v>633</v>
      </c>
      <c r="O262" s="189" t="s">
        <v>705</v>
      </c>
      <c r="R262" s="9"/>
      <c r="S262" s="9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EZ262" s="155"/>
      <c r="FA262" s="155"/>
      <c r="FB262" s="155"/>
      <c r="FC262" s="155"/>
      <c r="FD262" s="155"/>
    </row>
    <row r="263" spans="2:160">
      <c r="B263" s="86">
        <f t="shared" si="27"/>
        <v>0</v>
      </c>
      <c r="C263" s="86" t="str">
        <f t="shared" si="28"/>
        <v/>
      </c>
      <c r="D263" s="86" t="str">
        <f t="shared" si="29"/>
        <v/>
      </c>
      <c r="E263" s="86">
        <f t="shared" si="30"/>
        <v>0</v>
      </c>
      <c r="F263" s="86">
        <f t="shared" si="31"/>
        <v>0</v>
      </c>
      <c r="G263" s="86" t="str">
        <f t="shared" si="32"/>
        <v/>
      </c>
      <c r="H263" s="158">
        <f>IF(AND(M263&gt;0,M263&lt;=STATS!$C$22),1,"")</f>
        <v>1</v>
      </c>
      <c r="J263" s="24">
        <v>262</v>
      </c>
      <c r="K263">
        <v>45.454270000000001</v>
      </c>
      <c r="L263">
        <v>-92.511740000000003</v>
      </c>
      <c r="M263" s="5">
        <v>18.5</v>
      </c>
      <c r="N263" s="5" t="s">
        <v>633</v>
      </c>
      <c r="O263" s="189" t="s">
        <v>705</v>
      </c>
      <c r="R263" s="9"/>
      <c r="S263" s="9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EZ263" s="155"/>
      <c r="FA263" s="155"/>
      <c r="FB263" s="155"/>
      <c r="FC263" s="155"/>
      <c r="FD263" s="155"/>
    </row>
    <row r="264" spans="2:160">
      <c r="B264" s="86">
        <f t="shared" si="27"/>
        <v>0</v>
      </c>
      <c r="C264" s="86" t="str">
        <f t="shared" si="28"/>
        <v/>
      </c>
      <c r="D264" s="86" t="str">
        <f t="shared" si="29"/>
        <v/>
      </c>
      <c r="E264" s="86">
        <f t="shared" si="30"/>
        <v>0</v>
      </c>
      <c r="F264" s="86">
        <f t="shared" si="31"/>
        <v>0</v>
      </c>
      <c r="G264" s="86" t="str">
        <f t="shared" si="32"/>
        <v/>
      </c>
      <c r="H264" s="158">
        <f>IF(AND(M264&gt;0,M264&lt;=STATS!$C$22),1,"")</f>
        <v>1</v>
      </c>
      <c r="J264" s="24">
        <v>263</v>
      </c>
      <c r="K264">
        <v>45.454709999999999</v>
      </c>
      <c r="L264">
        <v>-92.511759999999995</v>
      </c>
      <c r="M264" s="5">
        <v>18.5</v>
      </c>
      <c r="N264" s="5" t="s">
        <v>633</v>
      </c>
      <c r="O264" s="189" t="s">
        <v>705</v>
      </c>
      <c r="R264" s="9"/>
      <c r="S264" s="9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EZ264" s="155"/>
      <c r="FA264" s="155"/>
      <c r="FB264" s="155"/>
      <c r="FC264" s="155"/>
      <c r="FD264" s="155"/>
    </row>
    <row r="265" spans="2:160">
      <c r="B265" s="86">
        <f t="shared" si="27"/>
        <v>0</v>
      </c>
      <c r="C265" s="86" t="str">
        <f t="shared" si="28"/>
        <v/>
      </c>
      <c r="D265" s="86" t="str">
        <f t="shared" si="29"/>
        <v/>
      </c>
      <c r="E265" s="86">
        <f t="shared" si="30"/>
        <v>0</v>
      </c>
      <c r="F265" s="86">
        <f t="shared" si="31"/>
        <v>0</v>
      </c>
      <c r="G265" s="86" t="str">
        <f t="shared" si="32"/>
        <v/>
      </c>
      <c r="H265" s="158">
        <f>IF(AND(M265&gt;0,M265&lt;=STATS!$C$22),1,"")</f>
        <v>1</v>
      </c>
      <c r="J265" s="24">
        <v>264</v>
      </c>
      <c r="K265">
        <v>45.455159999999999</v>
      </c>
      <c r="L265">
        <v>-92.511780000000002</v>
      </c>
      <c r="M265" s="5">
        <v>17.5</v>
      </c>
      <c r="N265" s="5" t="s">
        <v>631</v>
      </c>
      <c r="O265" s="189" t="s">
        <v>705</v>
      </c>
      <c r="R265" s="9"/>
      <c r="S265" s="9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EZ265" s="155"/>
      <c r="FA265" s="155"/>
      <c r="FB265" s="155"/>
      <c r="FC265" s="155"/>
      <c r="FD265" s="155"/>
    </row>
    <row r="266" spans="2:160">
      <c r="B266" s="86">
        <f t="shared" si="27"/>
        <v>1</v>
      </c>
      <c r="C266" s="86">
        <f t="shared" si="28"/>
        <v>1</v>
      </c>
      <c r="D266" s="86">
        <f t="shared" si="29"/>
        <v>1</v>
      </c>
      <c r="E266" s="86">
        <f t="shared" si="30"/>
        <v>1</v>
      </c>
      <c r="F266" s="86">
        <f t="shared" si="31"/>
        <v>1</v>
      </c>
      <c r="G266" s="86">
        <f t="shared" si="32"/>
        <v>15</v>
      </c>
      <c r="H266" s="158">
        <f>IF(AND(M266&gt;0,M266&lt;=STATS!$C$22),1,"")</f>
        <v>1</v>
      </c>
      <c r="J266" s="24">
        <v>265</v>
      </c>
      <c r="K266">
        <v>45.45561</v>
      </c>
      <c r="L266">
        <v>-92.511799999999994</v>
      </c>
      <c r="M266" s="5">
        <v>15</v>
      </c>
      <c r="N266" s="5" t="s">
        <v>633</v>
      </c>
      <c r="O266" s="189" t="s">
        <v>705</v>
      </c>
      <c r="Q266" s="5">
        <v>1</v>
      </c>
      <c r="R266" s="9"/>
      <c r="S266" s="9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>
        <v>1</v>
      </c>
      <c r="AF266" s="26"/>
      <c r="AG266" s="26"/>
      <c r="AH266" s="26"/>
      <c r="EZ266" s="155"/>
      <c r="FA266" s="155"/>
      <c r="FB266" s="155"/>
      <c r="FC266" s="155"/>
      <c r="FD266" s="155"/>
    </row>
    <row r="267" spans="2:160">
      <c r="B267" s="86">
        <f t="shared" si="27"/>
        <v>2</v>
      </c>
      <c r="C267" s="86">
        <f t="shared" si="28"/>
        <v>2</v>
      </c>
      <c r="D267" s="86">
        <f t="shared" si="29"/>
        <v>2</v>
      </c>
      <c r="E267" s="86">
        <f t="shared" si="30"/>
        <v>2</v>
      </c>
      <c r="F267" s="86">
        <f t="shared" si="31"/>
        <v>2</v>
      </c>
      <c r="G267" s="86">
        <f t="shared" si="32"/>
        <v>4</v>
      </c>
      <c r="H267" s="158">
        <f>IF(AND(M267&gt;0,M267&lt;=STATS!$C$22),1,"")</f>
        <v>1</v>
      </c>
      <c r="J267" s="24">
        <v>266</v>
      </c>
      <c r="K267">
        <v>45.456049999999998</v>
      </c>
      <c r="L267">
        <v>-92.51182</v>
      </c>
      <c r="M267" s="5">
        <v>4</v>
      </c>
      <c r="N267" s="5" t="s">
        <v>632</v>
      </c>
      <c r="O267" s="189" t="s">
        <v>705</v>
      </c>
      <c r="Q267" s="5">
        <v>2</v>
      </c>
      <c r="R267" s="9"/>
      <c r="S267" s="9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W267" s="5">
        <v>1</v>
      </c>
      <c r="BR267" s="5">
        <v>2</v>
      </c>
      <c r="EZ267" s="155"/>
      <c r="FA267" s="155"/>
      <c r="FB267" s="155">
        <v>1</v>
      </c>
      <c r="FC267" s="155"/>
      <c r="FD267" s="155"/>
    </row>
    <row r="268" spans="2:160">
      <c r="B268" s="86">
        <f t="shared" si="27"/>
        <v>3</v>
      </c>
      <c r="C268" s="86">
        <f t="shared" si="28"/>
        <v>3</v>
      </c>
      <c r="D268" s="86">
        <f t="shared" si="29"/>
        <v>3</v>
      </c>
      <c r="E268" s="86">
        <f t="shared" si="30"/>
        <v>3</v>
      </c>
      <c r="F268" s="86">
        <f t="shared" si="31"/>
        <v>3</v>
      </c>
      <c r="G268" s="86">
        <f t="shared" si="32"/>
        <v>3</v>
      </c>
      <c r="H268" s="158">
        <f>IF(AND(M268&gt;0,M268&lt;=STATS!$C$22),1,"")</f>
        <v>1</v>
      </c>
      <c r="J268" s="24">
        <v>267</v>
      </c>
      <c r="K268">
        <v>45.44849</v>
      </c>
      <c r="L268">
        <v>-92.510850000000005</v>
      </c>
      <c r="M268" s="5">
        <v>3</v>
      </c>
      <c r="N268" s="5" t="s">
        <v>633</v>
      </c>
      <c r="O268" s="189" t="s">
        <v>705</v>
      </c>
      <c r="Q268" s="5">
        <v>2</v>
      </c>
      <c r="R268" s="9"/>
      <c r="S268" s="9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>
        <v>2</v>
      </c>
      <c r="AF268" s="26"/>
      <c r="AG268" s="26"/>
      <c r="AH268" s="26"/>
      <c r="BG268" s="5">
        <v>2</v>
      </c>
      <c r="CB268" s="5">
        <v>2</v>
      </c>
      <c r="EZ268" s="155"/>
      <c r="FA268" s="155"/>
      <c r="FB268" s="155"/>
      <c r="FC268" s="155"/>
      <c r="FD268" s="155"/>
    </row>
    <row r="269" spans="2:160">
      <c r="B269" s="86">
        <f t="shared" si="27"/>
        <v>0</v>
      </c>
      <c r="C269" s="86" t="str">
        <f t="shared" si="28"/>
        <v/>
      </c>
      <c r="D269" s="86" t="str">
        <f t="shared" si="29"/>
        <v/>
      </c>
      <c r="E269" s="86">
        <f t="shared" si="30"/>
        <v>0</v>
      </c>
      <c r="F269" s="86">
        <f t="shared" si="31"/>
        <v>0</v>
      </c>
      <c r="G269" s="86" t="str">
        <f t="shared" si="32"/>
        <v/>
      </c>
      <c r="H269" s="158">
        <f>IF(AND(M269&gt;0,M269&lt;=STATS!$C$22),1,"")</f>
        <v>1</v>
      </c>
      <c r="J269" s="24">
        <v>268</v>
      </c>
      <c r="K269">
        <v>45.448929999999997</v>
      </c>
      <c r="L269">
        <v>-92.510869999999997</v>
      </c>
      <c r="M269" s="5">
        <v>9</v>
      </c>
      <c r="N269" s="5" t="s">
        <v>631</v>
      </c>
      <c r="O269" s="189" t="s">
        <v>705</v>
      </c>
      <c r="R269" s="9"/>
      <c r="S269" s="9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 t="s">
        <v>680</v>
      </c>
      <c r="AF269" s="26"/>
      <c r="AG269" s="26"/>
      <c r="AH269" s="26"/>
      <c r="EZ269" s="155"/>
      <c r="FA269" s="155"/>
      <c r="FB269" s="155"/>
      <c r="FC269" s="155"/>
      <c r="FD269" s="155"/>
    </row>
    <row r="270" spans="2:160">
      <c r="B270" s="86">
        <f t="shared" si="27"/>
        <v>0</v>
      </c>
      <c r="C270" s="86" t="str">
        <f t="shared" si="28"/>
        <v/>
      </c>
      <c r="D270" s="86" t="str">
        <f t="shared" si="29"/>
        <v/>
      </c>
      <c r="E270" s="86">
        <f t="shared" si="30"/>
        <v>0</v>
      </c>
      <c r="F270" s="86">
        <f t="shared" si="31"/>
        <v>0</v>
      </c>
      <c r="G270" s="86" t="str">
        <f t="shared" si="32"/>
        <v/>
      </c>
      <c r="H270" s="158">
        <f>IF(AND(M270&gt;0,M270&lt;=STATS!$C$22),1,"")</f>
        <v>1</v>
      </c>
      <c r="J270" s="24">
        <v>269</v>
      </c>
      <c r="K270">
        <v>45.449379999999998</v>
      </c>
      <c r="L270">
        <v>-92.510890000000003</v>
      </c>
      <c r="M270" s="5">
        <v>13.5</v>
      </c>
      <c r="N270" s="5" t="s">
        <v>631</v>
      </c>
      <c r="O270" s="189" t="s">
        <v>705</v>
      </c>
      <c r="R270" s="9"/>
      <c r="S270" s="9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EZ270" s="155"/>
      <c r="FA270" s="155"/>
      <c r="FB270" s="155"/>
      <c r="FC270" s="155"/>
      <c r="FD270" s="155"/>
    </row>
    <row r="271" spans="2:160">
      <c r="B271" s="86">
        <f t="shared" si="27"/>
        <v>0</v>
      </c>
      <c r="C271" s="86" t="str">
        <f t="shared" si="28"/>
        <v/>
      </c>
      <c r="D271" s="86" t="str">
        <f t="shared" si="29"/>
        <v/>
      </c>
      <c r="E271" s="86">
        <f t="shared" si="30"/>
        <v>0</v>
      </c>
      <c r="F271" s="86">
        <f t="shared" si="31"/>
        <v>0</v>
      </c>
      <c r="G271" s="86" t="str">
        <f t="shared" si="32"/>
        <v/>
      </c>
      <c r="H271" s="158">
        <f>IF(AND(M271&gt;0,M271&lt;=STATS!$C$22),1,"")</f>
        <v>1</v>
      </c>
      <c r="J271" s="24">
        <v>270</v>
      </c>
      <c r="K271">
        <v>45.449820000000003</v>
      </c>
      <c r="L271">
        <v>-92.510909999999996</v>
      </c>
      <c r="M271" s="5">
        <v>16</v>
      </c>
      <c r="N271" s="5" t="s">
        <v>631</v>
      </c>
      <c r="O271" s="189" t="s">
        <v>705</v>
      </c>
      <c r="R271" s="9"/>
      <c r="S271" s="9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EZ271" s="155"/>
      <c r="FA271" s="155"/>
      <c r="FB271" s="155"/>
      <c r="FC271" s="155"/>
      <c r="FD271" s="155"/>
    </row>
    <row r="272" spans="2:160">
      <c r="B272" s="86">
        <f t="shared" si="27"/>
        <v>0</v>
      </c>
      <c r="C272" s="86" t="str">
        <f t="shared" si="28"/>
        <v/>
      </c>
      <c r="D272" s="86" t="str">
        <f t="shared" si="29"/>
        <v/>
      </c>
      <c r="E272" s="86">
        <f t="shared" si="30"/>
        <v>0</v>
      </c>
      <c r="F272" s="86">
        <f t="shared" si="31"/>
        <v>0</v>
      </c>
      <c r="G272" s="86" t="str">
        <f t="shared" si="32"/>
        <v/>
      </c>
      <c r="H272" s="158">
        <f>IF(AND(M272&gt;0,M272&lt;=STATS!$C$22),1,"")</f>
        <v>1</v>
      </c>
      <c r="J272" s="24">
        <v>271</v>
      </c>
      <c r="K272">
        <v>45.450270000000003</v>
      </c>
      <c r="L272">
        <v>-92.510930000000002</v>
      </c>
      <c r="M272" s="5">
        <v>17.5</v>
      </c>
      <c r="N272" s="5" t="s">
        <v>631</v>
      </c>
      <c r="O272" s="189" t="s">
        <v>705</v>
      </c>
      <c r="R272" s="9"/>
      <c r="S272" s="9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EZ272" s="155"/>
      <c r="FA272" s="155"/>
      <c r="FB272" s="155"/>
      <c r="FC272" s="155"/>
      <c r="FD272" s="155"/>
    </row>
    <row r="273" spans="2:160">
      <c r="B273" s="86">
        <f t="shared" si="27"/>
        <v>0</v>
      </c>
      <c r="C273" s="86" t="str">
        <f t="shared" si="28"/>
        <v/>
      </c>
      <c r="D273" s="86" t="str">
        <f t="shared" si="29"/>
        <v/>
      </c>
      <c r="E273" s="86">
        <f t="shared" si="30"/>
        <v>0</v>
      </c>
      <c r="F273" s="86">
        <f t="shared" si="31"/>
        <v>0</v>
      </c>
      <c r="G273" s="86" t="str">
        <f t="shared" si="32"/>
        <v/>
      </c>
      <c r="H273" s="158">
        <f>IF(AND(M273&gt;0,M273&lt;=STATS!$C$22),1,"")</f>
        <v>1</v>
      </c>
      <c r="J273" s="24">
        <v>272</v>
      </c>
      <c r="K273">
        <v>45.450719999999997</v>
      </c>
      <c r="L273">
        <v>-92.510949999999994</v>
      </c>
      <c r="M273" s="5">
        <v>18.5</v>
      </c>
      <c r="N273" s="5" t="s">
        <v>631</v>
      </c>
      <c r="O273" s="189" t="s">
        <v>705</v>
      </c>
      <c r="R273" s="9"/>
      <c r="S273" s="9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EZ273" s="155"/>
      <c r="FA273" s="155"/>
      <c r="FB273" s="155"/>
      <c r="FC273" s="155"/>
      <c r="FD273" s="155"/>
    </row>
    <row r="274" spans="2:160">
      <c r="B274" s="86">
        <f t="shared" si="27"/>
        <v>0</v>
      </c>
      <c r="C274" s="86" t="str">
        <f t="shared" si="28"/>
        <v/>
      </c>
      <c r="D274" s="86" t="str">
        <f t="shared" si="29"/>
        <v/>
      </c>
      <c r="E274" s="86" t="str">
        <f t="shared" si="30"/>
        <v/>
      </c>
      <c r="F274" s="86" t="str">
        <f t="shared" si="31"/>
        <v/>
      </c>
      <c r="G274" s="86" t="str">
        <f t="shared" si="32"/>
        <v/>
      </c>
      <c r="H274" s="158" t="str">
        <f>IF(AND(M274&gt;0,M274&lt;=STATS!$C$22),1,"")</f>
        <v/>
      </c>
      <c r="J274" s="24">
        <v>273</v>
      </c>
      <c r="K274">
        <v>45.451160000000002</v>
      </c>
      <c r="L274">
        <v>-92.51097</v>
      </c>
      <c r="M274" s="5">
        <v>19.5</v>
      </c>
      <c r="N274" s="5" t="s">
        <v>631</v>
      </c>
      <c r="O274" s="189" t="s">
        <v>705</v>
      </c>
      <c r="R274" s="9"/>
      <c r="S274" s="9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EZ274" s="155"/>
      <c r="FA274" s="155"/>
      <c r="FB274" s="155"/>
      <c r="FC274" s="155"/>
      <c r="FD274" s="155"/>
    </row>
    <row r="275" spans="2:160">
      <c r="B275" s="86">
        <f t="shared" si="27"/>
        <v>0</v>
      </c>
      <c r="C275" s="86" t="str">
        <f t="shared" si="28"/>
        <v/>
      </c>
      <c r="D275" s="86" t="str">
        <f t="shared" si="29"/>
        <v/>
      </c>
      <c r="E275" s="86" t="str">
        <f t="shared" si="30"/>
        <v/>
      </c>
      <c r="F275" s="86" t="str">
        <f t="shared" si="31"/>
        <v/>
      </c>
      <c r="G275" s="86" t="str">
        <f t="shared" si="32"/>
        <v/>
      </c>
      <c r="H275" s="158" t="str">
        <f>IF(AND(M275&gt;0,M275&lt;=STATS!$C$22),1,"")</f>
        <v/>
      </c>
      <c r="J275" s="24">
        <v>274</v>
      </c>
      <c r="K275">
        <v>45.451610000000002</v>
      </c>
      <c r="L275">
        <v>-92.510990000000007</v>
      </c>
      <c r="M275" s="5">
        <v>19.5</v>
      </c>
      <c r="N275" s="5" t="s">
        <v>633</v>
      </c>
      <c r="O275" s="189" t="s">
        <v>705</v>
      </c>
      <c r="R275" s="9"/>
      <c r="S275" s="9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EZ275" s="155"/>
      <c r="FA275" s="155"/>
      <c r="FB275" s="155"/>
      <c r="FC275" s="155"/>
      <c r="FD275" s="155"/>
    </row>
    <row r="276" spans="2:160">
      <c r="B276" s="86">
        <f t="shared" si="27"/>
        <v>0</v>
      </c>
      <c r="C276" s="86" t="str">
        <f t="shared" si="28"/>
        <v/>
      </c>
      <c r="D276" s="86" t="str">
        <f t="shared" si="29"/>
        <v/>
      </c>
      <c r="E276" s="86" t="str">
        <f t="shared" si="30"/>
        <v/>
      </c>
      <c r="F276" s="86" t="str">
        <f t="shared" si="31"/>
        <v/>
      </c>
      <c r="G276" s="86" t="str">
        <f t="shared" si="32"/>
        <v/>
      </c>
      <c r="H276" s="158" t="str">
        <f>IF(AND(M276&gt;0,M276&lt;=STATS!$C$22),1,"")</f>
        <v/>
      </c>
      <c r="J276" s="24">
        <v>275</v>
      </c>
      <c r="K276">
        <v>45.45205</v>
      </c>
      <c r="L276">
        <v>-92.511009999999999</v>
      </c>
      <c r="M276" s="5">
        <v>19.5</v>
      </c>
      <c r="N276" s="5" t="s">
        <v>633</v>
      </c>
      <c r="O276" s="189" t="s">
        <v>705</v>
      </c>
      <c r="R276" s="9"/>
      <c r="S276" s="9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EZ276" s="155"/>
      <c r="FA276" s="155"/>
      <c r="FB276" s="155"/>
      <c r="FC276" s="155"/>
      <c r="FD276" s="155"/>
    </row>
    <row r="277" spans="2:160">
      <c r="B277" s="86">
        <f t="shared" si="27"/>
        <v>0</v>
      </c>
      <c r="C277" s="86" t="str">
        <f t="shared" si="28"/>
        <v/>
      </c>
      <c r="D277" s="86" t="str">
        <f t="shared" si="29"/>
        <v/>
      </c>
      <c r="E277" s="86" t="str">
        <f t="shared" si="30"/>
        <v/>
      </c>
      <c r="F277" s="86" t="str">
        <f t="shared" si="31"/>
        <v/>
      </c>
      <c r="G277" s="86" t="str">
        <f t="shared" si="32"/>
        <v/>
      </c>
      <c r="H277" s="158" t="str">
        <f>IF(AND(M277&gt;0,M277&lt;=STATS!$C$22),1,"")</f>
        <v/>
      </c>
      <c r="J277" s="24">
        <v>276</v>
      </c>
      <c r="K277">
        <v>45.452500000000001</v>
      </c>
      <c r="L277">
        <v>-92.511030000000005</v>
      </c>
      <c r="M277" s="5">
        <v>19.5</v>
      </c>
      <c r="N277" s="5" t="s">
        <v>631</v>
      </c>
      <c r="O277" s="189" t="s">
        <v>705</v>
      </c>
      <c r="R277" s="9"/>
      <c r="S277" s="9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EZ277" s="155"/>
      <c r="FA277" s="155"/>
      <c r="FB277" s="155"/>
      <c r="FC277" s="155"/>
      <c r="FD277" s="155"/>
    </row>
    <row r="278" spans="2:160">
      <c r="B278" s="86">
        <f t="shared" si="27"/>
        <v>0</v>
      </c>
      <c r="C278" s="86" t="str">
        <f t="shared" si="28"/>
        <v/>
      </c>
      <c r="D278" s="86" t="str">
        <f t="shared" si="29"/>
        <v/>
      </c>
      <c r="E278" s="86" t="str">
        <f t="shared" si="30"/>
        <v/>
      </c>
      <c r="F278" s="86" t="str">
        <f t="shared" si="31"/>
        <v/>
      </c>
      <c r="G278" s="86" t="str">
        <f t="shared" si="32"/>
        <v/>
      </c>
      <c r="H278" s="158" t="str">
        <f>IF(AND(M278&gt;0,M278&lt;=STATS!$C$22),1,"")</f>
        <v/>
      </c>
      <c r="J278" s="24">
        <v>277</v>
      </c>
      <c r="K278">
        <v>45.452939999999998</v>
      </c>
      <c r="L278">
        <v>-92.511049999999997</v>
      </c>
      <c r="M278" s="5">
        <v>19.5</v>
      </c>
      <c r="N278" s="5" t="s">
        <v>631</v>
      </c>
      <c r="O278" s="189" t="s">
        <v>705</v>
      </c>
      <c r="R278" s="9"/>
      <c r="S278" s="9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EZ278" s="155"/>
      <c r="FA278" s="155"/>
      <c r="FB278" s="155"/>
      <c r="FC278" s="155"/>
      <c r="FD278" s="155"/>
    </row>
    <row r="279" spans="2:160">
      <c r="B279" s="86">
        <f t="shared" si="27"/>
        <v>0</v>
      </c>
      <c r="C279" s="86" t="str">
        <f t="shared" si="28"/>
        <v/>
      </c>
      <c r="D279" s="86" t="str">
        <f t="shared" si="29"/>
        <v/>
      </c>
      <c r="E279" s="86" t="str">
        <f t="shared" si="30"/>
        <v/>
      </c>
      <c r="F279" s="86" t="str">
        <f t="shared" si="31"/>
        <v/>
      </c>
      <c r="G279" s="86" t="str">
        <f t="shared" si="32"/>
        <v/>
      </c>
      <c r="H279" s="158" t="str">
        <f>IF(AND(M279&gt;0,M279&lt;=STATS!$C$22),1,"")</f>
        <v/>
      </c>
      <c r="J279" s="24">
        <v>278</v>
      </c>
      <c r="K279">
        <v>45.453389999999999</v>
      </c>
      <c r="L279">
        <v>-92.511070000000004</v>
      </c>
      <c r="M279" s="5">
        <v>19.5</v>
      </c>
      <c r="N279" s="5" t="s">
        <v>633</v>
      </c>
      <c r="O279" s="189" t="s">
        <v>705</v>
      </c>
      <c r="R279" s="9"/>
      <c r="S279" s="9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EZ279" s="155"/>
      <c r="FA279" s="155"/>
      <c r="FB279" s="155"/>
      <c r="FC279" s="155"/>
      <c r="FD279" s="155"/>
    </row>
    <row r="280" spans="2:160">
      <c r="B280" s="86">
        <f t="shared" si="27"/>
        <v>0</v>
      </c>
      <c r="C280" s="86" t="str">
        <f t="shared" si="28"/>
        <v/>
      </c>
      <c r="D280" s="86" t="str">
        <f t="shared" si="29"/>
        <v/>
      </c>
      <c r="E280" s="86">
        <f t="shared" si="30"/>
        <v>0</v>
      </c>
      <c r="F280" s="86">
        <f t="shared" si="31"/>
        <v>0</v>
      </c>
      <c r="G280" s="86" t="str">
        <f t="shared" si="32"/>
        <v/>
      </c>
      <c r="H280" s="158">
        <f>IF(AND(M280&gt;0,M280&lt;=STATS!$C$22),1,"")</f>
        <v>1</v>
      </c>
      <c r="J280" s="24">
        <v>279</v>
      </c>
      <c r="K280">
        <v>45.45384</v>
      </c>
      <c r="L280">
        <v>-92.511089999999996</v>
      </c>
      <c r="M280" s="5">
        <v>19</v>
      </c>
      <c r="N280" s="5" t="s">
        <v>633</v>
      </c>
      <c r="O280" s="189" t="s">
        <v>705</v>
      </c>
      <c r="R280" s="9"/>
      <c r="S280" s="9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EZ280" s="155"/>
      <c r="FA280" s="155"/>
      <c r="FB280" s="155"/>
      <c r="FC280" s="155"/>
      <c r="FD280" s="155"/>
    </row>
    <row r="281" spans="2:160">
      <c r="B281" s="86">
        <f t="shared" si="27"/>
        <v>0</v>
      </c>
      <c r="C281" s="86" t="str">
        <f t="shared" si="28"/>
        <v/>
      </c>
      <c r="D281" s="86" t="str">
        <f t="shared" si="29"/>
        <v/>
      </c>
      <c r="E281" s="86">
        <f t="shared" si="30"/>
        <v>0</v>
      </c>
      <c r="F281" s="86">
        <f t="shared" si="31"/>
        <v>0</v>
      </c>
      <c r="G281" s="86" t="str">
        <f t="shared" si="32"/>
        <v/>
      </c>
      <c r="H281" s="158">
        <f>IF(AND(M281&gt;0,M281&lt;=STATS!$C$22),1,"")</f>
        <v>1</v>
      </c>
      <c r="J281" s="24">
        <v>280</v>
      </c>
      <c r="K281">
        <v>45.454279999999997</v>
      </c>
      <c r="L281">
        <v>-92.511110000000002</v>
      </c>
      <c r="M281" s="5">
        <v>18.5</v>
      </c>
      <c r="N281" s="5" t="s">
        <v>633</v>
      </c>
      <c r="O281" s="189" t="s">
        <v>705</v>
      </c>
      <c r="R281" s="9"/>
      <c r="S281" s="9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EZ281" s="155"/>
      <c r="FA281" s="155"/>
      <c r="FB281" s="155"/>
      <c r="FC281" s="155"/>
      <c r="FD281" s="155"/>
    </row>
    <row r="282" spans="2:160">
      <c r="B282" s="86">
        <f t="shared" si="27"/>
        <v>0</v>
      </c>
      <c r="C282" s="86" t="str">
        <f t="shared" si="28"/>
        <v/>
      </c>
      <c r="D282" s="86" t="str">
        <f t="shared" si="29"/>
        <v/>
      </c>
      <c r="E282" s="86">
        <f t="shared" si="30"/>
        <v>0</v>
      </c>
      <c r="F282" s="86">
        <f t="shared" si="31"/>
        <v>0</v>
      </c>
      <c r="G282" s="86" t="str">
        <f t="shared" si="32"/>
        <v/>
      </c>
      <c r="H282" s="158">
        <f>IF(AND(M282&gt;0,M282&lt;=STATS!$C$22),1,"")</f>
        <v>1</v>
      </c>
      <c r="J282" s="24">
        <v>281</v>
      </c>
      <c r="K282">
        <v>45.454729999999998</v>
      </c>
      <c r="L282">
        <v>-92.511129999999994</v>
      </c>
      <c r="M282" s="5">
        <v>18.5</v>
      </c>
      <c r="N282" s="5" t="s">
        <v>631</v>
      </c>
      <c r="O282" s="189" t="s">
        <v>705</v>
      </c>
      <c r="R282" s="9"/>
      <c r="S282" s="9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EZ282" s="155"/>
      <c r="FA282" s="155"/>
      <c r="FB282" s="155"/>
      <c r="FC282" s="155"/>
      <c r="FD282" s="155"/>
    </row>
    <row r="283" spans="2:160">
      <c r="B283" s="86">
        <f t="shared" si="27"/>
        <v>0</v>
      </c>
      <c r="C283" s="86" t="str">
        <f t="shared" si="28"/>
        <v/>
      </c>
      <c r="D283" s="86" t="str">
        <f t="shared" si="29"/>
        <v/>
      </c>
      <c r="E283" s="86">
        <f t="shared" si="30"/>
        <v>0</v>
      </c>
      <c r="F283" s="86">
        <f t="shared" si="31"/>
        <v>0</v>
      </c>
      <c r="G283" s="86" t="str">
        <f t="shared" si="32"/>
        <v/>
      </c>
      <c r="H283" s="158">
        <f>IF(AND(M283&gt;0,M283&lt;=STATS!$C$22),1,"")</f>
        <v>1</v>
      </c>
      <c r="J283" s="24">
        <v>282</v>
      </c>
      <c r="K283">
        <v>45.455170000000003</v>
      </c>
      <c r="L283">
        <v>-92.511150000000001</v>
      </c>
      <c r="M283" s="5">
        <v>15</v>
      </c>
      <c r="N283" s="5" t="s">
        <v>632</v>
      </c>
      <c r="O283" s="189" t="s">
        <v>705</v>
      </c>
      <c r="R283" s="9"/>
      <c r="S283" s="9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EZ283" s="155"/>
      <c r="FA283" s="155"/>
      <c r="FB283" s="155"/>
      <c r="FC283" s="155"/>
      <c r="FD283" s="155"/>
    </row>
    <row r="284" spans="2:160">
      <c r="B284" s="86">
        <f t="shared" si="27"/>
        <v>1</v>
      </c>
      <c r="C284" s="86">
        <f t="shared" si="28"/>
        <v>1</v>
      </c>
      <c r="D284" s="86">
        <f t="shared" si="29"/>
        <v>1</v>
      </c>
      <c r="E284" s="86">
        <f t="shared" si="30"/>
        <v>1</v>
      </c>
      <c r="F284" s="86">
        <f t="shared" si="31"/>
        <v>1</v>
      </c>
      <c r="G284" s="86">
        <f t="shared" si="32"/>
        <v>9</v>
      </c>
      <c r="H284" s="158">
        <f>IF(AND(M284&gt;0,M284&lt;=STATS!$C$22),1,"")</f>
        <v>1</v>
      </c>
      <c r="J284" s="24">
        <v>283</v>
      </c>
      <c r="K284">
        <v>45.448950000000004</v>
      </c>
      <c r="L284">
        <v>-92.510230000000007</v>
      </c>
      <c r="M284" s="5">
        <v>9</v>
      </c>
      <c r="N284" s="5" t="s">
        <v>631</v>
      </c>
      <c r="O284" s="189" t="s">
        <v>705</v>
      </c>
      <c r="Q284" s="5">
        <v>3</v>
      </c>
      <c r="R284" s="9"/>
      <c r="S284" s="9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>
        <v>3</v>
      </c>
      <c r="AF284" s="26"/>
      <c r="AG284" s="26"/>
      <c r="AH284" s="26"/>
      <c r="EZ284" s="155"/>
      <c r="FA284" s="155"/>
      <c r="FB284" s="155"/>
      <c r="FC284" s="155"/>
      <c r="FD284" s="155"/>
    </row>
    <row r="285" spans="2:160">
      <c r="B285" s="86">
        <f t="shared" si="27"/>
        <v>0</v>
      </c>
      <c r="C285" s="86" t="str">
        <f t="shared" si="28"/>
        <v/>
      </c>
      <c r="D285" s="86" t="str">
        <f t="shared" si="29"/>
        <v/>
      </c>
      <c r="E285" s="86">
        <f t="shared" si="30"/>
        <v>0</v>
      </c>
      <c r="F285" s="86">
        <f t="shared" si="31"/>
        <v>0</v>
      </c>
      <c r="G285" s="86" t="str">
        <f t="shared" si="32"/>
        <v/>
      </c>
      <c r="H285" s="158">
        <f>IF(AND(M285&gt;0,M285&lt;=STATS!$C$22),1,"")</f>
        <v>1</v>
      </c>
      <c r="J285" s="24">
        <v>284</v>
      </c>
      <c r="K285">
        <v>45.449390000000001</v>
      </c>
      <c r="L285">
        <v>-92.510249999999999</v>
      </c>
      <c r="M285" s="5">
        <v>14</v>
      </c>
      <c r="N285" s="5" t="s">
        <v>631</v>
      </c>
      <c r="O285" s="189" t="s">
        <v>705</v>
      </c>
      <c r="R285" s="9"/>
      <c r="S285" s="9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EZ285" s="155"/>
      <c r="FA285" s="155"/>
      <c r="FB285" s="155"/>
      <c r="FC285" s="155"/>
      <c r="FD285" s="155"/>
    </row>
    <row r="286" spans="2:160">
      <c r="B286" s="86">
        <f t="shared" si="27"/>
        <v>0</v>
      </c>
      <c r="C286" s="86" t="str">
        <f t="shared" si="28"/>
        <v/>
      </c>
      <c r="D286" s="86" t="str">
        <f t="shared" si="29"/>
        <v/>
      </c>
      <c r="E286" s="86">
        <f t="shared" si="30"/>
        <v>0</v>
      </c>
      <c r="F286" s="86">
        <f t="shared" si="31"/>
        <v>0</v>
      </c>
      <c r="G286" s="86" t="str">
        <f t="shared" si="32"/>
        <v/>
      </c>
      <c r="H286" s="158">
        <f>IF(AND(M286&gt;0,M286&lt;=STATS!$C$22),1,"")</f>
        <v>1</v>
      </c>
      <c r="J286" s="24">
        <v>285</v>
      </c>
      <c r="K286">
        <v>45.449840000000002</v>
      </c>
      <c r="L286">
        <v>-92.510270000000006</v>
      </c>
      <c r="M286" s="5">
        <v>16</v>
      </c>
      <c r="N286" s="5" t="s">
        <v>631</v>
      </c>
      <c r="O286" s="189" t="s">
        <v>705</v>
      </c>
      <c r="R286" s="9"/>
      <c r="S286" s="9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EZ286" s="155"/>
      <c r="FA286" s="155"/>
      <c r="FB286" s="155"/>
      <c r="FC286" s="155"/>
      <c r="FD286" s="155"/>
    </row>
    <row r="287" spans="2:160">
      <c r="B287" s="86">
        <f t="shared" si="27"/>
        <v>0</v>
      </c>
      <c r="C287" s="86" t="str">
        <f t="shared" si="28"/>
        <v/>
      </c>
      <c r="D287" s="86" t="str">
        <f t="shared" si="29"/>
        <v/>
      </c>
      <c r="E287" s="86">
        <f t="shared" si="30"/>
        <v>0</v>
      </c>
      <c r="F287" s="86">
        <f t="shared" si="31"/>
        <v>0</v>
      </c>
      <c r="G287" s="86" t="str">
        <f t="shared" si="32"/>
        <v/>
      </c>
      <c r="H287" s="158">
        <f>IF(AND(M287&gt;0,M287&lt;=STATS!$C$22),1,"")</f>
        <v>1</v>
      </c>
      <c r="J287" s="24">
        <v>286</v>
      </c>
      <c r="K287">
        <v>45.450279999999999</v>
      </c>
      <c r="L287">
        <v>-92.510289999999998</v>
      </c>
      <c r="M287" s="5">
        <v>18</v>
      </c>
      <c r="N287" s="5" t="s">
        <v>631</v>
      </c>
      <c r="O287" s="189" t="s">
        <v>705</v>
      </c>
      <c r="R287" s="9"/>
      <c r="S287" s="9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EZ287" s="155"/>
      <c r="FA287" s="155"/>
      <c r="FB287" s="155"/>
      <c r="FC287" s="155"/>
      <c r="FD287" s="155"/>
    </row>
    <row r="288" spans="2:160">
      <c r="B288" s="86">
        <f t="shared" si="27"/>
        <v>0</v>
      </c>
      <c r="C288" s="86" t="str">
        <f t="shared" si="28"/>
        <v/>
      </c>
      <c r="D288" s="86" t="str">
        <f t="shared" si="29"/>
        <v/>
      </c>
      <c r="E288" s="86">
        <f t="shared" si="30"/>
        <v>0</v>
      </c>
      <c r="F288" s="86">
        <f t="shared" si="31"/>
        <v>0</v>
      </c>
      <c r="G288" s="86" t="str">
        <f t="shared" si="32"/>
        <v/>
      </c>
      <c r="H288" s="158">
        <f>IF(AND(M288&gt;0,M288&lt;=STATS!$C$22),1,"")</f>
        <v>1</v>
      </c>
      <c r="J288" s="24">
        <v>287</v>
      </c>
      <c r="K288">
        <v>45.45073</v>
      </c>
      <c r="L288">
        <v>-92.510310000000004</v>
      </c>
      <c r="M288" s="5">
        <v>19</v>
      </c>
      <c r="N288" s="5" t="s">
        <v>633</v>
      </c>
      <c r="O288" s="189" t="s">
        <v>705</v>
      </c>
      <c r="R288" s="9"/>
      <c r="S288" s="9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EZ288" s="155"/>
      <c r="FA288" s="155"/>
      <c r="FB288" s="155"/>
      <c r="FC288" s="155"/>
      <c r="FD288" s="155"/>
    </row>
    <row r="289" spans="2:160">
      <c r="B289" s="86">
        <f t="shared" si="27"/>
        <v>0</v>
      </c>
      <c r="C289" s="86" t="str">
        <f t="shared" si="28"/>
        <v/>
      </c>
      <c r="D289" s="86" t="str">
        <f t="shared" si="29"/>
        <v/>
      </c>
      <c r="E289" s="86" t="str">
        <f t="shared" si="30"/>
        <v/>
      </c>
      <c r="F289" s="86" t="str">
        <f t="shared" si="31"/>
        <v/>
      </c>
      <c r="G289" s="86" t="str">
        <f t="shared" si="32"/>
        <v/>
      </c>
      <c r="H289" s="158" t="str">
        <f>IF(AND(M289&gt;0,M289&lt;=STATS!$C$22),1,"")</f>
        <v/>
      </c>
      <c r="J289" s="24">
        <v>288</v>
      </c>
      <c r="K289">
        <v>45.451169999999998</v>
      </c>
      <c r="L289">
        <v>-92.510329999999996</v>
      </c>
      <c r="M289" s="5">
        <v>19.5</v>
      </c>
      <c r="N289" s="5" t="s">
        <v>633</v>
      </c>
      <c r="O289" s="189" t="s">
        <v>705</v>
      </c>
      <c r="R289" s="9"/>
      <c r="S289" s="9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EZ289" s="155"/>
      <c r="FA289" s="155"/>
      <c r="FB289" s="155"/>
      <c r="FC289" s="155"/>
      <c r="FD289" s="155"/>
    </row>
    <row r="290" spans="2:160">
      <c r="B290" s="86">
        <f t="shared" si="27"/>
        <v>0</v>
      </c>
      <c r="C290" s="86" t="str">
        <f t="shared" si="28"/>
        <v/>
      </c>
      <c r="D290" s="86" t="str">
        <f t="shared" si="29"/>
        <v/>
      </c>
      <c r="E290" s="86" t="str">
        <f t="shared" si="30"/>
        <v/>
      </c>
      <c r="F290" s="86" t="str">
        <f t="shared" si="31"/>
        <v/>
      </c>
      <c r="G290" s="86" t="str">
        <f t="shared" si="32"/>
        <v/>
      </c>
      <c r="H290" s="158" t="str">
        <f>IF(AND(M290&gt;0,M290&lt;=STATS!$C$22),1,"")</f>
        <v/>
      </c>
      <c r="J290" s="24">
        <v>289</v>
      </c>
      <c r="K290">
        <v>45.451619999999998</v>
      </c>
      <c r="L290">
        <v>-92.510350000000003</v>
      </c>
      <c r="M290" s="5">
        <v>20</v>
      </c>
      <c r="N290" s="5" t="s">
        <v>633</v>
      </c>
      <c r="O290" s="189" t="s">
        <v>705</v>
      </c>
      <c r="R290" s="9"/>
      <c r="S290" s="9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EZ290" s="155"/>
      <c r="FA290" s="155"/>
      <c r="FB290" s="155"/>
      <c r="FC290" s="155"/>
      <c r="FD290" s="155"/>
    </row>
    <row r="291" spans="2:160">
      <c r="B291" s="86">
        <f t="shared" si="27"/>
        <v>0</v>
      </c>
      <c r="C291" s="86" t="str">
        <f t="shared" si="28"/>
        <v/>
      </c>
      <c r="D291" s="86" t="str">
        <f t="shared" si="29"/>
        <v/>
      </c>
      <c r="E291" s="86" t="str">
        <f t="shared" si="30"/>
        <v/>
      </c>
      <c r="F291" s="86" t="str">
        <f t="shared" si="31"/>
        <v/>
      </c>
      <c r="G291" s="86" t="str">
        <f t="shared" si="32"/>
        <v/>
      </c>
      <c r="H291" s="158" t="str">
        <f>IF(AND(M291&gt;0,M291&lt;=STATS!$C$22),1,"")</f>
        <v/>
      </c>
      <c r="J291" s="24">
        <v>290</v>
      </c>
      <c r="K291">
        <v>45.452069999999999</v>
      </c>
      <c r="L291">
        <v>-92.510369999999995</v>
      </c>
      <c r="M291" s="5">
        <v>20</v>
      </c>
      <c r="N291" s="5" t="s">
        <v>633</v>
      </c>
      <c r="O291" s="189" t="s">
        <v>705</v>
      </c>
      <c r="R291" s="9"/>
      <c r="S291" s="9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EZ291" s="155"/>
      <c r="FA291" s="155"/>
      <c r="FB291" s="155"/>
      <c r="FC291" s="155"/>
      <c r="FD291" s="155"/>
    </row>
    <row r="292" spans="2:160">
      <c r="B292" s="86">
        <f t="shared" si="27"/>
        <v>0</v>
      </c>
      <c r="C292" s="86" t="str">
        <f t="shared" si="28"/>
        <v/>
      </c>
      <c r="D292" s="86" t="str">
        <f t="shared" si="29"/>
        <v/>
      </c>
      <c r="E292" s="86" t="str">
        <f t="shared" si="30"/>
        <v/>
      </c>
      <c r="F292" s="86" t="str">
        <f t="shared" si="31"/>
        <v/>
      </c>
      <c r="G292" s="86" t="str">
        <f t="shared" si="32"/>
        <v/>
      </c>
      <c r="H292" s="158" t="str">
        <f>IF(AND(M292&gt;0,M292&lt;=STATS!$C$22),1,"")</f>
        <v/>
      </c>
      <c r="J292" s="24">
        <v>291</v>
      </c>
      <c r="K292">
        <v>45.452509999999997</v>
      </c>
      <c r="L292">
        <v>-92.510390000000001</v>
      </c>
      <c r="M292" s="5">
        <v>19.5</v>
      </c>
      <c r="N292" s="5" t="s">
        <v>633</v>
      </c>
      <c r="O292" s="189" t="s">
        <v>705</v>
      </c>
      <c r="R292" s="9"/>
      <c r="S292" s="9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EZ292" s="155"/>
      <c r="FA292" s="155"/>
      <c r="FB292" s="155"/>
      <c r="FC292" s="155"/>
      <c r="FD292" s="155"/>
    </row>
    <row r="293" spans="2:160">
      <c r="B293" s="86">
        <f t="shared" si="27"/>
        <v>0</v>
      </c>
      <c r="C293" s="86" t="str">
        <f t="shared" si="28"/>
        <v/>
      </c>
      <c r="D293" s="86" t="str">
        <f t="shared" si="29"/>
        <v/>
      </c>
      <c r="E293" s="86" t="str">
        <f t="shared" si="30"/>
        <v/>
      </c>
      <c r="F293" s="86" t="str">
        <f t="shared" si="31"/>
        <v/>
      </c>
      <c r="G293" s="86" t="str">
        <f t="shared" si="32"/>
        <v/>
      </c>
      <c r="H293" s="158" t="str">
        <f>IF(AND(M293&gt;0,M293&lt;=STATS!$C$22),1,"")</f>
        <v/>
      </c>
      <c r="J293" s="24">
        <v>292</v>
      </c>
      <c r="K293">
        <v>45.452959999999997</v>
      </c>
      <c r="L293">
        <v>-92.510409999999993</v>
      </c>
      <c r="M293" s="5">
        <v>19.5</v>
      </c>
      <c r="N293" s="5" t="s">
        <v>633</v>
      </c>
      <c r="O293" s="189" t="s">
        <v>705</v>
      </c>
      <c r="R293" s="9"/>
      <c r="S293" s="9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EZ293" s="155"/>
      <c r="FA293" s="155"/>
      <c r="FB293" s="155"/>
      <c r="FC293" s="155"/>
      <c r="FD293" s="155"/>
    </row>
    <row r="294" spans="2:160">
      <c r="B294" s="86">
        <f t="shared" si="27"/>
        <v>0</v>
      </c>
      <c r="C294" s="86" t="str">
        <f t="shared" si="28"/>
        <v/>
      </c>
      <c r="D294" s="86" t="str">
        <f t="shared" si="29"/>
        <v/>
      </c>
      <c r="E294" s="86" t="str">
        <f t="shared" si="30"/>
        <v/>
      </c>
      <c r="F294" s="86" t="str">
        <f t="shared" si="31"/>
        <v/>
      </c>
      <c r="G294" s="86" t="str">
        <f t="shared" si="32"/>
        <v/>
      </c>
      <c r="H294" s="158" t="str">
        <f>IF(AND(M294&gt;0,M294&lt;=STATS!$C$22),1,"")</f>
        <v/>
      </c>
      <c r="J294" s="24">
        <v>293</v>
      </c>
      <c r="K294">
        <v>45.453400000000002</v>
      </c>
      <c r="L294">
        <v>-92.510429999999999</v>
      </c>
      <c r="M294" s="5">
        <v>19.5</v>
      </c>
      <c r="N294" s="5" t="s">
        <v>633</v>
      </c>
      <c r="O294" s="189" t="s">
        <v>705</v>
      </c>
      <c r="R294" s="9"/>
      <c r="S294" s="9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EZ294" s="155"/>
      <c r="FA294" s="155"/>
      <c r="FB294" s="155"/>
      <c r="FC294" s="155"/>
      <c r="FD294" s="155"/>
    </row>
    <row r="295" spans="2:160">
      <c r="B295" s="86">
        <f t="shared" si="27"/>
        <v>0</v>
      </c>
      <c r="C295" s="86" t="str">
        <f t="shared" si="28"/>
        <v/>
      </c>
      <c r="D295" s="86" t="str">
        <f t="shared" si="29"/>
        <v/>
      </c>
      <c r="E295" s="86">
        <f t="shared" si="30"/>
        <v>0</v>
      </c>
      <c r="F295" s="86">
        <f t="shared" si="31"/>
        <v>0</v>
      </c>
      <c r="G295" s="86" t="str">
        <f t="shared" si="32"/>
        <v/>
      </c>
      <c r="H295" s="158">
        <f>IF(AND(M295&gt;0,M295&lt;=STATS!$C$22),1,"")</f>
        <v>1</v>
      </c>
      <c r="J295" s="24">
        <v>294</v>
      </c>
      <c r="K295">
        <v>45.453850000000003</v>
      </c>
      <c r="L295">
        <v>-92.510450000000006</v>
      </c>
      <c r="M295" s="5">
        <v>19</v>
      </c>
      <c r="N295" s="5" t="s">
        <v>633</v>
      </c>
      <c r="O295" s="189" t="s">
        <v>705</v>
      </c>
      <c r="R295" s="9"/>
      <c r="S295" s="9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EZ295" s="155"/>
      <c r="FA295" s="155"/>
      <c r="FB295" s="155"/>
      <c r="FC295" s="155"/>
      <c r="FD295" s="155"/>
    </row>
    <row r="296" spans="2:160">
      <c r="B296" s="86">
        <f t="shared" si="27"/>
        <v>0</v>
      </c>
      <c r="C296" s="86" t="str">
        <f t="shared" si="28"/>
        <v/>
      </c>
      <c r="D296" s="86" t="str">
        <f t="shared" si="29"/>
        <v/>
      </c>
      <c r="E296" s="86">
        <f t="shared" si="30"/>
        <v>0</v>
      </c>
      <c r="F296" s="86">
        <f t="shared" si="31"/>
        <v>0</v>
      </c>
      <c r="G296" s="86" t="str">
        <f t="shared" si="32"/>
        <v/>
      </c>
      <c r="H296" s="158">
        <f>IF(AND(M296&gt;0,M296&lt;=STATS!$C$22),1,"")</f>
        <v>1</v>
      </c>
      <c r="J296" s="24">
        <v>295</v>
      </c>
      <c r="K296">
        <v>45.454300000000003</v>
      </c>
      <c r="L296">
        <v>-92.510469999999998</v>
      </c>
      <c r="M296" s="5">
        <v>18.5</v>
      </c>
      <c r="N296" s="5" t="s">
        <v>631</v>
      </c>
      <c r="O296" s="189" t="s">
        <v>705</v>
      </c>
      <c r="R296" s="9"/>
      <c r="S296" s="9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EZ296" s="155"/>
      <c r="FA296" s="155"/>
      <c r="FB296" s="155"/>
      <c r="FC296" s="155"/>
      <c r="FD296" s="155"/>
    </row>
    <row r="297" spans="2:160">
      <c r="B297" s="86">
        <f t="shared" si="27"/>
        <v>0</v>
      </c>
      <c r="C297" s="86" t="str">
        <f t="shared" si="28"/>
        <v/>
      </c>
      <c r="D297" s="86" t="str">
        <f t="shared" si="29"/>
        <v/>
      </c>
      <c r="E297" s="86">
        <f t="shared" si="30"/>
        <v>0</v>
      </c>
      <c r="F297" s="86">
        <f t="shared" si="31"/>
        <v>0</v>
      </c>
      <c r="G297" s="86" t="str">
        <f t="shared" si="32"/>
        <v/>
      </c>
      <c r="H297" s="158">
        <f>IF(AND(M297&gt;0,M297&lt;=STATS!$C$22),1,"")</f>
        <v>1</v>
      </c>
      <c r="J297" s="24">
        <v>296</v>
      </c>
      <c r="K297">
        <v>45.454740000000001</v>
      </c>
      <c r="L297">
        <v>-92.510490000000004</v>
      </c>
      <c r="M297" s="5">
        <v>16</v>
      </c>
      <c r="N297" s="5" t="s">
        <v>632</v>
      </c>
      <c r="O297" s="189" t="s">
        <v>705</v>
      </c>
      <c r="R297" s="9"/>
      <c r="S297" s="9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EZ297" s="155"/>
      <c r="FA297" s="155"/>
      <c r="FB297" s="155"/>
      <c r="FC297" s="155"/>
      <c r="FD297" s="155"/>
    </row>
    <row r="298" spans="2:160">
      <c r="B298" s="86">
        <f t="shared" si="27"/>
        <v>1</v>
      </c>
      <c r="C298" s="86">
        <f t="shared" si="28"/>
        <v>1</v>
      </c>
      <c r="D298" s="86">
        <f t="shared" si="29"/>
        <v>1</v>
      </c>
      <c r="E298" s="86">
        <f t="shared" si="30"/>
        <v>1</v>
      </c>
      <c r="F298" s="86">
        <f t="shared" si="31"/>
        <v>1</v>
      </c>
      <c r="G298" s="86">
        <f t="shared" si="32"/>
        <v>6</v>
      </c>
      <c r="H298" s="158">
        <f>IF(AND(M298&gt;0,M298&lt;=STATS!$C$22),1,"")</f>
        <v>1</v>
      </c>
      <c r="J298" s="24">
        <v>297</v>
      </c>
      <c r="K298">
        <v>45.455190000000002</v>
      </c>
      <c r="L298">
        <v>-92.510509999999996</v>
      </c>
      <c r="M298" s="5">
        <v>6</v>
      </c>
      <c r="N298" s="5" t="s">
        <v>632</v>
      </c>
      <c r="O298" s="189" t="s">
        <v>705</v>
      </c>
      <c r="Q298" s="5">
        <v>1</v>
      </c>
      <c r="R298" s="9"/>
      <c r="S298" s="9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BR298" s="5">
        <v>1</v>
      </c>
      <c r="EZ298" s="155"/>
      <c r="FA298" s="155"/>
      <c r="FB298" s="155">
        <v>1</v>
      </c>
      <c r="FC298" s="155"/>
      <c r="FD298" s="155"/>
    </row>
    <row r="299" spans="2:160">
      <c r="B299" s="86">
        <f t="shared" si="27"/>
        <v>0</v>
      </c>
      <c r="C299" s="86" t="str">
        <f t="shared" si="28"/>
        <v/>
      </c>
      <c r="D299" s="86" t="str">
        <f t="shared" si="29"/>
        <v/>
      </c>
      <c r="E299" s="86">
        <f t="shared" si="30"/>
        <v>0</v>
      </c>
      <c r="F299" s="86">
        <f t="shared" si="31"/>
        <v>0</v>
      </c>
      <c r="G299" s="86" t="str">
        <f t="shared" si="32"/>
        <v/>
      </c>
      <c r="H299" s="158">
        <f>IF(AND(M299&gt;0,M299&lt;=STATS!$C$22),1,"")</f>
        <v>1</v>
      </c>
      <c r="J299" s="24">
        <v>298</v>
      </c>
      <c r="K299">
        <v>45.44941</v>
      </c>
      <c r="L299">
        <v>-92.509619999999998</v>
      </c>
      <c r="M299" s="5">
        <v>13.5</v>
      </c>
      <c r="N299" s="5" t="s">
        <v>631</v>
      </c>
      <c r="O299" s="189" t="s">
        <v>705</v>
      </c>
      <c r="R299" s="9"/>
      <c r="S299" s="9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EZ299" s="155"/>
      <c r="FA299" s="155"/>
      <c r="FB299" s="155">
        <v>1</v>
      </c>
      <c r="FC299" s="155"/>
      <c r="FD299" s="155"/>
    </row>
    <row r="300" spans="2:160">
      <c r="B300" s="86">
        <f t="shared" si="27"/>
        <v>0</v>
      </c>
      <c r="C300" s="86" t="str">
        <f t="shared" si="28"/>
        <v/>
      </c>
      <c r="D300" s="86" t="str">
        <f t="shared" si="29"/>
        <v/>
      </c>
      <c r="E300" s="86">
        <f t="shared" si="30"/>
        <v>0</v>
      </c>
      <c r="F300" s="86">
        <f t="shared" si="31"/>
        <v>0</v>
      </c>
      <c r="G300" s="86" t="str">
        <f t="shared" si="32"/>
        <v/>
      </c>
      <c r="H300" s="158">
        <f>IF(AND(M300&gt;0,M300&lt;=STATS!$C$22),1,"")</f>
        <v>1</v>
      </c>
      <c r="J300" s="24">
        <v>299</v>
      </c>
      <c r="K300">
        <v>45.449849999999998</v>
      </c>
      <c r="L300">
        <v>-92.509640000000005</v>
      </c>
      <c r="M300" s="5">
        <v>17.5</v>
      </c>
      <c r="N300" s="5" t="s">
        <v>633</v>
      </c>
      <c r="O300" s="189" t="s">
        <v>705</v>
      </c>
      <c r="R300" s="9"/>
      <c r="S300" s="9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EZ300" s="155"/>
      <c r="FA300" s="155"/>
      <c r="FB300" s="155"/>
      <c r="FC300" s="155"/>
      <c r="FD300" s="155"/>
    </row>
    <row r="301" spans="2:160">
      <c r="B301" s="86">
        <f t="shared" si="27"/>
        <v>0</v>
      </c>
      <c r="C301" s="86" t="str">
        <f t="shared" si="28"/>
        <v/>
      </c>
      <c r="D301" s="86" t="str">
        <f t="shared" si="29"/>
        <v/>
      </c>
      <c r="E301" s="86" t="str">
        <f t="shared" si="30"/>
        <v/>
      </c>
      <c r="F301" s="86" t="str">
        <f t="shared" si="31"/>
        <v/>
      </c>
      <c r="G301" s="86" t="str">
        <f t="shared" si="32"/>
        <v/>
      </c>
      <c r="H301" s="158" t="str">
        <f>IF(AND(M301&gt;0,M301&lt;=STATS!$C$22),1,"")</f>
        <v/>
      </c>
      <c r="J301" s="24">
        <v>300</v>
      </c>
      <c r="K301">
        <v>45.450299999999999</v>
      </c>
      <c r="L301">
        <v>-92.509659999999997</v>
      </c>
      <c r="M301" s="5">
        <v>19.5</v>
      </c>
      <c r="N301" s="5" t="s">
        <v>633</v>
      </c>
      <c r="O301" s="189" t="s">
        <v>705</v>
      </c>
      <c r="R301" s="9"/>
      <c r="S301" s="9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EZ301" s="155"/>
      <c r="FA301" s="155"/>
      <c r="FB301" s="155"/>
      <c r="FC301" s="155"/>
      <c r="FD301" s="155"/>
    </row>
    <row r="302" spans="2:160">
      <c r="B302" s="86">
        <f t="shared" si="27"/>
        <v>0</v>
      </c>
      <c r="C302" s="86" t="str">
        <f t="shared" si="28"/>
        <v/>
      </c>
      <c r="D302" s="86" t="str">
        <f t="shared" si="29"/>
        <v/>
      </c>
      <c r="E302" s="86" t="str">
        <f t="shared" si="30"/>
        <v/>
      </c>
      <c r="F302" s="86" t="str">
        <f t="shared" si="31"/>
        <v/>
      </c>
      <c r="G302" s="86" t="str">
        <f t="shared" si="32"/>
        <v/>
      </c>
      <c r="H302" s="158" t="str">
        <f>IF(AND(M302&gt;0,M302&lt;=STATS!$C$22),1,"")</f>
        <v/>
      </c>
      <c r="J302" s="24">
        <v>301</v>
      </c>
      <c r="K302">
        <v>45.450740000000003</v>
      </c>
      <c r="L302">
        <v>-92.509680000000003</v>
      </c>
      <c r="M302" s="5">
        <v>19.5</v>
      </c>
      <c r="N302" s="5" t="s">
        <v>633</v>
      </c>
      <c r="O302" s="189" t="s">
        <v>705</v>
      </c>
      <c r="R302" s="9"/>
      <c r="S302" s="9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EZ302" s="155"/>
      <c r="FA302" s="155"/>
      <c r="FB302" s="155"/>
      <c r="FC302" s="155"/>
      <c r="FD302" s="155"/>
    </row>
    <row r="303" spans="2:160">
      <c r="B303" s="86">
        <f t="shared" si="27"/>
        <v>0</v>
      </c>
      <c r="C303" s="86" t="str">
        <f t="shared" si="28"/>
        <v/>
      </c>
      <c r="D303" s="86" t="str">
        <f t="shared" si="29"/>
        <v/>
      </c>
      <c r="E303" s="86" t="str">
        <f t="shared" si="30"/>
        <v/>
      </c>
      <c r="F303" s="86" t="str">
        <f t="shared" si="31"/>
        <v/>
      </c>
      <c r="G303" s="86" t="str">
        <f t="shared" si="32"/>
        <v/>
      </c>
      <c r="H303" s="158" t="str">
        <f>IF(AND(M303&gt;0,M303&lt;=STATS!$C$22),1,"")</f>
        <v/>
      </c>
      <c r="J303" s="24">
        <v>302</v>
      </c>
      <c r="K303">
        <v>45.451189999999997</v>
      </c>
      <c r="L303">
        <v>-92.509699999999995</v>
      </c>
      <c r="M303" s="5">
        <v>20</v>
      </c>
      <c r="N303" s="5" t="s">
        <v>633</v>
      </c>
      <c r="O303" s="189" t="s">
        <v>705</v>
      </c>
      <c r="R303" s="9"/>
      <c r="S303" s="9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EZ303" s="155"/>
      <c r="FA303" s="155"/>
      <c r="FB303" s="155"/>
      <c r="FC303" s="155"/>
      <c r="FD303" s="155"/>
    </row>
    <row r="304" spans="2:160">
      <c r="B304" s="86">
        <f t="shared" si="27"/>
        <v>0</v>
      </c>
      <c r="C304" s="86" t="str">
        <f t="shared" si="28"/>
        <v/>
      </c>
      <c r="D304" s="86" t="str">
        <f t="shared" si="29"/>
        <v/>
      </c>
      <c r="E304" s="86" t="str">
        <f t="shared" si="30"/>
        <v/>
      </c>
      <c r="F304" s="86" t="str">
        <f t="shared" si="31"/>
        <v/>
      </c>
      <c r="G304" s="86" t="str">
        <f t="shared" si="32"/>
        <v/>
      </c>
      <c r="H304" s="158" t="str">
        <f>IF(AND(M304&gt;0,M304&lt;=STATS!$C$22),1,"")</f>
        <v/>
      </c>
      <c r="J304" s="24">
        <v>303</v>
      </c>
      <c r="K304">
        <v>45.451630000000002</v>
      </c>
      <c r="L304">
        <v>-92.509720000000002</v>
      </c>
      <c r="M304" s="5">
        <v>19.5</v>
      </c>
      <c r="N304" s="5" t="s">
        <v>633</v>
      </c>
      <c r="O304" s="189" t="s">
        <v>705</v>
      </c>
      <c r="R304" s="9"/>
      <c r="S304" s="9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EZ304" s="155"/>
      <c r="FA304" s="155"/>
      <c r="FB304" s="155"/>
      <c r="FC304" s="155"/>
      <c r="FD304" s="155"/>
    </row>
    <row r="305" spans="2:160">
      <c r="B305" s="86">
        <f t="shared" si="27"/>
        <v>0</v>
      </c>
      <c r="C305" s="86" t="str">
        <f t="shared" si="28"/>
        <v/>
      </c>
      <c r="D305" s="86" t="str">
        <f t="shared" si="29"/>
        <v/>
      </c>
      <c r="E305" s="86" t="str">
        <f t="shared" si="30"/>
        <v/>
      </c>
      <c r="F305" s="86" t="str">
        <f t="shared" si="31"/>
        <v/>
      </c>
      <c r="G305" s="86" t="str">
        <f t="shared" si="32"/>
        <v/>
      </c>
      <c r="H305" s="158" t="str">
        <f>IF(AND(M305&gt;0,M305&lt;=STATS!$C$22),1,"")</f>
        <v/>
      </c>
      <c r="J305" s="24">
        <v>304</v>
      </c>
      <c r="K305">
        <v>45.452080000000002</v>
      </c>
      <c r="L305">
        <v>-92.509739999999994</v>
      </c>
      <c r="M305" s="5">
        <v>19.5</v>
      </c>
      <c r="N305" s="5" t="s">
        <v>631</v>
      </c>
      <c r="O305" s="189" t="s">
        <v>705</v>
      </c>
      <c r="R305" s="9"/>
      <c r="S305" s="9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EZ305" s="155"/>
      <c r="FA305" s="155"/>
      <c r="FB305" s="155"/>
      <c r="FC305" s="155"/>
      <c r="FD305" s="155"/>
    </row>
    <row r="306" spans="2:160">
      <c r="B306" s="86">
        <f t="shared" si="27"/>
        <v>0</v>
      </c>
      <c r="C306" s="86" t="str">
        <f t="shared" si="28"/>
        <v/>
      </c>
      <c r="D306" s="86" t="str">
        <f t="shared" si="29"/>
        <v/>
      </c>
      <c r="E306" s="86">
        <f t="shared" si="30"/>
        <v>0</v>
      </c>
      <c r="F306" s="86">
        <f t="shared" si="31"/>
        <v>0</v>
      </c>
      <c r="G306" s="86" t="str">
        <f t="shared" si="32"/>
        <v/>
      </c>
      <c r="H306" s="158">
        <f>IF(AND(M306&gt;0,M306&lt;=STATS!$C$22),1,"")</f>
        <v>1</v>
      </c>
      <c r="J306" s="24">
        <v>305</v>
      </c>
      <c r="K306">
        <v>45.452530000000003</v>
      </c>
      <c r="L306">
        <v>-92.50976</v>
      </c>
      <c r="M306" s="5">
        <v>19</v>
      </c>
      <c r="N306" s="5" t="s">
        <v>633</v>
      </c>
      <c r="O306" s="189" t="s">
        <v>705</v>
      </c>
      <c r="R306" s="9"/>
      <c r="S306" s="9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EZ306" s="155"/>
      <c r="FA306" s="155"/>
      <c r="FB306" s="155"/>
      <c r="FC306" s="155"/>
      <c r="FD306" s="155"/>
    </row>
    <row r="307" spans="2:160">
      <c r="B307" s="86">
        <f t="shared" si="27"/>
        <v>0</v>
      </c>
      <c r="C307" s="86" t="str">
        <f t="shared" si="28"/>
        <v/>
      </c>
      <c r="D307" s="86" t="str">
        <f t="shared" si="29"/>
        <v/>
      </c>
      <c r="E307" s="86">
        <f t="shared" si="30"/>
        <v>0</v>
      </c>
      <c r="F307" s="86">
        <f t="shared" si="31"/>
        <v>0</v>
      </c>
      <c r="G307" s="86" t="str">
        <f t="shared" si="32"/>
        <v/>
      </c>
      <c r="H307" s="158">
        <f>IF(AND(M307&gt;0,M307&lt;=STATS!$C$22),1,"")</f>
        <v>1</v>
      </c>
      <c r="J307" s="24">
        <v>306</v>
      </c>
      <c r="K307">
        <v>45.452970000000001</v>
      </c>
      <c r="L307">
        <v>-92.509780000000006</v>
      </c>
      <c r="M307" s="5">
        <v>19</v>
      </c>
      <c r="N307" s="5" t="s">
        <v>633</v>
      </c>
      <c r="O307" s="189" t="s">
        <v>705</v>
      </c>
      <c r="R307" s="9"/>
      <c r="S307" s="9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EZ307" s="155"/>
      <c r="FA307" s="155"/>
      <c r="FB307" s="155"/>
      <c r="FC307" s="155"/>
      <c r="FD307" s="155"/>
    </row>
    <row r="308" spans="2:160">
      <c r="B308" s="86">
        <f t="shared" si="27"/>
        <v>0</v>
      </c>
      <c r="C308" s="86" t="str">
        <f t="shared" si="28"/>
        <v/>
      </c>
      <c r="D308" s="86" t="str">
        <f t="shared" si="29"/>
        <v/>
      </c>
      <c r="E308" s="86">
        <f t="shared" si="30"/>
        <v>0</v>
      </c>
      <c r="F308" s="86">
        <f t="shared" si="31"/>
        <v>0</v>
      </c>
      <c r="G308" s="86" t="str">
        <f t="shared" si="32"/>
        <v/>
      </c>
      <c r="H308" s="158">
        <f>IF(AND(M308&gt;0,M308&lt;=STATS!$C$22),1,"")</f>
        <v>1</v>
      </c>
      <c r="J308" s="24">
        <v>307</v>
      </c>
      <c r="K308">
        <v>45.453420000000001</v>
      </c>
      <c r="L308">
        <v>-92.509799999999998</v>
      </c>
      <c r="M308" s="5">
        <v>18.5</v>
      </c>
      <c r="N308" s="5" t="s">
        <v>633</v>
      </c>
      <c r="O308" s="189" t="s">
        <v>705</v>
      </c>
      <c r="R308" s="9"/>
      <c r="S308" s="9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EZ308" s="155"/>
      <c r="FA308" s="155"/>
      <c r="FB308" s="155"/>
      <c r="FC308" s="155"/>
      <c r="FD308" s="155"/>
    </row>
    <row r="309" spans="2:160">
      <c r="B309" s="86">
        <f t="shared" si="27"/>
        <v>0</v>
      </c>
      <c r="C309" s="86" t="str">
        <f t="shared" si="28"/>
        <v/>
      </c>
      <c r="D309" s="86" t="str">
        <f t="shared" si="29"/>
        <v/>
      </c>
      <c r="E309" s="86">
        <f t="shared" si="30"/>
        <v>0</v>
      </c>
      <c r="F309" s="86">
        <f t="shared" si="31"/>
        <v>0</v>
      </c>
      <c r="G309" s="86" t="str">
        <f t="shared" si="32"/>
        <v/>
      </c>
      <c r="H309" s="158">
        <f>IF(AND(M309&gt;0,M309&lt;=STATS!$C$22),1,"")</f>
        <v>1</v>
      </c>
      <c r="J309" s="24">
        <v>308</v>
      </c>
      <c r="K309">
        <v>45.453859999999999</v>
      </c>
      <c r="L309">
        <v>-92.509820000000005</v>
      </c>
      <c r="M309" s="5">
        <v>16</v>
      </c>
      <c r="N309" s="5" t="s">
        <v>632</v>
      </c>
      <c r="O309" s="189" t="s">
        <v>705</v>
      </c>
      <c r="R309" s="9"/>
      <c r="S309" s="9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EZ309" s="155"/>
      <c r="FA309" s="155"/>
      <c r="FB309" s="155"/>
      <c r="FC309" s="155"/>
      <c r="FD309" s="155"/>
    </row>
    <row r="310" spans="2:160">
      <c r="B310" s="86">
        <f t="shared" si="27"/>
        <v>0</v>
      </c>
      <c r="C310" s="86" t="str">
        <f t="shared" si="28"/>
        <v/>
      </c>
      <c r="D310" s="86" t="str">
        <f t="shared" si="29"/>
        <v/>
      </c>
      <c r="E310" s="86">
        <f t="shared" si="30"/>
        <v>0</v>
      </c>
      <c r="F310" s="86">
        <f t="shared" si="31"/>
        <v>0</v>
      </c>
      <c r="G310" s="86" t="str">
        <f t="shared" si="32"/>
        <v/>
      </c>
      <c r="H310" s="158">
        <f>IF(AND(M310&gt;0,M310&lt;=STATS!$C$22),1,"")</f>
        <v>1</v>
      </c>
      <c r="J310" s="24">
        <v>309</v>
      </c>
      <c r="K310">
        <v>45.45431</v>
      </c>
      <c r="L310">
        <v>-92.509839999999997</v>
      </c>
      <c r="M310" s="5">
        <v>11</v>
      </c>
      <c r="N310" s="5" t="s">
        <v>632</v>
      </c>
      <c r="O310" s="189" t="s">
        <v>705</v>
      </c>
      <c r="R310" s="9"/>
      <c r="S310" s="9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EZ310" s="155"/>
      <c r="FA310" s="155"/>
      <c r="FB310" s="155"/>
      <c r="FC310" s="155"/>
      <c r="FD310" s="155"/>
    </row>
    <row r="311" spans="2:160">
      <c r="B311" s="86">
        <f t="shared" si="27"/>
        <v>3</v>
      </c>
      <c r="C311" s="86">
        <f t="shared" si="28"/>
        <v>3</v>
      </c>
      <c r="D311" s="86">
        <f t="shared" si="29"/>
        <v>3</v>
      </c>
      <c r="E311" s="86">
        <f t="shared" si="30"/>
        <v>3</v>
      </c>
      <c r="F311" s="86">
        <f t="shared" si="31"/>
        <v>3</v>
      </c>
      <c r="G311" s="86">
        <f t="shared" si="32"/>
        <v>7</v>
      </c>
      <c r="H311" s="158">
        <f>IF(AND(M311&gt;0,M311&lt;=STATS!$C$22),1,"")</f>
        <v>1</v>
      </c>
      <c r="J311" s="24">
        <v>310</v>
      </c>
      <c r="K311">
        <v>45.45476</v>
      </c>
      <c r="L311">
        <v>-92.509860000000003</v>
      </c>
      <c r="M311" s="5">
        <v>7</v>
      </c>
      <c r="N311" s="5" t="s">
        <v>632</v>
      </c>
      <c r="O311" s="189" t="s">
        <v>705</v>
      </c>
      <c r="Q311" s="5">
        <v>2</v>
      </c>
      <c r="R311" s="9"/>
      <c r="S311" s="9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BR311" s="5">
        <v>2</v>
      </c>
      <c r="BW311" s="5">
        <v>1</v>
      </c>
      <c r="CN311" s="5">
        <v>1</v>
      </c>
      <c r="EZ311" s="155"/>
      <c r="FA311" s="155"/>
      <c r="FB311" s="155">
        <v>1</v>
      </c>
      <c r="FC311" s="155"/>
      <c r="FD311" s="155"/>
    </row>
    <row r="312" spans="2:160">
      <c r="B312" s="86">
        <f t="shared" si="27"/>
        <v>0</v>
      </c>
      <c r="C312" s="86" t="str">
        <f t="shared" si="28"/>
        <v/>
      </c>
      <c r="D312" s="86" t="str">
        <f t="shared" si="29"/>
        <v/>
      </c>
      <c r="E312" s="86">
        <f t="shared" si="30"/>
        <v>0</v>
      </c>
      <c r="F312" s="86">
        <f t="shared" si="31"/>
        <v>0</v>
      </c>
      <c r="G312" s="86" t="str">
        <f t="shared" si="32"/>
        <v/>
      </c>
      <c r="H312" s="158">
        <f>IF(AND(M312&gt;0,M312&lt;=STATS!$C$22),1,"")</f>
        <v>1</v>
      </c>
      <c r="J312" s="24">
        <v>311</v>
      </c>
      <c r="K312">
        <v>45.449869999999997</v>
      </c>
      <c r="L312">
        <v>-92.509010000000004</v>
      </c>
      <c r="M312" s="5">
        <v>16</v>
      </c>
      <c r="N312" s="5" t="s">
        <v>633</v>
      </c>
      <c r="O312" s="189" t="s">
        <v>705</v>
      </c>
      <c r="R312" s="9"/>
      <c r="S312" s="9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EZ312" s="155"/>
      <c r="FA312" s="155"/>
      <c r="FB312" s="155"/>
      <c r="FC312" s="155"/>
      <c r="FD312" s="155"/>
    </row>
    <row r="313" spans="2:160">
      <c r="B313" s="86">
        <f t="shared" si="27"/>
        <v>0</v>
      </c>
      <c r="C313" s="86" t="str">
        <f t="shared" si="28"/>
        <v/>
      </c>
      <c r="D313" s="86" t="str">
        <f t="shared" si="29"/>
        <v/>
      </c>
      <c r="E313" s="86" t="str">
        <f t="shared" si="30"/>
        <v/>
      </c>
      <c r="F313" s="86" t="str">
        <f t="shared" si="31"/>
        <v/>
      </c>
      <c r="G313" s="86" t="str">
        <f t="shared" si="32"/>
        <v/>
      </c>
      <c r="H313" s="158" t="str">
        <f>IF(AND(M313&gt;0,M313&lt;=STATS!$C$22),1,"")</f>
        <v/>
      </c>
      <c r="J313" s="24">
        <v>312</v>
      </c>
      <c r="K313">
        <v>45.450310000000002</v>
      </c>
      <c r="L313">
        <v>-92.509029999999996</v>
      </c>
      <c r="M313" s="5">
        <v>19.5</v>
      </c>
      <c r="N313" s="5" t="s">
        <v>633</v>
      </c>
      <c r="O313" s="189" t="s">
        <v>705</v>
      </c>
      <c r="R313" s="9"/>
      <c r="S313" s="9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EZ313" s="155"/>
      <c r="FA313" s="155"/>
      <c r="FB313" s="155"/>
      <c r="FC313" s="155"/>
      <c r="FD313" s="155"/>
    </row>
    <row r="314" spans="2:160">
      <c r="B314" s="86">
        <f t="shared" si="27"/>
        <v>0</v>
      </c>
      <c r="C314" s="86" t="str">
        <f t="shared" si="28"/>
        <v/>
      </c>
      <c r="D314" s="86" t="str">
        <f t="shared" si="29"/>
        <v/>
      </c>
      <c r="E314" s="86" t="str">
        <f t="shared" si="30"/>
        <v/>
      </c>
      <c r="F314" s="86" t="str">
        <f t="shared" si="31"/>
        <v/>
      </c>
      <c r="G314" s="86" t="str">
        <f t="shared" si="32"/>
        <v/>
      </c>
      <c r="H314" s="158" t="str">
        <f>IF(AND(M314&gt;0,M314&lt;=STATS!$C$22),1,"")</f>
        <v/>
      </c>
      <c r="J314" s="24">
        <v>313</v>
      </c>
      <c r="K314">
        <v>45.450760000000002</v>
      </c>
      <c r="L314">
        <v>-92.509050000000002</v>
      </c>
      <c r="M314" s="5">
        <v>19.5</v>
      </c>
      <c r="N314" s="5" t="s">
        <v>633</v>
      </c>
      <c r="O314" s="189" t="s">
        <v>705</v>
      </c>
      <c r="R314" s="9"/>
      <c r="S314" s="9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EZ314" s="155"/>
      <c r="FA314" s="155"/>
      <c r="FB314" s="155"/>
      <c r="FC314" s="155"/>
      <c r="FD314" s="155"/>
    </row>
    <row r="315" spans="2:160">
      <c r="B315" s="86">
        <f t="shared" si="27"/>
        <v>0</v>
      </c>
      <c r="C315" s="86" t="str">
        <f t="shared" si="28"/>
        <v/>
      </c>
      <c r="D315" s="86" t="str">
        <f t="shared" si="29"/>
        <v/>
      </c>
      <c r="E315" s="86" t="str">
        <f t="shared" si="30"/>
        <v/>
      </c>
      <c r="F315" s="86" t="str">
        <f t="shared" si="31"/>
        <v/>
      </c>
      <c r="G315" s="86" t="str">
        <f t="shared" si="32"/>
        <v/>
      </c>
      <c r="H315" s="158" t="str">
        <f>IF(AND(M315&gt;0,M315&lt;=STATS!$C$22),1,"")</f>
        <v/>
      </c>
      <c r="J315" s="24">
        <v>314</v>
      </c>
      <c r="K315">
        <v>45.4512</v>
      </c>
      <c r="L315">
        <v>-92.509069999999994</v>
      </c>
      <c r="M315" s="5">
        <v>19.5</v>
      </c>
      <c r="N315" s="5" t="s">
        <v>633</v>
      </c>
      <c r="O315" s="189" t="s">
        <v>705</v>
      </c>
      <c r="R315" s="9"/>
      <c r="S315" s="9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EZ315" s="155"/>
      <c r="FA315" s="155"/>
      <c r="FB315" s="155"/>
      <c r="FC315" s="155"/>
      <c r="FD315" s="155"/>
    </row>
    <row r="316" spans="2:160">
      <c r="B316" s="86">
        <f t="shared" si="27"/>
        <v>0</v>
      </c>
      <c r="C316" s="86" t="str">
        <f t="shared" si="28"/>
        <v/>
      </c>
      <c r="D316" s="86" t="str">
        <f t="shared" si="29"/>
        <v/>
      </c>
      <c r="E316" s="86">
        <f t="shared" si="30"/>
        <v>0</v>
      </c>
      <c r="F316" s="86">
        <f t="shared" si="31"/>
        <v>0</v>
      </c>
      <c r="G316" s="86" t="str">
        <f t="shared" si="32"/>
        <v/>
      </c>
      <c r="H316" s="158">
        <f>IF(AND(M316&gt;0,M316&lt;=STATS!$C$22),1,"")</f>
        <v>1</v>
      </c>
      <c r="J316" s="24">
        <v>315</v>
      </c>
      <c r="K316">
        <v>45.451650000000001</v>
      </c>
      <c r="L316">
        <v>-92.50909</v>
      </c>
      <c r="M316" s="5">
        <v>19</v>
      </c>
      <c r="N316" s="5" t="s">
        <v>633</v>
      </c>
      <c r="O316" s="189" t="s">
        <v>705</v>
      </c>
      <c r="R316" s="9"/>
      <c r="S316" s="9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EZ316" s="155"/>
      <c r="FA316" s="155"/>
      <c r="FB316" s="155"/>
      <c r="FC316" s="155"/>
      <c r="FD316" s="155"/>
    </row>
    <row r="317" spans="2:160">
      <c r="B317" s="86">
        <f t="shared" si="27"/>
        <v>0</v>
      </c>
      <c r="C317" s="86" t="str">
        <f t="shared" si="28"/>
        <v/>
      </c>
      <c r="D317" s="86" t="str">
        <f t="shared" si="29"/>
        <v/>
      </c>
      <c r="E317" s="86" t="str">
        <f t="shared" si="30"/>
        <v/>
      </c>
      <c r="F317" s="86" t="str">
        <f t="shared" si="31"/>
        <v/>
      </c>
      <c r="G317" s="86" t="str">
        <f t="shared" si="32"/>
        <v/>
      </c>
      <c r="H317" s="158" t="str">
        <f>IF(AND(M317&gt;0,M317&lt;=STATS!$C$22),1,"")</f>
        <v/>
      </c>
      <c r="J317" s="24">
        <v>316</v>
      </c>
      <c r="K317">
        <v>45.452089999999998</v>
      </c>
      <c r="L317">
        <v>-92.509110000000007</v>
      </c>
      <c r="M317" s="5">
        <v>20</v>
      </c>
      <c r="N317" s="5" t="s">
        <v>633</v>
      </c>
      <c r="O317" s="189" t="s">
        <v>705</v>
      </c>
      <c r="R317" s="9"/>
      <c r="S317" s="9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EZ317" s="155"/>
      <c r="FA317" s="155"/>
      <c r="FB317" s="155"/>
      <c r="FC317" s="155"/>
      <c r="FD317" s="155"/>
    </row>
    <row r="318" spans="2:160">
      <c r="B318" s="86">
        <f t="shared" si="27"/>
        <v>0</v>
      </c>
      <c r="C318" s="86" t="str">
        <f t="shared" si="28"/>
        <v/>
      </c>
      <c r="D318" s="86" t="str">
        <f t="shared" si="29"/>
        <v/>
      </c>
      <c r="E318" s="86">
        <f t="shared" si="30"/>
        <v>0</v>
      </c>
      <c r="F318" s="86">
        <f t="shared" si="31"/>
        <v>0</v>
      </c>
      <c r="G318" s="86" t="str">
        <f t="shared" si="32"/>
        <v/>
      </c>
      <c r="H318" s="158">
        <f>IF(AND(M318&gt;0,M318&lt;=STATS!$C$22),1,"")</f>
        <v>1</v>
      </c>
      <c r="J318" s="24">
        <v>317</v>
      </c>
      <c r="K318">
        <v>45.452539999999999</v>
      </c>
      <c r="L318">
        <v>-92.509129999999999</v>
      </c>
      <c r="M318" s="5">
        <v>19</v>
      </c>
      <c r="N318" s="5" t="s">
        <v>633</v>
      </c>
      <c r="O318" s="189" t="s">
        <v>705</v>
      </c>
      <c r="R318" s="9"/>
      <c r="S318" s="9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EZ318" s="155"/>
      <c r="FA318" s="155"/>
      <c r="FB318" s="155"/>
      <c r="FC318" s="155"/>
      <c r="FD318" s="155"/>
    </row>
    <row r="319" spans="2:160">
      <c r="B319" s="86">
        <f t="shared" si="27"/>
        <v>0</v>
      </c>
      <c r="C319" s="86" t="str">
        <f t="shared" si="28"/>
        <v/>
      </c>
      <c r="D319" s="86" t="str">
        <f t="shared" si="29"/>
        <v/>
      </c>
      <c r="E319" s="86">
        <f t="shared" si="30"/>
        <v>0</v>
      </c>
      <c r="F319" s="86">
        <f t="shared" si="31"/>
        <v>0</v>
      </c>
      <c r="G319" s="86" t="str">
        <f t="shared" si="32"/>
        <v/>
      </c>
      <c r="H319" s="158">
        <f>IF(AND(M319&gt;0,M319&lt;=STATS!$C$22),1,"")</f>
        <v>1</v>
      </c>
      <c r="J319" s="24">
        <v>318</v>
      </c>
      <c r="K319">
        <v>45.45299</v>
      </c>
      <c r="L319">
        <v>-92.509150000000005</v>
      </c>
      <c r="M319" s="5">
        <v>18.5</v>
      </c>
      <c r="N319" s="5" t="s">
        <v>633</v>
      </c>
      <c r="O319" s="189" t="s">
        <v>705</v>
      </c>
      <c r="R319" s="9"/>
      <c r="S319" s="9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EZ319" s="155"/>
      <c r="FA319" s="155"/>
      <c r="FB319" s="155"/>
      <c r="FC319" s="155"/>
      <c r="FD319" s="155"/>
    </row>
    <row r="320" spans="2:160">
      <c r="B320" s="86">
        <f t="shared" si="27"/>
        <v>0</v>
      </c>
      <c r="C320" s="86" t="str">
        <f t="shared" si="28"/>
        <v/>
      </c>
      <c r="D320" s="86" t="str">
        <f t="shared" si="29"/>
        <v/>
      </c>
      <c r="E320" s="86">
        <f t="shared" si="30"/>
        <v>0</v>
      </c>
      <c r="F320" s="86">
        <f t="shared" si="31"/>
        <v>0</v>
      </c>
      <c r="G320" s="86" t="str">
        <f t="shared" si="32"/>
        <v/>
      </c>
      <c r="H320" s="158">
        <f>IF(AND(M320&gt;0,M320&lt;=STATS!$C$22),1,"")</f>
        <v>1</v>
      </c>
      <c r="J320" s="24">
        <v>319</v>
      </c>
      <c r="K320">
        <v>45.453429999999997</v>
      </c>
      <c r="L320">
        <v>-92.509169999999997</v>
      </c>
      <c r="M320" s="5">
        <v>15.5</v>
      </c>
      <c r="N320" s="5" t="s">
        <v>632</v>
      </c>
      <c r="O320" s="189" t="s">
        <v>705</v>
      </c>
      <c r="R320" s="9"/>
      <c r="S320" s="9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EZ320" s="155"/>
      <c r="FA320" s="155"/>
      <c r="FB320" s="155"/>
      <c r="FC320" s="155"/>
      <c r="FD320" s="155"/>
    </row>
    <row r="321" spans="2:160">
      <c r="B321" s="86">
        <f t="shared" si="27"/>
        <v>1</v>
      </c>
      <c r="C321" s="86">
        <f t="shared" si="28"/>
        <v>1</v>
      </c>
      <c r="D321" s="86">
        <f t="shared" si="29"/>
        <v>1</v>
      </c>
      <c r="E321" s="86">
        <f t="shared" si="30"/>
        <v>1</v>
      </c>
      <c r="F321" s="86">
        <f t="shared" si="31"/>
        <v>1</v>
      </c>
      <c r="G321" s="86">
        <f t="shared" si="32"/>
        <v>9</v>
      </c>
      <c r="H321" s="158">
        <f>IF(AND(M321&gt;0,M321&lt;=STATS!$C$22),1,"")</f>
        <v>1</v>
      </c>
      <c r="J321" s="24">
        <v>320</v>
      </c>
      <c r="K321">
        <v>45.453879999999998</v>
      </c>
      <c r="L321">
        <v>-92.509190000000004</v>
      </c>
      <c r="M321" s="5">
        <v>9</v>
      </c>
      <c r="N321" s="5" t="s">
        <v>632</v>
      </c>
      <c r="O321" s="189" t="s">
        <v>705</v>
      </c>
      <c r="Q321" s="5">
        <v>2</v>
      </c>
      <c r="R321" s="9"/>
      <c r="S321" s="9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BW321" s="5">
        <v>2</v>
      </c>
      <c r="EZ321" s="155"/>
      <c r="FA321" s="155"/>
      <c r="FB321" s="155"/>
      <c r="FC321" s="155"/>
      <c r="FD321" s="155"/>
    </row>
    <row r="322" spans="2:160">
      <c r="B322" s="86">
        <f t="shared" ref="B322:B385" si="33">COUNT(R322:EY322,FE322:FM322)</f>
        <v>2</v>
      </c>
      <c r="C322" s="86">
        <f t="shared" ref="C322:C385" si="34">IF(COUNT(R322:EY322,FE322:FM322)&gt;0,COUNT(R322:EY322,FE322:FM322),"")</f>
        <v>2</v>
      </c>
      <c r="D322" s="86">
        <f t="shared" ref="D322:D385" si="35">IF(COUNT(T322:BJ322,BL322:BT322,BV322:CB322,CD322:EY322,FE322:FM322)&gt;0,COUNT(T322:BJ322,BL322:BT322,BV322:CB322,CD322:EY322,FE322:FM322),"")</f>
        <v>2</v>
      </c>
      <c r="E322" s="86">
        <f t="shared" ref="E322:E385" si="36">IF(H322=1,COUNT(R322:EY322,FE322:FM322),"")</f>
        <v>2</v>
      </c>
      <c r="F322" s="86">
        <f t="shared" ref="F322:F385" si="37">IF(H322=1,COUNT(T322:BJ322,BL322:BT322,BV322:CB322,CD322:EY322,FE322:FM322),"")</f>
        <v>2</v>
      </c>
      <c r="G322" s="86">
        <f t="shared" ref="G322:G385" si="38">IF($B322&gt;=1,$M322,"")</f>
        <v>2.5</v>
      </c>
      <c r="H322" s="158">
        <f>IF(AND(M322&gt;0,M322&lt;=STATS!$C$22),1,"")</f>
        <v>1</v>
      </c>
      <c r="J322" s="24">
        <v>321</v>
      </c>
      <c r="K322">
        <v>45.454320000000003</v>
      </c>
      <c r="L322">
        <v>-92.509209999999996</v>
      </c>
      <c r="M322" s="5">
        <v>2.5</v>
      </c>
      <c r="N322" s="5" t="s">
        <v>632</v>
      </c>
      <c r="O322" s="189" t="s">
        <v>705</v>
      </c>
      <c r="Q322" s="5">
        <v>2</v>
      </c>
      <c r="R322" s="9"/>
      <c r="S322" s="9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W322" s="5">
        <v>1</v>
      </c>
      <c r="BR322" s="5">
        <v>2</v>
      </c>
      <c r="EZ322" s="155"/>
      <c r="FA322" s="155"/>
      <c r="FB322" s="155">
        <v>1</v>
      </c>
      <c r="FC322" s="155"/>
      <c r="FD322" s="155"/>
    </row>
    <row r="323" spans="2:160">
      <c r="B323" s="86">
        <f t="shared" si="33"/>
        <v>1</v>
      </c>
      <c r="C323" s="86">
        <f t="shared" si="34"/>
        <v>1</v>
      </c>
      <c r="D323" s="86">
        <f t="shared" si="35"/>
        <v>1</v>
      </c>
      <c r="E323" s="86">
        <f t="shared" si="36"/>
        <v>1</v>
      </c>
      <c r="F323" s="86">
        <f t="shared" si="37"/>
        <v>1</v>
      </c>
      <c r="G323" s="86">
        <f t="shared" si="38"/>
        <v>6</v>
      </c>
      <c r="H323" s="158">
        <f>IF(AND(M323&gt;0,M323&lt;=STATS!$C$22),1,"")</f>
        <v>1</v>
      </c>
      <c r="J323" s="24">
        <v>322</v>
      </c>
      <c r="K323">
        <v>45.44988</v>
      </c>
      <c r="L323">
        <v>-92.508369999999999</v>
      </c>
      <c r="M323" s="5">
        <v>6</v>
      </c>
      <c r="N323" s="5" t="s">
        <v>632</v>
      </c>
      <c r="O323" s="189" t="s">
        <v>705</v>
      </c>
      <c r="Q323" s="5">
        <v>1</v>
      </c>
      <c r="R323" s="9"/>
      <c r="S323" s="9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BR323" s="5">
        <v>1</v>
      </c>
      <c r="EZ323" s="155"/>
      <c r="FA323" s="155"/>
      <c r="FB323" s="155">
        <v>1</v>
      </c>
      <c r="FC323" s="155"/>
      <c r="FD323" s="155"/>
    </row>
    <row r="324" spans="2:160">
      <c r="B324" s="86">
        <f t="shared" si="33"/>
        <v>1</v>
      </c>
      <c r="C324" s="86">
        <f t="shared" si="34"/>
        <v>1</v>
      </c>
      <c r="D324" s="86">
        <f t="shared" si="35"/>
        <v>1</v>
      </c>
      <c r="E324" s="86">
        <f t="shared" si="36"/>
        <v>1</v>
      </c>
      <c r="F324" s="86">
        <f t="shared" si="37"/>
        <v>1</v>
      </c>
      <c r="G324" s="86">
        <f t="shared" si="38"/>
        <v>19</v>
      </c>
      <c r="H324" s="158">
        <f>IF(AND(M324&gt;0,M324&lt;=STATS!$C$22),1,"")</f>
        <v>1</v>
      </c>
      <c r="J324" s="24">
        <v>323</v>
      </c>
      <c r="K324">
        <v>45.450319999999998</v>
      </c>
      <c r="L324">
        <v>-92.508390000000006</v>
      </c>
      <c r="M324" s="5">
        <v>19</v>
      </c>
      <c r="N324" s="5" t="s">
        <v>633</v>
      </c>
      <c r="O324" s="189" t="s">
        <v>705</v>
      </c>
      <c r="Q324" s="5">
        <v>1</v>
      </c>
      <c r="R324" s="9"/>
      <c r="S324" s="9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>
        <v>1</v>
      </c>
      <c r="AF324" s="26"/>
      <c r="AG324" s="26"/>
      <c r="AH324" s="26"/>
      <c r="EZ324" s="155"/>
      <c r="FA324" s="155"/>
      <c r="FB324" s="155"/>
      <c r="FC324" s="155"/>
      <c r="FD324" s="155"/>
    </row>
    <row r="325" spans="2:160">
      <c r="B325" s="86">
        <f t="shared" si="33"/>
        <v>0</v>
      </c>
      <c r="C325" s="86" t="str">
        <f t="shared" si="34"/>
        <v/>
      </c>
      <c r="D325" s="86" t="str">
        <f t="shared" si="35"/>
        <v/>
      </c>
      <c r="E325" s="86" t="str">
        <f t="shared" si="36"/>
        <v/>
      </c>
      <c r="F325" s="86" t="str">
        <f t="shared" si="37"/>
        <v/>
      </c>
      <c r="G325" s="86" t="str">
        <f t="shared" si="38"/>
        <v/>
      </c>
      <c r="H325" s="158" t="str">
        <f>IF(AND(M325&gt;0,M325&lt;=STATS!$C$22),1,"")</f>
        <v/>
      </c>
      <c r="J325" s="24">
        <v>324</v>
      </c>
      <c r="K325">
        <v>45.450769999999999</v>
      </c>
      <c r="L325">
        <v>-92.508409999999998</v>
      </c>
      <c r="M325" s="5">
        <v>19.5</v>
      </c>
      <c r="N325" s="5" t="s">
        <v>633</v>
      </c>
      <c r="O325" s="189" t="s">
        <v>705</v>
      </c>
      <c r="R325" s="9"/>
      <c r="S325" s="9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EZ325" s="155"/>
      <c r="FA325" s="155"/>
      <c r="FB325" s="155"/>
      <c r="FC325" s="155"/>
      <c r="FD325" s="155"/>
    </row>
    <row r="326" spans="2:160">
      <c r="B326" s="86">
        <f t="shared" si="33"/>
        <v>0</v>
      </c>
      <c r="C326" s="86" t="str">
        <f t="shared" si="34"/>
        <v/>
      </c>
      <c r="D326" s="86" t="str">
        <f t="shared" si="35"/>
        <v/>
      </c>
      <c r="E326" s="86">
        <f t="shared" si="36"/>
        <v>0</v>
      </c>
      <c r="F326" s="86">
        <f t="shared" si="37"/>
        <v>0</v>
      </c>
      <c r="G326" s="86" t="str">
        <f t="shared" si="38"/>
        <v/>
      </c>
      <c r="H326" s="158">
        <f>IF(AND(M326&gt;0,M326&lt;=STATS!$C$22),1,"")</f>
        <v>1</v>
      </c>
      <c r="J326" s="24">
        <v>325</v>
      </c>
      <c r="K326">
        <v>45.451219999999999</v>
      </c>
      <c r="L326">
        <v>-92.508430000000004</v>
      </c>
      <c r="M326" s="5">
        <v>19</v>
      </c>
      <c r="N326" s="5" t="s">
        <v>633</v>
      </c>
      <c r="O326" s="189" t="s">
        <v>705</v>
      </c>
      <c r="R326" s="9"/>
      <c r="S326" s="9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EZ326" s="155"/>
      <c r="FA326" s="155"/>
      <c r="FB326" s="155"/>
      <c r="FC326" s="155"/>
      <c r="FD326" s="155"/>
    </row>
    <row r="327" spans="2:160">
      <c r="B327" s="86">
        <f t="shared" si="33"/>
        <v>0</v>
      </c>
      <c r="C327" s="86" t="str">
        <f t="shared" si="34"/>
        <v/>
      </c>
      <c r="D327" s="86" t="str">
        <f t="shared" si="35"/>
        <v/>
      </c>
      <c r="E327" s="86">
        <f t="shared" si="36"/>
        <v>0</v>
      </c>
      <c r="F327" s="86">
        <f t="shared" si="37"/>
        <v>0</v>
      </c>
      <c r="G327" s="86" t="str">
        <f t="shared" si="38"/>
        <v/>
      </c>
      <c r="H327" s="158">
        <f>IF(AND(M327&gt;0,M327&lt;=STATS!$C$22),1,"")</f>
        <v>1</v>
      </c>
      <c r="J327" s="24">
        <v>326</v>
      </c>
      <c r="K327">
        <v>45.451659999999997</v>
      </c>
      <c r="L327">
        <v>-92.508449999999996</v>
      </c>
      <c r="M327" s="5">
        <v>19</v>
      </c>
      <c r="N327" s="5" t="s">
        <v>633</v>
      </c>
      <c r="O327" s="189" t="s">
        <v>705</v>
      </c>
      <c r="R327" s="9"/>
      <c r="S327" s="9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EZ327" s="155"/>
      <c r="FA327" s="155"/>
      <c r="FB327" s="155"/>
      <c r="FC327" s="155"/>
      <c r="FD327" s="155"/>
    </row>
    <row r="328" spans="2:160">
      <c r="B328" s="86">
        <f t="shared" si="33"/>
        <v>0</v>
      </c>
      <c r="C328" s="86" t="str">
        <f t="shared" si="34"/>
        <v/>
      </c>
      <c r="D328" s="86" t="str">
        <f t="shared" si="35"/>
        <v/>
      </c>
      <c r="E328" s="86">
        <f t="shared" si="36"/>
        <v>0</v>
      </c>
      <c r="F328" s="86">
        <f t="shared" si="37"/>
        <v>0</v>
      </c>
      <c r="G328" s="86" t="str">
        <f t="shared" si="38"/>
        <v/>
      </c>
      <c r="H328" s="158">
        <f>IF(AND(M328&gt;0,M328&lt;=STATS!$C$22),1,"")</f>
        <v>1</v>
      </c>
      <c r="J328" s="24">
        <v>327</v>
      </c>
      <c r="K328">
        <v>45.452109999999998</v>
      </c>
      <c r="L328">
        <v>-92.508470000000003</v>
      </c>
      <c r="M328" s="5">
        <v>19</v>
      </c>
      <c r="N328" s="5" t="s">
        <v>633</v>
      </c>
      <c r="O328" s="189" t="s">
        <v>705</v>
      </c>
      <c r="R328" s="9"/>
      <c r="S328" s="9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EZ328" s="155"/>
      <c r="FA328" s="155"/>
      <c r="FB328" s="155"/>
      <c r="FC328" s="155"/>
      <c r="FD328" s="155"/>
    </row>
    <row r="329" spans="2:160">
      <c r="B329" s="86">
        <f t="shared" si="33"/>
        <v>0</v>
      </c>
      <c r="C329" s="86" t="str">
        <f t="shared" si="34"/>
        <v/>
      </c>
      <c r="D329" s="86" t="str">
        <f t="shared" si="35"/>
        <v/>
      </c>
      <c r="E329" s="86">
        <f t="shared" si="36"/>
        <v>0</v>
      </c>
      <c r="F329" s="86">
        <f t="shared" si="37"/>
        <v>0</v>
      </c>
      <c r="G329" s="86" t="str">
        <f t="shared" si="38"/>
        <v/>
      </c>
      <c r="H329" s="158">
        <f>IF(AND(M329&gt;0,M329&lt;=STATS!$C$22),1,"")</f>
        <v>1</v>
      </c>
      <c r="J329" s="24">
        <v>328</v>
      </c>
      <c r="K329">
        <v>45.452550000000002</v>
      </c>
      <c r="L329">
        <v>-92.508489999999995</v>
      </c>
      <c r="M329" s="5">
        <v>18</v>
      </c>
      <c r="N329" s="5" t="s">
        <v>633</v>
      </c>
      <c r="O329" s="189" t="s">
        <v>705</v>
      </c>
      <c r="R329" s="9"/>
      <c r="S329" s="9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EZ329" s="155"/>
      <c r="FA329" s="155"/>
      <c r="FB329" s="155"/>
      <c r="FC329" s="155"/>
      <c r="FD329" s="155"/>
    </row>
    <row r="330" spans="2:160">
      <c r="B330" s="86">
        <f t="shared" si="33"/>
        <v>0</v>
      </c>
      <c r="C330" s="86" t="str">
        <f t="shared" si="34"/>
        <v/>
      </c>
      <c r="D330" s="86" t="str">
        <f t="shared" si="35"/>
        <v/>
      </c>
      <c r="E330" s="86">
        <f t="shared" si="36"/>
        <v>0</v>
      </c>
      <c r="F330" s="86">
        <f t="shared" si="37"/>
        <v>0</v>
      </c>
      <c r="G330" s="86" t="str">
        <f t="shared" si="38"/>
        <v/>
      </c>
      <c r="H330" s="158">
        <f>IF(AND(M330&gt;0,M330&lt;=STATS!$C$22),1,"")</f>
        <v>1</v>
      </c>
      <c r="J330" s="24">
        <v>329</v>
      </c>
      <c r="K330">
        <v>45.453000000000003</v>
      </c>
      <c r="L330">
        <v>-92.508510000000001</v>
      </c>
      <c r="M330" s="5">
        <v>14</v>
      </c>
      <c r="N330" s="5" t="s">
        <v>632</v>
      </c>
      <c r="O330" s="189" t="s">
        <v>705</v>
      </c>
      <c r="R330" s="9"/>
      <c r="S330" s="9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EZ330" s="155"/>
      <c r="FA330" s="155"/>
      <c r="FB330" s="155"/>
      <c r="FC330" s="155"/>
      <c r="FD330" s="155"/>
    </row>
    <row r="331" spans="2:160">
      <c r="B331" s="86">
        <f t="shared" si="33"/>
        <v>1</v>
      </c>
      <c r="C331" s="86">
        <f t="shared" si="34"/>
        <v>1</v>
      </c>
      <c r="D331" s="86">
        <f t="shared" si="35"/>
        <v>1</v>
      </c>
      <c r="E331" s="86">
        <f t="shared" si="36"/>
        <v>1</v>
      </c>
      <c r="F331" s="86">
        <f t="shared" si="37"/>
        <v>1</v>
      </c>
      <c r="G331" s="86">
        <f t="shared" si="38"/>
        <v>3.5</v>
      </c>
      <c r="H331" s="158">
        <f>IF(AND(M331&gt;0,M331&lt;=STATS!$C$22),1,"")</f>
        <v>1</v>
      </c>
      <c r="J331" s="24">
        <v>330</v>
      </c>
      <c r="K331">
        <v>45.453449999999997</v>
      </c>
      <c r="L331">
        <v>-92.508529999999993</v>
      </c>
      <c r="M331" s="5">
        <v>3.5</v>
      </c>
      <c r="N331" s="5" t="s">
        <v>632</v>
      </c>
      <c r="O331" s="189" t="s">
        <v>705</v>
      </c>
      <c r="Q331" s="5">
        <v>1</v>
      </c>
      <c r="R331" s="9"/>
      <c r="S331" s="9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BR331" s="5">
        <v>1</v>
      </c>
      <c r="EZ331" s="155"/>
      <c r="FA331" s="155"/>
      <c r="FB331" s="155">
        <v>1</v>
      </c>
      <c r="FC331" s="155"/>
      <c r="FD331" s="155"/>
    </row>
    <row r="332" spans="2:160">
      <c r="B332" s="86">
        <f t="shared" si="33"/>
        <v>0</v>
      </c>
      <c r="C332" s="86" t="str">
        <f t="shared" si="34"/>
        <v/>
      </c>
      <c r="D332" s="86" t="str">
        <f t="shared" si="35"/>
        <v/>
      </c>
      <c r="E332" s="86">
        <f t="shared" si="36"/>
        <v>0</v>
      </c>
      <c r="F332" s="86">
        <f t="shared" si="37"/>
        <v>0</v>
      </c>
      <c r="G332" s="86" t="str">
        <f t="shared" si="38"/>
        <v/>
      </c>
      <c r="H332" s="158">
        <f>IF(AND(M332&gt;0,M332&lt;=STATS!$C$22),1,"")</f>
        <v>1</v>
      </c>
      <c r="J332" s="24">
        <v>331</v>
      </c>
      <c r="K332">
        <v>45.450339999999997</v>
      </c>
      <c r="L332">
        <v>-92.507760000000005</v>
      </c>
      <c r="M332" s="5">
        <v>12.5</v>
      </c>
      <c r="N332" s="5" t="s">
        <v>632</v>
      </c>
      <c r="O332" s="189" t="s">
        <v>705</v>
      </c>
      <c r="R332" s="9"/>
      <c r="S332" s="9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EZ332" s="155"/>
      <c r="FA332" s="155"/>
      <c r="FB332" s="155"/>
      <c r="FC332" s="155"/>
      <c r="FD332" s="155"/>
    </row>
    <row r="333" spans="2:160">
      <c r="B333" s="86">
        <f t="shared" si="33"/>
        <v>0</v>
      </c>
      <c r="C333" s="86" t="str">
        <f t="shared" si="34"/>
        <v/>
      </c>
      <c r="D333" s="86" t="str">
        <f t="shared" si="35"/>
        <v/>
      </c>
      <c r="E333" s="86">
        <f t="shared" si="36"/>
        <v>0</v>
      </c>
      <c r="F333" s="86">
        <f t="shared" si="37"/>
        <v>0</v>
      </c>
      <c r="G333" s="86" t="str">
        <f t="shared" si="38"/>
        <v/>
      </c>
      <c r="H333" s="158">
        <f>IF(AND(M333&gt;0,M333&lt;=STATS!$C$22),1,"")</f>
        <v>1</v>
      </c>
      <c r="J333" s="24">
        <v>332</v>
      </c>
      <c r="K333">
        <v>45.450780000000002</v>
      </c>
      <c r="L333">
        <v>-92.507779999999997</v>
      </c>
      <c r="M333" s="5">
        <v>19</v>
      </c>
      <c r="N333" s="5" t="s">
        <v>633</v>
      </c>
      <c r="O333" s="189" t="s">
        <v>705</v>
      </c>
      <c r="R333" s="9"/>
      <c r="S333" s="9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EZ333" s="155"/>
      <c r="FA333" s="155"/>
      <c r="FB333" s="155"/>
      <c r="FC333" s="155"/>
      <c r="FD333" s="155"/>
    </row>
    <row r="334" spans="2:160">
      <c r="B334" s="86">
        <f t="shared" si="33"/>
        <v>0</v>
      </c>
      <c r="C334" s="86" t="str">
        <f t="shared" si="34"/>
        <v/>
      </c>
      <c r="D334" s="86" t="str">
        <f t="shared" si="35"/>
        <v/>
      </c>
      <c r="E334" s="86">
        <f t="shared" si="36"/>
        <v>0</v>
      </c>
      <c r="F334" s="86">
        <f t="shared" si="37"/>
        <v>0</v>
      </c>
      <c r="G334" s="86" t="str">
        <f t="shared" si="38"/>
        <v/>
      </c>
      <c r="H334" s="158">
        <f>IF(AND(M334&gt;0,M334&lt;=STATS!$C$22),1,"")</f>
        <v>1</v>
      </c>
      <c r="J334" s="24">
        <v>333</v>
      </c>
      <c r="K334">
        <v>45.451230000000002</v>
      </c>
      <c r="L334">
        <v>-92.507800000000003</v>
      </c>
      <c r="M334" s="5">
        <v>19</v>
      </c>
      <c r="N334" s="5" t="s">
        <v>633</v>
      </c>
      <c r="O334" s="189" t="s">
        <v>705</v>
      </c>
      <c r="R334" s="9"/>
      <c r="S334" s="9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EZ334" s="155"/>
      <c r="FA334" s="155"/>
      <c r="FB334" s="155"/>
      <c r="FC334" s="155"/>
      <c r="FD334" s="155"/>
    </row>
    <row r="335" spans="2:160">
      <c r="B335" s="86">
        <f t="shared" si="33"/>
        <v>0</v>
      </c>
      <c r="C335" s="86" t="str">
        <f t="shared" si="34"/>
        <v/>
      </c>
      <c r="D335" s="86" t="str">
        <f t="shared" si="35"/>
        <v/>
      </c>
      <c r="E335" s="86">
        <f t="shared" si="36"/>
        <v>0</v>
      </c>
      <c r="F335" s="86">
        <f t="shared" si="37"/>
        <v>0</v>
      </c>
      <c r="G335" s="86" t="str">
        <f t="shared" si="38"/>
        <v/>
      </c>
      <c r="H335" s="158">
        <f>IF(AND(M335&gt;0,M335&lt;=STATS!$C$22),1,"")</f>
        <v>1</v>
      </c>
      <c r="J335" s="24">
        <v>334</v>
      </c>
      <c r="K335">
        <v>45.451680000000003</v>
      </c>
      <c r="L335">
        <v>-92.507819999999995</v>
      </c>
      <c r="M335" s="5">
        <v>19</v>
      </c>
      <c r="N335" s="5" t="s">
        <v>633</v>
      </c>
      <c r="O335" s="189" t="s">
        <v>705</v>
      </c>
      <c r="R335" s="9"/>
      <c r="S335" s="9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EZ335" s="155"/>
      <c r="FA335" s="155"/>
      <c r="FB335" s="155"/>
      <c r="FC335" s="155"/>
      <c r="FD335" s="155"/>
    </row>
    <row r="336" spans="2:160">
      <c r="B336" s="86">
        <f t="shared" si="33"/>
        <v>0</v>
      </c>
      <c r="C336" s="86" t="str">
        <f t="shared" si="34"/>
        <v/>
      </c>
      <c r="D336" s="86" t="str">
        <f t="shared" si="35"/>
        <v/>
      </c>
      <c r="E336" s="86">
        <f t="shared" si="36"/>
        <v>0</v>
      </c>
      <c r="F336" s="86">
        <f t="shared" si="37"/>
        <v>0</v>
      </c>
      <c r="G336" s="86" t="str">
        <f t="shared" si="38"/>
        <v/>
      </c>
      <c r="H336" s="158">
        <f>IF(AND(M336&gt;0,M336&lt;=STATS!$C$22),1,"")</f>
        <v>1</v>
      </c>
      <c r="J336" s="24">
        <v>335</v>
      </c>
      <c r="K336">
        <v>45.452120000000001</v>
      </c>
      <c r="L336">
        <v>-92.507840000000002</v>
      </c>
      <c r="M336" s="5">
        <v>19</v>
      </c>
      <c r="N336" s="5" t="s">
        <v>633</v>
      </c>
      <c r="O336" s="189" t="s">
        <v>705</v>
      </c>
      <c r="R336" s="9"/>
      <c r="S336" s="9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EZ336" s="155"/>
      <c r="FA336" s="155"/>
      <c r="FB336" s="155"/>
      <c r="FC336" s="155"/>
      <c r="FD336" s="155"/>
    </row>
    <row r="337" spans="2:160">
      <c r="B337" s="86">
        <f t="shared" si="33"/>
        <v>0</v>
      </c>
      <c r="C337" s="86" t="str">
        <f t="shared" si="34"/>
        <v/>
      </c>
      <c r="D337" s="86" t="str">
        <f t="shared" si="35"/>
        <v/>
      </c>
      <c r="E337" s="86">
        <f t="shared" si="36"/>
        <v>0</v>
      </c>
      <c r="F337" s="86">
        <f t="shared" si="37"/>
        <v>0</v>
      </c>
      <c r="G337" s="86" t="str">
        <f t="shared" si="38"/>
        <v/>
      </c>
      <c r="H337" s="158">
        <f>IF(AND(M337&gt;0,M337&lt;=STATS!$C$22),1,"")</f>
        <v>1</v>
      </c>
      <c r="J337" s="24">
        <v>336</v>
      </c>
      <c r="K337">
        <v>45.452570000000001</v>
      </c>
      <c r="L337">
        <v>-92.507859999999994</v>
      </c>
      <c r="M337" s="5">
        <v>18.5</v>
      </c>
      <c r="N337" s="5" t="s">
        <v>633</v>
      </c>
      <c r="O337" s="189" t="s">
        <v>705</v>
      </c>
      <c r="R337" s="9"/>
      <c r="S337" s="9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EZ337" s="155"/>
      <c r="FA337" s="155"/>
      <c r="FB337" s="155"/>
      <c r="FC337" s="155"/>
      <c r="FD337" s="155"/>
    </row>
    <row r="338" spans="2:160">
      <c r="B338" s="86">
        <f t="shared" si="33"/>
        <v>2</v>
      </c>
      <c r="C338" s="86">
        <f t="shared" si="34"/>
        <v>2</v>
      </c>
      <c r="D338" s="86">
        <f t="shared" si="35"/>
        <v>2</v>
      </c>
      <c r="E338" s="86">
        <f t="shared" si="36"/>
        <v>2</v>
      </c>
      <c r="F338" s="86">
        <f t="shared" si="37"/>
        <v>2</v>
      </c>
      <c r="G338" s="86">
        <f t="shared" si="38"/>
        <v>9.5</v>
      </c>
      <c r="H338" s="158">
        <f>IF(AND(M338&gt;0,M338&lt;=STATS!$C$22),1,"")</f>
        <v>1</v>
      </c>
      <c r="J338" s="24">
        <v>337</v>
      </c>
      <c r="K338">
        <v>45.453009999999999</v>
      </c>
      <c r="L338">
        <v>-92.50788</v>
      </c>
      <c r="M338" s="5">
        <v>9.5</v>
      </c>
      <c r="N338" s="5" t="s">
        <v>633</v>
      </c>
      <c r="O338" s="189" t="s">
        <v>705</v>
      </c>
      <c r="Q338" s="5">
        <v>2</v>
      </c>
      <c r="R338" s="9"/>
      <c r="S338" s="9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>
        <v>1</v>
      </c>
      <c r="AF338" s="26"/>
      <c r="AG338" s="26"/>
      <c r="AH338" s="26"/>
      <c r="BW338" s="5">
        <v>2</v>
      </c>
      <c r="EZ338" s="155"/>
      <c r="FA338" s="155"/>
      <c r="FB338" s="155"/>
      <c r="FC338" s="155"/>
      <c r="FD338" s="155"/>
    </row>
    <row r="339" spans="2:160">
      <c r="B339" s="86">
        <f t="shared" si="33"/>
        <v>0</v>
      </c>
      <c r="C339" s="86" t="str">
        <f t="shared" si="34"/>
        <v/>
      </c>
      <c r="D339" s="86" t="str">
        <f t="shared" si="35"/>
        <v/>
      </c>
      <c r="E339" s="86">
        <f t="shared" si="36"/>
        <v>0</v>
      </c>
      <c r="F339" s="86">
        <f t="shared" si="37"/>
        <v>0</v>
      </c>
      <c r="G339" s="86" t="str">
        <f t="shared" si="38"/>
        <v/>
      </c>
      <c r="H339" s="158">
        <f>IF(AND(M339&gt;0,M339&lt;=STATS!$C$22),1,"")</f>
        <v>1</v>
      </c>
      <c r="J339" s="24">
        <v>338</v>
      </c>
      <c r="K339">
        <v>45.45035</v>
      </c>
      <c r="L339">
        <v>-92.507130000000004</v>
      </c>
      <c r="M339" s="5">
        <v>13</v>
      </c>
      <c r="N339" s="5" t="s">
        <v>632</v>
      </c>
      <c r="O339" s="189" t="s">
        <v>705</v>
      </c>
      <c r="R339" s="9"/>
      <c r="S339" s="9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EZ339" s="155"/>
      <c r="FA339" s="155"/>
      <c r="FB339" s="155">
        <v>1</v>
      </c>
      <c r="FC339" s="155"/>
      <c r="FD339" s="155"/>
    </row>
    <row r="340" spans="2:160">
      <c r="B340" s="86">
        <f t="shared" si="33"/>
        <v>0</v>
      </c>
      <c r="C340" s="86" t="str">
        <f t="shared" si="34"/>
        <v/>
      </c>
      <c r="D340" s="86" t="str">
        <f t="shared" si="35"/>
        <v/>
      </c>
      <c r="E340" s="86">
        <f t="shared" si="36"/>
        <v>0</v>
      </c>
      <c r="F340" s="86">
        <f t="shared" si="37"/>
        <v>0</v>
      </c>
      <c r="G340" s="86" t="str">
        <f t="shared" si="38"/>
        <v/>
      </c>
      <c r="H340" s="158">
        <f>IF(AND(M340&gt;0,M340&lt;=STATS!$C$22),1,"")</f>
        <v>1</v>
      </c>
      <c r="J340" s="24">
        <v>339</v>
      </c>
      <c r="K340">
        <v>45.450800000000001</v>
      </c>
      <c r="L340">
        <v>-92.507149999999996</v>
      </c>
      <c r="M340" s="5">
        <v>18.5</v>
      </c>
      <c r="N340" s="5" t="s">
        <v>633</v>
      </c>
      <c r="O340" s="189" t="s">
        <v>705</v>
      </c>
      <c r="R340" s="9"/>
      <c r="S340" s="9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EZ340" s="155"/>
      <c r="FA340" s="155"/>
      <c r="FB340" s="155"/>
      <c r="FC340" s="155"/>
      <c r="FD340" s="155"/>
    </row>
    <row r="341" spans="2:160">
      <c r="B341" s="86">
        <f t="shared" si="33"/>
        <v>0</v>
      </c>
      <c r="C341" s="86" t="str">
        <f t="shared" si="34"/>
        <v/>
      </c>
      <c r="D341" s="86" t="str">
        <f t="shared" si="35"/>
        <v/>
      </c>
      <c r="E341" s="86">
        <f t="shared" si="36"/>
        <v>0</v>
      </c>
      <c r="F341" s="86">
        <f t="shared" si="37"/>
        <v>0</v>
      </c>
      <c r="G341" s="86" t="str">
        <f t="shared" si="38"/>
        <v/>
      </c>
      <c r="H341" s="158">
        <f>IF(AND(M341&gt;0,M341&lt;=STATS!$C$22),1,"")</f>
        <v>1</v>
      </c>
      <c r="J341" s="24">
        <v>340</v>
      </c>
      <c r="K341">
        <v>45.451239999999999</v>
      </c>
      <c r="L341">
        <v>-92.507170000000002</v>
      </c>
      <c r="M341" s="5">
        <v>18.5</v>
      </c>
      <c r="N341" s="5" t="s">
        <v>633</v>
      </c>
      <c r="O341" s="189" t="s">
        <v>705</v>
      </c>
      <c r="R341" s="9"/>
      <c r="S341" s="9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EZ341" s="155"/>
      <c r="FA341" s="155"/>
      <c r="FB341" s="155"/>
      <c r="FC341" s="155"/>
      <c r="FD341" s="155"/>
    </row>
    <row r="342" spans="2:160">
      <c r="B342" s="86">
        <f t="shared" si="33"/>
        <v>0</v>
      </c>
      <c r="C342" s="86" t="str">
        <f t="shared" si="34"/>
        <v/>
      </c>
      <c r="D342" s="86" t="str">
        <f t="shared" si="35"/>
        <v/>
      </c>
      <c r="E342" s="86">
        <f t="shared" si="36"/>
        <v>0</v>
      </c>
      <c r="F342" s="86">
        <f t="shared" si="37"/>
        <v>0</v>
      </c>
      <c r="G342" s="86" t="str">
        <f t="shared" si="38"/>
        <v/>
      </c>
      <c r="H342" s="158">
        <f>IF(AND(M342&gt;0,M342&lt;=STATS!$C$22),1,"")</f>
        <v>1</v>
      </c>
      <c r="J342" s="24">
        <v>341</v>
      </c>
      <c r="K342">
        <v>45.451689999999999</v>
      </c>
      <c r="L342">
        <v>-92.507189999999994</v>
      </c>
      <c r="M342" s="5">
        <v>18.5</v>
      </c>
      <c r="N342" s="5" t="s">
        <v>633</v>
      </c>
      <c r="O342" s="189" t="s">
        <v>705</v>
      </c>
      <c r="R342" s="9"/>
      <c r="S342" s="9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EZ342" s="155"/>
      <c r="FA342" s="155"/>
      <c r="FB342" s="155"/>
      <c r="FC342" s="155"/>
      <c r="FD342" s="155"/>
    </row>
    <row r="343" spans="2:160">
      <c r="B343" s="86">
        <f t="shared" si="33"/>
        <v>0</v>
      </c>
      <c r="C343" s="86" t="str">
        <f t="shared" si="34"/>
        <v/>
      </c>
      <c r="D343" s="86" t="str">
        <f t="shared" si="35"/>
        <v/>
      </c>
      <c r="E343" s="86">
        <f t="shared" si="36"/>
        <v>0</v>
      </c>
      <c r="F343" s="86">
        <f t="shared" si="37"/>
        <v>0</v>
      </c>
      <c r="G343" s="86" t="str">
        <f t="shared" si="38"/>
        <v/>
      </c>
      <c r="H343" s="158">
        <f>IF(AND(M343&gt;0,M343&lt;=STATS!$C$22),1,"")</f>
        <v>1</v>
      </c>
      <c r="J343" s="24">
        <v>342</v>
      </c>
      <c r="K343">
        <v>45.45214</v>
      </c>
      <c r="L343">
        <v>-92.507210000000001</v>
      </c>
      <c r="M343" s="5">
        <v>18.5</v>
      </c>
      <c r="N343" s="5" t="s">
        <v>633</v>
      </c>
      <c r="O343" s="189" t="s">
        <v>705</v>
      </c>
      <c r="R343" s="9"/>
      <c r="S343" s="9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EZ343" s="155"/>
      <c r="FA343" s="155"/>
      <c r="FB343" s="155"/>
      <c r="FC343" s="155"/>
      <c r="FD343" s="155"/>
    </row>
    <row r="344" spans="2:160">
      <c r="B344" s="86">
        <f t="shared" si="33"/>
        <v>0</v>
      </c>
      <c r="C344" s="86" t="str">
        <f t="shared" si="34"/>
        <v/>
      </c>
      <c r="D344" s="86" t="str">
        <f t="shared" si="35"/>
        <v/>
      </c>
      <c r="E344" s="86">
        <f t="shared" si="36"/>
        <v>0</v>
      </c>
      <c r="F344" s="86">
        <f t="shared" si="37"/>
        <v>0</v>
      </c>
      <c r="G344" s="86" t="str">
        <f t="shared" si="38"/>
        <v/>
      </c>
      <c r="H344" s="158">
        <f>IF(AND(M344&gt;0,M344&lt;=STATS!$C$22),1,"")</f>
        <v>1</v>
      </c>
      <c r="J344" s="24">
        <v>343</v>
      </c>
      <c r="K344">
        <v>45.452579999999998</v>
      </c>
      <c r="L344">
        <v>-92.507230000000007</v>
      </c>
      <c r="M344" s="5">
        <v>17</v>
      </c>
      <c r="N344" s="5" t="s">
        <v>633</v>
      </c>
      <c r="O344" s="189" t="s">
        <v>705</v>
      </c>
      <c r="R344" s="9"/>
      <c r="S344" s="9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EZ344" s="155"/>
      <c r="FA344" s="155"/>
      <c r="FB344" s="155"/>
      <c r="FC344" s="155"/>
      <c r="FD344" s="155"/>
    </row>
    <row r="345" spans="2:160">
      <c r="B345" s="86">
        <f t="shared" si="33"/>
        <v>0</v>
      </c>
      <c r="C345" s="86" t="str">
        <f t="shared" si="34"/>
        <v/>
      </c>
      <c r="D345" s="86" t="str">
        <f t="shared" si="35"/>
        <v/>
      </c>
      <c r="E345" s="86">
        <f t="shared" si="36"/>
        <v>0</v>
      </c>
      <c r="F345" s="86">
        <f t="shared" si="37"/>
        <v>0</v>
      </c>
      <c r="G345" s="86" t="str">
        <f t="shared" si="38"/>
        <v/>
      </c>
      <c r="H345" s="158">
        <f>IF(AND(M345&gt;0,M345&lt;=STATS!$C$22),1,"")</f>
        <v>1</v>
      </c>
      <c r="J345" s="24">
        <v>344</v>
      </c>
      <c r="K345">
        <v>45.450369999999999</v>
      </c>
      <c r="L345">
        <v>-92.506489999999999</v>
      </c>
      <c r="M345" s="5">
        <v>11.5</v>
      </c>
      <c r="N345" s="5" t="s">
        <v>633</v>
      </c>
      <c r="O345" s="189" t="s">
        <v>705</v>
      </c>
      <c r="R345" s="9"/>
      <c r="S345" s="9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EZ345" s="155"/>
      <c r="FA345" s="155"/>
      <c r="FB345" s="155">
        <v>1</v>
      </c>
      <c r="FC345" s="155"/>
      <c r="FD345" s="155"/>
    </row>
    <row r="346" spans="2:160">
      <c r="B346" s="86">
        <f t="shared" si="33"/>
        <v>0</v>
      </c>
      <c r="C346" s="86" t="str">
        <f t="shared" si="34"/>
        <v/>
      </c>
      <c r="D346" s="86" t="str">
        <f t="shared" si="35"/>
        <v/>
      </c>
      <c r="E346" s="86">
        <f t="shared" si="36"/>
        <v>0</v>
      </c>
      <c r="F346" s="86">
        <f t="shared" si="37"/>
        <v>0</v>
      </c>
      <c r="G346" s="86" t="str">
        <f t="shared" si="38"/>
        <v/>
      </c>
      <c r="H346" s="158">
        <f>IF(AND(M346&gt;0,M346&lt;=STATS!$C$22),1,"")</f>
        <v>1</v>
      </c>
      <c r="J346" s="24">
        <v>345</v>
      </c>
      <c r="K346">
        <v>45.450809999999997</v>
      </c>
      <c r="L346">
        <v>-92.506510000000006</v>
      </c>
      <c r="M346" s="5">
        <v>18.5</v>
      </c>
      <c r="N346" s="5" t="s">
        <v>631</v>
      </c>
      <c r="O346" s="189" t="s">
        <v>705</v>
      </c>
      <c r="R346" s="9"/>
      <c r="S346" s="9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EZ346" s="155"/>
      <c r="FA346" s="155"/>
      <c r="FB346" s="155"/>
      <c r="FC346" s="155"/>
      <c r="FD346" s="155"/>
    </row>
    <row r="347" spans="2:160">
      <c r="B347" s="86">
        <f t="shared" si="33"/>
        <v>0</v>
      </c>
      <c r="C347" s="86" t="str">
        <f t="shared" si="34"/>
        <v/>
      </c>
      <c r="D347" s="86" t="str">
        <f t="shared" si="35"/>
        <v/>
      </c>
      <c r="E347" s="86">
        <f t="shared" si="36"/>
        <v>0</v>
      </c>
      <c r="F347" s="86">
        <f t="shared" si="37"/>
        <v>0</v>
      </c>
      <c r="G347" s="86" t="str">
        <f t="shared" si="38"/>
        <v/>
      </c>
      <c r="H347" s="158">
        <f>IF(AND(M347&gt;0,M347&lt;=STATS!$C$22),1,"")</f>
        <v>1</v>
      </c>
      <c r="J347" s="24">
        <v>346</v>
      </c>
      <c r="K347">
        <v>45.451259999999998</v>
      </c>
      <c r="L347">
        <v>-92.506529999999998</v>
      </c>
      <c r="M347" s="5">
        <v>18.5</v>
      </c>
      <c r="N347" s="5" t="s">
        <v>633</v>
      </c>
      <c r="O347" s="189" t="s">
        <v>705</v>
      </c>
      <c r="R347" s="9"/>
      <c r="S347" s="9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EZ347" s="155"/>
      <c r="FA347" s="155"/>
      <c r="FB347" s="155"/>
      <c r="FC347" s="155"/>
      <c r="FD347" s="155"/>
    </row>
    <row r="348" spans="2:160">
      <c r="B348" s="86">
        <f t="shared" si="33"/>
        <v>0</v>
      </c>
      <c r="C348" s="86" t="str">
        <f t="shared" si="34"/>
        <v/>
      </c>
      <c r="D348" s="86" t="str">
        <f t="shared" si="35"/>
        <v/>
      </c>
      <c r="E348" s="86">
        <f t="shared" si="36"/>
        <v>0</v>
      </c>
      <c r="F348" s="86">
        <f t="shared" si="37"/>
        <v>0</v>
      </c>
      <c r="G348" s="86" t="str">
        <f t="shared" si="38"/>
        <v/>
      </c>
      <c r="H348" s="158">
        <f>IF(AND(M348&gt;0,M348&lt;=STATS!$C$22),1,"")</f>
        <v>1</v>
      </c>
      <c r="J348" s="24">
        <v>347</v>
      </c>
      <c r="K348">
        <v>45.451700000000002</v>
      </c>
      <c r="L348">
        <v>-92.506550000000004</v>
      </c>
      <c r="M348" s="5">
        <v>18</v>
      </c>
      <c r="N348" s="5" t="s">
        <v>633</v>
      </c>
      <c r="O348" s="189" t="s">
        <v>705</v>
      </c>
      <c r="R348" s="9"/>
      <c r="S348" s="9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EZ348" s="155"/>
      <c r="FA348" s="155"/>
      <c r="FB348" s="155"/>
      <c r="FC348" s="155"/>
      <c r="FD348" s="155"/>
    </row>
    <row r="349" spans="2:160">
      <c r="B349" s="86">
        <f t="shared" si="33"/>
        <v>0</v>
      </c>
      <c r="C349" s="86" t="str">
        <f t="shared" si="34"/>
        <v/>
      </c>
      <c r="D349" s="86" t="str">
        <f t="shared" si="35"/>
        <v/>
      </c>
      <c r="E349" s="86">
        <f t="shared" si="36"/>
        <v>0</v>
      </c>
      <c r="F349" s="86">
        <f t="shared" si="37"/>
        <v>0</v>
      </c>
      <c r="G349" s="86" t="str">
        <f t="shared" si="38"/>
        <v/>
      </c>
      <c r="H349" s="158">
        <f>IF(AND(M349&gt;0,M349&lt;=STATS!$C$22),1,"")</f>
        <v>1</v>
      </c>
      <c r="J349" s="24">
        <v>348</v>
      </c>
      <c r="K349">
        <v>45.452150000000003</v>
      </c>
      <c r="L349">
        <v>-92.506569999999996</v>
      </c>
      <c r="M349" s="5">
        <v>18.5</v>
      </c>
      <c r="N349" s="5" t="s">
        <v>633</v>
      </c>
      <c r="O349" s="189" t="s">
        <v>705</v>
      </c>
      <c r="R349" s="9"/>
      <c r="S349" s="9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EZ349" s="155"/>
      <c r="FA349" s="155"/>
      <c r="FB349" s="155"/>
      <c r="FC349" s="155"/>
      <c r="FD349" s="155"/>
    </row>
    <row r="350" spans="2:160">
      <c r="B350" s="86">
        <f t="shared" si="33"/>
        <v>0</v>
      </c>
      <c r="C350" s="86" t="str">
        <f t="shared" si="34"/>
        <v/>
      </c>
      <c r="D350" s="86" t="str">
        <f t="shared" si="35"/>
        <v/>
      </c>
      <c r="E350" s="86">
        <f t="shared" si="36"/>
        <v>0</v>
      </c>
      <c r="F350" s="86">
        <f t="shared" si="37"/>
        <v>0</v>
      </c>
      <c r="G350" s="86" t="str">
        <f t="shared" si="38"/>
        <v/>
      </c>
      <c r="H350" s="158">
        <f>IF(AND(M350&gt;0,M350&lt;=STATS!$C$22),1,"")</f>
        <v>1</v>
      </c>
      <c r="J350" s="24">
        <v>349</v>
      </c>
      <c r="K350">
        <v>45.452599999999997</v>
      </c>
      <c r="L350">
        <v>-92.506590000000003</v>
      </c>
      <c r="M350" s="5">
        <v>16</v>
      </c>
      <c r="N350" s="5" t="s">
        <v>633</v>
      </c>
      <c r="O350" s="189" t="s">
        <v>705</v>
      </c>
      <c r="R350" s="9"/>
      <c r="S350" s="9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EZ350" s="155"/>
      <c r="FA350" s="155"/>
      <c r="FB350" s="155"/>
      <c r="FC350" s="155"/>
      <c r="FD350" s="155"/>
    </row>
    <row r="351" spans="2:160">
      <c r="B351" s="86">
        <f t="shared" si="33"/>
        <v>2</v>
      </c>
      <c r="C351" s="86">
        <f t="shared" si="34"/>
        <v>2</v>
      </c>
      <c r="D351" s="86">
        <f t="shared" si="35"/>
        <v>2</v>
      </c>
      <c r="E351" s="86">
        <f t="shared" si="36"/>
        <v>2</v>
      </c>
      <c r="F351" s="86">
        <f t="shared" si="37"/>
        <v>2</v>
      </c>
      <c r="G351" s="86">
        <f t="shared" si="38"/>
        <v>9</v>
      </c>
      <c r="H351" s="158">
        <f>IF(AND(M351&gt;0,M351&lt;=STATS!$C$22),1,"")</f>
        <v>1</v>
      </c>
      <c r="J351" s="24">
        <v>350</v>
      </c>
      <c r="K351">
        <v>45.450380000000003</v>
      </c>
      <c r="L351">
        <v>-92.505859999999998</v>
      </c>
      <c r="M351" s="5">
        <v>9</v>
      </c>
      <c r="N351" s="5" t="s">
        <v>632</v>
      </c>
      <c r="O351" s="189" t="s">
        <v>705</v>
      </c>
      <c r="Q351" s="5">
        <v>1</v>
      </c>
      <c r="R351" s="9"/>
      <c r="S351" s="9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>
        <v>1</v>
      </c>
      <c r="AF351" s="26"/>
      <c r="AG351" s="26"/>
      <c r="AH351" s="26"/>
      <c r="BW351" s="5">
        <v>1</v>
      </c>
      <c r="EZ351" s="155"/>
      <c r="FA351" s="155"/>
      <c r="FB351" s="155">
        <v>1</v>
      </c>
      <c r="FC351" s="155"/>
      <c r="FD351" s="155"/>
    </row>
    <row r="352" spans="2:160">
      <c r="B352" s="86">
        <f t="shared" si="33"/>
        <v>0</v>
      </c>
      <c r="C352" s="86" t="str">
        <f t="shared" si="34"/>
        <v/>
      </c>
      <c r="D352" s="86" t="str">
        <f t="shared" si="35"/>
        <v/>
      </c>
      <c r="E352" s="86">
        <f t="shared" si="36"/>
        <v>0</v>
      </c>
      <c r="F352" s="86">
        <f t="shared" si="37"/>
        <v>0</v>
      </c>
      <c r="G352" s="86" t="str">
        <f t="shared" si="38"/>
        <v/>
      </c>
      <c r="H352" s="158">
        <f>IF(AND(M352&gt;0,M352&lt;=STATS!$C$22),1,"")</f>
        <v>1</v>
      </c>
      <c r="J352" s="24">
        <v>351</v>
      </c>
      <c r="K352">
        <v>45.450830000000003</v>
      </c>
      <c r="L352">
        <v>-92.505880000000005</v>
      </c>
      <c r="M352" s="5">
        <v>18</v>
      </c>
      <c r="N352" s="5" t="s">
        <v>633</v>
      </c>
      <c r="O352" s="189" t="s">
        <v>705</v>
      </c>
      <c r="R352" s="9"/>
      <c r="S352" s="9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EZ352" s="155"/>
      <c r="FA352" s="155"/>
      <c r="FB352" s="155"/>
      <c r="FC352" s="155"/>
      <c r="FD352" s="155"/>
    </row>
    <row r="353" spans="2:160">
      <c r="B353" s="86">
        <f t="shared" si="33"/>
        <v>0</v>
      </c>
      <c r="C353" s="86" t="str">
        <f t="shared" si="34"/>
        <v/>
      </c>
      <c r="D353" s="86" t="str">
        <f t="shared" si="35"/>
        <v/>
      </c>
      <c r="E353" s="86">
        <f t="shared" si="36"/>
        <v>0</v>
      </c>
      <c r="F353" s="86">
        <f t="shared" si="37"/>
        <v>0</v>
      </c>
      <c r="G353" s="86" t="str">
        <f t="shared" si="38"/>
        <v/>
      </c>
      <c r="H353" s="158">
        <f>IF(AND(M353&gt;0,M353&lt;=STATS!$C$22),1,"")</f>
        <v>1</v>
      </c>
      <c r="J353" s="24">
        <v>352</v>
      </c>
      <c r="K353">
        <v>45.451270000000001</v>
      </c>
      <c r="L353">
        <v>-92.505899999999997</v>
      </c>
      <c r="M353" s="5">
        <v>18</v>
      </c>
      <c r="N353" s="5" t="s">
        <v>631</v>
      </c>
      <c r="O353" s="189" t="s">
        <v>705</v>
      </c>
      <c r="R353" s="9"/>
      <c r="S353" s="9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EZ353" s="155"/>
      <c r="FA353" s="155"/>
      <c r="FB353" s="155"/>
      <c r="FC353" s="155"/>
      <c r="FD353" s="155"/>
    </row>
    <row r="354" spans="2:160">
      <c r="B354" s="86">
        <f t="shared" si="33"/>
        <v>0</v>
      </c>
      <c r="C354" s="86" t="str">
        <f t="shared" si="34"/>
        <v/>
      </c>
      <c r="D354" s="86" t="str">
        <f t="shared" si="35"/>
        <v/>
      </c>
      <c r="E354" s="86">
        <f t="shared" si="36"/>
        <v>0</v>
      </c>
      <c r="F354" s="86">
        <f t="shared" si="37"/>
        <v>0</v>
      </c>
      <c r="G354" s="86" t="str">
        <f t="shared" si="38"/>
        <v/>
      </c>
      <c r="H354" s="158">
        <f>IF(AND(M354&gt;0,M354&lt;=STATS!$C$22),1,"")</f>
        <v>1</v>
      </c>
      <c r="J354" s="24">
        <v>353</v>
      </c>
      <c r="K354">
        <v>45.451720000000002</v>
      </c>
      <c r="L354">
        <v>-92.505920000000003</v>
      </c>
      <c r="M354" s="5">
        <v>18.5</v>
      </c>
      <c r="N354" s="5" t="s">
        <v>633</v>
      </c>
      <c r="O354" s="189" t="s">
        <v>705</v>
      </c>
      <c r="R354" s="9"/>
      <c r="S354" s="9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EZ354" s="155"/>
      <c r="FA354" s="155"/>
      <c r="FB354" s="155"/>
      <c r="FC354" s="155"/>
      <c r="FD354" s="155"/>
    </row>
    <row r="355" spans="2:160">
      <c r="B355" s="86">
        <f t="shared" si="33"/>
        <v>0</v>
      </c>
      <c r="C355" s="86" t="str">
        <f t="shared" si="34"/>
        <v/>
      </c>
      <c r="D355" s="86" t="str">
        <f t="shared" si="35"/>
        <v/>
      </c>
      <c r="E355" s="86">
        <f t="shared" si="36"/>
        <v>0</v>
      </c>
      <c r="F355" s="86">
        <f t="shared" si="37"/>
        <v>0</v>
      </c>
      <c r="G355" s="86" t="str">
        <f t="shared" si="38"/>
        <v/>
      </c>
      <c r="H355" s="158">
        <f>IF(AND(M355&gt;0,M355&lt;=STATS!$C$22),1,"")</f>
        <v>1</v>
      </c>
      <c r="J355" s="24">
        <v>354</v>
      </c>
      <c r="K355">
        <v>45.452159999999999</v>
      </c>
      <c r="L355">
        <v>-92.505939999999995</v>
      </c>
      <c r="M355" s="5">
        <v>18.5</v>
      </c>
      <c r="N355" s="5" t="s">
        <v>633</v>
      </c>
      <c r="O355" s="189" t="s">
        <v>705</v>
      </c>
      <c r="R355" s="9"/>
      <c r="S355" s="9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EZ355" s="155"/>
      <c r="FA355" s="155"/>
      <c r="FB355" s="155"/>
      <c r="FC355" s="155"/>
      <c r="FD355" s="155"/>
    </row>
    <row r="356" spans="2:160">
      <c r="B356" s="86">
        <f t="shared" si="33"/>
        <v>0</v>
      </c>
      <c r="C356" s="86" t="str">
        <f t="shared" si="34"/>
        <v/>
      </c>
      <c r="D356" s="86" t="str">
        <f t="shared" si="35"/>
        <v/>
      </c>
      <c r="E356" s="86">
        <f t="shared" si="36"/>
        <v>0</v>
      </c>
      <c r="F356" s="86">
        <f t="shared" si="37"/>
        <v>0</v>
      </c>
      <c r="G356" s="86" t="str">
        <f t="shared" si="38"/>
        <v/>
      </c>
      <c r="H356" s="158">
        <f>IF(AND(M356&gt;0,M356&lt;=STATS!$C$22),1,"")</f>
        <v>1</v>
      </c>
      <c r="J356" s="24">
        <v>355</v>
      </c>
      <c r="K356">
        <v>45.45261</v>
      </c>
      <c r="L356">
        <v>-92.505960000000002</v>
      </c>
      <c r="M356" s="5">
        <v>14</v>
      </c>
      <c r="N356" s="5" t="s">
        <v>632</v>
      </c>
      <c r="O356" s="189" t="s">
        <v>705</v>
      </c>
      <c r="R356" s="9"/>
      <c r="S356" s="9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EZ356" s="155"/>
      <c r="FA356" s="155"/>
      <c r="FB356" s="155"/>
      <c r="FC356" s="155"/>
      <c r="FD356" s="155"/>
    </row>
    <row r="357" spans="2:160">
      <c r="B357" s="86">
        <f t="shared" si="33"/>
        <v>3</v>
      </c>
      <c r="C357" s="86">
        <f t="shared" si="34"/>
        <v>3</v>
      </c>
      <c r="D357" s="86">
        <f t="shared" si="35"/>
        <v>3</v>
      </c>
      <c r="E357" s="86">
        <f t="shared" si="36"/>
        <v>3</v>
      </c>
      <c r="F357" s="86">
        <f t="shared" si="37"/>
        <v>3</v>
      </c>
      <c r="G357" s="86">
        <f t="shared" si="38"/>
        <v>10.5</v>
      </c>
      <c r="H357" s="158">
        <f>IF(AND(M357&gt;0,M357&lt;=STATS!$C$22),1,"")</f>
        <v>1</v>
      </c>
      <c r="J357" s="24">
        <v>356</v>
      </c>
      <c r="K357">
        <v>45.450389999999999</v>
      </c>
      <c r="L357">
        <v>-92.505229999999997</v>
      </c>
      <c r="M357" s="5">
        <v>10.5</v>
      </c>
      <c r="N357" s="5" t="s">
        <v>632</v>
      </c>
      <c r="O357" s="189" t="s">
        <v>705</v>
      </c>
      <c r="Q357" s="5">
        <v>1</v>
      </c>
      <c r="R357" s="9"/>
      <c r="S357" s="9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Q357" s="5">
        <v>1</v>
      </c>
      <c r="BG357" s="5">
        <v>1</v>
      </c>
      <c r="BW357" s="5">
        <v>1</v>
      </c>
      <c r="EZ357" s="155"/>
      <c r="FA357" s="155"/>
      <c r="FB357" s="155"/>
      <c r="FC357" s="155"/>
      <c r="FD357" s="155"/>
    </row>
    <row r="358" spans="2:160">
      <c r="B358" s="86">
        <f t="shared" si="33"/>
        <v>0</v>
      </c>
      <c r="C358" s="86" t="str">
        <f t="shared" si="34"/>
        <v/>
      </c>
      <c r="D358" s="86" t="str">
        <f t="shared" si="35"/>
        <v/>
      </c>
      <c r="E358" s="86">
        <f t="shared" si="36"/>
        <v>0</v>
      </c>
      <c r="F358" s="86">
        <f t="shared" si="37"/>
        <v>0</v>
      </c>
      <c r="G358" s="86" t="str">
        <f t="shared" si="38"/>
        <v/>
      </c>
      <c r="H358" s="158">
        <f>IF(AND(M358&gt;0,M358&lt;=STATS!$C$22),1,"")</f>
        <v>1</v>
      </c>
      <c r="J358" s="24">
        <v>357</v>
      </c>
      <c r="K358">
        <v>45.450839999999999</v>
      </c>
      <c r="L358">
        <v>-92.505250000000004</v>
      </c>
      <c r="M358" s="5">
        <v>18.5</v>
      </c>
      <c r="N358" s="5" t="s">
        <v>633</v>
      </c>
      <c r="O358" s="189" t="s">
        <v>705</v>
      </c>
      <c r="R358" s="9"/>
      <c r="S358" s="9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EZ358" s="155"/>
      <c r="FA358" s="155"/>
      <c r="FB358" s="155"/>
      <c r="FC358" s="155"/>
      <c r="FD358" s="155"/>
    </row>
    <row r="359" spans="2:160">
      <c r="B359" s="86">
        <f t="shared" si="33"/>
        <v>0</v>
      </c>
      <c r="C359" s="86" t="str">
        <f t="shared" si="34"/>
        <v/>
      </c>
      <c r="D359" s="86" t="str">
        <f t="shared" si="35"/>
        <v/>
      </c>
      <c r="E359" s="86">
        <f t="shared" si="36"/>
        <v>0</v>
      </c>
      <c r="F359" s="86">
        <f t="shared" si="37"/>
        <v>0</v>
      </c>
      <c r="G359" s="86" t="str">
        <f t="shared" si="38"/>
        <v/>
      </c>
      <c r="H359" s="158">
        <f>IF(AND(M359&gt;0,M359&lt;=STATS!$C$22),1,"")</f>
        <v>1</v>
      </c>
      <c r="J359" s="24">
        <v>358</v>
      </c>
      <c r="K359">
        <v>45.45129</v>
      </c>
      <c r="L359">
        <v>-92.505269999999996</v>
      </c>
      <c r="M359" s="5">
        <v>18.5</v>
      </c>
      <c r="N359" s="5" t="s">
        <v>633</v>
      </c>
      <c r="O359" s="189" t="s">
        <v>705</v>
      </c>
      <c r="R359" s="9"/>
      <c r="S359" s="9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EZ359" s="155"/>
      <c r="FA359" s="155"/>
      <c r="FB359" s="155"/>
      <c r="FC359" s="155"/>
      <c r="FD359" s="155"/>
    </row>
    <row r="360" spans="2:160">
      <c r="B360" s="86">
        <f t="shared" si="33"/>
        <v>0</v>
      </c>
      <c r="C360" s="86" t="str">
        <f t="shared" si="34"/>
        <v/>
      </c>
      <c r="D360" s="86" t="str">
        <f t="shared" si="35"/>
        <v/>
      </c>
      <c r="E360" s="86">
        <f t="shared" si="36"/>
        <v>0</v>
      </c>
      <c r="F360" s="86">
        <f t="shared" si="37"/>
        <v>0</v>
      </c>
      <c r="G360" s="86" t="str">
        <f t="shared" si="38"/>
        <v/>
      </c>
      <c r="H360" s="158">
        <f>IF(AND(M360&gt;0,M360&lt;=STATS!$C$22),1,"")</f>
        <v>1</v>
      </c>
      <c r="J360" s="24">
        <v>359</v>
      </c>
      <c r="K360">
        <v>45.451729999999998</v>
      </c>
      <c r="L360">
        <v>-92.505290000000002</v>
      </c>
      <c r="M360" s="5">
        <v>18</v>
      </c>
      <c r="N360" s="5" t="s">
        <v>631</v>
      </c>
      <c r="O360" s="189" t="s">
        <v>705</v>
      </c>
      <c r="R360" s="9"/>
      <c r="S360" s="9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EZ360" s="155"/>
      <c r="FA360" s="155"/>
      <c r="FB360" s="155"/>
      <c r="FC360" s="155"/>
      <c r="FD360" s="155"/>
    </row>
    <row r="361" spans="2:160">
      <c r="B361" s="86">
        <f t="shared" si="33"/>
        <v>0</v>
      </c>
      <c r="C361" s="86" t="str">
        <f t="shared" si="34"/>
        <v/>
      </c>
      <c r="D361" s="86" t="str">
        <f t="shared" si="35"/>
        <v/>
      </c>
      <c r="E361" s="86">
        <f t="shared" si="36"/>
        <v>0</v>
      </c>
      <c r="F361" s="86">
        <f t="shared" si="37"/>
        <v>0</v>
      </c>
      <c r="G361" s="86" t="str">
        <f t="shared" si="38"/>
        <v/>
      </c>
      <c r="H361" s="158">
        <f>IF(AND(M361&gt;0,M361&lt;=STATS!$C$22),1,"")</f>
        <v>1</v>
      </c>
      <c r="J361" s="24">
        <v>360</v>
      </c>
      <c r="K361">
        <v>45.452179999999998</v>
      </c>
      <c r="L361">
        <v>-92.505309999999994</v>
      </c>
      <c r="M361" s="5">
        <v>18</v>
      </c>
      <c r="N361" s="5" t="s">
        <v>631</v>
      </c>
      <c r="O361" s="189" t="s">
        <v>705</v>
      </c>
      <c r="R361" s="9"/>
      <c r="S361" s="9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EZ361" s="155"/>
      <c r="FA361" s="155"/>
      <c r="FB361" s="155"/>
      <c r="FC361" s="155"/>
      <c r="FD361" s="155"/>
    </row>
    <row r="362" spans="2:160">
      <c r="B362" s="86">
        <f t="shared" si="33"/>
        <v>1</v>
      </c>
      <c r="C362" s="86">
        <f t="shared" si="34"/>
        <v>1</v>
      </c>
      <c r="D362" s="86">
        <f t="shared" si="35"/>
        <v>1</v>
      </c>
      <c r="E362" s="86">
        <f t="shared" si="36"/>
        <v>1</v>
      </c>
      <c r="F362" s="86">
        <f t="shared" si="37"/>
        <v>1</v>
      </c>
      <c r="G362" s="86">
        <f t="shared" si="38"/>
        <v>13.5</v>
      </c>
      <c r="H362" s="158">
        <f>IF(AND(M362&gt;0,M362&lt;=STATS!$C$22),1,"")</f>
        <v>1</v>
      </c>
      <c r="J362" s="24">
        <v>361</v>
      </c>
      <c r="K362">
        <v>45.452620000000003</v>
      </c>
      <c r="L362">
        <v>-92.505330000000001</v>
      </c>
      <c r="M362" s="5">
        <v>13.5</v>
      </c>
      <c r="N362" s="5" t="s">
        <v>633</v>
      </c>
      <c r="O362" s="189" t="s">
        <v>705</v>
      </c>
      <c r="Q362" s="5">
        <v>1</v>
      </c>
      <c r="R362" s="9"/>
      <c r="S362" s="9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CN362" s="5">
        <v>1</v>
      </c>
      <c r="EZ362" s="155"/>
      <c r="FA362" s="155"/>
      <c r="FB362" s="155"/>
      <c r="FC362" s="155"/>
      <c r="FD362" s="155"/>
    </row>
    <row r="363" spans="2:160">
      <c r="B363" s="86">
        <f t="shared" si="33"/>
        <v>1</v>
      </c>
      <c r="C363" s="86">
        <f t="shared" si="34"/>
        <v>1</v>
      </c>
      <c r="D363" s="86">
        <f t="shared" si="35"/>
        <v>1</v>
      </c>
      <c r="E363" s="86">
        <f t="shared" si="36"/>
        <v>1</v>
      </c>
      <c r="F363" s="86">
        <f t="shared" si="37"/>
        <v>1</v>
      </c>
      <c r="G363" s="86">
        <f t="shared" si="38"/>
        <v>0.5</v>
      </c>
      <c r="H363" s="158">
        <f>IF(AND(M363&gt;0,M363&lt;=STATS!$C$22),1,"")</f>
        <v>1</v>
      </c>
      <c r="J363" s="24">
        <v>362</v>
      </c>
      <c r="K363">
        <v>45.449959999999997</v>
      </c>
      <c r="L363">
        <v>-92.504570000000001</v>
      </c>
      <c r="M363" s="5">
        <v>0.5</v>
      </c>
      <c r="N363" s="5" t="s">
        <v>632</v>
      </c>
      <c r="O363" s="189" t="s">
        <v>705</v>
      </c>
      <c r="Q363" s="5">
        <v>1</v>
      </c>
      <c r="R363" s="9"/>
      <c r="S363" s="9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BR363" s="5">
        <v>1</v>
      </c>
      <c r="EZ363" s="155"/>
      <c r="FA363" s="155"/>
      <c r="FB363" s="155">
        <v>1</v>
      </c>
      <c r="FC363" s="155"/>
      <c r="FD363" s="155"/>
    </row>
    <row r="364" spans="2:160">
      <c r="B364" s="86">
        <f t="shared" si="33"/>
        <v>0</v>
      </c>
      <c r="C364" s="86" t="str">
        <f t="shared" si="34"/>
        <v/>
      </c>
      <c r="D364" s="86" t="str">
        <f t="shared" si="35"/>
        <v/>
      </c>
      <c r="E364" s="86">
        <f t="shared" si="36"/>
        <v>0</v>
      </c>
      <c r="F364" s="86">
        <f t="shared" si="37"/>
        <v>0</v>
      </c>
      <c r="G364" s="86" t="str">
        <f t="shared" si="38"/>
        <v/>
      </c>
      <c r="H364" s="158">
        <f>IF(AND(M364&gt;0,M364&lt;=STATS!$C$22),1,"")</f>
        <v>1</v>
      </c>
      <c r="J364" s="24">
        <v>363</v>
      </c>
      <c r="K364">
        <v>45.450409999999998</v>
      </c>
      <c r="L364">
        <v>-92.504589999999993</v>
      </c>
      <c r="M364" s="5">
        <v>16.5</v>
      </c>
      <c r="N364" s="5" t="s">
        <v>633</v>
      </c>
      <c r="O364" s="189" t="s">
        <v>705</v>
      </c>
      <c r="R364" s="9"/>
      <c r="S364" s="9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EZ364" s="155"/>
      <c r="FA364" s="155"/>
      <c r="FB364" s="155"/>
      <c r="FC364" s="155"/>
      <c r="FD364" s="155"/>
    </row>
    <row r="365" spans="2:160">
      <c r="B365" s="86">
        <f t="shared" si="33"/>
        <v>0</v>
      </c>
      <c r="C365" s="86" t="str">
        <f t="shared" si="34"/>
        <v/>
      </c>
      <c r="D365" s="86" t="str">
        <f t="shared" si="35"/>
        <v/>
      </c>
      <c r="E365" s="86">
        <f t="shared" si="36"/>
        <v>0</v>
      </c>
      <c r="F365" s="86">
        <f t="shared" si="37"/>
        <v>0</v>
      </c>
      <c r="G365" s="86" t="str">
        <f t="shared" si="38"/>
        <v/>
      </c>
      <c r="H365" s="158">
        <f>IF(AND(M365&gt;0,M365&lt;=STATS!$C$22),1,"")</f>
        <v>1</v>
      </c>
      <c r="J365" s="24">
        <v>364</v>
      </c>
      <c r="K365">
        <v>45.450850000000003</v>
      </c>
      <c r="L365">
        <v>-92.50461</v>
      </c>
      <c r="M365" s="5">
        <v>18.5</v>
      </c>
      <c r="N365" s="5" t="s">
        <v>633</v>
      </c>
      <c r="O365" s="189" t="s">
        <v>705</v>
      </c>
      <c r="R365" s="9"/>
      <c r="S365" s="9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EZ365" s="155"/>
      <c r="FA365" s="155"/>
      <c r="FB365" s="155"/>
      <c r="FC365" s="155"/>
      <c r="FD365" s="155"/>
    </row>
    <row r="366" spans="2:160">
      <c r="B366" s="86">
        <f t="shared" si="33"/>
        <v>0</v>
      </c>
      <c r="C366" s="86" t="str">
        <f t="shared" si="34"/>
        <v/>
      </c>
      <c r="D366" s="86" t="str">
        <f t="shared" si="35"/>
        <v/>
      </c>
      <c r="E366" s="86">
        <f t="shared" si="36"/>
        <v>0</v>
      </c>
      <c r="F366" s="86">
        <f t="shared" si="37"/>
        <v>0</v>
      </c>
      <c r="G366" s="86" t="str">
        <f t="shared" si="38"/>
        <v/>
      </c>
      <c r="H366" s="158">
        <f>IF(AND(M366&gt;0,M366&lt;=STATS!$C$22),1,"")</f>
        <v>1</v>
      </c>
      <c r="J366" s="24">
        <v>365</v>
      </c>
      <c r="K366">
        <v>45.451300000000003</v>
      </c>
      <c r="L366">
        <v>-92.504630000000006</v>
      </c>
      <c r="M366" s="5">
        <v>18</v>
      </c>
      <c r="N366" s="5" t="s">
        <v>633</v>
      </c>
      <c r="O366" s="189" t="s">
        <v>705</v>
      </c>
      <c r="R366" s="9"/>
      <c r="S366" s="9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EZ366" s="155"/>
      <c r="FA366" s="155"/>
      <c r="FB366" s="155"/>
      <c r="FC366" s="155"/>
      <c r="FD366" s="155"/>
    </row>
    <row r="367" spans="2:160">
      <c r="B367" s="86">
        <f t="shared" si="33"/>
        <v>0</v>
      </c>
      <c r="C367" s="86" t="str">
        <f t="shared" si="34"/>
        <v/>
      </c>
      <c r="D367" s="86" t="str">
        <f t="shared" si="35"/>
        <v/>
      </c>
      <c r="E367" s="86">
        <f t="shared" si="36"/>
        <v>0</v>
      </c>
      <c r="F367" s="86">
        <f t="shared" si="37"/>
        <v>0</v>
      </c>
      <c r="G367" s="86" t="str">
        <f t="shared" si="38"/>
        <v/>
      </c>
      <c r="H367" s="158">
        <f>IF(AND(M367&gt;0,M367&lt;=STATS!$C$22),1,"")</f>
        <v>1</v>
      </c>
      <c r="J367" s="24">
        <v>366</v>
      </c>
      <c r="K367">
        <v>45.451749999999997</v>
      </c>
      <c r="L367">
        <v>-92.504649999999998</v>
      </c>
      <c r="M367" s="5">
        <v>18</v>
      </c>
      <c r="N367" s="5" t="s">
        <v>633</v>
      </c>
      <c r="O367" s="189" t="s">
        <v>705</v>
      </c>
      <c r="R367" s="9"/>
      <c r="S367" s="9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EZ367" s="155"/>
      <c r="FA367" s="155"/>
      <c r="FB367" s="155"/>
      <c r="FC367" s="155"/>
      <c r="FD367" s="155"/>
    </row>
    <row r="368" spans="2:160">
      <c r="B368" s="86">
        <f t="shared" si="33"/>
        <v>0</v>
      </c>
      <c r="C368" s="86" t="str">
        <f t="shared" si="34"/>
        <v/>
      </c>
      <c r="D368" s="86" t="str">
        <f t="shared" si="35"/>
        <v/>
      </c>
      <c r="E368" s="86">
        <f t="shared" si="36"/>
        <v>0</v>
      </c>
      <c r="F368" s="86">
        <f t="shared" si="37"/>
        <v>0</v>
      </c>
      <c r="G368" s="86" t="str">
        <f t="shared" si="38"/>
        <v/>
      </c>
      <c r="H368" s="158">
        <f>IF(AND(M368&gt;0,M368&lt;=STATS!$C$22),1,"")</f>
        <v>1</v>
      </c>
      <c r="J368" s="24">
        <v>367</v>
      </c>
      <c r="K368">
        <v>45.452190000000002</v>
      </c>
      <c r="L368">
        <v>-92.504670000000004</v>
      </c>
      <c r="M368" s="5">
        <v>18</v>
      </c>
      <c r="N368" s="5" t="s">
        <v>633</v>
      </c>
      <c r="O368" s="189" t="s">
        <v>705</v>
      </c>
      <c r="R368" s="9"/>
      <c r="S368" s="9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EZ368" s="155"/>
      <c r="FA368" s="155"/>
      <c r="FB368" s="155"/>
      <c r="FC368" s="155"/>
      <c r="FD368" s="155"/>
    </row>
    <row r="369" spans="2:160">
      <c r="B369" s="86">
        <f t="shared" si="33"/>
        <v>0</v>
      </c>
      <c r="C369" s="86" t="str">
        <f t="shared" si="34"/>
        <v/>
      </c>
      <c r="D369" s="86" t="str">
        <f t="shared" si="35"/>
        <v/>
      </c>
      <c r="E369" s="86">
        <f t="shared" si="36"/>
        <v>0</v>
      </c>
      <c r="F369" s="86">
        <f t="shared" si="37"/>
        <v>0</v>
      </c>
      <c r="G369" s="86" t="str">
        <f t="shared" si="38"/>
        <v/>
      </c>
      <c r="H369" s="158">
        <f>IF(AND(M369&gt;0,M369&lt;=STATS!$C$22),1,"")</f>
        <v>1</v>
      </c>
      <c r="J369" s="24">
        <v>368</v>
      </c>
      <c r="K369">
        <v>45.452640000000002</v>
      </c>
      <c r="L369">
        <v>-92.504689999999997</v>
      </c>
      <c r="M369" s="5">
        <v>11</v>
      </c>
      <c r="N369" s="5" t="s">
        <v>632</v>
      </c>
      <c r="O369" s="189" t="s">
        <v>705</v>
      </c>
      <c r="R369" s="9"/>
      <c r="S369" s="9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EZ369" s="155"/>
      <c r="FA369" s="155"/>
      <c r="FB369" s="155"/>
      <c r="FC369" s="155"/>
      <c r="FD369" s="155"/>
    </row>
    <row r="370" spans="2:160">
      <c r="B370" s="86">
        <f t="shared" si="33"/>
        <v>0</v>
      </c>
      <c r="C370" s="86" t="str">
        <f t="shared" si="34"/>
        <v/>
      </c>
      <c r="D370" s="86" t="str">
        <f t="shared" si="35"/>
        <v/>
      </c>
      <c r="E370" s="86">
        <f t="shared" si="36"/>
        <v>0</v>
      </c>
      <c r="F370" s="86">
        <f t="shared" si="37"/>
        <v>0</v>
      </c>
      <c r="G370" s="86" t="str">
        <f t="shared" si="38"/>
        <v/>
      </c>
      <c r="H370" s="158">
        <f>IF(AND(M370&gt;0,M370&lt;=STATS!$C$22),1,"")</f>
        <v>1</v>
      </c>
      <c r="J370" s="24">
        <v>369</v>
      </c>
      <c r="K370">
        <v>45.449979999999996</v>
      </c>
      <c r="L370">
        <v>-92.50394</v>
      </c>
      <c r="M370" s="5">
        <v>13</v>
      </c>
      <c r="N370" s="5" t="s">
        <v>632</v>
      </c>
      <c r="O370" s="189" t="s">
        <v>705</v>
      </c>
      <c r="R370" s="9"/>
      <c r="S370" s="9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EZ370" s="155"/>
      <c r="FA370" s="155"/>
      <c r="FB370" s="155"/>
      <c r="FC370" s="155"/>
      <c r="FD370" s="155"/>
    </row>
    <row r="371" spans="2:160">
      <c r="B371" s="86">
        <f t="shared" si="33"/>
        <v>0</v>
      </c>
      <c r="C371" s="86" t="str">
        <f t="shared" si="34"/>
        <v/>
      </c>
      <c r="D371" s="86" t="str">
        <f t="shared" si="35"/>
        <v/>
      </c>
      <c r="E371" s="86">
        <f t="shared" si="36"/>
        <v>0</v>
      </c>
      <c r="F371" s="86">
        <f t="shared" si="37"/>
        <v>0</v>
      </c>
      <c r="G371" s="86" t="str">
        <f t="shared" si="38"/>
        <v/>
      </c>
      <c r="H371" s="158">
        <f>IF(AND(M371&gt;0,M371&lt;=STATS!$C$22),1,"")</f>
        <v>1</v>
      </c>
      <c r="J371" s="24">
        <v>370</v>
      </c>
      <c r="K371">
        <v>45.450420000000001</v>
      </c>
      <c r="L371">
        <v>-92.503960000000006</v>
      </c>
      <c r="M371" s="5">
        <v>18.5</v>
      </c>
      <c r="N371" s="5" t="s">
        <v>633</v>
      </c>
      <c r="O371" s="189" t="s">
        <v>705</v>
      </c>
      <c r="R371" s="9"/>
      <c r="S371" s="9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EZ371" s="155"/>
      <c r="FA371" s="155"/>
      <c r="FB371" s="155"/>
      <c r="FC371" s="155"/>
      <c r="FD371" s="155"/>
    </row>
    <row r="372" spans="2:160">
      <c r="B372" s="86">
        <f t="shared" si="33"/>
        <v>0</v>
      </c>
      <c r="C372" s="86" t="str">
        <f t="shared" si="34"/>
        <v/>
      </c>
      <c r="D372" s="86" t="str">
        <f t="shared" si="35"/>
        <v/>
      </c>
      <c r="E372" s="86">
        <f t="shared" si="36"/>
        <v>0</v>
      </c>
      <c r="F372" s="86">
        <f t="shared" si="37"/>
        <v>0</v>
      </c>
      <c r="G372" s="86" t="str">
        <f t="shared" si="38"/>
        <v/>
      </c>
      <c r="H372" s="158">
        <f>IF(AND(M372&gt;0,M372&lt;=STATS!$C$22),1,"")</f>
        <v>1</v>
      </c>
      <c r="J372" s="24">
        <v>371</v>
      </c>
      <c r="K372">
        <v>45.450870000000002</v>
      </c>
      <c r="L372">
        <v>-92.503979999999999</v>
      </c>
      <c r="M372" s="5">
        <v>18.5</v>
      </c>
      <c r="N372" s="5" t="s">
        <v>631</v>
      </c>
      <c r="O372" s="189" t="s">
        <v>705</v>
      </c>
      <c r="R372" s="9"/>
      <c r="S372" s="9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EZ372" s="155"/>
      <c r="FA372" s="155"/>
      <c r="FB372" s="155"/>
      <c r="FC372" s="155"/>
      <c r="FD372" s="155"/>
    </row>
    <row r="373" spans="2:160">
      <c r="B373" s="86">
        <f t="shared" si="33"/>
        <v>0</v>
      </c>
      <c r="C373" s="86" t="str">
        <f t="shared" si="34"/>
        <v/>
      </c>
      <c r="D373" s="86" t="str">
        <f t="shared" si="35"/>
        <v/>
      </c>
      <c r="E373" s="86">
        <f t="shared" si="36"/>
        <v>0</v>
      </c>
      <c r="F373" s="86">
        <f t="shared" si="37"/>
        <v>0</v>
      </c>
      <c r="G373" s="86" t="str">
        <f t="shared" si="38"/>
        <v/>
      </c>
      <c r="H373" s="158">
        <f>IF(AND(M373&gt;0,M373&lt;=STATS!$C$22),1,"")</f>
        <v>1</v>
      </c>
      <c r="J373" s="24">
        <v>372</v>
      </c>
      <c r="K373">
        <v>45.451309999999999</v>
      </c>
      <c r="L373">
        <v>-92.504000000000005</v>
      </c>
      <c r="M373" s="5">
        <v>18</v>
      </c>
      <c r="N373" s="5" t="s">
        <v>633</v>
      </c>
      <c r="O373" s="189" t="s">
        <v>705</v>
      </c>
      <c r="R373" s="9"/>
      <c r="S373" s="9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EZ373" s="155"/>
      <c r="FA373" s="155"/>
      <c r="FB373" s="155"/>
      <c r="FC373" s="155"/>
      <c r="FD373" s="155"/>
    </row>
    <row r="374" spans="2:160">
      <c r="B374" s="86">
        <f t="shared" si="33"/>
        <v>0</v>
      </c>
      <c r="C374" s="86" t="str">
        <f t="shared" si="34"/>
        <v/>
      </c>
      <c r="D374" s="86" t="str">
        <f t="shared" si="35"/>
        <v/>
      </c>
      <c r="E374" s="86">
        <f t="shared" si="36"/>
        <v>0</v>
      </c>
      <c r="F374" s="86">
        <f t="shared" si="37"/>
        <v>0</v>
      </c>
      <c r="G374" s="86" t="str">
        <f t="shared" si="38"/>
        <v/>
      </c>
      <c r="H374" s="158">
        <f>IF(AND(M374&gt;0,M374&lt;=STATS!$C$22),1,"")</f>
        <v>1</v>
      </c>
      <c r="J374" s="24">
        <v>373</v>
      </c>
      <c r="K374">
        <v>45.45176</v>
      </c>
      <c r="L374">
        <v>-92.504019999999997</v>
      </c>
      <c r="M374" s="5">
        <v>18</v>
      </c>
      <c r="N374" s="5" t="s">
        <v>631</v>
      </c>
      <c r="O374" s="189" t="s">
        <v>705</v>
      </c>
      <c r="R374" s="9"/>
      <c r="S374" s="9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EZ374" s="155"/>
      <c r="FA374" s="155"/>
      <c r="FB374" s="155"/>
      <c r="FC374" s="155"/>
      <c r="FD374" s="155"/>
    </row>
    <row r="375" spans="2:160">
      <c r="B375" s="86">
        <f t="shared" si="33"/>
        <v>0</v>
      </c>
      <c r="C375" s="86" t="str">
        <f t="shared" si="34"/>
        <v/>
      </c>
      <c r="D375" s="86" t="str">
        <f t="shared" si="35"/>
        <v/>
      </c>
      <c r="E375" s="86">
        <f t="shared" si="36"/>
        <v>0</v>
      </c>
      <c r="F375" s="86">
        <f t="shared" si="37"/>
        <v>0</v>
      </c>
      <c r="G375" s="86" t="str">
        <f t="shared" si="38"/>
        <v/>
      </c>
      <c r="H375" s="158">
        <f>IF(AND(M375&gt;0,M375&lt;=STATS!$C$22),1,"")</f>
        <v>1</v>
      </c>
      <c r="J375" s="24">
        <v>374</v>
      </c>
      <c r="K375">
        <v>45.452210000000001</v>
      </c>
      <c r="L375">
        <v>-92.504040000000003</v>
      </c>
      <c r="M375" s="5">
        <v>18</v>
      </c>
      <c r="N375" s="5" t="s">
        <v>631</v>
      </c>
      <c r="O375" s="189" t="s">
        <v>705</v>
      </c>
      <c r="R375" s="9"/>
      <c r="S375" s="9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EZ375" s="155"/>
      <c r="FA375" s="155"/>
      <c r="FB375" s="155"/>
      <c r="FC375" s="155"/>
      <c r="FD375" s="155"/>
    </row>
    <row r="376" spans="2:160">
      <c r="B376" s="86">
        <f t="shared" si="33"/>
        <v>0</v>
      </c>
      <c r="C376" s="86" t="str">
        <f t="shared" si="34"/>
        <v/>
      </c>
      <c r="D376" s="86" t="str">
        <f t="shared" si="35"/>
        <v/>
      </c>
      <c r="E376" s="86">
        <f t="shared" si="36"/>
        <v>0</v>
      </c>
      <c r="F376" s="86">
        <f t="shared" si="37"/>
        <v>0</v>
      </c>
      <c r="G376" s="86" t="str">
        <f t="shared" si="38"/>
        <v/>
      </c>
      <c r="H376" s="158">
        <f>IF(AND(M376&gt;0,M376&lt;=STATS!$C$22),1,"")</f>
        <v>1</v>
      </c>
      <c r="J376" s="24">
        <v>375</v>
      </c>
      <c r="K376">
        <v>45.452649999999998</v>
      </c>
      <c r="L376">
        <v>-92.504059999999996</v>
      </c>
      <c r="M376" s="5">
        <v>11.5</v>
      </c>
      <c r="N376" s="5" t="s">
        <v>633</v>
      </c>
      <c r="O376" s="189" t="s">
        <v>705</v>
      </c>
      <c r="R376" s="9"/>
      <c r="S376" s="9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EZ376" s="155"/>
      <c r="FA376" s="155"/>
      <c r="FB376" s="155"/>
      <c r="FC376" s="155"/>
      <c r="FD376" s="155"/>
    </row>
    <row r="377" spans="2:160">
      <c r="B377" s="86">
        <f t="shared" si="33"/>
        <v>5</v>
      </c>
      <c r="C377" s="86">
        <f t="shared" si="34"/>
        <v>5</v>
      </c>
      <c r="D377" s="86">
        <f t="shared" si="35"/>
        <v>5</v>
      </c>
      <c r="E377" s="86">
        <f t="shared" si="36"/>
        <v>5</v>
      </c>
      <c r="F377" s="86">
        <f t="shared" si="37"/>
        <v>5</v>
      </c>
      <c r="G377" s="86">
        <f t="shared" si="38"/>
        <v>3.5</v>
      </c>
      <c r="H377" s="158">
        <f>IF(AND(M377&gt;0,M377&lt;=STATS!$C$22),1,"")</f>
        <v>1</v>
      </c>
      <c r="J377" s="24">
        <v>376</v>
      </c>
      <c r="K377">
        <v>45.449100000000001</v>
      </c>
      <c r="L377">
        <v>-92.503270000000001</v>
      </c>
      <c r="M377" s="5">
        <v>3.5</v>
      </c>
      <c r="N377" s="5" t="s">
        <v>633</v>
      </c>
      <c r="O377" s="189" t="s">
        <v>705</v>
      </c>
      <c r="Q377" s="5">
        <v>2</v>
      </c>
      <c r="R377" s="9"/>
      <c r="S377" s="9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>
        <v>2</v>
      </c>
      <c r="AF377" s="26"/>
      <c r="AG377" s="26"/>
      <c r="AH377" s="26"/>
      <c r="AQ377" s="5">
        <v>1</v>
      </c>
      <c r="BO377" s="5">
        <v>1</v>
      </c>
      <c r="BR377" s="5">
        <v>1</v>
      </c>
      <c r="CB377" s="5">
        <v>2</v>
      </c>
      <c r="EZ377" s="155"/>
      <c r="FA377" s="155"/>
      <c r="FB377" s="155">
        <v>1</v>
      </c>
      <c r="FC377" s="155"/>
      <c r="FD377" s="155"/>
    </row>
    <row r="378" spans="2:160">
      <c r="B378" s="86">
        <f t="shared" si="33"/>
        <v>0</v>
      </c>
      <c r="C378" s="86" t="str">
        <f t="shared" si="34"/>
        <v/>
      </c>
      <c r="D378" s="86" t="str">
        <f t="shared" si="35"/>
        <v/>
      </c>
      <c r="E378" s="86">
        <f t="shared" si="36"/>
        <v>0</v>
      </c>
      <c r="F378" s="86">
        <f t="shared" si="37"/>
        <v>0</v>
      </c>
      <c r="G378" s="86" t="str">
        <f t="shared" si="38"/>
        <v/>
      </c>
      <c r="H378" s="158">
        <f>IF(AND(M378&gt;0,M378&lt;=STATS!$C$22),1,"")</f>
        <v>1</v>
      </c>
      <c r="J378" s="24">
        <v>377</v>
      </c>
      <c r="K378">
        <v>45.449539999999999</v>
      </c>
      <c r="L378">
        <v>-92.503290000000007</v>
      </c>
      <c r="M378" s="5">
        <v>14</v>
      </c>
      <c r="N378" s="5" t="s">
        <v>633</v>
      </c>
      <c r="O378" s="189" t="s">
        <v>705</v>
      </c>
      <c r="R378" s="9"/>
      <c r="S378" s="9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EZ378" s="155"/>
      <c r="FA378" s="155"/>
      <c r="FB378" s="155"/>
      <c r="FC378" s="155"/>
      <c r="FD378" s="155"/>
    </row>
    <row r="379" spans="2:160">
      <c r="B379" s="86">
        <f t="shared" si="33"/>
        <v>0</v>
      </c>
      <c r="C379" s="86" t="str">
        <f t="shared" si="34"/>
        <v/>
      </c>
      <c r="D379" s="86" t="str">
        <f t="shared" si="35"/>
        <v/>
      </c>
      <c r="E379" s="86">
        <f t="shared" si="36"/>
        <v>0</v>
      </c>
      <c r="F379" s="86">
        <f t="shared" si="37"/>
        <v>0</v>
      </c>
      <c r="G379" s="86" t="str">
        <f t="shared" si="38"/>
        <v/>
      </c>
      <c r="H379" s="158">
        <f>IF(AND(M379&gt;0,M379&lt;=STATS!$C$22),1,"")</f>
        <v>1</v>
      </c>
      <c r="J379" s="24">
        <v>378</v>
      </c>
      <c r="K379">
        <v>45.44999</v>
      </c>
      <c r="L379">
        <v>-92.503309999999999</v>
      </c>
      <c r="M379" s="5">
        <v>18</v>
      </c>
      <c r="N379" s="5" t="s">
        <v>633</v>
      </c>
      <c r="O379" s="189" t="s">
        <v>705</v>
      </c>
      <c r="R379" s="9"/>
      <c r="S379" s="9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EZ379" s="155"/>
      <c r="FA379" s="155"/>
      <c r="FB379" s="155"/>
      <c r="FC379" s="155"/>
      <c r="FD379" s="155"/>
    </row>
    <row r="380" spans="2:160">
      <c r="B380" s="86">
        <f t="shared" si="33"/>
        <v>0</v>
      </c>
      <c r="C380" s="86" t="str">
        <f t="shared" si="34"/>
        <v/>
      </c>
      <c r="D380" s="86" t="str">
        <f t="shared" si="35"/>
        <v/>
      </c>
      <c r="E380" s="86">
        <f t="shared" si="36"/>
        <v>0</v>
      </c>
      <c r="F380" s="86">
        <f t="shared" si="37"/>
        <v>0</v>
      </c>
      <c r="G380" s="86" t="str">
        <f t="shared" si="38"/>
        <v/>
      </c>
      <c r="H380" s="158">
        <f>IF(AND(M380&gt;0,M380&lt;=STATS!$C$22),1,"")</f>
        <v>1</v>
      </c>
      <c r="J380" s="24">
        <v>379</v>
      </c>
      <c r="K380">
        <v>45.45044</v>
      </c>
      <c r="L380">
        <v>-92.503330000000005</v>
      </c>
      <c r="M380" s="5">
        <v>18.5</v>
      </c>
      <c r="N380" s="5" t="s">
        <v>633</v>
      </c>
      <c r="O380" s="189" t="s">
        <v>705</v>
      </c>
      <c r="R380" s="9"/>
      <c r="S380" s="9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EZ380" s="155"/>
      <c r="FA380" s="155"/>
      <c r="FB380" s="155"/>
      <c r="FC380" s="155"/>
      <c r="FD380" s="155"/>
    </row>
    <row r="381" spans="2:160">
      <c r="B381" s="86">
        <f t="shared" si="33"/>
        <v>0</v>
      </c>
      <c r="C381" s="86" t="str">
        <f t="shared" si="34"/>
        <v/>
      </c>
      <c r="D381" s="86" t="str">
        <f t="shared" si="35"/>
        <v/>
      </c>
      <c r="E381" s="86">
        <f t="shared" si="36"/>
        <v>0</v>
      </c>
      <c r="F381" s="86">
        <f t="shared" si="37"/>
        <v>0</v>
      </c>
      <c r="G381" s="86" t="str">
        <f t="shared" si="38"/>
        <v/>
      </c>
      <c r="H381" s="158">
        <f>IF(AND(M381&gt;0,M381&lt;=STATS!$C$22),1,"")</f>
        <v>1</v>
      </c>
      <c r="J381" s="24">
        <v>380</v>
      </c>
      <c r="K381">
        <v>45.450879999999998</v>
      </c>
      <c r="L381">
        <v>-92.503349999999998</v>
      </c>
      <c r="M381" s="5">
        <v>18</v>
      </c>
      <c r="N381" s="5" t="s">
        <v>631</v>
      </c>
      <c r="O381" s="189" t="s">
        <v>705</v>
      </c>
      <c r="R381" s="9"/>
      <c r="S381" s="9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EZ381" s="155"/>
      <c r="FA381" s="155"/>
      <c r="FB381" s="155"/>
      <c r="FC381" s="155"/>
      <c r="FD381" s="155"/>
    </row>
    <row r="382" spans="2:160">
      <c r="B382" s="86">
        <f t="shared" si="33"/>
        <v>0</v>
      </c>
      <c r="C382" s="86" t="str">
        <f t="shared" si="34"/>
        <v/>
      </c>
      <c r="D382" s="86" t="str">
        <f t="shared" si="35"/>
        <v/>
      </c>
      <c r="E382" s="86">
        <f t="shared" si="36"/>
        <v>0</v>
      </c>
      <c r="F382" s="86">
        <f t="shared" si="37"/>
        <v>0</v>
      </c>
      <c r="G382" s="86" t="str">
        <f t="shared" si="38"/>
        <v/>
      </c>
      <c r="H382" s="158">
        <f>IF(AND(M382&gt;0,M382&lt;=STATS!$C$22),1,"")</f>
        <v>1</v>
      </c>
      <c r="J382" s="24">
        <v>381</v>
      </c>
      <c r="K382">
        <v>45.451329999999999</v>
      </c>
      <c r="L382">
        <v>-92.503370000000004</v>
      </c>
      <c r="M382" s="5">
        <v>18</v>
      </c>
      <c r="N382" s="5" t="s">
        <v>631</v>
      </c>
      <c r="O382" s="189" t="s">
        <v>705</v>
      </c>
      <c r="R382" s="9"/>
      <c r="S382" s="9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EZ382" s="155"/>
      <c r="FA382" s="155"/>
      <c r="FB382" s="155"/>
      <c r="FC382" s="155"/>
      <c r="FD382" s="155"/>
    </row>
    <row r="383" spans="2:160">
      <c r="B383" s="86">
        <f t="shared" si="33"/>
        <v>0</v>
      </c>
      <c r="C383" s="86" t="str">
        <f t="shared" si="34"/>
        <v/>
      </c>
      <c r="D383" s="86" t="str">
        <f t="shared" si="35"/>
        <v/>
      </c>
      <c r="E383" s="86">
        <f t="shared" si="36"/>
        <v>0</v>
      </c>
      <c r="F383" s="86">
        <f t="shared" si="37"/>
        <v>0</v>
      </c>
      <c r="G383" s="86" t="str">
        <f t="shared" si="38"/>
        <v/>
      </c>
      <c r="H383" s="158">
        <f>IF(AND(M383&gt;0,M383&lt;=STATS!$C$22),1,"")</f>
        <v>1</v>
      </c>
      <c r="J383" s="24">
        <v>382</v>
      </c>
      <c r="K383">
        <v>45.451770000000003</v>
      </c>
      <c r="L383">
        <v>-92.503389999999996</v>
      </c>
      <c r="M383" s="5">
        <v>17.5</v>
      </c>
      <c r="N383" s="5" t="s">
        <v>631</v>
      </c>
      <c r="O383" s="189" t="s">
        <v>705</v>
      </c>
      <c r="R383" s="9"/>
      <c r="S383" s="9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EZ383" s="155"/>
      <c r="FA383" s="155"/>
      <c r="FB383" s="155"/>
      <c r="FC383" s="155"/>
      <c r="FD383" s="155"/>
    </row>
    <row r="384" spans="2:160">
      <c r="B384" s="86">
        <f t="shared" si="33"/>
        <v>0</v>
      </c>
      <c r="C384" s="86" t="str">
        <f t="shared" si="34"/>
        <v/>
      </c>
      <c r="D384" s="86" t="str">
        <f t="shared" si="35"/>
        <v/>
      </c>
      <c r="E384" s="86">
        <f t="shared" si="36"/>
        <v>0</v>
      </c>
      <c r="F384" s="86">
        <f t="shared" si="37"/>
        <v>0</v>
      </c>
      <c r="G384" s="86" t="str">
        <f t="shared" si="38"/>
        <v/>
      </c>
      <c r="H384" s="158">
        <f>IF(AND(M384&gt;0,M384&lt;=STATS!$C$22),1,"")</f>
        <v>1</v>
      </c>
      <c r="J384" s="24">
        <v>383</v>
      </c>
      <c r="K384">
        <v>45.452219999999997</v>
      </c>
      <c r="L384">
        <v>-92.503399999999999</v>
      </c>
      <c r="M384" s="5">
        <v>18</v>
      </c>
      <c r="N384" s="5" t="s">
        <v>633</v>
      </c>
      <c r="O384" s="189" t="s">
        <v>705</v>
      </c>
      <c r="R384" s="9"/>
      <c r="S384" s="9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EZ384" s="155"/>
      <c r="FA384" s="155"/>
      <c r="FB384" s="155"/>
      <c r="FC384" s="155"/>
      <c r="FD384" s="155"/>
    </row>
    <row r="385" spans="2:160">
      <c r="B385" s="86">
        <f t="shared" si="33"/>
        <v>0</v>
      </c>
      <c r="C385" s="86" t="str">
        <f t="shared" si="34"/>
        <v/>
      </c>
      <c r="D385" s="86" t="str">
        <f t="shared" si="35"/>
        <v/>
      </c>
      <c r="E385" s="86">
        <f t="shared" si="36"/>
        <v>0</v>
      </c>
      <c r="F385" s="86">
        <f t="shared" si="37"/>
        <v>0</v>
      </c>
      <c r="G385" s="86" t="str">
        <f t="shared" si="38"/>
        <v/>
      </c>
      <c r="H385" s="158">
        <f>IF(AND(M385&gt;0,M385&lt;=STATS!$C$22),1,"")</f>
        <v>1</v>
      </c>
      <c r="J385" s="24">
        <v>384</v>
      </c>
      <c r="K385">
        <v>45.452669999999998</v>
      </c>
      <c r="L385">
        <v>-92.503420000000006</v>
      </c>
      <c r="M385" s="5">
        <v>9.5</v>
      </c>
      <c r="N385" s="5" t="s">
        <v>633</v>
      </c>
      <c r="O385" s="189" t="s">
        <v>705</v>
      </c>
      <c r="R385" s="9"/>
      <c r="S385" s="9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EZ385" s="155"/>
      <c r="FA385" s="155"/>
      <c r="FB385" s="155">
        <v>1</v>
      </c>
      <c r="FC385" s="155"/>
      <c r="FD385" s="155"/>
    </row>
    <row r="386" spans="2:160">
      <c r="B386" s="86">
        <f t="shared" ref="B386:B449" si="39">COUNT(R386:EY386,FE386:FM386)</f>
        <v>2</v>
      </c>
      <c r="C386" s="86">
        <f t="shared" ref="C386:C449" si="40">IF(COUNT(R386:EY386,FE386:FM386)&gt;0,COUNT(R386:EY386,FE386:FM386),"")</f>
        <v>2</v>
      </c>
      <c r="D386" s="86">
        <f t="shared" ref="D386:D449" si="41">IF(COUNT(T386:BJ386,BL386:BT386,BV386:CB386,CD386:EY386,FE386:FM386)&gt;0,COUNT(T386:BJ386,BL386:BT386,BV386:CB386,CD386:EY386,FE386:FM386),"")</f>
        <v>1</v>
      </c>
      <c r="E386" s="86">
        <f t="shared" ref="E386:E449" si="42">IF(H386=1,COUNT(R386:EY386,FE386:FM386),"")</f>
        <v>2</v>
      </c>
      <c r="F386" s="86">
        <f t="shared" ref="F386:F449" si="43">IF(H386=1,COUNT(T386:BJ386,BL386:BT386,BV386:CB386,CD386:EY386,FE386:FM386),"")</f>
        <v>1</v>
      </c>
      <c r="G386" s="86">
        <f t="shared" ref="G386:G449" si="44">IF($B386&gt;=1,$M386,"")</f>
        <v>4</v>
      </c>
      <c r="H386" s="158">
        <f>IF(AND(M386&gt;0,M386&lt;=STATS!$C$22),1,"")</f>
        <v>1</v>
      </c>
      <c r="J386" s="24">
        <v>385</v>
      </c>
      <c r="K386">
        <v>45.44867</v>
      </c>
      <c r="L386">
        <v>-92.502610000000004</v>
      </c>
      <c r="M386" s="5">
        <v>4</v>
      </c>
      <c r="N386" s="5" t="s">
        <v>633</v>
      </c>
      <c r="O386" s="189" t="s">
        <v>705</v>
      </c>
      <c r="Q386" s="5">
        <v>2</v>
      </c>
      <c r="R386" s="9"/>
      <c r="S386" s="9">
        <v>1</v>
      </c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>
        <v>2</v>
      </c>
      <c r="AF386" s="26"/>
      <c r="AG386" s="26"/>
      <c r="AH386" s="26"/>
      <c r="EZ386" s="155"/>
      <c r="FA386" s="155"/>
      <c r="FB386" s="155">
        <v>2</v>
      </c>
      <c r="FC386" s="155"/>
      <c r="FD386" s="155"/>
    </row>
    <row r="387" spans="2:160">
      <c r="B387" s="86">
        <f t="shared" si="39"/>
        <v>0</v>
      </c>
      <c r="C387" s="86" t="str">
        <f t="shared" si="40"/>
        <v/>
      </c>
      <c r="D387" s="86" t="str">
        <f t="shared" si="41"/>
        <v/>
      </c>
      <c r="E387" s="86">
        <f t="shared" si="42"/>
        <v>0</v>
      </c>
      <c r="F387" s="86">
        <f t="shared" si="43"/>
        <v>0</v>
      </c>
      <c r="G387" s="86" t="str">
        <f t="shared" si="44"/>
        <v/>
      </c>
      <c r="H387" s="158">
        <f>IF(AND(M387&gt;0,M387&lt;=STATS!$C$22),1,"")</f>
        <v>1</v>
      </c>
      <c r="J387" s="24">
        <v>386</v>
      </c>
      <c r="K387">
        <v>45.449109999999997</v>
      </c>
      <c r="L387">
        <v>-92.502629999999996</v>
      </c>
      <c r="M387" s="5">
        <v>13</v>
      </c>
      <c r="N387" s="5" t="s">
        <v>631</v>
      </c>
      <c r="O387" s="189" t="s">
        <v>705</v>
      </c>
      <c r="R387" s="9"/>
      <c r="S387" s="9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EZ387" s="155"/>
      <c r="FA387" s="155"/>
      <c r="FB387" s="155"/>
      <c r="FC387" s="155"/>
      <c r="FD387" s="155"/>
    </row>
    <row r="388" spans="2:160">
      <c r="B388" s="86">
        <f t="shared" si="39"/>
        <v>0</v>
      </c>
      <c r="C388" s="86" t="str">
        <f t="shared" si="40"/>
        <v/>
      </c>
      <c r="D388" s="86" t="str">
        <f t="shared" si="41"/>
        <v/>
      </c>
      <c r="E388" s="86">
        <f t="shared" si="42"/>
        <v>0</v>
      </c>
      <c r="F388" s="86">
        <f t="shared" si="43"/>
        <v>0</v>
      </c>
      <c r="G388" s="86" t="str">
        <f t="shared" si="44"/>
        <v/>
      </c>
      <c r="H388" s="158">
        <f>IF(AND(M388&gt;0,M388&lt;=STATS!$C$22),1,"")</f>
        <v>1</v>
      </c>
      <c r="J388" s="24">
        <v>387</v>
      </c>
      <c r="K388">
        <v>45.449559999999998</v>
      </c>
      <c r="L388">
        <v>-92.502650000000003</v>
      </c>
      <c r="M388" s="5">
        <v>16</v>
      </c>
      <c r="N388" s="5" t="s">
        <v>631</v>
      </c>
      <c r="O388" s="189" t="s">
        <v>705</v>
      </c>
      <c r="R388" s="9"/>
      <c r="S388" s="9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EZ388" s="155"/>
      <c r="FA388" s="155"/>
      <c r="FB388" s="155"/>
      <c r="FC388" s="155"/>
      <c r="FD388" s="155"/>
    </row>
    <row r="389" spans="2:160">
      <c r="B389" s="86">
        <f t="shared" si="39"/>
        <v>0</v>
      </c>
      <c r="C389" s="86" t="str">
        <f t="shared" si="40"/>
        <v/>
      </c>
      <c r="D389" s="86" t="str">
        <f t="shared" si="41"/>
        <v/>
      </c>
      <c r="E389" s="86">
        <f t="shared" si="42"/>
        <v>0</v>
      </c>
      <c r="F389" s="86">
        <f t="shared" si="43"/>
        <v>0</v>
      </c>
      <c r="G389" s="86" t="str">
        <f t="shared" si="44"/>
        <v/>
      </c>
      <c r="H389" s="158">
        <f>IF(AND(M389&gt;0,M389&lt;=STATS!$C$22),1,"")</f>
        <v>1</v>
      </c>
      <c r="J389" s="24">
        <v>388</v>
      </c>
      <c r="K389">
        <v>45.45</v>
      </c>
      <c r="L389">
        <v>-92.502669999999995</v>
      </c>
      <c r="M389" s="5">
        <v>18.5</v>
      </c>
      <c r="N389" s="5" t="s">
        <v>631</v>
      </c>
      <c r="O389" s="189" t="s">
        <v>705</v>
      </c>
      <c r="R389" s="9"/>
      <c r="S389" s="9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EZ389" s="155"/>
      <c r="FA389" s="155"/>
      <c r="FB389" s="155"/>
      <c r="FC389" s="155"/>
      <c r="FD389" s="155"/>
    </row>
    <row r="390" spans="2:160">
      <c r="B390" s="86">
        <f t="shared" si="39"/>
        <v>0</v>
      </c>
      <c r="C390" s="86" t="str">
        <f t="shared" si="40"/>
        <v/>
      </c>
      <c r="D390" s="86" t="str">
        <f t="shared" si="41"/>
        <v/>
      </c>
      <c r="E390" s="86">
        <f t="shared" si="42"/>
        <v>0</v>
      </c>
      <c r="F390" s="86">
        <f t="shared" si="43"/>
        <v>0</v>
      </c>
      <c r="G390" s="86" t="str">
        <f t="shared" si="44"/>
        <v/>
      </c>
      <c r="H390" s="158">
        <f>IF(AND(M390&gt;0,M390&lt;=STATS!$C$22),1,"")</f>
        <v>1</v>
      </c>
      <c r="J390" s="24">
        <v>389</v>
      </c>
      <c r="K390">
        <v>45.450449999999996</v>
      </c>
      <c r="L390">
        <v>-92.502690000000001</v>
      </c>
      <c r="M390" s="5">
        <v>18.5</v>
      </c>
      <c r="N390" s="5" t="s">
        <v>633</v>
      </c>
      <c r="O390" s="189" t="s">
        <v>705</v>
      </c>
      <c r="R390" s="9"/>
      <c r="S390" s="9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EZ390" s="155"/>
      <c r="FA390" s="155"/>
      <c r="FB390" s="155"/>
      <c r="FC390" s="155"/>
      <c r="FD390" s="155"/>
    </row>
    <row r="391" spans="2:160">
      <c r="B391" s="86">
        <f t="shared" si="39"/>
        <v>0</v>
      </c>
      <c r="C391" s="86" t="str">
        <f t="shared" si="40"/>
        <v/>
      </c>
      <c r="D391" s="86" t="str">
        <f t="shared" si="41"/>
        <v/>
      </c>
      <c r="E391" s="86">
        <f t="shared" si="42"/>
        <v>0</v>
      </c>
      <c r="F391" s="86">
        <f t="shared" si="43"/>
        <v>0</v>
      </c>
      <c r="G391" s="86" t="str">
        <f t="shared" si="44"/>
        <v/>
      </c>
      <c r="H391" s="158">
        <f>IF(AND(M391&gt;0,M391&lt;=STATS!$C$22),1,"")</f>
        <v>1</v>
      </c>
      <c r="J391" s="24">
        <v>390</v>
      </c>
      <c r="K391">
        <v>45.450899999999997</v>
      </c>
      <c r="L391">
        <v>-92.502709999999993</v>
      </c>
      <c r="M391" s="5">
        <v>18</v>
      </c>
      <c r="N391" s="5" t="s">
        <v>631</v>
      </c>
      <c r="O391" s="189" t="s">
        <v>705</v>
      </c>
      <c r="R391" s="9"/>
      <c r="S391" s="9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EZ391" s="155"/>
      <c r="FA391" s="155"/>
      <c r="FB391" s="155"/>
      <c r="FC391" s="155"/>
      <c r="FD391" s="155"/>
    </row>
    <row r="392" spans="2:160">
      <c r="B392" s="86">
        <f t="shared" si="39"/>
        <v>0</v>
      </c>
      <c r="C392" s="86" t="str">
        <f t="shared" si="40"/>
        <v/>
      </c>
      <c r="D392" s="86" t="str">
        <f t="shared" si="41"/>
        <v/>
      </c>
      <c r="E392" s="86">
        <f t="shared" si="42"/>
        <v>0</v>
      </c>
      <c r="F392" s="86">
        <f t="shared" si="43"/>
        <v>0</v>
      </c>
      <c r="G392" s="86" t="str">
        <f t="shared" si="44"/>
        <v/>
      </c>
      <c r="H392" s="158">
        <f>IF(AND(M392&gt;0,M392&lt;=STATS!$C$22),1,"")</f>
        <v>1</v>
      </c>
      <c r="J392" s="24">
        <v>391</v>
      </c>
      <c r="K392">
        <v>45.451340000000002</v>
      </c>
      <c r="L392">
        <v>-92.50273</v>
      </c>
      <c r="M392" s="5">
        <v>18</v>
      </c>
      <c r="N392" s="5" t="s">
        <v>631</v>
      </c>
      <c r="O392" s="189" t="s">
        <v>705</v>
      </c>
      <c r="R392" s="9"/>
      <c r="S392" s="9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EZ392" s="155"/>
      <c r="FA392" s="155"/>
      <c r="FB392" s="155"/>
      <c r="FC392" s="155"/>
      <c r="FD392" s="155"/>
    </row>
    <row r="393" spans="2:160">
      <c r="B393" s="86">
        <f t="shared" si="39"/>
        <v>0</v>
      </c>
      <c r="C393" s="86" t="str">
        <f t="shared" si="40"/>
        <v/>
      </c>
      <c r="D393" s="86" t="str">
        <f t="shared" si="41"/>
        <v/>
      </c>
      <c r="E393" s="86">
        <f t="shared" si="42"/>
        <v>0</v>
      </c>
      <c r="F393" s="86">
        <f t="shared" si="43"/>
        <v>0</v>
      </c>
      <c r="G393" s="86" t="str">
        <f t="shared" si="44"/>
        <v/>
      </c>
      <c r="H393" s="158">
        <f>IF(AND(M393&gt;0,M393&lt;=STATS!$C$22),1,"")</f>
        <v>1</v>
      </c>
      <c r="J393" s="24">
        <v>392</v>
      </c>
      <c r="K393">
        <v>45.451790000000003</v>
      </c>
      <c r="L393">
        <v>-92.502750000000006</v>
      </c>
      <c r="M393" s="5">
        <v>17.5</v>
      </c>
      <c r="N393" s="5" t="s">
        <v>633</v>
      </c>
      <c r="O393" s="189" t="s">
        <v>705</v>
      </c>
      <c r="R393" s="9"/>
      <c r="S393" s="9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EZ393" s="155"/>
      <c r="FA393" s="155"/>
      <c r="FB393" s="155"/>
      <c r="FC393" s="155"/>
      <c r="FD393" s="155"/>
    </row>
    <row r="394" spans="2:160">
      <c r="B394" s="86">
        <f t="shared" si="39"/>
        <v>0</v>
      </c>
      <c r="C394" s="86" t="str">
        <f t="shared" si="40"/>
        <v/>
      </c>
      <c r="D394" s="86" t="str">
        <f t="shared" si="41"/>
        <v/>
      </c>
      <c r="E394" s="86">
        <f t="shared" si="42"/>
        <v>0</v>
      </c>
      <c r="F394" s="86">
        <f t="shared" si="43"/>
        <v>0</v>
      </c>
      <c r="G394" s="86" t="str">
        <f t="shared" si="44"/>
        <v/>
      </c>
      <c r="H394" s="158">
        <f>IF(AND(M394&gt;0,M394&lt;=STATS!$C$22),1,"")</f>
        <v>1</v>
      </c>
      <c r="J394" s="24">
        <v>393</v>
      </c>
      <c r="K394">
        <v>45.45223</v>
      </c>
      <c r="L394">
        <v>-92.502769999999998</v>
      </c>
      <c r="M394" s="5">
        <v>18</v>
      </c>
      <c r="N394" s="5" t="s">
        <v>631</v>
      </c>
      <c r="O394" s="189" t="s">
        <v>705</v>
      </c>
      <c r="R394" s="9"/>
      <c r="S394" s="9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EZ394" s="155"/>
      <c r="FA394" s="155"/>
      <c r="FB394" s="155"/>
      <c r="FC394" s="155"/>
      <c r="FD394" s="155"/>
    </row>
    <row r="395" spans="2:160">
      <c r="B395" s="86">
        <f t="shared" si="39"/>
        <v>0</v>
      </c>
      <c r="C395" s="86" t="str">
        <f t="shared" si="40"/>
        <v/>
      </c>
      <c r="D395" s="86" t="str">
        <f t="shared" si="41"/>
        <v/>
      </c>
      <c r="E395" s="86">
        <f t="shared" si="42"/>
        <v>0</v>
      </c>
      <c r="F395" s="86">
        <f t="shared" si="43"/>
        <v>0</v>
      </c>
      <c r="G395" s="86" t="str">
        <f t="shared" si="44"/>
        <v/>
      </c>
      <c r="H395" s="158">
        <f>IF(AND(M395&gt;0,M395&lt;=STATS!$C$22),1,"")</f>
        <v>1</v>
      </c>
      <c r="J395" s="24">
        <v>394</v>
      </c>
      <c r="K395">
        <v>45.452680000000001</v>
      </c>
      <c r="L395">
        <v>-92.502790000000005</v>
      </c>
      <c r="M395" s="5">
        <v>13.5</v>
      </c>
      <c r="N395" s="5" t="s">
        <v>633</v>
      </c>
      <c r="O395" s="189" t="s">
        <v>705</v>
      </c>
      <c r="R395" s="9"/>
      <c r="S395" s="9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EZ395" s="155"/>
      <c r="FA395" s="155"/>
      <c r="FB395" s="155"/>
      <c r="FC395" s="155"/>
      <c r="FD395" s="155"/>
    </row>
    <row r="396" spans="2:160">
      <c r="B396" s="86">
        <f t="shared" si="39"/>
        <v>1</v>
      </c>
      <c r="C396" s="86">
        <f t="shared" si="40"/>
        <v>1</v>
      </c>
      <c r="D396" s="86">
        <f t="shared" si="41"/>
        <v>1</v>
      </c>
      <c r="E396" s="86">
        <f t="shared" si="42"/>
        <v>1</v>
      </c>
      <c r="F396" s="86">
        <f t="shared" si="43"/>
        <v>1</v>
      </c>
      <c r="G396" s="86">
        <f t="shared" si="44"/>
        <v>9</v>
      </c>
      <c r="H396" s="158">
        <f>IF(AND(M396&gt;0,M396&lt;=STATS!$C$22),1,"")</f>
        <v>1</v>
      </c>
      <c r="J396" s="24">
        <v>395</v>
      </c>
      <c r="K396">
        <v>45.448680000000003</v>
      </c>
      <c r="L396">
        <v>-92.501980000000003</v>
      </c>
      <c r="M396" s="5">
        <v>9</v>
      </c>
      <c r="N396" s="5" t="s">
        <v>633</v>
      </c>
      <c r="O396" s="189" t="s">
        <v>705</v>
      </c>
      <c r="Q396" s="5">
        <v>2</v>
      </c>
      <c r="R396" s="9"/>
      <c r="S396" s="9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>
        <v>2</v>
      </c>
      <c r="AF396" s="26"/>
      <c r="AG396" s="26"/>
      <c r="AH396" s="26"/>
      <c r="EZ396" s="155"/>
      <c r="FA396" s="155"/>
      <c r="FB396" s="155"/>
      <c r="FC396" s="155"/>
      <c r="FD396" s="155"/>
    </row>
    <row r="397" spans="2:160">
      <c r="B397" s="86">
        <f t="shared" si="39"/>
        <v>0</v>
      </c>
      <c r="C397" s="86" t="str">
        <f t="shared" si="40"/>
        <v/>
      </c>
      <c r="D397" s="86" t="str">
        <f t="shared" si="41"/>
        <v/>
      </c>
      <c r="E397" s="86">
        <f t="shared" si="42"/>
        <v>0</v>
      </c>
      <c r="F397" s="86">
        <f t="shared" si="43"/>
        <v>0</v>
      </c>
      <c r="G397" s="86" t="str">
        <f t="shared" si="44"/>
        <v/>
      </c>
      <c r="H397" s="158">
        <f>IF(AND(M397&gt;0,M397&lt;=STATS!$C$22),1,"")</f>
        <v>1</v>
      </c>
      <c r="J397" s="24">
        <v>396</v>
      </c>
      <c r="K397">
        <v>45.449129999999997</v>
      </c>
      <c r="L397">
        <v>-92.501999999999995</v>
      </c>
      <c r="M397" s="5">
        <v>14</v>
      </c>
      <c r="N397" s="5" t="s">
        <v>633</v>
      </c>
      <c r="O397" s="189" t="s">
        <v>705</v>
      </c>
      <c r="R397" s="9"/>
      <c r="S397" s="9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EZ397" s="155"/>
      <c r="FA397" s="155"/>
      <c r="FB397" s="155"/>
      <c r="FC397" s="155"/>
      <c r="FD397" s="155"/>
    </row>
    <row r="398" spans="2:160">
      <c r="B398" s="86">
        <f t="shared" si="39"/>
        <v>0</v>
      </c>
      <c r="C398" s="86" t="str">
        <f t="shared" si="40"/>
        <v/>
      </c>
      <c r="D398" s="86" t="str">
        <f t="shared" si="41"/>
        <v/>
      </c>
      <c r="E398" s="86">
        <f t="shared" si="42"/>
        <v>0</v>
      </c>
      <c r="F398" s="86">
        <f t="shared" si="43"/>
        <v>0</v>
      </c>
      <c r="G398" s="86" t="str">
        <f t="shared" si="44"/>
        <v/>
      </c>
      <c r="H398" s="158">
        <f>IF(AND(M398&gt;0,M398&lt;=STATS!$C$22),1,"")</f>
        <v>1</v>
      </c>
      <c r="J398" s="24">
        <v>397</v>
      </c>
      <c r="K398">
        <v>45.449570000000001</v>
      </c>
      <c r="L398">
        <v>-92.502020000000002</v>
      </c>
      <c r="M398" s="5">
        <v>16.5</v>
      </c>
      <c r="N398" s="5" t="s">
        <v>631</v>
      </c>
      <c r="O398" s="189" t="s">
        <v>705</v>
      </c>
      <c r="R398" s="9"/>
      <c r="S398" s="9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EZ398" s="155"/>
      <c r="FA398" s="155"/>
      <c r="FB398" s="155"/>
      <c r="FC398" s="155"/>
      <c r="FD398" s="155"/>
    </row>
    <row r="399" spans="2:160">
      <c r="B399" s="86">
        <f t="shared" si="39"/>
        <v>0</v>
      </c>
      <c r="C399" s="86" t="str">
        <f t="shared" si="40"/>
        <v/>
      </c>
      <c r="D399" s="86" t="str">
        <f t="shared" si="41"/>
        <v/>
      </c>
      <c r="E399" s="86">
        <f t="shared" si="42"/>
        <v>0</v>
      </c>
      <c r="F399" s="86">
        <f t="shared" si="43"/>
        <v>0</v>
      </c>
      <c r="G399" s="86" t="str">
        <f t="shared" si="44"/>
        <v/>
      </c>
      <c r="H399" s="158">
        <f>IF(AND(M399&gt;0,M399&lt;=STATS!$C$22),1,"")</f>
        <v>1</v>
      </c>
      <c r="J399" s="24">
        <v>398</v>
      </c>
      <c r="K399">
        <v>45.450020000000002</v>
      </c>
      <c r="L399">
        <v>-92.502039999999994</v>
      </c>
      <c r="M399" s="5">
        <v>18</v>
      </c>
      <c r="N399" s="5" t="s">
        <v>631</v>
      </c>
      <c r="O399" s="189" t="s">
        <v>705</v>
      </c>
      <c r="R399" s="9"/>
      <c r="S399" s="9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EZ399" s="155"/>
      <c r="FA399" s="155"/>
      <c r="FB399" s="155"/>
      <c r="FC399" s="155"/>
      <c r="FD399" s="155"/>
    </row>
    <row r="400" spans="2:160">
      <c r="B400" s="86">
        <f t="shared" si="39"/>
        <v>0</v>
      </c>
      <c r="C400" s="86" t="str">
        <f t="shared" si="40"/>
        <v/>
      </c>
      <c r="D400" s="86" t="str">
        <f t="shared" si="41"/>
        <v/>
      </c>
      <c r="E400" s="86">
        <f t="shared" si="42"/>
        <v>0</v>
      </c>
      <c r="F400" s="86">
        <f t="shared" si="43"/>
        <v>0</v>
      </c>
      <c r="G400" s="86" t="str">
        <f t="shared" si="44"/>
        <v/>
      </c>
      <c r="H400" s="158">
        <f>IF(AND(M400&gt;0,M400&lt;=STATS!$C$22),1,"")</f>
        <v>1</v>
      </c>
      <c r="J400" s="24">
        <v>399</v>
      </c>
      <c r="K400">
        <v>45.45046</v>
      </c>
      <c r="L400">
        <v>-92.50206</v>
      </c>
      <c r="M400" s="5">
        <v>18.5</v>
      </c>
      <c r="N400" s="5" t="s">
        <v>631</v>
      </c>
      <c r="O400" s="189" t="s">
        <v>705</v>
      </c>
      <c r="R400" s="9"/>
      <c r="S400" s="9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EZ400" s="155"/>
      <c r="FA400" s="155"/>
      <c r="FB400" s="155"/>
      <c r="FC400" s="155"/>
      <c r="FD400" s="155"/>
    </row>
    <row r="401" spans="2:160">
      <c r="B401" s="86">
        <f t="shared" si="39"/>
        <v>0</v>
      </c>
      <c r="C401" s="86" t="str">
        <f t="shared" si="40"/>
        <v/>
      </c>
      <c r="D401" s="86" t="str">
        <f t="shared" si="41"/>
        <v/>
      </c>
      <c r="E401" s="86">
        <f t="shared" si="42"/>
        <v>0</v>
      </c>
      <c r="F401" s="86">
        <f t="shared" si="43"/>
        <v>0</v>
      </c>
      <c r="G401" s="86" t="str">
        <f t="shared" si="44"/>
        <v/>
      </c>
      <c r="H401" s="158">
        <f>IF(AND(M401&gt;0,M401&lt;=STATS!$C$22),1,"")</f>
        <v>1</v>
      </c>
      <c r="J401" s="24">
        <v>400</v>
      </c>
      <c r="K401">
        <v>45.45091</v>
      </c>
      <c r="L401">
        <v>-92.502080000000007</v>
      </c>
      <c r="M401" s="5">
        <v>18</v>
      </c>
      <c r="N401" s="5" t="s">
        <v>631</v>
      </c>
      <c r="O401" s="189" t="s">
        <v>705</v>
      </c>
      <c r="R401" s="9"/>
      <c r="S401" s="9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EZ401" s="155"/>
      <c r="FA401" s="155"/>
      <c r="FB401" s="155"/>
      <c r="FC401" s="155"/>
      <c r="FD401" s="155"/>
    </row>
    <row r="402" spans="2:160">
      <c r="B402" s="86">
        <f t="shared" si="39"/>
        <v>0</v>
      </c>
      <c r="C402" s="86" t="str">
        <f t="shared" si="40"/>
        <v/>
      </c>
      <c r="D402" s="86" t="str">
        <f t="shared" si="41"/>
        <v/>
      </c>
      <c r="E402" s="86">
        <f t="shared" si="42"/>
        <v>0</v>
      </c>
      <c r="F402" s="86">
        <f t="shared" si="43"/>
        <v>0</v>
      </c>
      <c r="G402" s="86" t="str">
        <f t="shared" si="44"/>
        <v/>
      </c>
      <c r="H402" s="158">
        <f>IF(AND(M402&gt;0,M402&lt;=STATS!$C$22),1,"")</f>
        <v>1</v>
      </c>
      <c r="J402" s="24">
        <v>401</v>
      </c>
      <c r="K402">
        <v>45.451360000000001</v>
      </c>
      <c r="L402">
        <v>-92.502099999999999</v>
      </c>
      <c r="M402" s="5">
        <v>18</v>
      </c>
      <c r="N402" s="5" t="s">
        <v>631</v>
      </c>
      <c r="O402" s="189" t="s">
        <v>705</v>
      </c>
      <c r="R402" s="9"/>
      <c r="S402" s="9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EZ402" s="155"/>
      <c r="FA402" s="155"/>
      <c r="FB402" s="155"/>
      <c r="FC402" s="155"/>
      <c r="FD402" s="155"/>
    </row>
    <row r="403" spans="2:160">
      <c r="B403" s="86">
        <f t="shared" si="39"/>
        <v>0</v>
      </c>
      <c r="C403" s="86" t="str">
        <f t="shared" si="40"/>
        <v/>
      </c>
      <c r="D403" s="86" t="str">
        <f t="shared" si="41"/>
        <v/>
      </c>
      <c r="E403" s="86">
        <f t="shared" si="42"/>
        <v>0</v>
      </c>
      <c r="F403" s="86">
        <f t="shared" si="43"/>
        <v>0</v>
      </c>
      <c r="G403" s="86" t="str">
        <f t="shared" si="44"/>
        <v/>
      </c>
      <c r="H403" s="158">
        <f>IF(AND(M403&gt;0,M403&lt;=STATS!$C$22),1,"")</f>
        <v>1</v>
      </c>
      <c r="J403" s="24">
        <v>402</v>
      </c>
      <c r="K403">
        <v>45.451799999999999</v>
      </c>
      <c r="L403">
        <v>-92.502120000000005</v>
      </c>
      <c r="M403" s="5">
        <v>17.5</v>
      </c>
      <c r="N403" s="5" t="s">
        <v>631</v>
      </c>
      <c r="O403" s="189" t="s">
        <v>705</v>
      </c>
      <c r="R403" s="9"/>
      <c r="S403" s="9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EZ403" s="155"/>
      <c r="FA403" s="155"/>
      <c r="FB403" s="155"/>
      <c r="FC403" s="155"/>
      <c r="FD403" s="155"/>
    </row>
    <row r="404" spans="2:160">
      <c r="B404" s="86">
        <f t="shared" si="39"/>
        <v>0</v>
      </c>
      <c r="C404" s="86" t="str">
        <f t="shared" si="40"/>
        <v/>
      </c>
      <c r="D404" s="86" t="str">
        <f t="shared" si="41"/>
        <v/>
      </c>
      <c r="E404" s="86">
        <f t="shared" si="42"/>
        <v>0</v>
      </c>
      <c r="F404" s="86">
        <f t="shared" si="43"/>
        <v>0</v>
      </c>
      <c r="G404" s="86" t="str">
        <f t="shared" si="44"/>
        <v/>
      </c>
      <c r="H404" s="158">
        <f>IF(AND(M404&gt;0,M404&lt;=STATS!$C$22),1,"")</f>
        <v>1</v>
      </c>
      <c r="J404" s="24">
        <v>403</v>
      </c>
      <c r="K404">
        <v>45.452249999999999</v>
      </c>
      <c r="L404">
        <v>-92.502139999999997</v>
      </c>
      <c r="M404" s="5">
        <v>18</v>
      </c>
      <c r="N404" s="5" t="s">
        <v>631</v>
      </c>
      <c r="O404" s="189" t="s">
        <v>705</v>
      </c>
      <c r="R404" s="9"/>
      <c r="S404" s="9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EZ404" s="155"/>
      <c r="FA404" s="155"/>
      <c r="FB404" s="155"/>
      <c r="FC404" s="155"/>
      <c r="FD404" s="155"/>
    </row>
    <row r="405" spans="2:160">
      <c r="B405" s="86">
        <f t="shared" si="39"/>
        <v>1</v>
      </c>
      <c r="C405" s="86">
        <f t="shared" si="40"/>
        <v>1</v>
      </c>
      <c r="D405" s="86">
        <f t="shared" si="41"/>
        <v>1</v>
      </c>
      <c r="E405" s="86">
        <f t="shared" si="42"/>
        <v>1</v>
      </c>
      <c r="F405" s="86">
        <f t="shared" si="43"/>
        <v>1</v>
      </c>
      <c r="G405" s="86">
        <f t="shared" si="44"/>
        <v>11</v>
      </c>
      <c r="H405" s="158">
        <f>IF(AND(M405&gt;0,M405&lt;=STATS!$C$22),1,"")</f>
        <v>1</v>
      </c>
      <c r="J405" s="24">
        <v>404</v>
      </c>
      <c r="K405">
        <v>45.452689999999997</v>
      </c>
      <c r="L405">
        <v>-92.502160000000003</v>
      </c>
      <c r="M405" s="5">
        <v>11</v>
      </c>
      <c r="N405" s="5" t="s">
        <v>632</v>
      </c>
      <c r="O405" s="189" t="s">
        <v>705</v>
      </c>
      <c r="Q405" s="5">
        <v>1</v>
      </c>
      <c r="R405" s="9"/>
      <c r="S405" s="9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>
        <v>1</v>
      </c>
      <c r="AF405" s="26"/>
      <c r="AG405" s="26"/>
      <c r="AH405" s="26"/>
      <c r="EZ405" s="155"/>
      <c r="FA405" s="155"/>
      <c r="FB405" s="155">
        <v>1</v>
      </c>
      <c r="FC405" s="155"/>
      <c r="FD405" s="155"/>
    </row>
    <row r="406" spans="2:160">
      <c r="B406" s="86">
        <f t="shared" si="39"/>
        <v>3</v>
      </c>
      <c r="C406" s="86">
        <f t="shared" si="40"/>
        <v>3</v>
      </c>
      <c r="D406" s="86">
        <f t="shared" si="41"/>
        <v>3</v>
      </c>
      <c r="E406" s="86">
        <f t="shared" si="42"/>
        <v>3</v>
      </c>
      <c r="F406" s="86">
        <f t="shared" si="43"/>
        <v>3</v>
      </c>
      <c r="G406" s="86">
        <f t="shared" si="44"/>
        <v>2.5</v>
      </c>
      <c r="H406" s="158">
        <f>IF(AND(M406&gt;0,M406&lt;=STATS!$C$22),1,"")</f>
        <v>1</v>
      </c>
      <c r="J406" s="24">
        <v>405</v>
      </c>
      <c r="K406">
        <v>45.448250000000002</v>
      </c>
      <c r="L406">
        <v>-92.501329999999996</v>
      </c>
      <c r="M406" s="5">
        <v>2.5</v>
      </c>
      <c r="N406" s="5" t="s">
        <v>631</v>
      </c>
      <c r="O406" s="189" t="s">
        <v>705</v>
      </c>
      <c r="Q406" s="5">
        <v>2</v>
      </c>
      <c r="R406" s="9"/>
      <c r="S406" s="9" t="s">
        <v>680</v>
      </c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>
        <v>2</v>
      </c>
      <c r="AF406" s="26"/>
      <c r="AG406" s="26"/>
      <c r="AH406" s="26"/>
      <c r="BG406" s="5">
        <v>1</v>
      </c>
      <c r="CB406" s="5">
        <v>1</v>
      </c>
      <c r="EJ406" s="5" t="s">
        <v>680</v>
      </c>
      <c r="EZ406" s="155"/>
      <c r="FA406" s="155"/>
      <c r="FB406" s="155">
        <v>2</v>
      </c>
      <c r="FC406" s="155"/>
      <c r="FD406" s="155"/>
    </row>
    <row r="407" spans="2:160">
      <c r="B407" s="86">
        <f t="shared" si="39"/>
        <v>1</v>
      </c>
      <c r="C407" s="86">
        <f t="shared" si="40"/>
        <v>1</v>
      </c>
      <c r="D407" s="86">
        <f t="shared" si="41"/>
        <v>1</v>
      </c>
      <c r="E407" s="86">
        <f t="shared" si="42"/>
        <v>1</v>
      </c>
      <c r="F407" s="86">
        <f t="shared" si="43"/>
        <v>1</v>
      </c>
      <c r="G407" s="86">
        <f t="shared" si="44"/>
        <v>5</v>
      </c>
      <c r="H407" s="158">
        <f>IF(AND(M407&gt;0,M407&lt;=STATS!$C$22),1,"")</f>
        <v>1</v>
      </c>
      <c r="J407" s="24">
        <v>406</v>
      </c>
      <c r="K407">
        <v>45.448689999999999</v>
      </c>
      <c r="L407">
        <v>-92.501350000000002</v>
      </c>
      <c r="M407" s="5">
        <v>5</v>
      </c>
      <c r="N407" s="5" t="s">
        <v>631</v>
      </c>
      <c r="O407" s="189" t="s">
        <v>705</v>
      </c>
      <c r="Q407" s="5">
        <v>3</v>
      </c>
      <c r="R407" s="9"/>
      <c r="S407" s="9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>
        <v>3</v>
      </c>
      <c r="AF407" s="26"/>
      <c r="AG407" s="26"/>
      <c r="AH407" s="26"/>
      <c r="EZ407" s="155"/>
      <c r="FA407" s="155"/>
      <c r="FB407" s="155"/>
      <c r="FC407" s="155"/>
      <c r="FD407" s="155"/>
    </row>
    <row r="408" spans="2:160">
      <c r="B408" s="86">
        <f t="shared" si="39"/>
        <v>1</v>
      </c>
      <c r="C408" s="86">
        <f t="shared" si="40"/>
        <v>1</v>
      </c>
      <c r="D408" s="86">
        <f t="shared" si="41"/>
        <v>1</v>
      </c>
      <c r="E408" s="86">
        <f t="shared" si="42"/>
        <v>1</v>
      </c>
      <c r="F408" s="86">
        <f t="shared" si="43"/>
        <v>1</v>
      </c>
      <c r="G408" s="86">
        <f t="shared" si="44"/>
        <v>9</v>
      </c>
      <c r="H408" s="158">
        <f>IF(AND(M408&gt;0,M408&lt;=STATS!$C$22),1,"")</f>
        <v>1</v>
      </c>
      <c r="J408" s="24">
        <v>407</v>
      </c>
      <c r="K408">
        <v>45.44914</v>
      </c>
      <c r="L408">
        <v>-92.501369999999994</v>
      </c>
      <c r="M408" s="5">
        <v>9</v>
      </c>
      <c r="N408" s="5" t="s">
        <v>632</v>
      </c>
      <c r="O408" s="189" t="s">
        <v>705</v>
      </c>
      <c r="Q408" s="5">
        <v>1</v>
      </c>
      <c r="R408" s="9"/>
      <c r="S408" s="9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>
        <v>1</v>
      </c>
      <c r="AF408" s="26"/>
      <c r="AG408" s="26"/>
      <c r="AH408" s="26"/>
      <c r="EZ408" s="155"/>
      <c r="FA408" s="155"/>
      <c r="FB408" s="155">
        <v>1</v>
      </c>
      <c r="FC408" s="155"/>
      <c r="FD408" s="155"/>
    </row>
    <row r="409" spans="2:160">
      <c r="B409" s="86">
        <f t="shared" si="39"/>
        <v>1</v>
      </c>
      <c r="C409" s="86">
        <f t="shared" si="40"/>
        <v>1</v>
      </c>
      <c r="D409" s="86">
        <f t="shared" si="41"/>
        <v>1</v>
      </c>
      <c r="E409" s="86">
        <f t="shared" si="42"/>
        <v>1</v>
      </c>
      <c r="F409" s="86">
        <f t="shared" si="43"/>
        <v>1</v>
      </c>
      <c r="G409" s="86">
        <f t="shared" si="44"/>
        <v>15</v>
      </c>
      <c r="H409" s="158">
        <f>IF(AND(M409&gt;0,M409&lt;=STATS!$C$22),1,"")</f>
        <v>1</v>
      </c>
      <c r="J409" s="24">
        <v>408</v>
      </c>
      <c r="K409">
        <v>45.449590000000001</v>
      </c>
      <c r="L409">
        <v>-92.501390000000001</v>
      </c>
      <c r="M409" s="5">
        <v>15</v>
      </c>
      <c r="N409" s="5" t="s">
        <v>632</v>
      </c>
      <c r="O409" s="189" t="s">
        <v>705</v>
      </c>
      <c r="Q409" s="5">
        <v>1</v>
      </c>
      <c r="R409" s="9"/>
      <c r="S409" s="9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>
        <v>1</v>
      </c>
      <c r="AF409" s="26"/>
      <c r="AG409" s="26"/>
      <c r="AH409" s="26"/>
      <c r="EZ409" s="155"/>
      <c r="FA409" s="155"/>
      <c r="FB409" s="155"/>
      <c r="FC409" s="155"/>
      <c r="FD409" s="155"/>
    </row>
    <row r="410" spans="2:160">
      <c r="B410" s="86">
        <f t="shared" si="39"/>
        <v>0</v>
      </c>
      <c r="C410" s="86" t="str">
        <f t="shared" si="40"/>
        <v/>
      </c>
      <c r="D410" s="86" t="str">
        <f t="shared" si="41"/>
        <v/>
      </c>
      <c r="E410" s="86">
        <f t="shared" si="42"/>
        <v>0</v>
      </c>
      <c r="F410" s="86">
        <f t="shared" si="43"/>
        <v>0</v>
      </c>
      <c r="G410" s="86" t="str">
        <f t="shared" si="44"/>
        <v/>
      </c>
      <c r="H410" s="158">
        <f>IF(AND(M410&gt;0,M410&lt;=STATS!$C$22),1,"")</f>
        <v>1</v>
      </c>
      <c r="J410" s="24">
        <v>409</v>
      </c>
      <c r="K410">
        <v>45.450029999999998</v>
      </c>
      <c r="L410">
        <v>-92.501410000000007</v>
      </c>
      <c r="M410" s="5">
        <v>17.5</v>
      </c>
      <c r="N410" s="5" t="s">
        <v>631</v>
      </c>
      <c r="O410" s="189" t="s">
        <v>705</v>
      </c>
      <c r="R410" s="9"/>
      <c r="S410" s="9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EZ410" s="155"/>
      <c r="FA410" s="155"/>
      <c r="FB410" s="155"/>
      <c r="FC410" s="155"/>
      <c r="FD410" s="155"/>
    </row>
    <row r="411" spans="2:160">
      <c r="B411" s="86">
        <f t="shared" si="39"/>
        <v>0</v>
      </c>
      <c r="C411" s="86" t="str">
        <f t="shared" si="40"/>
        <v/>
      </c>
      <c r="D411" s="86" t="str">
        <f t="shared" si="41"/>
        <v/>
      </c>
      <c r="E411" s="86">
        <f t="shared" si="42"/>
        <v>0</v>
      </c>
      <c r="F411" s="86">
        <f t="shared" si="43"/>
        <v>0</v>
      </c>
      <c r="G411" s="86" t="str">
        <f t="shared" si="44"/>
        <v/>
      </c>
      <c r="H411" s="158">
        <f>IF(AND(M411&gt;0,M411&lt;=STATS!$C$22),1,"")</f>
        <v>1</v>
      </c>
      <c r="J411" s="24">
        <v>410</v>
      </c>
      <c r="K411">
        <v>45.450479999999999</v>
      </c>
      <c r="L411">
        <v>-92.501429999999999</v>
      </c>
      <c r="M411" s="5">
        <v>18</v>
      </c>
      <c r="N411" s="5" t="s">
        <v>631</v>
      </c>
      <c r="O411" s="189" t="s">
        <v>705</v>
      </c>
      <c r="R411" s="9"/>
      <c r="S411" s="9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EZ411" s="155"/>
      <c r="FA411" s="155"/>
      <c r="FB411" s="155"/>
      <c r="FC411" s="155"/>
      <c r="FD411" s="155"/>
    </row>
    <row r="412" spans="2:160">
      <c r="B412" s="86">
        <f t="shared" si="39"/>
        <v>0</v>
      </c>
      <c r="C412" s="86" t="str">
        <f t="shared" si="40"/>
        <v/>
      </c>
      <c r="D412" s="86" t="str">
        <f t="shared" si="41"/>
        <v/>
      </c>
      <c r="E412" s="86">
        <f t="shared" si="42"/>
        <v>0</v>
      </c>
      <c r="F412" s="86">
        <f t="shared" si="43"/>
        <v>0</v>
      </c>
      <c r="G412" s="86" t="str">
        <f t="shared" si="44"/>
        <v/>
      </c>
      <c r="H412" s="158">
        <f>IF(AND(M412&gt;0,M412&lt;=STATS!$C$22),1,"")</f>
        <v>1</v>
      </c>
      <c r="J412" s="24">
        <v>411</v>
      </c>
      <c r="K412">
        <v>45.450920000000004</v>
      </c>
      <c r="L412">
        <v>-92.501450000000006</v>
      </c>
      <c r="M412" s="5">
        <v>18</v>
      </c>
      <c r="N412" s="5" t="s">
        <v>631</v>
      </c>
      <c r="O412" s="189" t="s">
        <v>705</v>
      </c>
      <c r="R412" s="9"/>
      <c r="S412" s="9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EZ412" s="155"/>
      <c r="FA412" s="155"/>
      <c r="FB412" s="155"/>
      <c r="FC412" s="155"/>
      <c r="FD412" s="155"/>
    </row>
    <row r="413" spans="2:160">
      <c r="B413" s="86">
        <f t="shared" si="39"/>
        <v>0</v>
      </c>
      <c r="C413" s="86" t="str">
        <f t="shared" si="40"/>
        <v/>
      </c>
      <c r="D413" s="86" t="str">
        <f t="shared" si="41"/>
        <v/>
      </c>
      <c r="E413" s="86">
        <f t="shared" si="42"/>
        <v>0</v>
      </c>
      <c r="F413" s="86">
        <f t="shared" si="43"/>
        <v>0</v>
      </c>
      <c r="G413" s="86" t="str">
        <f t="shared" si="44"/>
        <v/>
      </c>
      <c r="H413" s="158">
        <f>IF(AND(M413&gt;0,M413&lt;=STATS!$C$22),1,"")</f>
        <v>1</v>
      </c>
      <c r="J413" s="24">
        <v>412</v>
      </c>
      <c r="K413">
        <v>45.451369999999997</v>
      </c>
      <c r="L413">
        <v>-92.501469999999998</v>
      </c>
      <c r="M413" s="5">
        <v>17.5</v>
      </c>
      <c r="N413" s="5" t="s">
        <v>631</v>
      </c>
      <c r="O413" s="189" t="s">
        <v>705</v>
      </c>
      <c r="R413" s="9"/>
      <c r="S413" s="9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EZ413" s="155"/>
      <c r="FA413" s="155"/>
      <c r="FB413" s="155"/>
      <c r="FC413" s="155"/>
      <c r="FD413" s="155"/>
    </row>
    <row r="414" spans="2:160">
      <c r="B414" s="86">
        <f t="shared" si="39"/>
        <v>0</v>
      </c>
      <c r="C414" s="86" t="str">
        <f t="shared" si="40"/>
        <v/>
      </c>
      <c r="D414" s="86" t="str">
        <f t="shared" si="41"/>
        <v/>
      </c>
      <c r="E414" s="86">
        <f t="shared" si="42"/>
        <v>0</v>
      </c>
      <c r="F414" s="86">
        <f t="shared" si="43"/>
        <v>0</v>
      </c>
      <c r="G414" s="86" t="str">
        <f t="shared" si="44"/>
        <v/>
      </c>
      <c r="H414" s="158">
        <f>IF(AND(M414&gt;0,M414&lt;=STATS!$C$22),1,"")</f>
        <v>1</v>
      </c>
      <c r="J414" s="24">
        <v>413</v>
      </c>
      <c r="K414">
        <v>45.451819999999998</v>
      </c>
      <c r="L414">
        <v>-92.501480000000001</v>
      </c>
      <c r="M414" s="5">
        <v>17</v>
      </c>
      <c r="N414" s="5" t="s">
        <v>631</v>
      </c>
      <c r="O414" s="189" t="s">
        <v>705</v>
      </c>
      <c r="R414" s="9"/>
      <c r="S414" s="9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EZ414" s="155"/>
      <c r="FA414" s="155"/>
      <c r="FB414" s="155"/>
      <c r="FC414" s="155"/>
      <c r="FD414" s="155"/>
    </row>
    <row r="415" spans="2:160">
      <c r="B415" s="86">
        <f t="shared" si="39"/>
        <v>0</v>
      </c>
      <c r="C415" s="86" t="str">
        <f t="shared" si="40"/>
        <v/>
      </c>
      <c r="D415" s="86" t="str">
        <f t="shared" si="41"/>
        <v/>
      </c>
      <c r="E415" s="86">
        <f t="shared" si="42"/>
        <v>0</v>
      </c>
      <c r="F415" s="86">
        <f t="shared" si="43"/>
        <v>0</v>
      </c>
      <c r="G415" s="86" t="str">
        <f t="shared" si="44"/>
        <v/>
      </c>
      <c r="H415" s="158">
        <f>IF(AND(M415&gt;0,M415&lt;=STATS!$C$22),1,"")</f>
        <v>1</v>
      </c>
      <c r="J415" s="24">
        <v>414</v>
      </c>
      <c r="K415">
        <v>45.452260000000003</v>
      </c>
      <c r="L415">
        <v>-92.501499999999993</v>
      </c>
      <c r="M415" s="5">
        <v>17.5</v>
      </c>
      <c r="N415" s="5" t="s">
        <v>631</v>
      </c>
      <c r="O415" s="189" t="s">
        <v>705</v>
      </c>
      <c r="R415" s="9"/>
      <c r="S415" s="9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EZ415" s="155"/>
      <c r="FA415" s="155"/>
      <c r="FB415" s="155"/>
      <c r="FC415" s="155"/>
      <c r="FD415" s="155"/>
    </row>
    <row r="416" spans="2:160">
      <c r="B416" s="86">
        <f t="shared" si="39"/>
        <v>0</v>
      </c>
      <c r="C416" s="86" t="str">
        <f t="shared" si="40"/>
        <v/>
      </c>
      <c r="D416" s="86" t="str">
        <f t="shared" si="41"/>
        <v/>
      </c>
      <c r="E416" s="86">
        <f t="shared" si="42"/>
        <v>0</v>
      </c>
      <c r="F416" s="86">
        <f t="shared" si="43"/>
        <v>0</v>
      </c>
      <c r="G416" s="86" t="str">
        <f t="shared" si="44"/>
        <v/>
      </c>
      <c r="H416" s="158">
        <f>IF(AND(M416&gt;0,M416&lt;=STATS!$C$22),1,"")</f>
        <v>1</v>
      </c>
      <c r="J416" s="24">
        <v>415</v>
      </c>
      <c r="K416">
        <v>45.452710000000003</v>
      </c>
      <c r="L416">
        <v>-92.501519999999999</v>
      </c>
      <c r="M416" s="5">
        <v>10</v>
      </c>
      <c r="N416" s="5" t="s">
        <v>633</v>
      </c>
      <c r="O416" s="189" t="s">
        <v>705</v>
      </c>
      <c r="R416" s="9"/>
      <c r="S416" s="9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EZ416" s="155"/>
      <c r="FA416" s="155"/>
      <c r="FB416" s="155"/>
      <c r="FC416" s="155"/>
      <c r="FD416" s="155"/>
    </row>
    <row r="417" spans="2:160">
      <c r="B417" s="86">
        <f t="shared" si="39"/>
        <v>1</v>
      </c>
      <c r="C417" s="86">
        <f t="shared" si="40"/>
        <v>1</v>
      </c>
      <c r="D417" s="86">
        <f t="shared" si="41"/>
        <v>1</v>
      </c>
      <c r="E417" s="86">
        <f t="shared" si="42"/>
        <v>1</v>
      </c>
      <c r="F417" s="86">
        <f t="shared" si="43"/>
        <v>1</v>
      </c>
      <c r="G417" s="86">
        <f t="shared" si="44"/>
        <v>5</v>
      </c>
      <c r="H417" s="158">
        <f>IF(AND(M417&gt;0,M417&lt;=STATS!$C$22),1,"")</f>
        <v>1</v>
      </c>
      <c r="J417" s="24">
        <v>416</v>
      </c>
      <c r="K417">
        <v>45.448259999999998</v>
      </c>
      <c r="L417">
        <v>-92.500690000000006</v>
      </c>
      <c r="M417" s="5">
        <v>5</v>
      </c>
      <c r="N417" s="5" t="s">
        <v>631</v>
      </c>
      <c r="O417" s="189" t="s">
        <v>705</v>
      </c>
      <c r="Q417" s="5">
        <v>2</v>
      </c>
      <c r="R417" s="9"/>
      <c r="S417" s="9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>
        <v>2</v>
      </c>
      <c r="AF417" s="26"/>
      <c r="AG417" s="26"/>
      <c r="AH417" s="26"/>
      <c r="CB417" s="5" t="s">
        <v>680</v>
      </c>
      <c r="EZ417" s="155"/>
      <c r="FA417" s="155"/>
      <c r="FB417" s="155"/>
      <c r="FC417" s="155"/>
      <c r="FD417" s="155"/>
    </row>
    <row r="418" spans="2:160">
      <c r="B418" s="86">
        <f t="shared" si="39"/>
        <v>1</v>
      </c>
      <c r="C418" s="86">
        <f t="shared" si="40"/>
        <v>1</v>
      </c>
      <c r="D418" s="86">
        <f t="shared" si="41"/>
        <v>1</v>
      </c>
      <c r="E418" s="86">
        <f t="shared" si="42"/>
        <v>1</v>
      </c>
      <c r="F418" s="86">
        <f t="shared" si="43"/>
        <v>1</v>
      </c>
      <c r="G418" s="86">
        <f t="shared" si="44"/>
        <v>9</v>
      </c>
      <c r="H418" s="158">
        <f>IF(AND(M418&gt;0,M418&lt;=STATS!$C$22),1,"")</f>
        <v>1</v>
      </c>
      <c r="J418" s="24">
        <v>417</v>
      </c>
      <c r="K418">
        <v>45.449599999999997</v>
      </c>
      <c r="L418">
        <v>-92.500749999999996</v>
      </c>
      <c r="M418" s="5">
        <v>9</v>
      </c>
      <c r="N418" s="5" t="s">
        <v>632</v>
      </c>
      <c r="O418" s="189" t="s">
        <v>705</v>
      </c>
      <c r="Q418" s="5">
        <v>1</v>
      </c>
      <c r="R418" s="9"/>
      <c r="S418" s="9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>
        <v>1</v>
      </c>
      <c r="AF418" s="26"/>
      <c r="AG418" s="26"/>
      <c r="AH418" s="26"/>
      <c r="EZ418" s="155"/>
      <c r="FA418" s="155"/>
      <c r="FB418" s="155">
        <v>1</v>
      </c>
      <c r="FC418" s="155"/>
      <c r="FD418" s="155"/>
    </row>
    <row r="419" spans="2:160">
      <c r="B419" s="86">
        <f t="shared" si="39"/>
        <v>0</v>
      </c>
      <c r="C419" s="86" t="str">
        <f t="shared" si="40"/>
        <v/>
      </c>
      <c r="D419" s="86" t="str">
        <f t="shared" si="41"/>
        <v/>
      </c>
      <c r="E419" s="86">
        <f t="shared" si="42"/>
        <v>0</v>
      </c>
      <c r="F419" s="86">
        <f t="shared" si="43"/>
        <v>0</v>
      </c>
      <c r="G419" s="86" t="str">
        <f t="shared" si="44"/>
        <v/>
      </c>
      <c r="H419" s="158">
        <f>IF(AND(M419&gt;0,M419&lt;=STATS!$C$22),1,"")</f>
        <v>1</v>
      </c>
      <c r="J419" s="24">
        <v>418</v>
      </c>
      <c r="K419">
        <v>45.450049999999997</v>
      </c>
      <c r="L419">
        <v>-92.500770000000003</v>
      </c>
      <c r="M419" s="5">
        <v>14</v>
      </c>
      <c r="N419" s="5" t="s">
        <v>632</v>
      </c>
      <c r="O419" s="189" t="s">
        <v>705</v>
      </c>
      <c r="R419" s="9"/>
      <c r="S419" s="9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EZ419" s="155"/>
      <c r="FA419" s="155"/>
      <c r="FB419" s="155"/>
      <c r="FC419" s="155"/>
      <c r="FD419" s="155"/>
    </row>
    <row r="420" spans="2:160">
      <c r="B420" s="86">
        <f t="shared" si="39"/>
        <v>0</v>
      </c>
      <c r="C420" s="86" t="str">
        <f t="shared" si="40"/>
        <v/>
      </c>
      <c r="D420" s="86" t="str">
        <f t="shared" si="41"/>
        <v/>
      </c>
      <c r="E420" s="86">
        <f t="shared" si="42"/>
        <v>0</v>
      </c>
      <c r="F420" s="86">
        <f t="shared" si="43"/>
        <v>0</v>
      </c>
      <c r="G420" s="86" t="str">
        <f t="shared" si="44"/>
        <v/>
      </c>
      <c r="H420" s="158">
        <f>IF(AND(M420&gt;0,M420&lt;=STATS!$C$22),1,"")</f>
        <v>1</v>
      </c>
      <c r="J420" s="24">
        <v>419</v>
      </c>
      <c r="K420">
        <v>45.450490000000002</v>
      </c>
      <c r="L420">
        <v>-92.500789999999995</v>
      </c>
      <c r="M420" s="5">
        <v>17</v>
      </c>
      <c r="N420" s="5" t="s">
        <v>631</v>
      </c>
      <c r="O420" s="189" t="s">
        <v>705</v>
      </c>
      <c r="R420" s="9"/>
      <c r="S420" s="9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EZ420" s="155"/>
      <c r="FA420" s="155"/>
      <c r="FB420" s="155"/>
      <c r="FC420" s="155"/>
      <c r="FD420" s="155"/>
    </row>
    <row r="421" spans="2:160">
      <c r="B421" s="86">
        <f t="shared" si="39"/>
        <v>0</v>
      </c>
      <c r="C421" s="86" t="str">
        <f t="shared" si="40"/>
        <v/>
      </c>
      <c r="D421" s="86" t="str">
        <f t="shared" si="41"/>
        <v/>
      </c>
      <c r="E421" s="86">
        <f t="shared" si="42"/>
        <v>0</v>
      </c>
      <c r="F421" s="86">
        <f t="shared" si="43"/>
        <v>0</v>
      </c>
      <c r="G421" s="86" t="str">
        <f t="shared" si="44"/>
        <v/>
      </c>
      <c r="H421" s="158">
        <f>IF(AND(M421&gt;0,M421&lt;=STATS!$C$22),1,"")</f>
        <v>1</v>
      </c>
      <c r="J421" s="24">
        <v>420</v>
      </c>
      <c r="K421">
        <v>45.450940000000003</v>
      </c>
      <c r="L421">
        <v>-92.500810000000001</v>
      </c>
      <c r="M421" s="5">
        <v>17.5</v>
      </c>
      <c r="N421" s="5" t="s">
        <v>633</v>
      </c>
      <c r="O421" s="189" t="s">
        <v>705</v>
      </c>
      <c r="R421" s="9"/>
      <c r="S421" s="9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EZ421" s="155"/>
      <c r="FA421" s="155"/>
      <c r="FB421" s="155"/>
      <c r="FC421" s="155"/>
      <c r="FD421" s="155"/>
    </row>
    <row r="422" spans="2:160">
      <c r="B422" s="86">
        <f t="shared" si="39"/>
        <v>0</v>
      </c>
      <c r="C422" s="86" t="str">
        <f t="shared" si="40"/>
        <v/>
      </c>
      <c r="D422" s="86" t="str">
        <f t="shared" si="41"/>
        <v/>
      </c>
      <c r="E422" s="86">
        <f t="shared" si="42"/>
        <v>0</v>
      </c>
      <c r="F422" s="86">
        <f t="shared" si="43"/>
        <v>0</v>
      </c>
      <c r="G422" s="86" t="str">
        <f t="shared" si="44"/>
        <v/>
      </c>
      <c r="H422" s="158">
        <f>IF(AND(M422&gt;0,M422&lt;=STATS!$C$22),1,"")</f>
        <v>1</v>
      </c>
      <c r="J422" s="24">
        <v>421</v>
      </c>
      <c r="K422">
        <v>45.45138</v>
      </c>
      <c r="L422">
        <v>-92.500829999999993</v>
      </c>
      <c r="M422" s="5">
        <v>17.5</v>
      </c>
      <c r="N422" s="5" t="s">
        <v>631</v>
      </c>
      <c r="O422" s="189" t="s">
        <v>705</v>
      </c>
      <c r="R422" s="9"/>
      <c r="S422" s="9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EZ422" s="155"/>
      <c r="FA422" s="155"/>
      <c r="FB422" s="155"/>
      <c r="FC422" s="155"/>
      <c r="FD422" s="155"/>
    </row>
    <row r="423" spans="2:160">
      <c r="B423" s="86">
        <f t="shared" si="39"/>
        <v>0</v>
      </c>
      <c r="C423" s="86" t="str">
        <f t="shared" si="40"/>
        <v/>
      </c>
      <c r="D423" s="86" t="str">
        <f t="shared" si="41"/>
        <v/>
      </c>
      <c r="E423" s="86">
        <f t="shared" si="42"/>
        <v>0</v>
      </c>
      <c r="F423" s="86">
        <f t="shared" si="43"/>
        <v>0</v>
      </c>
      <c r="G423" s="86" t="str">
        <f t="shared" si="44"/>
        <v/>
      </c>
      <c r="H423" s="158">
        <f>IF(AND(M423&gt;0,M423&lt;=STATS!$C$22),1,"")</f>
        <v>1</v>
      </c>
      <c r="J423" s="24">
        <v>422</v>
      </c>
      <c r="K423">
        <v>45.451830000000001</v>
      </c>
      <c r="L423">
        <v>-92.50085</v>
      </c>
      <c r="M423" s="5">
        <v>17.5</v>
      </c>
      <c r="N423" s="5" t="s">
        <v>631</v>
      </c>
      <c r="O423" s="189" t="s">
        <v>705</v>
      </c>
      <c r="R423" s="9"/>
      <c r="S423" s="9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EZ423" s="155"/>
      <c r="FA423" s="155"/>
      <c r="FB423" s="155"/>
      <c r="FC423" s="155"/>
      <c r="FD423" s="155"/>
    </row>
    <row r="424" spans="2:160">
      <c r="B424" s="86">
        <f t="shared" si="39"/>
        <v>0</v>
      </c>
      <c r="C424" s="86" t="str">
        <f t="shared" si="40"/>
        <v/>
      </c>
      <c r="D424" s="86" t="str">
        <f t="shared" si="41"/>
        <v/>
      </c>
      <c r="E424" s="86">
        <f t="shared" si="42"/>
        <v>0</v>
      </c>
      <c r="F424" s="86">
        <f t="shared" si="43"/>
        <v>0</v>
      </c>
      <c r="G424" s="86" t="str">
        <f t="shared" si="44"/>
        <v/>
      </c>
      <c r="H424" s="158">
        <f>IF(AND(M424&gt;0,M424&lt;=STATS!$C$22),1,"")</f>
        <v>1</v>
      </c>
      <c r="J424" s="24">
        <v>423</v>
      </c>
      <c r="K424">
        <v>45.452280000000002</v>
      </c>
      <c r="L424">
        <v>-92.500870000000006</v>
      </c>
      <c r="M424" s="5">
        <v>16</v>
      </c>
      <c r="N424" s="5" t="s">
        <v>633</v>
      </c>
      <c r="O424" s="189" t="s">
        <v>705</v>
      </c>
      <c r="R424" s="9"/>
      <c r="S424" s="9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EZ424" s="155"/>
      <c r="FA424" s="155"/>
      <c r="FB424" s="155"/>
      <c r="FC424" s="155"/>
      <c r="FD424" s="155"/>
    </row>
    <row r="425" spans="2:160">
      <c r="B425" s="86">
        <f t="shared" si="39"/>
        <v>8</v>
      </c>
      <c r="C425" s="86">
        <f t="shared" si="40"/>
        <v>8</v>
      </c>
      <c r="D425" s="86">
        <f t="shared" si="41"/>
        <v>8</v>
      </c>
      <c r="E425" s="86">
        <f t="shared" si="42"/>
        <v>8</v>
      </c>
      <c r="F425" s="86">
        <f t="shared" si="43"/>
        <v>8</v>
      </c>
      <c r="G425" s="86">
        <f t="shared" si="44"/>
        <v>2</v>
      </c>
      <c r="H425" s="158">
        <f>IF(AND(M425&gt;0,M425&lt;=STATS!$C$22),1,"")</f>
        <v>1</v>
      </c>
      <c r="J425" s="24">
        <v>424</v>
      </c>
      <c r="K425">
        <v>45.447830000000003</v>
      </c>
      <c r="L425">
        <v>-92.500039999999998</v>
      </c>
      <c r="M425" s="5">
        <v>2</v>
      </c>
      <c r="N425" s="5" t="s">
        <v>631</v>
      </c>
      <c r="O425" s="189" t="s">
        <v>705</v>
      </c>
      <c r="Q425" s="5">
        <v>3</v>
      </c>
      <c r="R425" s="9"/>
      <c r="S425" s="9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>
        <v>1</v>
      </c>
      <c r="AF425" s="26"/>
      <c r="AG425" s="26"/>
      <c r="AH425" s="26"/>
      <c r="AQ425" s="5">
        <v>2</v>
      </c>
      <c r="BE425" s="5">
        <v>1</v>
      </c>
      <c r="BG425" s="5">
        <v>2</v>
      </c>
      <c r="BO425" s="5">
        <v>1</v>
      </c>
      <c r="CB425" s="5">
        <v>3</v>
      </c>
      <c r="ED425" s="5">
        <v>1</v>
      </c>
      <c r="EJ425" s="5">
        <v>2</v>
      </c>
      <c r="EZ425" s="155"/>
      <c r="FA425" s="155"/>
      <c r="FB425" s="155"/>
      <c r="FC425" s="155"/>
      <c r="FD425" s="155"/>
    </row>
    <row r="426" spans="2:160">
      <c r="B426" s="86">
        <f t="shared" si="39"/>
        <v>6</v>
      </c>
      <c r="C426" s="86">
        <f t="shared" si="40"/>
        <v>6</v>
      </c>
      <c r="D426" s="86">
        <f t="shared" si="41"/>
        <v>6</v>
      </c>
      <c r="E426" s="86">
        <f t="shared" si="42"/>
        <v>6</v>
      </c>
      <c r="F426" s="86">
        <f t="shared" si="43"/>
        <v>6</v>
      </c>
      <c r="G426" s="86">
        <f t="shared" si="44"/>
        <v>4</v>
      </c>
      <c r="H426" s="158">
        <f>IF(AND(M426&gt;0,M426&lt;=STATS!$C$22),1,"")</f>
        <v>1</v>
      </c>
      <c r="J426" s="24">
        <v>425</v>
      </c>
      <c r="K426">
        <v>45.448279999999997</v>
      </c>
      <c r="L426">
        <v>-92.500060000000005</v>
      </c>
      <c r="M426" s="5">
        <v>4</v>
      </c>
      <c r="N426" s="5" t="s">
        <v>631</v>
      </c>
      <c r="O426" s="189" t="s">
        <v>705</v>
      </c>
      <c r="Q426" s="5">
        <v>3</v>
      </c>
      <c r="R426" s="9"/>
      <c r="S426" s="9" t="s">
        <v>680</v>
      </c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>
        <v>2</v>
      </c>
      <c r="AF426" s="26"/>
      <c r="AG426" s="26"/>
      <c r="AH426" s="26"/>
      <c r="AQ426" s="5">
        <v>3</v>
      </c>
      <c r="BE426" s="5">
        <v>1</v>
      </c>
      <c r="BG426" s="5">
        <v>1</v>
      </c>
      <c r="BO426" s="5" t="s">
        <v>680</v>
      </c>
      <c r="CB426" s="5">
        <v>3</v>
      </c>
      <c r="ED426" s="5">
        <v>1</v>
      </c>
      <c r="EZ426" s="155"/>
      <c r="FA426" s="155"/>
      <c r="FB426" s="155">
        <v>1</v>
      </c>
      <c r="FC426" s="155"/>
      <c r="FD426" s="155"/>
    </row>
    <row r="427" spans="2:160">
      <c r="B427" s="86">
        <f t="shared" si="39"/>
        <v>3</v>
      </c>
      <c r="C427" s="86">
        <f t="shared" si="40"/>
        <v>3</v>
      </c>
      <c r="D427" s="86">
        <f t="shared" si="41"/>
        <v>3</v>
      </c>
      <c r="E427" s="86">
        <f t="shared" si="42"/>
        <v>3</v>
      </c>
      <c r="F427" s="86">
        <f t="shared" si="43"/>
        <v>3</v>
      </c>
      <c r="G427" s="86">
        <f t="shared" si="44"/>
        <v>6</v>
      </c>
      <c r="H427" s="158">
        <f>IF(AND(M427&gt;0,M427&lt;=STATS!$C$22),1,"")</f>
        <v>1</v>
      </c>
      <c r="J427" s="24">
        <v>426</v>
      </c>
      <c r="K427">
        <v>45.44961</v>
      </c>
      <c r="L427">
        <v>-92.500119999999995</v>
      </c>
      <c r="M427" s="5">
        <v>6</v>
      </c>
      <c r="N427" s="5" t="s">
        <v>633</v>
      </c>
      <c r="O427" s="189" t="s">
        <v>705</v>
      </c>
      <c r="Q427" s="5">
        <v>2</v>
      </c>
      <c r="R427" s="9"/>
      <c r="S427" s="9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>
        <v>2</v>
      </c>
      <c r="AF427" s="26"/>
      <c r="AG427" s="26">
        <v>1</v>
      </c>
      <c r="AH427" s="26"/>
      <c r="BW427" s="5">
        <v>2</v>
      </c>
      <c r="EZ427" s="155"/>
      <c r="FA427" s="155"/>
      <c r="FB427" s="155"/>
      <c r="FC427" s="155"/>
      <c r="FD427" s="155"/>
    </row>
    <row r="428" spans="2:160">
      <c r="B428" s="86">
        <f t="shared" si="39"/>
        <v>0</v>
      </c>
      <c r="C428" s="86" t="str">
        <f t="shared" si="40"/>
        <v/>
      </c>
      <c r="D428" s="86" t="str">
        <f t="shared" si="41"/>
        <v/>
      </c>
      <c r="E428" s="86">
        <f t="shared" si="42"/>
        <v>0</v>
      </c>
      <c r="F428" s="86">
        <f t="shared" si="43"/>
        <v>0</v>
      </c>
      <c r="G428" s="86" t="str">
        <f t="shared" si="44"/>
        <v/>
      </c>
      <c r="H428" s="158">
        <f>IF(AND(M428&gt;0,M428&lt;=STATS!$C$22),1,"")</f>
        <v>1</v>
      </c>
      <c r="J428" s="24">
        <v>427</v>
      </c>
      <c r="K428">
        <v>45.450060000000001</v>
      </c>
      <c r="L428">
        <v>-92.500140000000002</v>
      </c>
      <c r="M428" s="5">
        <v>11</v>
      </c>
      <c r="N428" s="5" t="s">
        <v>632</v>
      </c>
      <c r="O428" s="189" t="s">
        <v>705</v>
      </c>
      <c r="R428" s="9"/>
      <c r="S428" s="9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EZ428" s="155"/>
      <c r="FA428" s="155"/>
      <c r="FB428" s="155"/>
      <c r="FC428" s="155"/>
      <c r="FD428" s="155"/>
    </row>
    <row r="429" spans="2:160">
      <c r="B429" s="86">
        <f t="shared" si="39"/>
        <v>0</v>
      </c>
      <c r="C429" s="86" t="str">
        <f t="shared" si="40"/>
        <v/>
      </c>
      <c r="D429" s="86" t="str">
        <f t="shared" si="41"/>
        <v/>
      </c>
      <c r="E429" s="86">
        <f t="shared" si="42"/>
        <v>0</v>
      </c>
      <c r="F429" s="86">
        <f t="shared" si="43"/>
        <v>0</v>
      </c>
      <c r="G429" s="86" t="str">
        <f t="shared" si="44"/>
        <v/>
      </c>
      <c r="H429" s="158">
        <f>IF(AND(M429&gt;0,M429&lt;=STATS!$C$22),1,"")</f>
        <v>1</v>
      </c>
      <c r="J429" s="24">
        <v>428</v>
      </c>
      <c r="K429">
        <v>45.450510000000001</v>
      </c>
      <c r="L429">
        <v>-92.500159999999994</v>
      </c>
      <c r="M429" s="5">
        <v>16</v>
      </c>
      <c r="N429" s="5" t="s">
        <v>631</v>
      </c>
      <c r="O429" s="189" t="s">
        <v>705</v>
      </c>
      <c r="R429" s="9"/>
      <c r="S429" s="9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EZ429" s="155"/>
      <c r="FA429" s="155"/>
      <c r="FB429" s="155"/>
      <c r="FC429" s="155"/>
      <c r="FD429" s="155"/>
    </row>
    <row r="430" spans="2:160">
      <c r="B430" s="86">
        <f t="shared" si="39"/>
        <v>0</v>
      </c>
      <c r="C430" s="86" t="str">
        <f t="shared" si="40"/>
        <v/>
      </c>
      <c r="D430" s="86" t="str">
        <f t="shared" si="41"/>
        <v/>
      </c>
      <c r="E430" s="86">
        <f t="shared" si="42"/>
        <v>0</v>
      </c>
      <c r="F430" s="86">
        <f t="shared" si="43"/>
        <v>0</v>
      </c>
      <c r="G430" s="86" t="str">
        <f t="shared" si="44"/>
        <v/>
      </c>
      <c r="H430" s="158">
        <f>IF(AND(M430&gt;0,M430&lt;=STATS!$C$22),1,"")</f>
        <v>1</v>
      </c>
      <c r="J430" s="24">
        <v>429</v>
      </c>
      <c r="K430">
        <v>45.450949999999999</v>
      </c>
      <c r="L430">
        <v>-92.50018</v>
      </c>
      <c r="M430" s="5">
        <v>16</v>
      </c>
      <c r="N430" s="5" t="s">
        <v>633</v>
      </c>
      <c r="O430" s="189" t="s">
        <v>705</v>
      </c>
      <c r="R430" s="9"/>
      <c r="S430" s="9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EZ430" s="155"/>
      <c r="FA430" s="155"/>
      <c r="FB430" s="155"/>
      <c r="FC430" s="155"/>
      <c r="FD430" s="155"/>
    </row>
    <row r="431" spans="2:160">
      <c r="B431" s="86">
        <f t="shared" si="39"/>
        <v>0</v>
      </c>
      <c r="C431" s="86" t="str">
        <f t="shared" si="40"/>
        <v/>
      </c>
      <c r="D431" s="86" t="str">
        <f t="shared" si="41"/>
        <v/>
      </c>
      <c r="E431" s="86">
        <f t="shared" si="42"/>
        <v>0</v>
      </c>
      <c r="F431" s="86">
        <f t="shared" si="43"/>
        <v>0</v>
      </c>
      <c r="G431" s="86" t="str">
        <f t="shared" si="44"/>
        <v/>
      </c>
      <c r="H431" s="158">
        <f>IF(AND(M431&gt;0,M431&lt;=STATS!$C$22),1,"")</f>
        <v>1</v>
      </c>
      <c r="J431" s="24">
        <v>430</v>
      </c>
      <c r="K431">
        <v>45.4514</v>
      </c>
      <c r="L431">
        <v>-92.500200000000007</v>
      </c>
      <c r="M431" s="5">
        <v>16</v>
      </c>
      <c r="N431" s="5" t="s">
        <v>633</v>
      </c>
      <c r="O431" s="189" t="s">
        <v>705</v>
      </c>
      <c r="R431" s="9"/>
      <c r="S431" s="9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EZ431" s="155"/>
      <c r="FA431" s="155"/>
      <c r="FB431" s="155"/>
      <c r="FC431" s="155"/>
      <c r="FD431" s="155"/>
    </row>
    <row r="432" spans="2:160">
      <c r="B432" s="86">
        <f t="shared" si="39"/>
        <v>0</v>
      </c>
      <c r="C432" s="86" t="str">
        <f t="shared" si="40"/>
        <v/>
      </c>
      <c r="D432" s="86" t="str">
        <f t="shared" si="41"/>
        <v/>
      </c>
      <c r="E432" s="86">
        <f t="shared" si="42"/>
        <v>0</v>
      </c>
      <c r="F432" s="86">
        <f t="shared" si="43"/>
        <v>0</v>
      </c>
      <c r="G432" s="86" t="str">
        <f t="shared" si="44"/>
        <v/>
      </c>
      <c r="H432" s="158">
        <f>IF(AND(M432&gt;0,M432&lt;=STATS!$C$22),1,"")</f>
        <v>1</v>
      </c>
      <c r="J432" s="24">
        <v>431</v>
      </c>
      <c r="K432">
        <v>45.451839999999997</v>
      </c>
      <c r="L432">
        <v>-92.500219999999999</v>
      </c>
      <c r="M432" s="5">
        <v>15</v>
      </c>
      <c r="N432" s="5" t="s">
        <v>633</v>
      </c>
      <c r="O432" s="189" t="s">
        <v>705</v>
      </c>
      <c r="R432" s="9"/>
      <c r="S432" s="9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EZ432" s="155"/>
      <c r="FA432" s="155"/>
      <c r="FB432" s="155"/>
      <c r="FC432" s="155"/>
      <c r="FD432" s="155"/>
    </row>
    <row r="433" spans="2:160">
      <c r="B433" s="86">
        <f t="shared" si="39"/>
        <v>1</v>
      </c>
      <c r="C433" s="86">
        <f t="shared" si="40"/>
        <v>1</v>
      </c>
      <c r="D433" s="86">
        <f t="shared" si="41"/>
        <v>1</v>
      </c>
      <c r="E433" s="86">
        <f t="shared" si="42"/>
        <v>1</v>
      </c>
      <c r="F433" s="86">
        <f t="shared" si="43"/>
        <v>1</v>
      </c>
      <c r="G433" s="86">
        <f t="shared" si="44"/>
        <v>7</v>
      </c>
      <c r="H433" s="158">
        <f>IF(AND(M433&gt;0,M433&lt;=STATS!$C$22),1,"")</f>
        <v>1</v>
      </c>
      <c r="J433" s="24">
        <v>432</v>
      </c>
      <c r="K433">
        <v>45.452289999999998</v>
      </c>
      <c r="L433">
        <v>-92.500240000000005</v>
      </c>
      <c r="M433" s="5">
        <v>7</v>
      </c>
      <c r="N433" s="5" t="s">
        <v>632</v>
      </c>
      <c r="O433" s="189" t="s">
        <v>705</v>
      </c>
      <c r="Q433" s="5">
        <v>2</v>
      </c>
      <c r="R433" s="9"/>
      <c r="S433" s="9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>
        <v>2</v>
      </c>
      <c r="AF433" s="26"/>
      <c r="AG433" s="26"/>
      <c r="AH433" s="26"/>
      <c r="EZ433" s="155"/>
      <c r="FA433" s="155"/>
      <c r="FB433" s="155"/>
      <c r="FC433" s="155"/>
      <c r="FD433" s="155"/>
    </row>
    <row r="434" spans="2:160">
      <c r="B434" s="86">
        <f t="shared" si="39"/>
        <v>6</v>
      </c>
      <c r="C434" s="86">
        <f t="shared" si="40"/>
        <v>6</v>
      </c>
      <c r="D434" s="86">
        <f t="shared" si="41"/>
        <v>6</v>
      </c>
      <c r="E434" s="86">
        <f t="shared" si="42"/>
        <v>6</v>
      </c>
      <c r="F434" s="86">
        <f t="shared" si="43"/>
        <v>6</v>
      </c>
      <c r="G434" s="86">
        <f t="shared" si="44"/>
        <v>3.5</v>
      </c>
      <c r="H434" s="158">
        <f>IF(AND(M434&gt;0,M434&lt;=STATS!$C$22),1,"")</f>
        <v>1</v>
      </c>
      <c r="J434" s="24">
        <v>433</v>
      </c>
      <c r="K434">
        <v>45.447839999999999</v>
      </c>
      <c r="L434">
        <v>-92.499409999999997</v>
      </c>
      <c r="M434" s="5">
        <v>3.5</v>
      </c>
      <c r="N434" s="5" t="s">
        <v>631</v>
      </c>
      <c r="O434" s="189" t="s">
        <v>705</v>
      </c>
      <c r="Q434" s="5">
        <v>3</v>
      </c>
      <c r="R434" s="9"/>
      <c r="S434" s="9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>
        <v>2</v>
      </c>
      <c r="AF434" s="26"/>
      <c r="AG434" s="26"/>
      <c r="AH434" s="26"/>
      <c r="AQ434" s="5">
        <v>1</v>
      </c>
      <c r="BE434" s="5">
        <v>1</v>
      </c>
      <c r="BG434" s="5">
        <v>2</v>
      </c>
      <c r="CB434" s="5">
        <v>3</v>
      </c>
      <c r="ED434" s="5">
        <v>1</v>
      </c>
      <c r="EZ434" s="155"/>
      <c r="FA434" s="155"/>
      <c r="FB434" s="155"/>
      <c r="FC434" s="155"/>
      <c r="FD434" s="155"/>
    </row>
    <row r="435" spans="2:160">
      <c r="B435" s="86">
        <f t="shared" si="39"/>
        <v>3</v>
      </c>
      <c r="C435" s="86">
        <f t="shared" si="40"/>
        <v>3</v>
      </c>
      <c r="D435" s="86">
        <f t="shared" si="41"/>
        <v>3</v>
      </c>
      <c r="E435" s="86">
        <f t="shared" si="42"/>
        <v>3</v>
      </c>
      <c r="F435" s="86">
        <f t="shared" si="43"/>
        <v>3</v>
      </c>
      <c r="G435" s="86">
        <f t="shared" si="44"/>
        <v>3</v>
      </c>
      <c r="H435" s="158">
        <f>IF(AND(M435&gt;0,M435&lt;=STATS!$C$22),1,"")</f>
        <v>1</v>
      </c>
      <c r="J435" s="24">
        <v>434</v>
      </c>
      <c r="K435">
        <v>45.44829</v>
      </c>
      <c r="L435">
        <v>-92.499430000000004</v>
      </c>
      <c r="M435" s="5">
        <v>3</v>
      </c>
      <c r="N435" s="5" t="s">
        <v>631</v>
      </c>
      <c r="O435" s="189" t="s">
        <v>705</v>
      </c>
      <c r="Q435" s="5">
        <v>3</v>
      </c>
      <c r="R435" s="9"/>
      <c r="S435" s="9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>
        <v>1</v>
      </c>
      <c r="AF435" s="26"/>
      <c r="AG435" s="26"/>
      <c r="AH435" s="26"/>
      <c r="CB435" s="5">
        <v>3</v>
      </c>
      <c r="ED435" s="5">
        <v>1</v>
      </c>
      <c r="EZ435" s="155"/>
      <c r="FA435" s="155"/>
      <c r="FB435" s="155"/>
      <c r="FC435" s="155"/>
      <c r="FD435" s="155"/>
    </row>
    <row r="436" spans="2:160">
      <c r="B436" s="86">
        <f t="shared" si="39"/>
        <v>4</v>
      </c>
      <c r="C436" s="86">
        <f t="shared" si="40"/>
        <v>4</v>
      </c>
      <c r="D436" s="86">
        <f t="shared" si="41"/>
        <v>4</v>
      </c>
      <c r="E436" s="86">
        <f t="shared" si="42"/>
        <v>4</v>
      </c>
      <c r="F436" s="86">
        <f t="shared" si="43"/>
        <v>4</v>
      </c>
      <c r="G436" s="86">
        <f t="shared" si="44"/>
        <v>4</v>
      </c>
      <c r="H436" s="158">
        <f>IF(AND(M436&gt;0,M436&lt;=STATS!$C$22),1,"")</f>
        <v>1</v>
      </c>
      <c r="J436" s="24">
        <v>435</v>
      </c>
      <c r="K436">
        <v>45.448740000000001</v>
      </c>
      <c r="L436">
        <v>-92.499449999999996</v>
      </c>
      <c r="M436" s="5">
        <v>4</v>
      </c>
      <c r="N436" s="5" t="s">
        <v>631</v>
      </c>
      <c r="O436" s="189" t="s">
        <v>705</v>
      </c>
      <c r="Q436" s="5">
        <v>2</v>
      </c>
      <c r="R436" s="9"/>
      <c r="S436" s="9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>
        <v>2</v>
      </c>
      <c r="AF436" s="26"/>
      <c r="AG436" s="26"/>
      <c r="AH436" s="26"/>
      <c r="AQ436" s="5">
        <v>1</v>
      </c>
      <c r="BG436" s="5">
        <v>1</v>
      </c>
      <c r="BO436" s="5" t="s">
        <v>680</v>
      </c>
      <c r="CB436" s="5">
        <v>1</v>
      </c>
      <c r="EZ436" s="155"/>
      <c r="FA436" s="155"/>
      <c r="FB436" s="155"/>
      <c r="FC436" s="155"/>
      <c r="FD436" s="155"/>
    </row>
    <row r="437" spans="2:160">
      <c r="B437" s="86">
        <f t="shared" si="39"/>
        <v>2</v>
      </c>
      <c r="C437" s="86">
        <f t="shared" si="40"/>
        <v>2</v>
      </c>
      <c r="D437" s="86">
        <f t="shared" si="41"/>
        <v>2</v>
      </c>
      <c r="E437" s="86">
        <f t="shared" si="42"/>
        <v>2</v>
      </c>
      <c r="F437" s="86">
        <f t="shared" si="43"/>
        <v>2</v>
      </c>
      <c r="G437" s="86">
        <f t="shared" si="44"/>
        <v>7</v>
      </c>
      <c r="H437" s="158">
        <f>IF(AND(M437&gt;0,M437&lt;=STATS!$C$22),1,"")</f>
        <v>1</v>
      </c>
      <c r="J437" s="24">
        <v>436</v>
      </c>
      <c r="K437">
        <v>45.449179999999998</v>
      </c>
      <c r="L437">
        <v>-92.499470000000002</v>
      </c>
      <c r="M437" s="5">
        <v>7</v>
      </c>
      <c r="N437" s="5" t="s">
        <v>633</v>
      </c>
      <c r="O437" s="189" t="s">
        <v>705</v>
      </c>
      <c r="Q437" s="5">
        <v>1</v>
      </c>
      <c r="R437" s="9"/>
      <c r="S437" s="9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>
        <v>1</v>
      </c>
      <c r="AF437" s="26"/>
      <c r="AG437" s="26"/>
      <c r="AH437" s="26"/>
      <c r="BG437" s="5">
        <v>1</v>
      </c>
      <c r="EZ437" s="155"/>
      <c r="FA437" s="155"/>
      <c r="FB437" s="155"/>
      <c r="FC437" s="155"/>
      <c r="FD437" s="155"/>
    </row>
    <row r="438" spans="2:160">
      <c r="B438" s="86">
        <f t="shared" si="39"/>
        <v>3</v>
      </c>
      <c r="C438" s="86">
        <f t="shared" si="40"/>
        <v>3</v>
      </c>
      <c r="D438" s="86">
        <f t="shared" si="41"/>
        <v>3</v>
      </c>
      <c r="E438" s="86">
        <f t="shared" si="42"/>
        <v>3</v>
      </c>
      <c r="F438" s="86">
        <f t="shared" si="43"/>
        <v>3</v>
      </c>
      <c r="G438" s="86">
        <f t="shared" si="44"/>
        <v>7</v>
      </c>
      <c r="H438" s="158">
        <f>IF(AND(M438&gt;0,M438&lt;=STATS!$C$22),1,"")</f>
        <v>1</v>
      </c>
      <c r="J438" s="24">
        <v>437</v>
      </c>
      <c r="K438">
        <v>45.449629999999999</v>
      </c>
      <c r="L438">
        <v>-92.499489999999994</v>
      </c>
      <c r="M438" s="5">
        <v>7</v>
      </c>
      <c r="N438" s="5" t="s">
        <v>632</v>
      </c>
      <c r="O438" s="189" t="s">
        <v>705</v>
      </c>
      <c r="Q438" s="5">
        <v>1</v>
      </c>
      <c r="R438" s="9"/>
      <c r="S438" s="9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>
        <v>1</v>
      </c>
      <c r="AF438" s="26"/>
      <c r="AG438" s="26"/>
      <c r="AH438" s="26"/>
      <c r="BG438" s="5">
        <v>1</v>
      </c>
      <c r="BO438" s="5">
        <v>1</v>
      </c>
      <c r="EZ438" s="155"/>
      <c r="FA438" s="155"/>
      <c r="FB438" s="155">
        <v>1</v>
      </c>
      <c r="FC438" s="155"/>
      <c r="FD438" s="155"/>
    </row>
    <row r="439" spans="2:160">
      <c r="B439" s="86">
        <f t="shared" si="39"/>
        <v>0</v>
      </c>
      <c r="C439" s="86" t="str">
        <f t="shared" si="40"/>
        <v/>
      </c>
      <c r="D439" s="86" t="str">
        <f t="shared" si="41"/>
        <v/>
      </c>
      <c r="E439" s="86">
        <f t="shared" si="42"/>
        <v>0</v>
      </c>
      <c r="F439" s="86">
        <f t="shared" si="43"/>
        <v>0</v>
      </c>
      <c r="G439" s="86" t="str">
        <f t="shared" si="44"/>
        <v/>
      </c>
      <c r="H439" s="158">
        <f>IF(AND(M439&gt;0,M439&lt;=STATS!$C$22),1,"")</f>
        <v>1</v>
      </c>
      <c r="J439" s="24">
        <v>438</v>
      </c>
      <c r="K439">
        <v>45.450069999999997</v>
      </c>
      <c r="L439">
        <v>-92.499510000000001</v>
      </c>
      <c r="M439" s="5">
        <v>7.5</v>
      </c>
      <c r="N439" s="5" t="s">
        <v>632</v>
      </c>
      <c r="O439" s="189" t="s">
        <v>705</v>
      </c>
      <c r="R439" s="9"/>
      <c r="S439" s="9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EZ439" s="155"/>
      <c r="FA439" s="155"/>
      <c r="FB439" s="155"/>
      <c r="FC439" s="155"/>
      <c r="FD439" s="155"/>
    </row>
    <row r="440" spans="2:160">
      <c r="B440" s="86">
        <f t="shared" si="39"/>
        <v>0</v>
      </c>
      <c r="C440" s="86" t="str">
        <f t="shared" si="40"/>
        <v/>
      </c>
      <c r="D440" s="86" t="str">
        <f t="shared" si="41"/>
        <v/>
      </c>
      <c r="E440" s="86">
        <f t="shared" si="42"/>
        <v>0</v>
      </c>
      <c r="F440" s="86">
        <f t="shared" si="43"/>
        <v>0</v>
      </c>
      <c r="G440" s="86" t="str">
        <f t="shared" si="44"/>
        <v/>
      </c>
      <c r="H440" s="158">
        <f>IF(AND(M440&gt;0,M440&lt;=STATS!$C$22),1,"")</f>
        <v>1</v>
      </c>
      <c r="J440" s="24">
        <v>439</v>
      </c>
      <c r="K440">
        <v>45.450519999999997</v>
      </c>
      <c r="L440">
        <v>-92.499529999999993</v>
      </c>
      <c r="M440" s="5">
        <v>9</v>
      </c>
      <c r="N440" s="5" t="s">
        <v>632</v>
      </c>
      <c r="O440" s="189" t="s">
        <v>705</v>
      </c>
      <c r="R440" s="9"/>
      <c r="S440" s="9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EZ440" s="155"/>
      <c r="FA440" s="155"/>
      <c r="FB440" s="155">
        <v>1</v>
      </c>
      <c r="FC440" s="155"/>
      <c r="FD440" s="155"/>
    </row>
    <row r="441" spans="2:160">
      <c r="B441" s="86">
        <f t="shared" si="39"/>
        <v>0</v>
      </c>
      <c r="C441" s="86" t="str">
        <f t="shared" si="40"/>
        <v/>
      </c>
      <c r="D441" s="86" t="str">
        <f t="shared" si="41"/>
        <v/>
      </c>
      <c r="E441" s="86">
        <f t="shared" si="42"/>
        <v>0</v>
      </c>
      <c r="F441" s="86">
        <f t="shared" si="43"/>
        <v>0</v>
      </c>
      <c r="G441" s="86" t="str">
        <f t="shared" si="44"/>
        <v/>
      </c>
      <c r="H441" s="158">
        <f>IF(AND(M441&gt;0,M441&lt;=STATS!$C$22),1,"")</f>
        <v>1</v>
      </c>
      <c r="J441" s="24">
        <v>440</v>
      </c>
      <c r="K441">
        <v>45.450969999999998</v>
      </c>
      <c r="L441">
        <v>-92.499549999999999</v>
      </c>
      <c r="M441" s="5">
        <v>12</v>
      </c>
      <c r="N441" s="5" t="s">
        <v>632</v>
      </c>
      <c r="O441" s="189" t="s">
        <v>705</v>
      </c>
      <c r="R441" s="9"/>
      <c r="S441" s="9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EZ441" s="155"/>
      <c r="FA441" s="155"/>
      <c r="FB441" s="155"/>
      <c r="FC441" s="155"/>
      <c r="FD441" s="155"/>
    </row>
    <row r="442" spans="2:160">
      <c r="B442" s="86">
        <f t="shared" si="39"/>
        <v>1</v>
      </c>
      <c r="C442" s="86">
        <f t="shared" si="40"/>
        <v>1</v>
      </c>
      <c r="D442" s="86">
        <f t="shared" si="41"/>
        <v>1</v>
      </c>
      <c r="E442" s="86">
        <f t="shared" si="42"/>
        <v>1</v>
      </c>
      <c r="F442" s="86">
        <f t="shared" si="43"/>
        <v>1</v>
      </c>
      <c r="G442" s="86">
        <f t="shared" si="44"/>
        <v>9</v>
      </c>
      <c r="H442" s="158">
        <f>IF(AND(M442&gt;0,M442&lt;=STATS!$C$22),1,"")</f>
        <v>1</v>
      </c>
      <c r="J442" s="24">
        <v>441</v>
      </c>
      <c r="K442">
        <v>45.451410000000003</v>
      </c>
      <c r="L442">
        <v>-92.499560000000002</v>
      </c>
      <c r="M442" s="5">
        <v>9</v>
      </c>
      <c r="N442" s="5" t="s">
        <v>632</v>
      </c>
      <c r="O442" s="189" t="s">
        <v>705</v>
      </c>
      <c r="Q442" s="5">
        <v>1</v>
      </c>
      <c r="R442" s="9"/>
      <c r="S442" s="9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>
        <v>1</v>
      </c>
      <c r="AF442" s="26"/>
      <c r="AG442" s="26"/>
      <c r="AH442" s="26"/>
      <c r="EZ442" s="155"/>
      <c r="FA442" s="155"/>
      <c r="FB442" s="155"/>
      <c r="FC442" s="155"/>
      <c r="FD442" s="155"/>
    </row>
    <row r="443" spans="2:160">
      <c r="B443" s="86">
        <f t="shared" si="39"/>
        <v>2</v>
      </c>
      <c r="C443" s="86">
        <f t="shared" si="40"/>
        <v>2</v>
      </c>
      <c r="D443" s="86">
        <f t="shared" si="41"/>
        <v>2</v>
      </c>
      <c r="E443" s="86">
        <f t="shared" si="42"/>
        <v>2</v>
      </c>
      <c r="F443" s="86">
        <f t="shared" si="43"/>
        <v>2</v>
      </c>
      <c r="G443" s="86">
        <f t="shared" si="44"/>
        <v>2</v>
      </c>
      <c r="H443" s="158">
        <f>IF(AND(M443&gt;0,M443&lt;=STATS!$C$22),1,"")</f>
        <v>1</v>
      </c>
      <c r="J443" s="24">
        <v>442</v>
      </c>
      <c r="K443">
        <v>45.451860000000003</v>
      </c>
      <c r="L443">
        <v>-92.499579999999995</v>
      </c>
      <c r="M443" s="5">
        <v>2</v>
      </c>
      <c r="N443" s="5" t="s">
        <v>632</v>
      </c>
      <c r="O443" s="189" t="s">
        <v>705</v>
      </c>
      <c r="Q443" s="5">
        <v>1</v>
      </c>
      <c r="R443" s="9"/>
      <c r="S443" s="9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>
        <v>1</v>
      </c>
      <c r="AF443" s="26"/>
      <c r="AG443" s="26"/>
      <c r="AH443" s="26"/>
      <c r="AW443" s="5">
        <v>1</v>
      </c>
      <c r="EZ443" s="155"/>
      <c r="FA443" s="155"/>
      <c r="FB443" s="155"/>
      <c r="FC443" s="155"/>
      <c r="FD443" s="155"/>
    </row>
    <row r="444" spans="2:160">
      <c r="B444" s="86">
        <f t="shared" si="39"/>
        <v>7</v>
      </c>
      <c r="C444" s="86">
        <f t="shared" si="40"/>
        <v>7</v>
      </c>
      <c r="D444" s="86">
        <f t="shared" si="41"/>
        <v>7</v>
      </c>
      <c r="E444" s="86">
        <f t="shared" si="42"/>
        <v>7</v>
      </c>
      <c r="F444" s="86">
        <f t="shared" si="43"/>
        <v>7</v>
      </c>
      <c r="G444" s="86">
        <f t="shared" si="44"/>
        <v>2.5</v>
      </c>
      <c r="H444" s="158">
        <f>IF(AND(M444&gt;0,M444&lt;=STATS!$C$22),1,"")</f>
        <v>1</v>
      </c>
      <c r="J444" s="24">
        <v>443</v>
      </c>
      <c r="K444">
        <v>45.447859999999999</v>
      </c>
      <c r="L444">
        <v>-92.498769999999993</v>
      </c>
      <c r="M444" s="5">
        <v>2.5</v>
      </c>
      <c r="N444" s="5" t="s">
        <v>631</v>
      </c>
      <c r="O444" s="189" t="s">
        <v>705</v>
      </c>
      <c r="Q444" s="5">
        <v>3</v>
      </c>
      <c r="R444" s="9"/>
      <c r="S444" s="9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>
        <v>1</v>
      </c>
      <c r="AF444" s="26"/>
      <c r="AG444" s="26"/>
      <c r="AH444" s="26"/>
      <c r="AQ444" s="5">
        <v>3</v>
      </c>
      <c r="BE444" s="5">
        <v>1</v>
      </c>
      <c r="BG444" s="5">
        <v>1</v>
      </c>
      <c r="CB444" s="5">
        <v>3</v>
      </c>
      <c r="ED444" s="5">
        <v>1</v>
      </c>
      <c r="EJ444" s="5" t="s">
        <v>680</v>
      </c>
      <c r="EU444" s="5">
        <v>1</v>
      </c>
      <c r="EZ444" s="155"/>
      <c r="FA444" s="155"/>
      <c r="FB444" s="155">
        <v>2</v>
      </c>
      <c r="FC444" s="155"/>
      <c r="FD444" s="155"/>
    </row>
    <row r="445" spans="2:160">
      <c r="B445" s="86">
        <f t="shared" si="39"/>
        <v>5</v>
      </c>
      <c r="C445" s="86">
        <f t="shared" si="40"/>
        <v>5</v>
      </c>
      <c r="D445" s="86">
        <f t="shared" si="41"/>
        <v>5</v>
      </c>
      <c r="E445" s="86">
        <f t="shared" si="42"/>
        <v>5</v>
      </c>
      <c r="F445" s="86">
        <f t="shared" si="43"/>
        <v>5</v>
      </c>
      <c r="G445" s="86">
        <f t="shared" si="44"/>
        <v>3</v>
      </c>
      <c r="H445" s="158">
        <f>IF(AND(M445&gt;0,M445&lt;=STATS!$C$22),1,"")</f>
        <v>1</v>
      </c>
      <c r="J445" s="24">
        <v>444</v>
      </c>
      <c r="K445">
        <v>45.448300000000003</v>
      </c>
      <c r="L445">
        <v>-92.49879</v>
      </c>
      <c r="M445" s="5">
        <v>3</v>
      </c>
      <c r="N445" s="5" t="s">
        <v>631</v>
      </c>
      <c r="O445" s="189" t="s">
        <v>705</v>
      </c>
      <c r="Q445" s="5">
        <v>3</v>
      </c>
      <c r="R445" s="9"/>
      <c r="S445" s="9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>
        <v>1</v>
      </c>
      <c r="AF445" s="26"/>
      <c r="AG445" s="26"/>
      <c r="AH445" s="26"/>
      <c r="AQ445" s="5">
        <v>2</v>
      </c>
      <c r="BE445" s="5">
        <v>1</v>
      </c>
      <c r="BG445" s="5">
        <v>1</v>
      </c>
      <c r="CB445" s="5">
        <v>3</v>
      </c>
      <c r="EZ445" s="155"/>
      <c r="FA445" s="155"/>
      <c r="FB445" s="155">
        <v>1</v>
      </c>
      <c r="FC445" s="155"/>
      <c r="FD445" s="155"/>
    </row>
    <row r="446" spans="2:160">
      <c r="B446" s="86">
        <f t="shared" si="39"/>
        <v>1</v>
      </c>
      <c r="C446" s="86">
        <f t="shared" si="40"/>
        <v>1</v>
      </c>
      <c r="D446" s="86">
        <f t="shared" si="41"/>
        <v>1</v>
      </c>
      <c r="E446" s="86">
        <f t="shared" si="42"/>
        <v>1</v>
      </c>
      <c r="F446" s="86">
        <f t="shared" si="43"/>
        <v>1</v>
      </c>
      <c r="G446" s="86">
        <f t="shared" si="44"/>
        <v>5.5</v>
      </c>
      <c r="H446" s="158">
        <f>IF(AND(M446&gt;0,M446&lt;=STATS!$C$22),1,"")</f>
        <v>1</v>
      </c>
      <c r="J446" s="24">
        <v>445</v>
      </c>
      <c r="K446">
        <v>45.448749999999997</v>
      </c>
      <c r="L446">
        <v>-92.498810000000006</v>
      </c>
      <c r="M446" s="5">
        <v>5.5</v>
      </c>
      <c r="N446" s="5" t="s">
        <v>631</v>
      </c>
      <c r="O446" s="189" t="s">
        <v>705</v>
      </c>
      <c r="Q446" s="5">
        <v>1</v>
      </c>
      <c r="R446" s="9"/>
      <c r="S446" s="9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>
        <v>1</v>
      </c>
      <c r="AF446" s="26"/>
      <c r="AG446" s="26"/>
      <c r="AH446" s="26"/>
      <c r="EZ446" s="155"/>
      <c r="FA446" s="155"/>
      <c r="FB446" s="155"/>
      <c r="FC446" s="155"/>
      <c r="FD446" s="155"/>
    </row>
    <row r="447" spans="2:160">
      <c r="B447" s="86">
        <f t="shared" si="39"/>
        <v>1</v>
      </c>
      <c r="C447" s="86">
        <f t="shared" si="40"/>
        <v>1</v>
      </c>
      <c r="D447" s="86">
        <f t="shared" si="41"/>
        <v>1</v>
      </c>
      <c r="E447" s="86">
        <f t="shared" si="42"/>
        <v>1</v>
      </c>
      <c r="F447" s="86">
        <f t="shared" si="43"/>
        <v>1</v>
      </c>
      <c r="G447" s="86">
        <f t="shared" si="44"/>
        <v>5.5</v>
      </c>
      <c r="H447" s="158">
        <f>IF(AND(M447&gt;0,M447&lt;=STATS!$C$22),1,"")</f>
        <v>1</v>
      </c>
      <c r="J447" s="24">
        <v>446</v>
      </c>
      <c r="K447">
        <v>45.449199999999998</v>
      </c>
      <c r="L447">
        <v>-92.498829999999998</v>
      </c>
      <c r="M447" s="5">
        <v>5.5</v>
      </c>
      <c r="N447" s="5" t="s">
        <v>631</v>
      </c>
      <c r="O447" s="189" t="s">
        <v>705</v>
      </c>
      <c r="Q447" s="5">
        <v>2</v>
      </c>
      <c r="R447" s="9"/>
      <c r="S447" s="9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>
        <v>2</v>
      </c>
      <c r="AF447" s="26"/>
      <c r="AG447" s="26"/>
      <c r="AH447" s="26"/>
      <c r="EZ447" s="155"/>
      <c r="FA447" s="155"/>
      <c r="FB447" s="155">
        <v>1</v>
      </c>
      <c r="FC447" s="155"/>
      <c r="FD447" s="155"/>
    </row>
    <row r="448" spans="2:160">
      <c r="B448" s="86">
        <f t="shared" si="39"/>
        <v>0</v>
      </c>
      <c r="C448" s="86" t="str">
        <f t="shared" si="40"/>
        <v/>
      </c>
      <c r="D448" s="86" t="str">
        <f t="shared" si="41"/>
        <v/>
      </c>
      <c r="E448" s="86">
        <f t="shared" si="42"/>
        <v>0</v>
      </c>
      <c r="F448" s="86">
        <f t="shared" si="43"/>
        <v>0</v>
      </c>
      <c r="G448" s="86" t="str">
        <f t="shared" si="44"/>
        <v/>
      </c>
      <c r="H448" s="158">
        <f>IF(AND(M448&gt;0,M448&lt;=STATS!$C$22),1,"")</f>
        <v>1</v>
      </c>
      <c r="J448" s="24">
        <v>447</v>
      </c>
      <c r="K448">
        <v>45.449640000000002</v>
      </c>
      <c r="L448">
        <v>-92.498850000000004</v>
      </c>
      <c r="M448" s="5">
        <v>6.5</v>
      </c>
      <c r="N448" s="5" t="s">
        <v>633</v>
      </c>
      <c r="O448" s="189" t="s">
        <v>705</v>
      </c>
      <c r="R448" s="9"/>
      <c r="S448" s="9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EZ448" s="155"/>
      <c r="FA448" s="155"/>
      <c r="FB448" s="155"/>
      <c r="FC448" s="155"/>
      <c r="FD448" s="155"/>
    </row>
    <row r="449" spans="2:167">
      <c r="B449" s="86">
        <f t="shared" si="39"/>
        <v>4</v>
      </c>
      <c r="C449" s="86">
        <f t="shared" si="40"/>
        <v>4</v>
      </c>
      <c r="D449" s="86">
        <f t="shared" si="41"/>
        <v>4</v>
      </c>
      <c r="E449" s="86">
        <f t="shared" si="42"/>
        <v>4</v>
      </c>
      <c r="F449" s="86">
        <f t="shared" si="43"/>
        <v>4</v>
      </c>
      <c r="G449" s="86">
        <f t="shared" si="44"/>
        <v>0.5</v>
      </c>
      <c r="H449" s="158">
        <f>IF(AND(M449&gt;0,M449&lt;=STATS!$C$22),1,"")</f>
        <v>1</v>
      </c>
      <c r="J449" s="24">
        <v>448</v>
      </c>
      <c r="K449">
        <v>45.450090000000003</v>
      </c>
      <c r="L449">
        <v>-92.498869999999997</v>
      </c>
      <c r="M449" s="5">
        <v>0.5</v>
      </c>
      <c r="N449" s="5" t="s">
        <v>632</v>
      </c>
      <c r="O449" s="189" t="s">
        <v>705</v>
      </c>
      <c r="Q449" s="5">
        <v>2</v>
      </c>
      <c r="R449" s="9"/>
      <c r="S449" s="9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M449" s="5">
        <v>1</v>
      </c>
      <c r="AW449" s="5">
        <v>1</v>
      </c>
      <c r="BR449" s="5">
        <v>2</v>
      </c>
      <c r="DM449" s="5">
        <v>1</v>
      </c>
      <c r="EZ449" s="155"/>
      <c r="FA449" s="155"/>
      <c r="FB449" s="155"/>
      <c r="FC449" s="155"/>
      <c r="FD449" s="155"/>
    </row>
    <row r="450" spans="2:167">
      <c r="B450" s="86">
        <f t="shared" ref="B450:B454" si="45">COUNT(R450:EY450,FE450:FM450)</f>
        <v>3</v>
      </c>
      <c r="C450" s="86">
        <f t="shared" ref="C450:C454" si="46">IF(COUNT(R450:EY450,FE450:FM450)&gt;0,COUNT(R450:EY450,FE450:FM450),"")</f>
        <v>3</v>
      </c>
      <c r="D450" s="86">
        <f t="shared" ref="D450:D454" si="47">IF(COUNT(T450:BJ450,BL450:BT450,BV450:CB450,CD450:EY450,FE450:FM450)&gt;0,COUNT(T450:BJ450,BL450:BT450,BV450:CB450,CD450:EY450,FE450:FM450),"")</f>
        <v>3</v>
      </c>
      <c r="E450" s="86">
        <f t="shared" ref="E450:E454" si="48">IF(H450=1,COUNT(R450:EY450,FE450:FM450),"")</f>
        <v>3</v>
      </c>
      <c r="F450" s="86">
        <f t="shared" ref="F450:F454" si="49">IF(H450=1,COUNT(T450:BJ450,BL450:BT450,BV450:CB450,CD450:EY450,FE450:FM450),"")</f>
        <v>3</v>
      </c>
      <c r="G450" s="86">
        <f t="shared" ref="G450:G454" si="50">IF($B450&gt;=1,$M450,"")</f>
        <v>1</v>
      </c>
      <c r="H450" s="158">
        <f>IF(AND(M450&gt;0,M450&lt;=STATS!$C$22),1,"")</f>
        <v>1</v>
      </c>
      <c r="J450" s="24">
        <v>449</v>
      </c>
      <c r="K450">
        <v>45.447429999999997</v>
      </c>
      <c r="L450">
        <v>-92.49812</v>
      </c>
      <c r="M450" s="5">
        <v>1</v>
      </c>
      <c r="N450" s="5" t="s">
        <v>631</v>
      </c>
      <c r="O450" s="24"/>
      <c r="P450" s="190" t="s">
        <v>706</v>
      </c>
      <c r="Q450" s="5">
        <v>3</v>
      </c>
      <c r="R450" s="9"/>
      <c r="S450" s="9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>
        <v>1</v>
      </c>
      <c r="AF450" s="26"/>
      <c r="AG450" s="26"/>
      <c r="AH450" s="26"/>
      <c r="CB450" s="5">
        <v>1</v>
      </c>
      <c r="EJ450" s="5">
        <v>3</v>
      </c>
      <c r="EZ450" s="155"/>
      <c r="FA450" s="155"/>
      <c r="FB450" s="155"/>
      <c r="FC450" s="155"/>
      <c r="FD450" s="155"/>
    </row>
    <row r="451" spans="2:167">
      <c r="B451" s="86">
        <f t="shared" si="45"/>
        <v>2</v>
      </c>
      <c r="C451" s="86">
        <f t="shared" si="46"/>
        <v>2</v>
      </c>
      <c r="D451" s="86">
        <f t="shared" si="47"/>
        <v>2</v>
      </c>
      <c r="E451" s="86">
        <f t="shared" si="48"/>
        <v>2</v>
      </c>
      <c r="F451" s="86">
        <f t="shared" si="49"/>
        <v>2</v>
      </c>
      <c r="G451" s="86">
        <f t="shared" si="50"/>
        <v>4</v>
      </c>
      <c r="H451" s="158">
        <f>IF(AND(M451&gt;0,M451&lt;=STATS!$C$22),1,"")</f>
        <v>1</v>
      </c>
      <c r="J451" s="24">
        <v>450</v>
      </c>
      <c r="K451">
        <v>45.44876</v>
      </c>
      <c r="L451">
        <v>-92.498180000000005</v>
      </c>
      <c r="M451" s="5">
        <v>4</v>
      </c>
      <c r="N451" s="5" t="s">
        <v>631</v>
      </c>
      <c r="O451" s="189" t="s">
        <v>705</v>
      </c>
      <c r="Q451" s="5">
        <v>2</v>
      </c>
      <c r="R451" s="9"/>
      <c r="S451" s="9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Q451" s="5">
        <v>2</v>
      </c>
      <c r="AW451" s="5">
        <v>1</v>
      </c>
      <c r="CY451" s="5" t="s">
        <v>680</v>
      </c>
      <c r="EZ451" s="155"/>
      <c r="FA451" s="155"/>
      <c r="FB451" s="155"/>
      <c r="FC451" s="155"/>
      <c r="FD451" s="155"/>
    </row>
    <row r="452" spans="2:167">
      <c r="B452" s="86">
        <f t="shared" si="45"/>
        <v>2</v>
      </c>
      <c r="C452" s="86">
        <f t="shared" si="46"/>
        <v>2</v>
      </c>
      <c r="D452" s="86">
        <f t="shared" si="47"/>
        <v>2</v>
      </c>
      <c r="E452" s="86">
        <f t="shared" si="48"/>
        <v>2</v>
      </c>
      <c r="F452" s="86">
        <f t="shared" si="49"/>
        <v>2</v>
      </c>
      <c r="G452" s="86">
        <f t="shared" si="50"/>
        <v>5.5</v>
      </c>
      <c r="H452" s="158">
        <f>IF(AND(M452&gt;0,M452&lt;=STATS!$C$22),1,"")</f>
        <v>1</v>
      </c>
      <c r="J452" s="24">
        <v>451</v>
      </c>
      <c r="K452">
        <v>45.449210000000001</v>
      </c>
      <c r="L452">
        <v>-92.498199999999997</v>
      </c>
      <c r="M452" s="5">
        <v>5.5</v>
      </c>
      <c r="N452" s="5" t="s">
        <v>631</v>
      </c>
      <c r="O452" s="189" t="s">
        <v>705</v>
      </c>
      <c r="Q452" s="5">
        <v>2</v>
      </c>
      <c r="R452" s="9"/>
      <c r="S452" s="9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>
        <v>2</v>
      </c>
      <c r="AF452" s="26"/>
      <c r="AG452" s="26"/>
      <c r="AH452" s="26"/>
      <c r="BG452" s="5">
        <v>1</v>
      </c>
      <c r="EZ452" s="155"/>
      <c r="FA452" s="155"/>
      <c r="FB452" s="155"/>
      <c r="FC452" s="155"/>
      <c r="FD452" s="155"/>
    </row>
    <row r="453" spans="2:167">
      <c r="B453" s="86">
        <f t="shared" si="45"/>
        <v>4</v>
      </c>
      <c r="C453" s="86">
        <f t="shared" si="46"/>
        <v>4</v>
      </c>
      <c r="D453" s="86">
        <f t="shared" si="47"/>
        <v>4</v>
      </c>
      <c r="E453" s="86">
        <f t="shared" si="48"/>
        <v>4</v>
      </c>
      <c r="F453" s="86">
        <f t="shared" si="49"/>
        <v>4</v>
      </c>
      <c r="G453" s="86">
        <f t="shared" si="50"/>
        <v>5</v>
      </c>
      <c r="H453" s="158">
        <f>IF(AND(M453&gt;0,M453&lt;=STATS!$C$22),1,"")</f>
        <v>1</v>
      </c>
      <c r="J453" s="24">
        <v>452</v>
      </c>
      <c r="K453">
        <v>45.449660000000002</v>
      </c>
      <c r="L453">
        <v>-92.498220000000003</v>
      </c>
      <c r="M453" s="5">
        <v>5</v>
      </c>
      <c r="N453" s="5" t="s">
        <v>631</v>
      </c>
      <c r="O453" s="189" t="s">
        <v>705</v>
      </c>
      <c r="Q453" s="5">
        <v>2</v>
      </c>
      <c r="R453" s="9"/>
      <c r="S453" s="9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>
        <v>1</v>
      </c>
      <c r="AF453" s="26"/>
      <c r="AG453" s="26"/>
      <c r="AH453" s="26"/>
      <c r="AQ453" s="5">
        <v>2</v>
      </c>
      <c r="BG453" s="5">
        <v>1</v>
      </c>
      <c r="BR453" s="5">
        <v>1</v>
      </c>
      <c r="CB453" s="5" t="s">
        <v>680</v>
      </c>
      <c r="EZ453" s="155"/>
      <c r="FA453" s="155"/>
      <c r="FB453" s="155">
        <v>1</v>
      </c>
      <c r="FC453" s="155"/>
      <c r="FD453" s="155"/>
    </row>
    <row r="454" spans="2:167">
      <c r="B454" s="86">
        <f t="shared" si="45"/>
        <v>3</v>
      </c>
      <c r="C454" s="86">
        <f t="shared" si="46"/>
        <v>3</v>
      </c>
      <c r="D454" s="86">
        <f t="shared" si="47"/>
        <v>3</v>
      </c>
      <c r="E454" s="86">
        <f t="shared" si="48"/>
        <v>3</v>
      </c>
      <c r="F454" s="86">
        <f t="shared" si="49"/>
        <v>3</v>
      </c>
      <c r="G454" s="86">
        <f t="shared" si="50"/>
        <v>4</v>
      </c>
      <c r="H454" s="158">
        <f>IF(AND(M454&gt;0,M454&lt;=STATS!$C$22),1,"")</f>
        <v>1</v>
      </c>
      <c r="J454" s="24">
        <v>453</v>
      </c>
      <c r="K454">
        <v>45.449669999999998</v>
      </c>
      <c r="L454">
        <v>-92.497590000000002</v>
      </c>
      <c r="M454" s="5">
        <v>4</v>
      </c>
      <c r="N454" s="5" t="s">
        <v>631</v>
      </c>
      <c r="O454" s="189" t="s">
        <v>705</v>
      </c>
      <c r="Q454" s="5">
        <v>3</v>
      </c>
      <c r="R454" s="9"/>
      <c r="S454" s="9" t="s">
        <v>680</v>
      </c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Q454" s="5">
        <v>2</v>
      </c>
      <c r="AW454" s="5">
        <v>2</v>
      </c>
      <c r="CB454" s="5">
        <v>3</v>
      </c>
      <c r="EZ454" s="155"/>
      <c r="FA454" s="155"/>
      <c r="FB454" s="155"/>
      <c r="FC454" s="155"/>
      <c r="FD454" s="155"/>
    </row>
    <row r="455" spans="2:167"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/>
      <c r="DQ455" s="26"/>
      <c r="DR455" s="26"/>
      <c r="DS455" s="26"/>
      <c r="DT455" s="26"/>
      <c r="DU455" s="26"/>
      <c r="DV455" s="26"/>
      <c r="DW455" s="26"/>
      <c r="DX455" s="26"/>
      <c r="DY455" s="26"/>
      <c r="DZ455" s="26"/>
      <c r="EA455" s="26"/>
      <c r="EB455" s="26"/>
      <c r="EC455" s="26"/>
      <c r="ED455" s="26"/>
      <c r="EE455" s="26"/>
      <c r="EF455" s="26"/>
      <c r="EG455" s="26"/>
      <c r="EH455" s="26"/>
      <c r="EI455" s="26"/>
      <c r="EJ455" s="26"/>
      <c r="EK455" s="26"/>
      <c r="EL455" s="26"/>
      <c r="EM455" s="26"/>
      <c r="EN455" s="26"/>
      <c r="EO455" s="26"/>
      <c r="EP455" s="26"/>
      <c r="EQ455" s="26"/>
      <c r="ER455" s="26"/>
      <c r="ES455" s="26"/>
      <c r="ET455" s="26"/>
      <c r="EU455" s="26"/>
      <c r="EV455" s="26"/>
      <c r="EW455" s="26"/>
      <c r="EX455" s="26"/>
      <c r="EY455" s="26"/>
      <c r="EZ455" s="26"/>
      <c r="FA455" s="26"/>
      <c r="FB455" s="26"/>
      <c r="FC455" s="26"/>
      <c r="FD455" s="26"/>
      <c r="FE455" s="26"/>
      <c r="FF455" s="26"/>
      <c r="FG455" s="26"/>
      <c r="FH455" s="26"/>
      <c r="FI455" s="26"/>
      <c r="FJ455" s="26"/>
      <c r="FK455" s="26"/>
    </row>
  </sheetData>
  <sheetProtection formatCells="0" sort="0"/>
  <protectedRanges>
    <protectedRange sqref="N338:N454" name="Range1"/>
    <protectedRange sqref="N304:N337" name="Range1_2"/>
    <protectedRange sqref="P2:Q8 N2:N303" name="Range1_3"/>
    <protectedRange sqref="K2:L8" name="Range1_1_1_1"/>
  </protectedRanges>
  <phoneticPr fontId="11" type="noConversion"/>
  <dataValidations count="8">
    <dataValidation type="list" allowBlank="1" showInputMessage="1" showErrorMessage="1" sqref="EZ456:EZ64782 Q1 X1 AC1 AE1:AF1 Q456:AF64782">
      <formula1>"V,v,1,2,3"</formula1>
    </dataValidation>
    <dataValidation type="whole" allowBlank="1" showInputMessage="1" showErrorMessage="1" errorTitle="Presence/Absence Data" error="Enter 1 if present" sqref="AG456:EY64782 FL455:FM64782 FA456:FK64782">
      <formula1>1</formula1>
      <formula2>1</formula2>
    </dataValidation>
    <dataValidation type="list" allowBlank="1" showInputMessage="1" showErrorMessage="1" sqref="O456:O64782">
      <formula1>"R,P"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456:P64782 P84:P454 P1:P81"/>
    <dataValidation type="list" allowBlank="1" showInputMessage="1" showErrorMessage="1" error="Please enter an overall rake fullness of 1, 2, 3 or leave cell blank if no plants found" sqref="Q2:Q454">
      <formula1>"1,2,3"</formula1>
    </dataValidation>
    <dataValidation type="list" allowBlank="1" showInputMessage="1" showErrorMessage="1" error="Please enter a rake fullness rating of 1, 2, 3 or V (visual).  If species not found, leave cell blank." sqref="R2:FM454">
      <formula1>"V,v,1,2,3"</formula1>
    </dataValidation>
    <dataValidation type="decimal" allowBlank="1" showInputMessage="1" showErrorMessage="1" error="Is your depth really more than 99 feet?" sqref="M2:M454 M456:M64782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N2:N454">
      <formula1>"M,m,s,S,R,r"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topLeftCell="A4" workbookViewId="0">
      <selection activeCell="B10" sqref="B10"/>
    </sheetView>
  </sheetViews>
  <sheetFormatPr defaultColWidth="4.7109375" defaultRowHeight="12.75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3" ht="26.25">
      <c r="A1" s="3" t="s">
        <v>16</v>
      </c>
    </row>
    <row r="2" spans="1:3">
      <c r="A2" s="61" t="s">
        <v>49</v>
      </c>
      <c r="B2" t="str">
        <f>IF('ENTRY '!I2="","",'ENTRY '!I2)</f>
        <v>Long Lake</v>
      </c>
    </row>
    <row r="3" spans="1:3">
      <c r="A3" s="61" t="s">
        <v>25</v>
      </c>
      <c r="B3" t="str">
        <f>IF('ENTRY '!I3="","",'ENTRY '!I3)</f>
        <v>Polk</v>
      </c>
    </row>
    <row r="4" spans="1:3">
      <c r="A4" s="61" t="s">
        <v>50</v>
      </c>
      <c r="B4" s="64">
        <f>IF('ENTRY '!I4="","",'ENTRY '!I4)</f>
        <v>2478200</v>
      </c>
    </row>
    <row r="5" spans="1:3">
      <c r="A5" s="62" t="s">
        <v>38</v>
      </c>
      <c r="B5" s="80" t="str">
        <f>IF('ENTRY '!I5="","",'ENTRY '!I5)</f>
        <v>7 23-24 16</v>
      </c>
    </row>
    <row r="6" spans="1:3">
      <c r="A6" s="62" t="s">
        <v>48</v>
      </c>
      <c r="B6" s="64" t="e">
        <f>IF('ENTRY '!#REF!="","",'ENTRY '!#REF!)</f>
        <v>#REF!</v>
      </c>
    </row>
    <row r="7" spans="1:3">
      <c r="A7" s="62"/>
    </row>
    <row r="8" spans="1:3">
      <c r="A8" s="62"/>
      <c r="B8" s="64"/>
    </row>
    <row r="9" spans="1:3">
      <c r="A9" s="62"/>
      <c r="B9" s="64"/>
    </row>
    <row r="10" spans="1:3">
      <c r="A10" s="81" t="s">
        <v>41</v>
      </c>
      <c r="B10" s="81" t="s">
        <v>44</v>
      </c>
    </row>
    <row r="11" spans="1:3">
      <c r="A11" s="63">
        <v>134</v>
      </c>
      <c r="B11" s="82" t="s">
        <v>678</v>
      </c>
    </row>
    <row r="12" spans="1:3">
      <c r="A12" s="63" t="s">
        <v>670</v>
      </c>
      <c r="B12" s="82" t="s">
        <v>669</v>
      </c>
      <c r="C12" s="178" t="s">
        <v>679</v>
      </c>
    </row>
    <row r="13" spans="1:3">
      <c r="B13" s="2" t="s">
        <v>677</v>
      </c>
    </row>
    <row r="26" spans="2:2">
      <c r="B26" s="81" t="s">
        <v>51</v>
      </c>
    </row>
  </sheetData>
  <phoneticPr fontId="11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Z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17" sqref="C17:C30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42" bestFit="1" customWidth="1"/>
    <col min="4" max="5" width="6.7109375" style="34" customWidth="1"/>
    <col min="6" max="153" width="6.7109375" customWidth="1"/>
    <col min="154" max="154" width="5.7109375" customWidth="1"/>
    <col min="155" max="16384" width="5.7109375" style="27"/>
  </cols>
  <sheetData>
    <row r="1" spans="1:156" s="15" customFormat="1" ht="138.6" customHeight="1">
      <c r="A1" s="52"/>
      <c r="B1" s="41" t="s">
        <v>14</v>
      </c>
      <c r="C1" s="163" t="s">
        <v>12</v>
      </c>
      <c r="D1" s="164" t="s">
        <v>334</v>
      </c>
      <c r="E1" s="165" t="s">
        <v>335</v>
      </c>
      <c r="F1" s="166" t="str">
        <f>'ENTRY '!T1</f>
        <v>Acorus americanus,Sweet-flag</v>
      </c>
      <c r="G1" s="166" t="str">
        <f>'ENTRY '!U1</f>
        <v>Alisma triviale,Northern water-plantain</v>
      </c>
      <c r="H1" s="166" t="str">
        <f>'ENTRY '!V1</f>
        <v>Bidens beckii,Water marigold</v>
      </c>
      <c r="I1" s="166" t="str">
        <f>'ENTRY '!W1</f>
        <v>Bolboschoenus fluviatilis,River bulrush</v>
      </c>
      <c r="J1" s="166" t="str">
        <f>'ENTRY '!X1</f>
        <v>Brasenia schreberi,Watershield</v>
      </c>
      <c r="K1" s="166" t="str">
        <f>'ENTRY '!Y1</f>
        <v>Calla palustris,Wild calla</v>
      </c>
      <c r="L1" s="166" t="str">
        <f>'ENTRY '!Z1</f>
        <v>Callitriche hermaphroditica,Autumnal water-starwort</v>
      </c>
      <c r="M1" s="166" t="str">
        <f>'ENTRY '!AA1</f>
        <v>Callitriche heterophylla,Large water-starwort</v>
      </c>
      <c r="N1" s="166" t="str">
        <f>'ENTRY '!AB1</f>
        <v>Callitriche palustris,Common water-starwort</v>
      </c>
      <c r="O1" s="166" t="str">
        <f>'ENTRY '!AC1</f>
        <v>Carex comosa,Bottle brush sedge</v>
      </c>
      <c r="P1" s="166" t="str">
        <f>'ENTRY '!AD1</f>
        <v>Catabrosa aquatica,Brook grass</v>
      </c>
      <c r="Q1" s="166" t="str">
        <f>'ENTRY '!AE1</f>
        <v>Ceratophyllum demersum,Coontail</v>
      </c>
      <c r="R1" s="166" t="str">
        <f>'ENTRY '!AF1</f>
        <v>Ceratophyllum echinatum,Spiny hornwort</v>
      </c>
      <c r="S1" s="166" t="str">
        <f>'ENTRY '!AG1</f>
        <v>Chara sp.,Muskgrasses</v>
      </c>
      <c r="T1" s="166" t="str">
        <f>'ENTRY '!AH1</f>
        <v>Comarum palustre,Marsh cinquefoil</v>
      </c>
      <c r="U1" s="166" t="str">
        <f>'ENTRY '!AI1</f>
        <v>Decodon verticillatus,Swamp loosestrife</v>
      </c>
      <c r="V1" s="166" t="str">
        <f>'ENTRY '!AJ1</f>
        <v>Dulichium arundinaceum,Three-way sedge</v>
      </c>
      <c r="W1" s="166" t="str">
        <f>'ENTRY '!AK1</f>
        <v>Elatine minima,Waterwort</v>
      </c>
      <c r="X1" s="166" t="str">
        <f>'ENTRY '!AL1</f>
        <v>Elatine triandra,Greater waterwort</v>
      </c>
      <c r="Y1" s="166" t="str">
        <f>'ENTRY '!AM1</f>
        <v>Eleocharis acicularis,Needle spikerush</v>
      </c>
      <c r="Z1" s="166" t="str">
        <f>'ENTRY '!AN1</f>
        <v>Eleocharis erythropoda,Bald spikerush</v>
      </c>
      <c r="AA1" s="166" t="str">
        <f>'ENTRY '!AO1</f>
        <v>Eleocharis palustris,Creeping spikerush</v>
      </c>
      <c r="AB1" s="166" t="str">
        <f>'ENTRY '!AP1</f>
        <v>Eleocharis robbinsii,Robbins' spikerush</v>
      </c>
      <c r="AC1" s="166" t="str">
        <f>'ENTRY '!AQ1</f>
        <v>Elodea canadensis,Common waterweed</v>
      </c>
      <c r="AD1" s="166" t="str">
        <f>'ENTRY '!AR1</f>
        <v>Elodea nuttallii,Slender waterweed</v>
      </c>
      <c r="AE1" s="166" t="str">
        <f>'ENTRY '!AS1</f>
        <v>Equisetum fluviatile,Water horsetail</v>
      </c>
      <c r="AF1" s="166" t="str">
        <f>'ENTRY '!AT1</f>
        <v>Eriocaulon aquaticum,Pipewort</v>
      </c>
      <c r="AG1" s="166" t="str">
        <f>'ENTRY '!AU1</f>
        <v>Glyceria borealis,Northern manna grass</v>
      </c>
      <c r="AH1" s="166" t="str">
        <f>'ENTRY '!AV1</f>
        <v>Gratiola aurea,Golden hedge-hyssop</v>
      </c>
      <c r="AI1" s="166" t="str">
        <f>'ENTRY '!AW1</f>
        <v>Heteranthera dubia,Water star-grass</v>
      </c>
      <c r="AJ1" s="166" t="str">
        <f>'ENTRY '!AX1</f>
        <v>Iris versicolor,Northern blue flag</v>
      </c>
      <c r="AK1" s="166" t="str">
        <f>'ENTRY '!AY1</f>
        <v>Iris virginica,Southern blue flag</v>
      </c>
      <c r="AL1" s="166" t="str">
        <f>'ENTRY '!AZ1</f>
        <v>Isoetes echinospora,Spiny spored-quillwort</v>
      </c>
      <c r="AM1" s="166" t="str">
        <f>'ENTRY '!BA1</f>
        <v>Isoetes lacustris,Lake quillwort</v>
      </c>
      <c r="AN1" s="166" t="str">
        <f>'ENTRY '!BB1</f>
        <v>Isoetes sp.,Quillwort</v>
      </c>
      <c r="AO1" s="166" t="str">
        <f>'ENTRY '!BC1</f>
        <v>Juncus pelocarpus f. submersus,Brown-fruited rush</v>
      </c>
      <c r="AP1" s="166" t="str">
        <f>'ENTRY '!BD1</f>
        <v>Juncus torreyi,Torrey's rush</v>
      </c>
      <c r="AQ1" s="166" t="str">
        <f>'ENTRY '!BE1</f>
        <v>Lemna minor,Small duckweed</v>
      </c>
      <c r="AR1" s="166" t="str">
        <f>'ENTRY '!BF1</f>
        <v>Lemna perpusilla,Least duckweed</v>
      </c>
      <c r="AS1" s="166" t="str">
        <f>'ENTRY '!BG1</f>
        <v>Lemna trisulca,Forked duckweed</v>
      </c>
      <c r="AT1" s="166" t="str">
        <f>'ENTRY '!BH1</f>
        <v>Littorella uniflora,Littorella</v>
      </c>
      <c r="AU1" s="166" t="str">
        <f>'ENTRY '!BI1</f>
        <v>Lobelia dortmanna,Water lobelia</v>
      </c>
      <c r="AV1" s="166" t="str">
        <f>'ENTRY '!BJ1</f>
        <v>Ludwigia palustris,Marsh purslane</v>
      </c>
      <c r="AW1" s="166" t="str">
        <f>'ENTRY '!BK1</f>
        <v>Lythrum salicaria,Purple loosestrife</v>
      </c>
      <c r="AX1" s="166" t="str">
        <f>'ENTRY '!BL1</f>
        <v>Myriophyllum alterniflorum,Alternate-flowered water-milfoil</v>
      </c>
      <c r="AY1" s="166" t="str">
        <f>'ENTRY '!BM1</f>
        <v>Myriophyllum farwellii,Farwell's water-milfoil</v>
      </c>
      <c r="AZ1" s="166" t="str">
        <f>'ENTRY '!BN1</f>
        <v>Myriophyllum heterophyllum,Various-leaved water-milfoil</v>
      </c>
      <c r="BA1" s="166" t="str">
        <f>'ENTRY '!BO1</f>
        <v>Myriophyllum sibiricum,Northern water-milfoil</v>
      </c>
      <c r="BB1" s="166" t="str">
        <f>'ENTRY '!BP1</f>
        <v>Myriophyllum tenellum,Dwarf water-milfoil</v>
      </c>
      <c r="BC1" s="166" t="str">
        <f>'ENTRY '!BQ1</f>
        <v>Myriophyllum verticillatum,Whorled water-milfoil</v>
      </c>
      <c r="BD1" s="166" t="str">
        <f>'ENTRY '!BR1</f>
        <v>Najas flexilis,Slender naiad</v>
      </c>
      <c r="BE1" s="166" t="str">
        <f>'ENTRY '!BS1</f>
        <v>Najas gracillima,Northern naiad</v>
      </c>
      <c r="BF1" s="166" t="str">
        <f>'ENTRY '!BT1</f>
        <v>Najas guadalupensis,Southern naiad</v>
      </c>
      <c r="BG1" s="166" t="str">
        <f>'ENTRY '!BU1</f>
        <v>Najas marina,Spiny naiad</v>
      </c>
      <c r="BH1" s="166" t="str">
        <f>'ENTRY '!BV1</f>
        <v>Nelumbo lutea,American lotus</v>
      </c>
      <c r="BI1" s="166" t="str">
        <f>'ENTRY '!BW1</f>
        <v>Nitella sp.,Nitella</v>
      </c>
      <c r="BJ1" s="166" t="str">
        <f>'ENTRY '!BX1</f>
        <v>Nuphar advena,Yellow pond lily</v>
      </c>
      <c r="BK1" s="166" t="str">
        <f>'ENTRY '!BY1</f>
        <v>Nuphar microphylla,Small pond lily</v>
      </c>
      <c r="BL1" s="166" t="str">
        <f>'ENTRY '!BZ1</f>
        <v>Nuphar X rubrodisca,Intermediate pond lily</v>
      </c>
      <c r="BM1" s="166" t="str">
        <f>'ENTRY '!CA1</f>
        <v>Nuphar variegata,Spatterdock</v>
      </c>
      <c r="BN1" s="166" t="str">
        <f>'ENTRY '!CB1</f>
        <v>Nymphaea odorata,White water lily</v>
      </c>
      <c r="BO1" s="166" t="str">
        <f>'ENTRY '!CC1</f>
        <v>Phalaris arundinacea,Reed canary grass</v>
      </c>
      <c r="BP1" s="166" t="str">
        <f>'ENTRY '!CD1</f>
        <v>Phragmites australis,Common reed</v>
      </c>
      <c r="BQ1" s="166" t="str">
        <f>'ENTRY '!CE1</f>
        <v>Polygonum amphibium,Water smartweed</v>
      </c>
      <c r="BR1" s="166" t="str">
        <f>'ENTRY '!CF1</f>
        <v>Polygonum punctatum,Dotted smartweed</v>
      </c>
      <c r="BS1" s="166" t="str">
        <f>'ENTRY '!CG1</f>
        <v>Pontederia cordata,Pickerelweed</v>
      </c>
      <c r="BT1" s="166" t="str">
        <f>'ENTRY '!CH1</f>
        <v>Potamogeton alpinus,Alpine pondweed</v>
      </c>
      <c r="BU1" s="166" t="str">
        <f>'ENTRY '!CI1</f>
        <v>Potamogeton amplifolius,Large-leaf pondweed</v>
      </c>
      <c r="BV1" s="166" t="str">
        <f>'ENTRY '!CJ1</f>
        <v>Potamogeton bicupulatus,Snail-seed pondweed</v>
      </c>
      <c r="BW1" s="166" t="str">
        <f>'ENTRY '!CK1</f>
        <v>Potamogeton confervoides,Algal-leaved pondweed</v>
      </c>
      <c r="BX1" s="166" t="str">
        <f>'ENTRY '!CL1</f>
        <v>Potamogeton diversifolius,Water-thread pondweed</v>
      </c>
      <c r="BY1" s="166" t="str">
        <f>'ENTRY '!CM1</f>
        <v>Potamogeton epihydrus,Ribbon-leaf pondweed</v>
      </c>
      <c r="BZ1" s="166" t="str">
        <f>'ENTRY '!CN1</f>
        <v>Potamogeton foliosus,Leafy pondweed</v>
      </c>
      <c r="CA1" s="166" t="str">
        <f>'ENTRY '!CO1</f>
        <v>Potamogeton friesii,Fries' pondweed</v>
      </c>
      <c r="CB1" s="166" t="str">
        <f>'ENTRY '!CP1</f>
        <v>Potamogeton gramineus,Variable pondweed</v>
      </c>
      <c r="CC1" s="166" t="str">
        <f>'ENTRY '!CQ1</f>
        <v>Potamogeton hillii,Hill's pondweed</v>
      </c>
      <c r="CD1" s="166" t="str">
        <f>'ENTRY '!CR1</f>
        <v>Potamogeton illinoensis,Illinois pondweed</v>
      </c>
      <c r="CE1" s="166" t="str">
        <f>'ENTRY '!CS1</f>
        <v>Potamogeton natans,Floating-leaf pondweed</v>
      </c>
      <c r="CF1" s="166" t="str">
        <f>'ENTRY '!CT1</f>
        <v>Potamogeton nodosus,Long-leaf pondweed</v>
      </c>
      <c r="CG1" s="166" t="str">
        <f>'ENTRY '!CU1</f>
        <v>Potamogeton oakesianus,Oakes' pondweed</v>
      </c>
      <c r="CH1" s="166" t="str">
        <f>'ENTRY '!CV1</f>
        <v>Potamogeton obtusifolius,Blunt-leaf pondweed</v>
      </c>
      <c r="CI1" s="166" t="str">
        <f>'ENTRY '!CW1</f>
        <v>Potamogeton praelongus,White-stem pondweed</v>
      </c>
      <c r="CJ1" s="166" t="str">
        <f>'ENTRY '!CX1</f>
        <v>Potamogeton pulcher,Spotted pondweed</v>
      </c>
      <c r="CK1" s="166" t="str">
        <f>'ENTRY '!CY1</f>
        <v>Potamogeton pusillus,Small pondweed</v>
      </c>
      <c r="CL1" s="166" t="str">
        <f>'ENTRY '!CZ1</f>
        <v>Potamogeton richardsonii,Clasping-leaf pondweed</v>
      </c>
      <c r="CM1" s="166" t="str">
        <f>'ENTRY '!DA1</f>
        <v>Potamogeton robbinsii,Fern pondweed</v>
      </c>
      <c r="CN1" s="166" t="str">
        <f>'ENTRY '!DB1</f>
        <v>Potamogeton spirillus,Spiral-fruited pondweed</v>
      </c>
      <c r="CO1" s="166" t="str">
        <f>'ENTRY '!DC1</f>
        <v>Potamogeton strictifolius,Stiff pondweed</v>
      </c>
      <c r="CP1" s="166" t="str">
        <f>'ENTRY '!DD1</f>
        <v>Potamogeton vaseyi,Vasey's pondweed</v>
      </c>
      <c r="CQ1" s="166" t="str">
        <f>'ENTRY '!DE1</f>
        <v>Potamogeton zosteriformis,Flat-stem pondweed</v>
      </c>
      <c r="CR1" s="166" t="str">
        <f>'ENTRY '!DF1</f>
        <v>Ranunculus aquatilis,White water crowfoot</v>
      </c>
      <c r="CS1" s="166" t="str">
        <f>'ENTRY '!DG1</f>
        <v>Ranunculus flabellaris,Yellow water crowfoot</v>
      </c>
      <c r="CT1" s="166" t="str">
        <f>'ENTRY '!DH1</f>
        <v>Ranunculus flammula,Creeping spearwort</v>
      </c>
      <c r="CU1" s="166" t="str">
        <f>'ENTRY '!DI1</f>
        <v>Ruppia cirrhosa,Ditch grass</v>
      </c>
      <c r="CV1" s="166" t="str">
        <f>'ENTRY '!DJ1</f>
        <v>Sagittaria brevirostra,Midwestern arrowhead</v>
      </c>
      <c r="CW1" s="166" t="str">
        <f>'ENTRY '!DK1</f>
        <v>Sagittaria cristata,Crested arrowhead</v>
      </c>
      <c r="CX1" s="166" t="str">
        <f>'ENTRY '!DL1</f>
        <v>Sagittaria cuneata,Arum-leaved arrowhead</v>
      </c>
      <c r="CY1" s="166" t="str">
        <f>'ENTRY '!DM1</f>
        <v>Sagittaria graminea,Grass-leaved arrowhead</v>
      </c>
      <c r="CZ1" s="166" t="str">
        <f>'ENTRY '!DN1</f>
        <v>Sagittaria latifolia,Common arrowhead</v>
      </c>
      <c r="DA1" s="166" t="str">
        <f>'ENTRY '!DO1</f>
        <v>Sagittaria rigida,Sessile-fruited arrowhead</v>
      </c>
      <c r="DB1" s="166" t="str">
        <f>'ENTRY '!DP1</f>
        <v>Sagittaria sp.,Arrowhead</v>
      </c>
      <c r="DC1" s="166" t="str">
        <f>'ENTRY '!DQ1</f>
        <v>Schoenoplectus acutus,Hardstem bulrush</v>
      </c>
      <c r="DD1" s="166" t="str">
        <f>'ENTRY '!DR1</f>
        <v>Schoenoplectus heterochaetus,Slender bulrush</v>
      </c>
      <c r="DE1" s="166" t="str">
        <f>'ENTRY '!DS1</f>
        <v>Schoenoplectus pungens,Three-square bulrush</v>
      </c>
      <c r="DF1" s="166" t="str">
        <f>'ENTRY '!DT1</f>
        <v>Schoenoplectus subterminalis,Water bulrush</v>
      </c>
      <c r="DG1" s="166" t="str">
        <f>'ENTRY '!DU1</f>
        <v>Schoenoplectus tabernaemontani,Softstem bulrush</v>
      </c>
      <c r="DH1" s="166" t="str">
        <f>'ENTRY '!DV1</f>
        <v>Sparganium americanum,American bur-reed</v>
      </c>
      <c r="DI1" s="166" t="str">
        <f>'ENTRY '!DW1</f>
        <v>Sparganium androcladum,Branched bur-reed</v>
      </c>
      <c r="DJ1" s="166" t="str">
        <f>'ENTRY '!DX1</f>
        <v>Sparganium angustifolium,Narrow-leaved bur-reed</v>
      </c>
      <c r="DK1" s="166" t="str">
        <f>'ENTRY '!DY1</f>
        <v>Sparganium emersum,Short-stemmed bur-reed</v>
      </c>
      <c r="DL1" s="166" t="str">
        <f>'ENTRY '!DZ1</f>
        <v>Sparganium eurycarpum,Common bur-reed</v>
      </c>
      <c r="DM1" s="166" t="str">
        <f>'ENTRY '!EA1</f>
        <v>Sparganium fluctuans,Floating-leaf bur-reed</v>
      </c>
      <c r="DN1" s="166" t="str">
        <f>'ENTRY '!EB1</f>
        <v>Sparganium natans,Small bur-reed</v>
      </c>
      <c r="DO1" s="166" t="str">
        <f>'ENTRY '!EC1</f>
        <v>Sparganium sp.,Bur-reed</v>
      </c>
      <c r="DP1" s="166" t="str">
        <f>'ENTRY '!ED1</f>
        <v>Spirodela polyrhiza,Large duckweed</v>
      </c>
      <c r="DQ1" s="166" t="str">
        <f>'ENTRY '!EE1</f>
        <v>Stuckenia filiformis,Fine-leaved pondweed</v>
      </c>
      <c r="DR1" s="166" t="str">
        <f>'ENTRY '!EF1</f>
        <v>Stuckenia pectinata,Sago pondweed</v>
      </c>
      <c r="DS1" s="166" t="str">
        <f>'ENTRY '!EG1</f>
        <v>Stuckenia vaginata,Sheathed pondweed</v>
      </c>
      <c r="DT1" s="166" t="str">
        <f>'ENTRY '!EH1</f>
        <v>Typha angustifolia,Narrow-leaved cattail</v>
      </c>
      <c r="DU1" s="166" t="str">
        <f>'ENTRY '!EI1</f>
        <v>Typha latifolia,Broad-leaved cattail</v>
      </c>
      <c r="DV1" s="166" t="str">
        <f>'ENTRY '!EJ1</f>
        <v>Typha X glauca,Hybrid Cattail</v>
      </c>
      <c r="DW1" s="166" t="str">
        <f>'ENTRY '!EK1</f>
        <v>Utricularia cornuta,Horned pondweed</v>
      </c>
      <c r="DX1" s="166" t="str">
        <f>'ENTRY '!EL1</f>
        <v>Utricularia geminiscapa,Twin-stemmed bladderwort</v>
      </c>
      <c r="DY1" s="166" t="str">
        <f>'ENTRY '!EM1</f>
        <v>Utricularia gibba,Creeping bladderwort</v>
      </c>
      <c r="DZ1" s="166" t="str">
        <f>'ENTRY '!EN1</f>
        <v>Utricularia intermedia,Flat-leaf bladderwort</v>
      </c>
      <c r="EA1" s="166" t="str">
        <f>'ENTRY '!EO1</f>
        <v>Utricularia minor,Small bladderwort</v>
      </c>
      <c r="EB1" s="166" t="str">
        <f>'ENTRY '!EP1</f>
        <v>Utricularia purpurea,Large purple bladderwort</v>
      </c>
      <c r="EC1" s="166" t="str">
        <f>'ENTRY '!EQ1</f>
        <v>Utricularia resupinata,Small purple bladderwort</v>
      </c>
      <c r="ED1" s="166" t="str">
        <f>'ENTRY '!ER1</f>
        <v>Utricularia vulgaris,Common bladderwort</v>
      </c>
      <c r="EE1" s="166" t="str">
        <f>'ENTRY '!ES1</f>
        <v>Vallisneria americana,Wild celery</v>
      </c>
      <c r="EF1" s="166" t="str">
        <f>'ENTRY '!ET1</f>
        <v>Wolffia borealis,Northern watermeal</v>
      </c>
      <c r="EG1" s="166" t="str">
        <f>'ENTRY '!EU1</f>
        <v>Wolffia columbiana,Common watermeal</v>
      </c>
      <c r="EH1" s="166" t="str">
        <f>'ENTRY '!EV1</f>
        <v>Zannichellia palustris,Horned pondweed</v>
      </c>
      <c r="EI1" s="166" t="str">
        <f>'ENTRY '!EW1</f>
        <v>Zizania aquatica,Southern wild rice</v>
      </c>
      <c r="EJ1" s="166" t="str">
        <f>'ENTRY '!EX1</f>
        <v>Zizania palustris,Northern wild rice</v>
      </c>
      <c r="EK1" s="166" t="str">
        <f>'ENTRY '!EY1</f>
        <v>Zizania sp.,Wild rice</v>
      </c>
      <c r="EL1" s="166" t="str">
        <f>'ENTRY '!EZ1</f>
        <v>Aquatic moss</v>
      </c>
      <c r="EM1" s="166" t="str">
        <f>'ENTRY '!FA1</f>
        <v>Freshwater sponge</v>
      </c>
      <c r="EN1" s="166" t="str">
        <f>'ENTRY '!FB1</f>
        <v>Filamentous algae</v>
      </c>
      <c r="EO1" s="166" t="str">
        <f>'ENTRY '!FC1</f>
        <v>Riccia fluitans,Slender riccia</v>
      </c>
      <c r="EP1" s="166" t="str">
        <f>'ENTRY '!FD1</f>
        <v xml:space="preserve">Ricciocarpus natans,Purple-fringed riccia </v>
      </c>
      <c r="EQ1" s="166" t="str">
        <f>'ENTRY '!FE1</f>
        <v>Juncus effusus,Common rush</v>
      </c>
      <c r="ER1" s="166" t="str">
        <f>'ENTRY '!FF1</f>
        <v>sp2</v>
      </c>
      <c r="ES1" s="166" t="str">
        <f>'ENTRY '!FG1</f>
        <v>sp3</v>
      </c>
      <c r="ET1" s="166" t="str">
        <f>'ENTRY '!FH1</f>
        <v>sp4</v>
      </c>
      <c r="EU1" s="166" t="str">
        <f>'ENTRY '!FI1</f>
        <v>sp5</v>
      </c>
      <c r="EV1" s="166" t="str">
        <f>'ENTRY '!FJ1</f>
        <v>sp6</v>
      </c>
      <c r="EW1" s="166" t="str">
        <f>'ENTRY '!FK1</f>
        <v>sp7</v>
      </c>
      <c r="EX1" s="166" t="str">
        <f>'ENTRY '!FL1</f>
        <v>sp8</v>
      </c>
      <c r="EY1" s="166" t="str">
        <f>'ENTRY '!FM1</f>
        <v>sp9</v>
      </c>
      <c r="EZ1" s="25"/>
    </row>
    <row r="2" spans="1:156" s="15" customFormat="1" ht="12.75" customHeight="1">
      <c r="A2" s="53" t="s">
        <v>49</v>
      </c>
      <c r="B2" s="51" t="str">
        <f>IF('ENTRY '!I2="","",'ENTRY '!I2)</f>
        <v>Long Lake</v>
      </c>
      <c r="C2" s="40"/>
      <c r="D2" s="36"/>
      <c r="E2" s="29"/>
      <c r="F2" s="50"/>
      <c r="G2" s="50"/>
      <c r="H2" s="50"/>
      <c r="I2" s="50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50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</row>
    <row r="3" spans="1:156" s="15" customFormat="1" ht="12.75" customHeight="1">
      <c r="A3" s="53" t="s">
        <v>25</v>
      </c>
      <c r="B3" s="51" t="str">
        <f>IF('ENTRY '!I3="","",'ENTRY '!I3)</f>
        <v>Polk</v>
      </c>
      <c r="C3" s="40"/>
      <c r="D3" s="36"/>
      <c r="E3" s="29"/>
      <c r="F3" s="50"/>
      <c r="G3" s="50"/>
      <c r="H3" s="50"/>
      <c r="I3" s="50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50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</row>
    <row r="4" spans="1:156" s="15" customFormat="1" ht="12.75" customHeight="1">
      <c r="A4" s="53" t="s">
        <v>26</v>
      </c>
      <c r="B4" s="51">
        <f>IF('ENTRY '!I4="","",'ENTRY '!I4)</f>
        <v>2478200</v>
      </c>
      <c r="C4" s="40"/>
      <c r="D4" s="36"/>
      <c r="E4" s="29"/>
      <c r="F4" s="50"/>
      <c r="G4" s="50"/>
      <c r="H4" s="50"/>
      <c r="I4" s="50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50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</row>
    <row r="5" spans="1:156" s="15" customFormat="1" ht="12.75" customHeight="1">
      <c r="A5" s="54" t="s">
        <v>39</v>
      </c>
      <c r="B5" s="58" t="str">
        <f>IF('ENTRY '!I5="","",'ENTRY '!I5)</f>
        <v>7 23-24 16</v>
      </c>
      <c r="C5" s="40"/>
      <c r="D5" s="36"/>
      <c r="E5" s="29"/>
      <c r="F5" s="50"/>
      <c r="G5" s="50"/>
      <c r="H5" s="50"/>
      <c r="I5" s="50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50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</row>
    <row r="6" spans="1:156" s="15" customFormat="1" ht="15" customHeight="1">
      <c r="B6" s="14" t="s">
        <v>23</v>
      </c>
      <c r="C6" s="40"/>
      <c r="D6" s="36"/>
      <c r="E6" s="29"/>
      <c r="F6" s="36"/>
      <c r="G6" s="36"/>
      <c r="H6" s="36"/>
      <c r="I6" s="3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30"/>
      <c r="BO6" s="29"/>
      <c r="BP6" s="30"/>
      <c r="BQ6" s="29"/>
      <c r="BR6" s="29"/>
      <c r="BS6" s="29"/>
      <c r="BT6" s="30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30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36"/>
      <c r="EM6" s="29"/>
      <c r="EN6" s="29"/>
      <c r="EO6" s="29"/>
      <c r="EP6" s="29"/>
      <c r="EQ6" s="31"/>
      <c r="ER6" s="31"/>
      <c r="ES6" s="31"/>
      <c r="ET6" s="31"/>
      <c r="EU6" s="31"/>
      <c r="EV6" s="31"/>
      <c r="EW6" s="31"/>
      <c r="EX6" s="31"/>
      <c r="EY6" s="31"/>
    </row>
    <row r="7" spans="1:156">
      <c r="B7" s="1" t="s">
        <v>59</v>
      </c>
      <c r="C7" s="55"/>
      <c r="D7" s="37" t="str">
        <f>IF(SUM('ENTRY '!R2:R454)=0,"",COUNT('ENTRY '!R2:R454))</f>
        <v/>
      </c>
      <c r="E7" s="37">
        <f>IF(SUM('ENTRY '!S2:S454)=0,"",COUNT('ENTRY '!S2:S454))</f>
        <v>5</v>
      </c>
      <c r="F7" s="37" t="str">
        <f>IF(SUM('ENTRY '!T2:T454)=0,"",COUNT('ENTRY '!T2:T454))</f>
        <v/>
      </c>
      <c r="G7" s="37" t="str">
        <f>IF(SUM('ENTRY '!U2:U454)=0,"",COUNT('ENTRY '!U2:U454))</f>
        <v/>
      </c>
      <c r="H7" s="37" t="str">
        <f>IF(SUM('ENTRY '!V2:V454)=0,"",COUNT('ENTRY '!V2:V454))</f>
        <v/>
      </c>
      <c r="I7" s="37" t="str">
        <f>IF(SUM('ENTRY '!W2:W454)=0,"",COUNT('ENTRY '!W2:W454))</f>
        <v/>
      </c>
      <c r="J7" s="37" t="str">
        <f>IF(SUM('ENTRY '!X2:X454)=0,"",COUNT('ENTRY '!X2:X454))</f>
        <v/>
      </c>
      <c r="K7" s="37" t="str">
        <f>IF(SUM('ENTRY '!Y2:Y454)=0,"",COUNT('ENTRY '!Y2:Y454))</f>
        <v/>
      </c>
      <c r="L7" s="37" t="str">
        <f>IF(SUM('ENTRY '!Z2:Z454)=0,"",COUNT('ENTRY '!Z2:Z454))</f>
        <v/>
      </c>
      <c r="M7" s="37" t="str">
        <f>IF(SUM('ENTRY '!AA2:AA454)=0,"",COUNT('ENTRY '!AA2:AA454))</f>
        <v/>
      </c>
      <c r="N7" s="37" t="str">
        <f>IF(SUM('ENTRY '!AB2:AB454)=0,"",COUNT('ENTRY '!AB2:AB454))</f>
        <v/>
      </c>
      <c r="O7" s="37">
        <f>IF(SUM('ENTRY '!AC2:AC454)=0,"",COUNT('ENTRY '!AC2:AC454))</f>
        <v>1</v>
      </c>
      <c r="P7" s="37" t="str">
        <f>IF(SUM('ENTRY '!AD2:AD454)=0,"",COUNT('ENTRY '!AD2:AD454))</f>
        <v/>
      </c>
      <c r="Q7" s="37">
        <f>IF(SUM('ENTRY '!AE2:AE454)=0,"",COUNT('ENTRY '!AE2:AE454))</f>
        <v>114</v>
      </c>
      <c r="R7" s="37" t="str">
        <f>IF(SUM('ENTRY '!AF2:AF454)=0,"",COUNT('ENTRY '!AF2:AF454))</f>
        <v/>
      </c>
      <c r="S7" s="37">
        <f>IF(SUM('ENTRY '!AG2:AG454)=0,"",COUNT('ENTRY '!AG2:AG454))</f>
        <v>7</v>
      </c>
      <c r="T7" s="37" t="str">
        <f>IF(SUM('ENTRY '!AH2:AH454)=0,"",COUNT('ENTRY '!AH2:AH454))</f>
        <v/>
      </c>
      <c r="U7" s="37" t="str">
        <f>IF(SUM('ENTRY '!AI2:AI454)=0,"",COUNT('ENTRY '!AI2:AI454))</f>
        <v/>
      </c>
      <c r="V7" s="37" t="str">
        <f>IF(SUM('ENTRY '!AJ2:AJ454)=0,"",COUNT('ENTRY '!AJ2:AJ454))</f>
        <v/>
      </c>
      <c r="W7" s="37" t="str">
        <f>IF(SUM('ENTRY '!AK2:AK454)=0,"",COUNT('ENTRY '!AK2:AK454))</f>
        <v/>
      </c>
      <c r="X7" s="37" t="str">
        <f>IF(SUM('ENTRY '!AL2:AL454)=0,"",COUNT('ENTRY '!AL2:AL454))</f>
        <v/>
      </c>
      <c r="Y7" s="37">
        <f>IF(SUM('ENTRY '!AM2:AM454)=0,"",COUNT('ENTRY '!AM2:AM454))</f>
        <v>5</v>
      </c>
      <c r="Z7" s="37" t="str">
        <f>IF(SUM('ENTRY '!AN2:AN454)=0,"",COUNT('ENTRY '!AN2:AN454))</f>
        <v/>
      </c>
      <c r="AA7" s="37" t="str">
        <f>IF(SUM('ENTRY '!AO2:AO454)=0,"",COUNT('ENTRY '!AO2:AO454))</f>
        <v/>
      </c>
      <c r="AB7" s="37" t="str">
        <f>IF(SUM('ENTRY '!AP2:AP454)=0,"",COUNT('ENTRY '!AP2:AP454))</f>
        <v/>
      </c>
      <c r="AC7" s="37">
        <f>IF(SUM('ENTRY '!AQ2:AQ454)=0,"",COUNT('ENTRY '!AQ2:AQ454))</f>
        <v>28</v>
      </c>
      <c r="AD7" s="37" t="str">
        <f>IF(SUM('ENTRY '!AR2:AR454)=0,"",COUNT('ENTRY '!AR2:AR454))</f>
        <v/>
      </c>
      <c r="AE7" s="37" t="str">
        <f>IF(SUM('ENTRY '!AS2:AS454)=0,"",COUNT('ENTRY '!AS2:AS454))</f>
        <v/>
      </c>
      <c r="AF7" s="37" t="str">
        <f>IF(SUM('ENTRY '!AT2:AT454)=0,"",COUNT('ENTRY '!AT2:AT454))</f>
        <v/>
      </c>
      <c r="AG7" s="37" t="str">
        <f>IF(SUM('ENTRY '!AU2:AU454)=0,"",COUNT('ENTRY '!AU2:AU454))</f>
        <v/>
      </c>
      <c r="AH7" s="37" t="str">
        <f>IF(SUM('ENTRY '!AV2:AV454)=0,"",COUNT('ENTRY '!AV2:AV454))</f>
        <v/>
      </c>
      <c r="AI7" s="37">
        <f>IF(SUM('ENTRY '!AW2:AW454)=0,"",COUNT('ENTRY '!AW2:AW454))</f>
        <v>10</v>
      </c>
      <c r="AJ7" s="37" t="str">
        <f>IF(SUM('ENTRY '!AX2:AX454)=0,"",COUNT('ENTRY '!AX2:AX454))</f>
        <v/>
      </c>
      <c r="AK7" s="37" t="str">
        <f>IF(SUM('ENTRY '!AY2:AY454)=0,"",COUNT('ENTRY '!AY2:AY454))</f>
        <v/>
      </c>
      <c r="AL7" s="37" t="str">
        <f>IF(SUM('ENTRY '!AZ2:AZ454)=0,"",COUNT('ENTRY '!AZ2:AZ454))</f>
        <v/>
      </c>
      <c r="AM7" s="37" t="str">
        <f>IF(SUM('ENTRY '!BA2:BA454)=0,"",COUNT('ENTRY '!BA2:BA454))</f>
        <v/>
      </c>
      <c r="AN7" s="37" t="str">
        <f>IF(SUM('ENTRY '!BB2:BB454)=0,"",COUNT('ENTRY '!BB2:BB454))</f>
        <v/>
      </c>
      <c r="AO7" s="37" t="str">
        <f>IF(SUM('ENTRY '!BC2:BC454)=0,"",COUNT('ENTRY '!BC2:BC454))</f>
        <v/>
      </c>
      <c r="AP7" s="37" t="str">
        <f>IF(SUM('ENTRY '!BD2:BD454)=0,"",COUNT('ENTRY '!BD2:BD454))</f>
        <v/>
      </c>
      <c r="AQ7" s="37">
        <f>IF(SUM('ENTRY '!BE2:BE454)=0,"",COUNT('ENTRY '!BE2:BE454))</f>
        <v>39</v>
      </c>
      <c r="AR7" s="37" t="str">
        <f>IF(SUM('ENTRY '!BF2:BF454)=0,"",COUNT('ENTRY '!BF2:BF454))</f>
        <v/>
      </c>
      <c r="AS7" s="37">
        <f>IF(SUM('ENTRY '!BG2:BG454)=0,"",COUNT('ENTRY '!BG2:BG454))</f>
        <v>22</v>
      </c>
      <c r="AT7" s="37" t="str">
        <f>IF(SUM('ENTRY '!BH2:BH454)=0,"",COUNT('ENTRY '!BH2:BH454))</f>
        <v/>
      </c>
      <c r="AU7" s="37" t="str">
        <f>IF(SUM('ENTRY '!BI2:BI454)=0,"",COUNT('ENTRY '!BI2:BI454))</f>
        <v/>
      </c>
      <c r="AV7" s="37" t="str">
        <f>IF(SUM('ENTRY '!BJ2:BJ454)=0,"",COUNT('ENTRY '!BJ2:BJ454))</f>
        <v/>
      </c>
      <c r="AW7" s="37" t="str">
        <f>IF(SUM('ENTRY '!BK2:BK454)=0,"",COUNT('ENTRY '!BK2:BK454))</f>
        <v/>
      </c>
      <c r="AX7" s="37" t="str">
        <f>IF(SUM('ENTRY '!BL2:BL454)=0,"",COUNT('ENTRY '!BL2:BL454))</f>
        <v/>
      </c>
      <c r="AY7" s="37" t="str">
        <f>IF(SUM('ENTRY '!BM2:BM454)=0,"",COUNT('ENTRY '!BM2:BM454))</f>
        <v/>
      </c>
      <c r="AZ7" s="37" t="str">
        <f>IF(SUM('ENTRY '!BN2:BN454)=0,"",COUNT('ENTRY '!BN2:BN454))</f>
        <v/>
      </c>
      <c r="BA7" s="37">
        <f>IF(SUM('ENTRY '!BO2:BO454)=0,"",COUNT('ENTRY '!BO2:BO454))</f>
        <v>3</v>
      </c>
      <c r="BB7" s="37" t="str">
        <f>IF(SUM('ENTRY '!BP2:BP454)=0,"",COUNT('ENTRY '!BP2:BP454))</f>
        <v/>
      </c>
      <c r="BC7" s="37" t="str">
        <f>IF(SUM('ENTRY '!BQ2:BQ454)=0,"",COUNT('ENTRY '!BQ2:BQ454))</f>
        <v/>
      </c>
      <c r="BD7" s="37">
        <f>IF(SUM('ENTRY '!BR2:BR454)=0,"",COUNT('ENTRY '!BR2:BR454))</f>
        <v>19</v>
      </c>
      <c r="BE7" s="37" t="str">
        <f>IF(SUM('ENTRY '!BS2:BS454)=0,"",COUNT('ENTRY '!BS2:BS454))</f>
        <v/>
      </c>
      <c r="BF7" s="37" t="str">
        <f>IF(SUM('ENTRY '!BT2:BT454)=0,"",COUNT('ENTRY '!BT2:BT454))</f>
        <v/>
      </c>
      <c r="BG7" s="37" t="str">
        <f>IF(SUM('ENTRY '!BU2:BU454)=0,"",COUNT('ENTRY '!BU2:BU454))</f>
        <v/>
      </c>
      <c r="BH7" s="37" t="str">
        <f>IF(SUM('ENTRY '!BV2:BV454)=0,"",COUNT('ENTRY '!BV2:BV454))</f>
        <v/>
      </c>
      <c r="BI7" s="37">
        <f>IF(SUM('ENTRY '!BW2:BW454)=0,"",COUNT('ENTRY '!BW2:BW454))</f>
        <v>7</v>
      </c>
      <c r="BJ7" s="37" t="str">
        <f>IF(SUM('ENTRY '!BX2:BX454)=0,"",COUNT('ENTRY '!BX2:BX454))</f>
        <v/>
      </c>
      <c r="BK7" s="37" t="str">
        <f>IF(SUM('ENTRY '!BY2:BY454)=0,"",COUNT('ENTRY '!BY2:BY454))</f>
        <v/>
      </c>
      <c r="BL7" s="37" t="str">
        <f>IF(SUM('ENTRY '!BZ2:BZ454)=0,"",COUNT('ENTRY '!BZ2:BZ454))</f>
        <v/>
      </c>
      <c r="BM7" s="37" t="str">
        <f>IF(SUM('ENTRY '!CA2:CA454)=0,"",COUNT('ENTRY '!CA2:CA454))</f>
        <v/>
      </c>
      <c r="BN7" s="37">
        <f>IF(SUM('ENTRY '!CB2:CB454)=0,"",COUNT('ENTRY '!CB2:CB454))</f>
        <v>47</v>
      </c>
      <c r="BO7" s="37">
        <f>IF(SUM('ENTRY '!CC2:CC454)=0,"",COUNT('ENTRY '!CC2:CC454))</f>
        <v>1</v>
      </c>
      <c r="BP7" s="37" t="str">
        <f>IF(SUM('ENTRY '!CD2:CD454)=0,"",COUNT('ENTRY '!CD2:CD454))</f>
        <v/>
      </c>
      <c r="BQ7" s="37" t="str">
        <f>IF(SUM('ENTRY '!CE2:CE454)=0,"",COUNT('ENTRY '!CE2:CE454))</f>
        <v/>
      </c>
      <c r="BR7" s="37" t="str">
        <f>IF(SUM('ENTRY '!CF2:CF454)=0,"",COUNT('ENTRY '!CF2:CF454))</f>
        <v/>
      </c>
      <c r="BS7" s="37" t="str">
        <f>IF(SUM('ENTRY '!CG2:CG454)=0,"",COUNT('ENTRY '!CG2:CG454))</f>
        <v/>
      </c>
      <c r="BT7" s="37" t="str">
        <f>IF(SUM('ENTRY '!CH2:CH454)=0,"",COUNT('ENTRY '!CH2:CH454))</f>
        <v/>
      </c>
      <c r="BU7" s="37" t="str">
        <f>IF(SUM('ENTRY '!CI2:CI454)=0,"",COUNT('ENTRY '!CI2:CI454))</f>
        <v/>
      </c>
      <c r="BV7" s="37" t="str">
        <f>IF(SUM('ENTRY '!CJ2:CJ454)=0,"",COUNT('ENTRY '!CJ2:CJ454))</f>
        <v/>
      </c>
      <c r="BW7" s="37" t="str">
        <f>IF(SUM('ENTRY '!CK2:CK454)=0,"",COUNT('ENTRY '!CK2:CK454))</f>
        <v/>
      </c>
      <c r="BX7" s="37" t="str">
        <f>IF(SUM('ENTRY '!CL2:CL454)=0,"",COUNT('ENTRY '!CL2:CL454))</f>
        <v/>
      </c>
      <c r="BY7" s="37" t="str">
        <f>IF(SUM('ENTRY '!CM2:CM454)=0,"",COUNT('ENTRY '!CM2:CM454))</f>
        <v/>
      </c>
      <c r="BZ7" s="37">
        <f>IF(SUM('ENTRY '!CN2:CN454)=0,"",COUNT('ENTRY '!CN2:CN454))</f>
        <v>2</v>
      </c>
      <c r="CA7" s="37" t="str">
        <f>IF(SUM('ENTRY '!CO2:CO454)=0,"",COUNT('ENTRY '!CO2:CO454))</f>
        <v/>
      </c>
      <c r="CB7" s="37" t="str">
        <f>IF(SUM('ENTRY '!CP2:CP454)=0,"",COUNT('ENTRY '!CP2:CP454))</f>
        <v/>
      </c>
      <c r="CC7" s="37" t="str">
        <f>IF(SUM('ENTRY '!CQ2:CQ454)=0,"",COUNT('ENTRY '!CQ2:CQ454))</f>
        <v/>
      </c>
      <c r="CD7" s="37" t="str">
        <f>IF(SUM('ENTRY '!CR2:CR454)=0,"",COUNT('ENTRY '!CR2:CR454))</f>
        <v/>
      </c>
      <c r="CE7" s="37" t="str">
        <f>IF(SUM('ENTRY '!CS2:CS454)=0,"",COUNT('ENTRY '!CS2:CS454))</f>
        <v/>
      </c>
      <c r="CF7" s="37" t="str">
        <f>IF(SUM('ENTRY '!CT2:CT454)=0,"",COUNT('ENTRY '!CT2:CT454))</f>
        <v/>
      </c>
      <c r="CG7" s="37" t="str">
        <f>IF(SUM('ENTRY '!CU2:CU454)=0,"",COUNT('ENTRY '!CU2:CU454))</f>
        <v/>
      </c>
      <c r="CH7" s="37" t="str">
        <f>IF(SUM('ENTRY '!CV2:CV454)=0,"",COUNT('ENTRY '!CV2:CV454))</f>
        <v/>
      </c>
      <c r="CI7" s="37" t="str">
        <f>IF(SUM('ENTRY '!CW2:CW454)=0,"",COUNT('ENTRY '!CW2:CW454))</f>
        <v/>
      </c>
      <c r="CJ7" s="37" t="str">
        <f>IF(SUM('ENTRY '!CX2:CX454)=0,"",COUNT('ENTRY '!CX2:CX454))</f>
        <v/>
      </c>
      <c r="CK7" s="37" t="str">
        <f>IF(SUM('ENTRY '!CY2:CY454)=0,"",COUNT('ENTRY '!CY2:CY454))</f>
        <v/>
      </c>
      <c r="CL7" s="37" t="str">
        <f>IF(SUM('ENTRY '!CZ2:CZ454)=0,"",COUNT('ENTRY '!CZ2:CZ454))</f>
        <v/>
      </c>
      <c r="CM7" s="37" t="str">
        <f>IF(SUM('ENTRY '!DA2:DA454)=0,"",COUNT('ENTRY '!DA2:DA454))</f>
        <v/>
      </c>
      <c r="CN7" s="37" t="str">
        <f>IF(SUM('ENTRY '!DB2:DB454)=0,"",COUNT('ENTRY '!DB2:DB454))</f>
        <v/>
      </c>
      <c r="CO7" s="37" t="str">
        <f>IF(SUM('ENTRY '!DC2:DC454)=0,"",COUNT('ENTRY '!DC2:DC454))</f>
        <v/>
      </c>
      <c r="CP7" s="37" t="str">
        <f>IF(SUM('ENTRY '!DD2:DD454)=0,"",COUNT('ENTRY '!DD2:DD454))</f>
        <v/>
      </c>
      <c r="CQ7" s="37" t="str">
        <f>IF(SUM('ENTRY '!DE2:DE454)=0,"",COUNT('ENTRY '!DE2:DE454))</f>
        <v/>
      </c>
      <c r="CR7" s="37" t="str">
        <f>IF(SUM('ENTRY '!DF2:DF454)=0,"",COUNT('ENTRY '!DF2:DF454))</f>
        <v/>
      </c>
      <c r="CS7" s="37" t="str">
        <f>IF(SUM('ENTRY '!DG2:DG454)=0,"",COUNT('ENTRY '!DG2:DG454))</f>
        <v/>
      </c>
      <c r="CT7" s="37" t="str">
        <f>IF(SUM('ENTRY '!DH2:DH454)=0,"",COUNT('ENTRY '!DH2:DH454))</f>
        <v/>
      </c>
      <c r="CU7" s="37" t="str">
        <f>IF(SUM('ENTRY '!DI2:DI454)=0,"",COUNT('ENTRY '!DI2:DI454))</f>
        <v/>
      </c>
      <c r="CV7" s="37" t="str">
        <f>IF(SUM('ENTRY '!DJ2:DJ454)=0,"",COUNT('ENTRY '!DJ2:DJ454))</f>
        <v/>
      </c>
      <c r="CW7" s="37" t="str">
        <f>IF(SUM('ENTRY '!DK2:DK454)=0,"",COUNT('ENTRY '!DK2:DK454))</f>
        <v/>
      </c>
      <c r="CX7" s="37" t="str">
        <f>IF(SUM('ENTRY '!DL2:DL454)=0,"",COUNT('ENTRY '!DL2:DL454))</f>
        <v/>
      </c>
      <c r="CY7" s="37">
        <f>IF(SUM('ENTRY '!DM2:DM454)=0,"",COUNT('ENTRY '!DM2:DM454))</f>
        <v>1</v>
      </c>
      <c r="CZ7" s="37" t="str">
        <f>IF(SUM('ENTRY '!DN2:DN454)=0,"",COUNT('ENTRY '!DN2:DN454))</f>
        <v/>
      </c>
      <c r="DA7" s="37" t="str">
        <f>IF(SUM('ENTRY '!DO2:DO454)=0,"",COUNT('ENTRY '!DO2:DO454))</f>
        <v/>
      </c>
      <c r="DB7" s="37" t="str">
        <f>IF(SUM('ENTRY '!DP2:DP454)=0,"",COUNT('ENTRY '!DP2:DP454))</f>
        <v/>
      </c>
      <c r="DC7" s="37" t="str">
        <f>IF(SUM('ENTRY '!DQ2:DQ454)=0,"",COUNT('ENTRY '!DQ2:DQ454))</f>
        <v/>
      </c>
      <c r="DD7" s="37" t="str">
        <f>IF(SUM('ENTRY '!DR2:DR454)=0,"",COUNT('ENTRY '!DR2:DR454))</f>
        <v/>
      </c>
      <c r="DE7" s="37" t="str">
        <f>IF(SUM('ENTRY '!DS2:DS454)=0,"",COUNT('ENTRY '!DS2:DS454))</f>
        <v/>
      </c>
      <c r="DF7" s="37" t="str">
        <f>IF(SUM('ENTRY '!DT2:DT454)=0,"",COUNT('ENTRY '!DT2:DT454))</f>
        <v/>
      </c>
      <c r="DG7" s="37">
        <f>IF(SUM('ENTRY '!DU2:DU454)=0,"",COUNT('ENTRY '!DU2:DU454))</f>
        <v>2</v>
      </c>
      <c r="DH7" s="37" t="str">
        <f>IF(SUM('ENTRY '!DV2:DV454)=0,"",COUNT('ENTRY '!DV2:DV454))</f>
        <v/>
      </c>
      <c r="DI7" s="37" t="str">
        <f>IF(SUM('ENTRY '!DW2:DW454)=0,"",COUNT('ENTRY '!DW2:DW454))</f>
        <v/>
      </c>
      <c r="DJ7" s="37" t="str">
        <f>IF(SUM('ENTRY '!DX2:DX454)=0,"",COUNT('ENTRY '!DX2:DX454))</f>
        <v/>
      </c>
      <c r="DK7" s="37" t="str">
        <f>IF(SUM('ENTRY '!DY2:DY454)=0,"",COUNT('ENTRY '!DY2:DY454))</f>
        <v/>
      </c>
      <c r="DL7" s="37">
        <f>IF(SUM('ENTRY '!DZ2:DZ454)=0,"",COUNT('ENTRY '!DZ2:DZ454))</f>
        <v>5</v>
      </c>
      <c r="DM7" s="37" t="str">
        <f>IF(SUM('ENTRY '!EA2:EA454)=0,"",COUNT('ENTRY '!EA2:EA454))</f>
        <v/>
      </c>
      <c r="DN7" s="37" t="str">
        <f>IF(SUM('ENTRY '!EB2:EB454)=0,"",COUNT('ENTRY '!EB2:EB454))</f>
        <v/>
      </c>
      <c r="DO7" s="37" t="str">
        <f>IF(SUM('ENTRY '!EC2:EC454)=0,"",COUNT('ENTRY '!EC2:EC454))</f>
        <v/>
      </c>
      <c r="DP7" s="37">
        <f>IF(SUM('ENTRY '!ED2:ED454)=0,"",COUNT('ENTRY '!ED2:ED454))</f>
        <v>39</v>
      </c>
      <c r="DQ7" s="37" t="str">
        <f>IF(SUM('ENTRY '!EE2:EE454)=0,"",COUNT('ENTRY '!EE2:EE454))</f>
        <v/>
      </c>
      <c r="DR7" s="37" t="str">
        <f>IF(SUM('ENTRY '!EF2:EF454)=0,"",COUNT('ENTRY '!EF2:EF454))</f>
        <v/>
      </c>
      <c r="DS7" s="37" t="str">
        <f>IF(SUM('ENTRY '!EG2:EG454)=0,"",COUNT('ENTRY '!EG2:EG454))</f>
        <v/>
      </c>
      <c r="DT7" s="37" t="str">
        <f>IF(SUM('ENTRY '!EH2:EH454)=0,"",COUNT('ENTRY '!EH2:EH454))</f>
        <v/>
      </c>
      <c r="DU7" s="37">
        <f>IF(SUM('ENTRY '!EI2:EI454)=0,"",COUNT('ENTRY '!EI2:EI454))</f>
        <v>1</v>
      </c>
      <c r="DV7" s="37">
        <f>IF(SUM('ENTRY '!EJ2:EJ454)=0,"",COUNT('ENTRY '!EJ2:EJ454))</f>
        <v>7</v>
      </c>
      <c r="DW7" s="37" t="str">
        <f>IF(SUM('ENTRY '!EK2:EK454)=0,"",COUNT('ENTRY '!EK2:EK454))</f>
        <v/>
      </c>
      <c r="DX7" s="37" t="str">
        <f>IF(SUM('ENTRY '!EL2:EL454)=0,"",COUNT('ENTRY '!EL2:EL454))</f>
        <v/>
      </c>
      <c r="DY7" s="37" t="str">
        <f>IF(SUM('ENTRY '!EM2:EM454)=0,"",COUNT('ENTRY '!EM2:EM454))</f>
        <v/>
      </c>
      <c r="DZ7" s="37" t="str">
        <f>IF(SUM('ENTRY '!EN2:EN454)=0,"",COUNT('ENTRY '!EN2:EN454))</f>
        <v/>
      </c>
      <c r="EA7" s="37" t="str">
        <f>IF(SUM('ENTRY '!EO2:EO454)=0,"",COUNT('ENTRY '!EO2:EO454))</f>
        <v/>
      </c>
      <c r="EB7" s="37" t="str">
        <f>IF(SUM('ENTRY '!EP2:EP454)=0,"",COUNT('ENTRY '!EP2:EP454))</f>
        <v/>
      </c>
      <c r="EC7" s="37" t="str">
        <f>IF(SUM('ENTRY '!EQ2:EQ454)=0,"",COUNT('ENTRY '!EQ2:EQ454))</f>
        <v/>
      </c>
      <c r="ED7" s="37" t="str">
        <f>IF(SUM('ENTRY '!ER2:ER454)=0,"",COUNT('ENTRY '!ER2:ER454))</f>
        <v/>
      </c>
      <c r="EE7" s="37" t="str">
        <f>IF(SUM('ENTRY '!ES2:ES454)=0,"",COUNT('ENTRY '!ES2:ES454))</f>
        <v/>
      </c>
      <c r="EF7" s="37" t="str">
        <f>IF(SUM('ENTRY '!ET2:ET454)=0,"",COUNT('ENTRY '!ET2:ET454))</f>
        <v/>
      </c>
      <c r="EG7" s="37">
        <f>IF(SUM('ENTRY '!EU2:EU454)=0,"",COUNT('ENTRY '!EU2:EU454))</f>
        <v>35</v>
      </c>
      <c r="EH7" s="37" t="str">
        <f>IF(SUM('ENTRY '!EV2:EV454)=0,"",COUNT('ENTRY '!EV2:EV454))</f>
        <v/>
      </c>
      <c r="EI7" s="37" t="str">
        <f>IF(SUM('ENTRY '!EW2:EW454)=0,"",COUNT('ENTRY '!EW2:EW454))</f>
        <v/>
      </c>
      <c r="EJ7" s="37" t="str">
        <f>IF(SUM('ENTRY '!EX2:EX454)=0,"",COUNT('ENTRY '!EX2:EX454))</f>
        <v/>
      </c>
      <c r="EK7" s="37" t="str">
        <f>IF(SUM('ENTRY '!EY2:EY454)=0,"",COUNT('ENTRY '!EY2:EY454))</f>
        <v/>
      </c>
      <c r="EL7" s="37" t="str">
        <f>IF(SUM('ENTRY '!EZ2:EZ454)=0,"",COUNT('ENTRY '!EZ2:EZ454))</f>
        <v/>
      </c>
      <c r="EM7" s="37" t="str">
        <f>IF(SUM('ENTRY '!FA2:FA454)=0,"",COUNT('ENTRY '!FA2:FA454))</f>
        <v/>
      </c>
      <c r="EN7" s="37">
        <f>IF(SUM('ENTRY '!FB2:FB454)=0,"",COUNT('ENTRY '!FB2:FB454))</f>
        <v>83</v>
      </c>
      <c r="EO7" s="37">
        <f>IF(SUM('ENTRY '!FC2:FC454)=0,"",COUNT('ENTRY '!FC2:FC454))</f>
        <v>2</v>
      </c>
      <c r="EP7" s="37" t="str">
        <f>IF(SUM('ENTRY '!FD2:FD454)=0,"",COUNT('ENTRY '!FD2:FD454))</f>
        <v/>
      </c>
      <c r="EQ7" s="37">
        <f>IF(SUM('ENTRY '!FE2:FE454)=0,"",COUNT('ENTRY '!FE2:FE454))</f>
        <v>1</v>
      </c>
      <c r="ER7" s="37" t="str">
        <f>IF(SUM('ENTRY '!FF2:FF454)=0,"",COUNT('ENTRY '!FF2:FF454))</f>
        <v/>
      </c>
      <c r="ES7" s="37" t="str">
        <f>IF(SUM('ENTRY '!FG2:FG454)=0,"",COUNT('ENTRY '!FG2:FG454))</f>
        <v/>
      </c>
      <c r="ET7" s="37" t="str">
        <f>IF(SUM('ENTRY '!FH2:FH454)=0,"",COUNT('ENTRY '!FH2:FH454))</f>
        <v/>
      </c>
      <c r="EU7" s="37" t="str">
        <f>IF(SUM('ENTRY '!FI2:FI454)=0,"",COUNT('ENTRY '!FI2:FI454))</f>
        <v/>
      </c>
      <c r="EV7" s="37" t="str">
        <f>IF(SUM('ENTRY '!FJ2:FJ454)=0,"",COUNT('ENTRY '!FJ2:FJ454))</f>
        <v/>
      </c>
      <c r="EW7" s="37" t="str">
        <f>IF(SUM('ENTRY '!FK2:FK454)=0,"",COUNT('ENTRY '!FK2:FK454))</f>
        <v/>
      </c>
      <c r="EX7" s="37" t="str">
        <f>IF(SUM('ENTRY '!FL2:FL454)=0,"",COUNT('ENTRY '!FL2:FL454))</f>
        <v/>
      </c>
      <c r="EY7" s="37" t="str">
        <f>IF(SUM('ENTRY '!FM2:FM454)=0,"",COUNT('ENTRY '!FM2:FM454))</f>
        <v/>
      </c>
    </row>
    <row r="8" spans="1:156" s="74" customFormat="1" ht="12.75" customHeight="1">
      <c r="A8" s="11"/>
      <c r="B8" s="10" t="s">
        <v>1</v>
      </c>
      <c r="C8" s="44"/>
      <c r="D8" s="38" t="str">
        <f t="shared" ref="D8:AI8" si="0">IF(D10="","",(D10/(SUM($D$10:$EK$10,$EQ$10:$EY$10)/100)))</f>
        <v/>
      </c>
      <c r="E8" s="38">
        <f t="shared" si="0"/>
        <v>1.2468827930174564</v>
      </c>
      <c r="F8" s="38" t="str">
        <f t="shared" si="0"/>
        <v/>
      </c>
      <c r="G8" s="38" t="str">
        <f t="shared" si="0"/>
        <v/>
      </c>
      <c r="H8" s="38" t="str">
        <f t="shared" si="0"/>
        <v/>
      </c>
      <c r="I8" s="38" t="str">
        <f t="shared" si="0"/>
        <v/>
      </c>
      <c r="J8" s="38" t="str">
        <f t="shared" si="0"/>
        <v/>
      </c>
      <c r="K8" s="38" t="str">
        <f t="shared" si="0"/>
        <v/>
      </c>
      <c r="L8" s="38" t="str">
        <f t="shared" si="0"/>
        <v/>
      </c>
      <c r="M8" s="38" t="str">
        <f t="shared" si="0"/>
        <v/>
      </c>
      <c r="N8" s="38" t="str">
        <f t="shared" si="0"/>
        <v/>
      </c>
      <c r="O8" s="38">
        <f t="shared" si="0"/>
        <v>0.24937655860349126</v>
      </c>
      <c r="P8" s="38" t="str">
        <f t="shared" si="0"/>
        <v/>
      </c>
      <c r="Q8" s="38">
        <f t="shared" si="0"/>
        <v>28.428927680798008</v>
      </c>
      <c r="R8" s="38" t="str">
        <f t="shared" si="0"/>
        <v/>
      </c>
      <c r="S8" s="38">
        <f t="shared" si="0"/>
        <v>1.745635910224439</v>
      </c>
      <c r="T8" s="38" t="str">
        <f t="shared" si="0"/>
        <v/>
      </c>
      <c r="U8" s="38" t="str">
        <f t="shared" si="0"/>
        <v/>
      </c>
      <c r="V8" s="38" t="str">
        <f t="shared" si="0"/>
        <v/>
      </c>
      <c r="W8" s="38" t="str">
        <f t="shared" si="0"/>
        <v/>
      </c>
      <c r="X8" s="38" t="str">
        <f t="shared" si="0"/>
        <v/>
      </c>
      <c r="Y8" s="38">
        <f t="shared" si="0"/>
        <v>1.2468827930174564</v>
      </c>
      <c r="Z8" s="38" t="str">
        <f t="shared" si="0"/>
        <v/>
      </c>
      <c r="AA8" s="38" t="str">
        <f t="shared" si="0"/>
        <v/>
      </c>
      <c r="AB8" s="38" t="str">
        <f t="shared" si="0"/>
        <v/>
      </c>
      <c r="AC8" s="38">
        <f t="shared" si="0"/>
        <v>6.9825436408977559</v>
      </c>
      <c r="AD8" s="38" t="str">
        <f t="shared" si="0"/>
        <v/>
      </c>
      <c r="AE8" s="38" t="str">
        <f t="shared" si="0"/>
        <v/>
      </c>
      <c r="AF8" s="38" t="str">
        <f t="shared" si="0"/>
        <v/>
      </c>
      <c r="AG8" s="38" t="str">
        <f t="shared" si="0"/>
        <v/>
      </c>
      <c r="AH8" s="38" t="str">
        <f t="shared" si="0"/>
        <v/>
      </c>
      <c r="AI8" s="38">
        <f t="shared" si="0"/>
        <v>2.4937655860349128</v>
      </c>
      <c r="AJ8" s="38" t="str">
        <f t="shared" ref="AJ8:BO8" si="1">IF(AJ10="","",(AJ10/(SUM($D$10:$EK$10,$EQ$10:$EY$10)/100)))</f>
        <v/>
      </c>
      <c r="AK8" s="38" t="str">
        <f t="shared" si="1"/>
        <v/>
      </c>
      <c r="AL8" s="38" t="str">
        <f t="shared" si="1"/>
        <v/>
      </c>
      <c r="AM8" s="38" t="str">
        <f t="shared" si="1"/>
        <v/>
      </c>
      <c r="AN8" s="38" t="str">
        <f t="shared" si="1"/>
        <v/>
      </c>
      <c r="AO8" s="38" t="str">
        <f t="shared" si="1"/>
        <v/>
      </c>
      <c r="AP8" s="38" t="str">
        <f t="shared" si="1"/>
        <v/>
      </c>
      <c r="AQ8" s="38">
        <f t="shared" si="1"/>
        <v>9.7256857855361609</v>
      </c>
      <c r="AR8" s="38" t="str">
        <f t="shared" si="1"/>
        <v/>
      </c>
      <c r="AS8" s="38">
        <f t="shared" si="1"/>
        <v>5.4862842892768082</v>
      </c>
      <c r="AT8" s="38" t="str">
        <f t="shared" si="1"/>
        <v/>
      </c>
      <c r="AU8" s="38" t="str">
        <f t="shared" si="1"/>
        <v/>
      </c>
      <c r="AV8" s="38" t="str">
        <f t="shared" si="1"/>
        <v/>
      </c>
      <c r="AW8" s="38" t="str">
        <f t="shared" si="1"/>
        <v/>
      </c>
      <c r="AX8" s="38" t="str">
        <f t="shared" si="1"/>
        <v/>
      </c>
      <c r="AY8" s="38" t="str">
        <f t="shared" si="1"/>
        <v/>
      </c>
      <c r="AZ8" s="38" t="str">
        <f t="shared" si="1"/>
        <v/>
      </c>
      <c r="BA8" s="38">
        <f t="shared" si="1"/>
        <v>0.74812967581047385</v>
      </c>
      <c r="BB8" s="38" t="str">
        <f t="shared" si="1"/>
        <v/>
      </c>
      <c r="BC8" s="38" t="str">
        <f t="shared" si="1"/>
        <v/>
      </c>
      <c r="BD8" s="38">
        <f t="shared" si="1"/>
        <v>4.7381546134663344</v>
      </c>
      <c r="BE8" s="38" t="str">
        <f t="shared" si="1"/>
        <v/>
      </c>
      <c r="BF8" s="38" t="str">
        <f t="shared" si="1"/>
        <v/>
      </c>
      <c r="BG8" s="38" t="str">
        <f t="shared" si="1"/>
        <v/>
      </c>
      <c r="BH8" s="38" t="str">
        <f t="shared" si="1"/>
        <v/>
      </c>
      <c r="BI8" s="38">
        <f t="shared" si="1"/>
        <v>1.745635910224439</v>
      </c>
      <c r="BJ8" s="38" t="str">
        <f t="shared" si="1"/>
        <v/>
      </c>
      <c r="BK8" s="38" t="str">
        <f t="shared" si="1"/>
        <v/>
      </c>
      <c r="BL8" s="38" t="str">
        <f t="shared" si="1"/>
        <v/>
      </c>
      <c r="BM8" s="38" t="str">
        <f t="shared" si="1"/>
        <v/>
      </c>
      <c r="BN8" s="38">
        <f t="shared" si="1"/>
        <v>11.720698254364091</v>
      </c>
      <c r="BO8" s="38">
        <f t="shared" si="1"/>
        <v>0.24937655860349126</v>
      </c>
      <c r="BP8" s="38" t="str">
        <f t="shared" ref="BP8:CU8" si="2">IF(BP10="","",(BP10/(SUM($D$10:$EK$10,$EQ$10:$EY$10)/100)))</f>
        <v/>
      </c>
      <c r="BQ8" s="38" t="str">
        <f t="shared" si="2"/>
        <v/>
      </c>
      <c r="BR8" s="38" t="str">
        <f t="shared" si="2"/>
        <v/>
      </c>
      <c r="BS8" s="38" t="str">
        <f t="shared" si="2"/>
        <v/>
      </c>
      <c r="BT8" s="38" t="str">
        <f t="shared" si="2"/>
        <v/>
      </c>
      <c r="BU8" s="38" t="str">
        <f t="shared" si="2"/>
        <v/>
      </c>
      <c r="BV8" s="38" t="str">
        <f t="shared" si="2"/>
        <v/>
      </c>
      <c r="BW8" s="38" t="str">
        <f t="shared" si="2"/>
        <v/>
      </c>
      <c r="BX8" s="38" t="str">
        <f t="shared" si="2"/>
        <v/>
      </c>
      <c r="BY8" s="38" t="str">
        <f t="shared" si="2"/>
        <v/>
      </c>
      <c r="BZ8" s="38">
        <f t="shared" si="2"/>
        <v>0.49875311720698251</v>
      </c>
      <c r="CA8" s="38" t="str">
        <f t="shared" si="2"/>
        <v/>
      </c>
      <c r="CB8" s="38" t="str">
        <f t="shared" si="2"/>
        <v/>
      </c>
      <c r="CC8" s="38" t="str">
        <f t="shared" si="2"/>
        <v/>
      </c>
      <c r="CD8" s="38" t="str">
        <f t="shared" si="2"/>
        <v/>
      </c>
      <c r="CE8" s="38" t="str">
        <f t="shared" si="2"/>
        <v/>
      </c>
      <c r="CF8" s="38" t="str">
        <f t="shared" si="2"/>
        <v/>
      </c>
      <c r="CG8" s="38" t="str">
        <f t="shared" si="2"/>
        <v/>
      </c>
      <c r="CH8" s="38" t="str">
        <f t="shared" si="2"/>
        <v/>
      </c>
      <c r="CI8" s="38" t="str">
        <f t="shared" si="2"/>
        <v/>
      </c>
      <c r="CJ8" s="38" t="str">
        <f t="shared" si="2"/>
        <v/>
      </c>
      <c r="CK8" s="38" t="str">
        <f t="shared" si="2"/>
        <v/>
      </c>
      <c r="CL8" s="38" t="str">
        <f t="shared" si="2"/>
        <v/>
      </c>
      <c r="CM8" s="38" t="str">
        <f t="shared" si="2"/>
        <v/>
      </c>
      <c r="CN8" s="38" t="str">
        <f t="shared" si="2"/>
        <v/>
      </c>
      <c r="CO8" s="38" t="str">
        <f t="shared" si="2"/>
        <v/>
      </c>
      <c r="CP8" s="38" t="str">
        <f t="shared" si="2"/>
        <v/>
      </c>
      <c r="CQ8" s="38" t="str">
        <f t="shared" si="2"/>
        <v/>
      </c>
      <c r="CR8" s="38" t="str">
        <f t="shared" si="2"/>
        <v/>
      </c>
      <c r="CS8" s="38" t="str">
        <f t="shared" si="2"/>
        <v/>
      </c>
      <c r="CT8" s="38" t="str">
        <f t="shared" si="2"/>
        <v/>
      </c>
      <c r="CU8" s="38" t="str">
        <f t="shared" si="2"/>
        <v/>
      </c>
      <c r="CV8" s="38" t="str">
        <f t="shared" ref="CV8:EA8" si="3">IF(CV10="","",(CV10/(SUM($D$10:$EK$10,$EQ$10:$EY$10)/100)))</f>
        <v/>
      </c>
      <c r="CW8" s="38" t="str">
        <f t="shared" si="3"/>
        <v/>
      </c>
      <c r="CX8" s="38" t="str">
        <f t="shared" si="3"/>
        <v/>
      </c>
      <c r="CY8" s="38">
        <f t="shared" si="3"/>
        <v>0.24937655860349126</v>
      </c>
      <c r="CZ8" s="38" t="str">
        <f t="shared" si="3"/>
        <v/>
      </c>
      <c r="DA8" s="38" t="str">
        <f t="shared" si="3"/>
        <v/>
      </c>
      <c r="DB8" s="38" t="str">
        <f t="shared" si="3"/>
        <v/>
      </c>
      <c r="DC8" s="38" t="str">
        <f t="shared" si="3"/>
        <v/>
      </c>
      <c r="DD8" s="38" t="str">
        <f t="shared" si="3"/>
        <v/>
      </c>
      <c r="DE8" s="38" t="str">
        <f t="shared" si="3"/>
        <v/>
      </c>
      <c r="DF8" s="38" t="str">
        <f t="shared" si="3"/>
        <v/>
      </c>
      <c r="DG8" s="38">
        <f t="shared" si="3"/>
        <v>0.49875311720698251</v>
      </c>
      <c r="DH8" s="38" t="str">
        <f t="shared" si="3"/>
        <v/>
      </c>
      <c r="DI8" s="38" t="str">
        <f t="shared" si="3"/>
        <v/>
      </c>
      <c r="DJ8" s="38" t="str">
        <f t="shared" si="3"/>
        <v/>
      </c>
      <c r="DK8" s="38" t="str">
        <f t="shared" si="3"/>
        <v/>
      </c>
      <c r="DL8" s="38">
        <f t="shared" si="3"/>
        <v>1.2468827930174564</v>
      </c>
      <c r="DM8" s="38" t="str">
        <f t="shared" si="3"/>
        <v/>
      </c>
      <c r="DN8" s="38" t="str">
        <f t="shared" si="3"/>
        <v/>
      </c>
      <c r="DO8" s="38" t="str">
        <f t="shared" si="3"/>
        <v/>
      </c>
      <c r="DP8" s="38">
        <f t="shared" si="3"/>
        <v>9.7256857855361609</v>
      </c>
      <c r="DQ8" s="38" t="str">
        <f t="shared" si="3"/>
        <v/>
      </c>
      <c r="DR8" s="38" t="str">
        <f t="shared" si="3"/>
        <v/>
      </c>
      <c r="DS8" s="38" t="str">
        <f t="shared" si="3"/>
        <v/>
      </c>
      <c r="DT8" s="38" t="str">
        <f t="shared" si="3"/>
        <v/>
      </c>
      <c r="DU8" s="38">
        <f t="shared" si="3"/>
        <v>0.24937655860349126</v>
      </c>
      <c r="DV8" s="38">
        <f t="shared" si="3"/>
        <v>1.745635910224439</v>
      </c>
      <c r="DW8" s="38" t="str">
        <f t="shared" si="3"/>
        <v/>
      </c>
      <c r="DX8" s="38" t="str">
        <f t="shared" si="3"/>
        <v/>
      </c>
      <c r="DY8" s="38" t="str">
        <f t="shared" si="3"/>
        <v/>
      </c>
      <c r="DZ8" s="38" t="str">
        <f t="shared" si="3"/>
        <v/>
      </c>
      <c r="EA8" s="38" t="str">
        <f t="shared" si="3"/>
        <v/>
      </c>
      <c r="EB8" s="38" t="str">
        <f t="shared" ref="EB8:EK8" si="4">IF(EB10="","",(EB10/(SUM($D$10:$EK$10,$EQ$10:$EY$10)/100)))</f>
        <v/>
      </c>
      <c r="EC8" s="38" t="str">
        <f t="shared" si="4"/>
        <v/>
      </c>
      <c r="ED8" s="38" t="str">
        <f t="shared" si="4"/>
        <v/>
      </c>
      <c r="EE8" s="38" t="str">
        <f t="shared" si="4"/>
        <v/>
      </c>
      <c r="EF8" s="38" t="str">
        <f t="shared" si="4"/>
        <v/>
      </c>
      <c r="EG8" s="38">
        <f t="shared" si="4"/>
        <v>8.728179551122194</v>
      </c>
      <c r="EH8" s="38" t="str">
        <f t="shared" si="4"/>
        <v/>
      </c>
      <c r="EI8" s="38" t="str">
        <f t="shared" si="4"/>
        <v/>
      </c>
      <c r="EJ8" s="38" t="str">
        <f t="shared" si="4"/>
        <v/>
      </c>
      <c r="EK8" s="38" t="str">
        <f t="shared" si="4"/>
        <v/>
      </c>
      <c r="EL8" s="38"/>
      <c r="EM8" s="38"/>
      <c r="EN8" s="38"/>
      <c r="EO8" s="38"/>
      <c r="EP8" s="38"/>
      <c r="EQ8" s="38">
        <f t="shared" ref="EQ8:EY8" si="5">IF(EQ10="","",(EQ10/(SUM($D$10:$EK$10,$EQ$10:$EY$10)/100)))</f>
        <v>0.24937655860349126</v>
      </c>
      <c r="ER8" s="38" t="str">
        <f t="shared" si="5"/>
        <v/>
      </c>
      <c r="ES8" s="38" t="str">
        <f t="shared" si="5"/>
        <v/>
      </c>
      <c r="ET8" s="38" t="str">
        <f t="shared" si="5"/>
        <v/>
      </c>
      <c r="EU8" s="38" t="str">
        <f t="shared" si="5"/>
        <v/>
      </c>
      <c r="EV8" s="38" t="str">
        <f t="shared" si="5"/>
        <v/>
      </c>
      <c r="EW8" s="38" t="str">
        <f t="shared" si="5"/>
        <v/>
      </c>
      <c r="EX8" s="38" t="str">
        <f t="shared" si="5"/>
        <v/>
      </c>
      <c r="EY8" s="38" t="str">
        <f t="shared" si="5"/>
        <v/>
      </c>
    </row>
    <row r="9" spans="1:156" s="73" customFormat="1" ht="12.75" customHeight="1">
      <c r="A9" s="47"/>
      <c r="B9" s="47" t="s">
        <v>13</v>
      </c>
      <c r="C9" s="44"/>
      <c r="D9" s="48" t="str">
        <f t="shared" ref="D9:AI9" si="6">IF(D7="","",(D7/$C$18)*100)</f>
        <v/>
      </c>
      <c r="E9" s="49">
        <f t="shared" si="6"/>
        <v>3.2679738562091507</v>
      </c>
      <c r="F9" s="49" t="str">
        <f t="shared" si="6"/>
        <v/>
      </c>
      <c r="G9" s="49" t="str">
        <f t="shared" si="6"/>
        <v/>
      </c>
      <c r="H9" s="49" t="str">
        <f t="shared" si="6"/>
        <v/>
      </c>
      <c r="I9" s="49" t="str">
        <f t="shared" si="6"/>
        <v/>
      </c>
      <c r="J9" s="49" t="str">
        <f t="shared" si="6"/>
        <v/>
      </c>
      <c r="K9" s="49" t="str">
        <f t="shared" si="6"/>
        <v/>
      </c>
      <c r="L9" s="49" t="str">
        <f t="shared" si="6"/>
        <v/>
      </c>
      <c r="M9" s="49" t="str">
        <f t="shared" si="6"/>
        <v/>
      </c>
      <c r="N9" s="49" t="str">
        <f t="shared" si="6"/>
        <v/>
      </c>
      <c r="O9" s="49">
        <f t="shared" si="6"/>
        <v>0.65359477124183007</v>
      </c>
      <c r="P9" s="49" t="str">
        <f t="shared" si="6"/>
        <v/>
      </c>
      <c r="Q9" s="49">
        <f t="shared" si="6"/>
        <v>74.509803921568633</v>
      </c>
      <c r="R9" s="49" t="str">
        <f t="shared" si="6"/>
        <v/>
      </c>
      <c r="S9" s="49">
        <f t="shared" si="6"/>
        <v>4.5751633986928102</v>
      </c>
      <c r="T9" s="49" t="str">
        <f t="shared" si="6"/>
        <v/>
      </c>
      <c r="U9" s="49" t="str">
        <f t="shared" si="6"/>
        <v/>
      </c>
      <c r="V9" s="49" t="str">
        <f t="shared" si="6"/>
        <v/>
      </c>
      <c r="W9" s="49" t="str">
        <f t="shared" si="6"/>
        <v/>
      </c>
      <c r="X9" s="49" t="str">
        <f t="shared" si="6"/>
        <v/>
      </c>
      <c r="Y9" s="49">
        <f t="shared" si="6"/>
        <v>3.2679738562091507</v>
      </c>
      <c r="Z9" s="49" t="str">
        <f t="shared" si="6"/>
        <v/>
      </c>
      <c r="AA9" s="49" t="str">
        <f t="shared" si="6"/>
        <v/>
      </c>
      <c r="AB9" s="49" t="str">
        <f t="shared" si="6"/>
        <v/>
      </c>
      <c r="AC9" s="49">
        <f t="shared" si="6"/>
        <v>18.300653594771241</v>
      </c>
      <c r="AD9" s="49" t="str">
        <f t="shared" si="6"/>
        <v/>
      </c>
      <c r="AE9" s="49" t="str">
        <f t="shared" si="6"/>
        <v/>
      </c>
      <c r="AF9" s="49" t="str">
        <f t="shared" si="6"/>
        <v/>
      </c>
      <c r="AG9" s="49" t="str">
        <f t="shared" si="6"/>
        <v/>
      </c>
      <c r="AH9" s="49" t="str">
        <f t="shared" si="6"/>
        <v/>
      </c>
      <c r="AI9" s="49">
        <f t="shared" si="6"/>
        <v>6.5359477124183014</v>
      </c>
      <c r="AJ9" s="49" t="str">
        <f t="shared" ref="AJ9:BO9" si="7">IF(AJ7="","",(AJ7/$C$18)*100)</f>
        <v/>
      </c>
      <c r="AK9" s="49" t="str">
        <f t="shared" si="7"/>
        <v/>
      </c>
      <c r="AL9" s="49" t="str">
        <f t="shared" si="7"/>
        <v/>
      </c>
      <c r="AM9" s="49" t="str">
        <f t="shared" si="7"/>
        <v/>
      </c>
      <c r="AN9" s="49" t="str">
        <f t="shared" si="7"/>
        <v/>
      </c>
      <c r="AO9" s="49" t="str">
        <f t="shared" si="7"/>
        <v/>
      </c>
      <c r="AP9" s="49" t="str">
        <f t="shared" si="7"/>
        <v/>
      </c>
      <c r="AQ9" s="49">
        <f t="shared" si="7"/>
        <v>25.490196078431371</v>
      </c>
      <c r="AR9" s="49" t="str">
        <f t="shared" si="7"/>
        <v/>
      </c>
      <c r="AS9" s="49">
        <f t="shared" si="7"/>
        <v>14.37908496732026</v>
      </c>
      <c r="AT9" s="49" t="str">
        <f t="shared" si="7"/>
        <v/>
      </c>
      <c r="AU9" s="49" t="str">
        <f t="shared" si="7"/>
        <v/>
      </c>
      <c r="AV9" s="49" t="str">
        <f t="shared" si="7"/>
        <v/>
      </c>
      <c r="AW9" s="49" t="str">
        <f t="shared" si="7"/>
        <v/>
      </c>
      <c r="AX9" s="49" t="str">
        <f t="shared" si="7"/>
        <v/>
      </c>
      <c r="AY9" s="49" t="str">
        <f t="shared" si="7"/>
        <v/>
      </c>
      <c r="AZ9" s="49" t="str">
        <f t="shared" si="7"/>
        <v/>
      </c>
      <c r="BA9" s="49">
        <f t="shared" si="7"/>
        <v>1.9607843137254901</v>
      </c>
      <c r="BB9" s="49" t="str">
        <f t="shared" si="7"/>
        <v/>
      </c>
      <c r="BC9" s="49" t="str">
        <f t="shared" si="7"/>
        <v/>
      </c>
      <c r="BD9" s="49">
        <f t="shared" si="7"/>
        <v>12.418300653594772</v>
      </c>
      <c r="BE9" s="49" t="str">
        <f t="shared" si="7"/>
        <v/>
      </c>
      <c r="BF9" s="49" t="str">
        <f t="shared" si="7"/>
        <v/>
      </c>
      <c r="BG9" s="49" t="str">
        <f t="shared" si="7"/>
        <v/>
      </c>
      <c r="BH9" s="49" t="str">
        <f t="shared" si="7"/>
        <v/>
      </c>
      <c r="BI9" s="49">
        <f t="shared" si="7"/>
        <v>4.5751633986928102</v>
      </c>
      <c r="BJ9" s="49" t="str">
        <f t="shared" si="7"/>
        <v/>
      </c>
      <c r="BK9" s="49" t="str">
        <f t="shared" si="7"/>
        <v/>
      </c>
      <c r="BL9" s="49" t="str">
        <f t="shared" si="7"/>
        <v/>
      </c>
      <c r="BM9" s="49" t="str">
        <f t="shared" si="7"/>
        <v/>
      </c>
      <c r="BN9" s="49">
        <f t="shared" si="7"/>
        <v>30.718954248366014</v>
      </c>
      <c r="BO9" s="49">
        <f t="shared" si="7"/>
        <v>0.65359477124183007</v>
      </c>
      <c r="BP9" s="49" t="str">
        <f t="shared" ref="BP9:CU9" si="8">IF(BP7="","",(BP7/$C$18)*100)</f>
        <v/>
      </c>
      <c r="BQ9" s="49" t="str">
        <f t="shared" si="8"/>
        <v/>
      </c>
      <c r="BR9" s="49" t="str">
        <f t="shared" si="8"/>
        <v/>
      </c>
      <c r="BS9" s="49" t="str">
        <f t="shared" si="8"/>
        <v/>
      </c>
      <c r="BT9" s="49" t="str">
        <f t="shared" si="8"/>
        <v/>
      </c>
      <c r="BU9" s="49" t="str">
        <f t="shared" si="8"/>
        <v/>
      </c>
      <c r="BV9" s="49" t="str">
        <f t="shared" si="8"/>
        <v/>
      </c>
      <c r="BW9" s="49" t="str">
        <f t="shared" si="8"/>
        <v/>
      </c>
      <c r="BX9" s="49" t="str">
        <f t="shared" si="8"/>
        <v/>
      </c>
      <c r="BY9" s="49" t="str">
        <f t="shared" si="8"/>
        <v/>
      </c>
      <c r="BZ9" s="49">
        <f t="shared" si="8"/>
        <v>1.3071895424836601</v>
      </c>
      <c r="CA9" s="49" t="str">
        <f t="shared" si="8"/>
        <v/>
      </c>
      <c r="CB9" s="49" t="str">
        <f t="shared" si="8"/>
        <v/>
      </c>
      <c r="CC9" s="49" t="str">
        <f t="shared" si="8"/>
        <v/>
      </c>
      <c r="CD9" s="49" t="str">
        <f t="shared" si="8"/>
        <v/>
      </c>
      <c r="CE9" s="49" t="str">
        <f t="shared" si="8"/>
        <v/>
      </c>
      <c r="CF9" s="49" t="str">
        <f t="shared" si="8"/>
        <v/>
      </c>
      <c r="CG9" s="49" t="str">
        <f t="shared" si="8"/>
        <v/>
      </c>
      <c r="CH9" s="49" t="str">
        <f t="shared" si="8"/>
        <v/>
      </c>
      <c r="CI9" s="49" t="str">
        <f t="shared" si="8"/>
        <v/>
      </c>
      <c r="CJ9" s="49" t="str">
        <f t="shared" si="8"/>
        <v/>
      </c>
      <c r="CK9" s="49" t="str">
        <f t="shared" si="8"/>
        <v/>
      </c>
      <c r="CL9" s="49" t="str">
        <f t="shared" si="8"/>
        <v/>
      </c>
      <c r="CM9" s="49" t="str">
        <f t="shared" si="8"/>
        <v/>
      </c>
      <c r="CN9" s="49" t="str">
        <f t="shared" si="8"/>
        <v/>
      </c>
      <c r="CO9" s="49" t="str">
        <f t="shared" si="8"/>
        <v/>
      </c>
      <c r="CP9" s="49" t="str">
        <f t="shared" si="8"/>
        <v/>
      </c>
      <c r="CQ9" s="49" t="str">
        <f t="shared" si="8"/>
        <v/>
      </c>
      <c r="CR9" s="49" t="str">
        <f t="shared" si="8"/>
        <v/>
      </c>
      <c r="CS9" s="49" t="str">
        <f t="shared" si="8"/>
        <v/>
      </c>
      <c r="CT9" s="49" t="str">
        <f t="shared" si="8"/>
        <v/>
      </c>
      <c r="CU9" s="49" t="str">
        <f t="shared" si="8"/>
        <v/>
      </c>
      <c r="CV9" s="49" t="str">
        <f t="shared" ref="CV9:EA9" si="9">IF(CV7="","",(CV7/$C$18)*100)</f>
        <v/>
      </c>
      <c r="CW9" s="49" t="str">
        <f t="shared" si="9"/>
        <v/>
      </c>
      <c r="CX9" s="49" t="str">
        <f t="shared" si="9"/>
        <v/>
      </c>
      <c r="CY9" s="49">
        <f t="shared" si="9"/>
        <v>0.65359477124183007</v>
      </c>
      <c r="CZ9" s="49" t="str">
        <f t="shared" si="9"/>
        <v/>
      </c>
      <c r="DA9" s="49" t="str">
        <f t="shared" si="9"/>
        <v/>
      </c>
      <c r="DB9" s="49" t="str">
        <f t="shared" si="9"/>
        <v/>
      </c>
      <c r="DC9" s="49" t="str">
        <f t="shared" si="9"/>
        <v/>
      </c>
      <c r="DD9" s="49" t="str">
        <f t="shared" si="9"/>
        <v/>
      </c>
      <c r="DE9" s="49" t="str">
        <f t="shared" si="9"/>
        <v/>
      </c>
      <c r="DF9" s="49" t="str">
        <f t="shared" si="9"/>
        <v/>
      </c>
      <c r="DG9" s="49">
        <f t="shared" si="9"/>
        <v>1.3071895424836601</v>
      </c>
      <c r="DH9" s="49" t="str">
        <f t="shared" si="9"/>
        <v/>
      </c>
      <c r="DI9" s="49" t="str">
        <f t="shared" si="9"/>
        <v/>
      </c>
      <c r="DJ9" s="49" t="str">
        <f t="shared" si="9"/>
        <v/>
      </c>
      <c r="DK9" s="49" t="str">
        <f t="shared" si="9"/>
        <v/>
      </c>
      <c r="DL9" s="49">
        <f t="shared" si="9"/>
        <v>3.2679738562091507</v>
      </c>
      <c r="DM9" s="49" t="str">
        <f t="shared" si="9"/>
        <v/>
      </c>
      <c r="DN9" s="49" t="str">
        <f t="shared" si="9"/>
        <v/>
      </c>
      <c r="DO9" s="49" t="str">
        <f t="shared" si="9"/>
        <v/>
      </c>
      <c r="DP9" s="49">
        <f t="shared" si="9"/>
        <v>25.490196078431371</v>
      </c>
      <c r="DQ9" s="49" t="str">
        <f t="shared" si="9"/>
        <v/>
      </c>
      <c r="DR9" s="49" t="str">
        <f t="shared" si="9"/>
        <v/>
      </c>
      <c r="DS9" s="49" t="str">
        <f t="shared" si="9"/>
        <v/>
      </c>
      <c r="DT9" s="49" t="str">
        <f t="shared" si="9"/>
        <v/>
      </c>
      <c r="DU9" s="49">
        <f t="shared" si="9"/>
        <v>0.65359477124183007</v>
      </c>
      <c r="DV9" s="49">
        <f t="shared" si="9"/>
        <v>4.5751633986928102</v>
      </c>
      <c r="DW9" s="49" t="str">
        <f t="shared" si="9"/>
        <v/>
      </c>
      <c r="DX9" s="49" t="str">
        <f t="shared" si="9"/>
        <v/>
      </c>
      <c r="DY9" s="49" t="str">
        <f t="shared" si="9"/>
        <v/>
      </c>
      <c r="DZ9" s="49" t="str">
        <f t="shared" si="9"/>
        <v/>
      </c>
      <c r="EA9" s="49" t="str">
        <f t="shared" si="9"/>
        <v/>
      </c>
      <c r="EB9" s="49" t="str">
        <f t="shared" ref="EB9:EY9" si="10">IF(EB7="","",(EB7/$C$18)*100)</f>
        <v/>
      </c>
      <c r="EC9" s="49" t="str">
        <f t="shared" si="10"/>
        <v/>
      </c>
      <c r="ED9" s="49" t="str">
        <f t="shared" si="10"/>
        <v/>
      </c>
      <c r="EE9" s="49" t="str">
        <f t="shared" si="10"/>
        <v/>
      </c>
      <c r="EF9" s="49" t="str">
        <f t="shared" si="10"/>
        <v/>
      </c>
      <c r="EG9" s="49">
        <f t="shared" si="10"/>
        <v>22.875816993464053</v>
      </c>
      <c r="EH9" s="49" t="str">
        <f t="shared" si="10"/>
        <v/>
      </c>
      <c r="EI9" s="49" t="str">
        <f t="shared" si="10"/>
        <v/>
      </c>
      <c r="EJ9" s="49" t="str">
        <f t="shared" si="10"/>
        <v/>
      </c>
      <c r="EK9" s="49" t="str">
        <f t="shared" si="10"/>
        <v/>
      </c>
      <c r="EL9" s="49" t="str">
        <f t="shared" si="10"/>
        <v/>
      </c>
      <c r="EM9" s="49" t="str">
        <f t="shared" si="10"/>
        <v/>
      </c>
      <c r="EN9" s="49">
        <f t="shared" si="10"/>
        <v>54.248366013071895</v>
      </c>
      <c r="EO9" s="49">
        <f t="shared" si="10"/>
        <v>1.3071895424836601</v>
      </c>
      <c r="EP9" s="49" t="str">
        <f t="shared" si="10"/>
        <v/>
      </c>
      <c r="EQ9" s="49">
        <f t="shared" si="10"/>
        <v>0.65359477124183007</v>
      </c>
      <c r="ER9" s="49" t="str">
        <f t="shared" si="10"/>
        <v/>
      </c>
      <c r="ES9" s="49" t="str">
        <f t="shared" si="10"/>
        <v/>
      </c>
      <c r="ET9" s="49" t="str">
        <f t="shared" si="10"/>
        <v/>
      </c>
      <c r="EU9" s="49" t="str">
        <f t="shared" si="10"/>
        <v/>
      </c>
      <c r="EV9" s="49" t="str">
        <f t="shared" si="10"/>
        <v/>
      </c>
      <c r="EW9" s="49" t="str">
        <f t="shared" si="10"/>
        <v/>
      </c>
      <c r="EX9" s="49" t="str">
        <f t="shared" si="10"/>
        <v/>
      </c>
      <c r="EY9" s="49" t="str">
        <f t="shared" si="10"/>
        <v/>
      </c>
    </row>
    <row r="10" spans="1:156" s="73" customFormat="1" ht="11.25" customHeight="1">
      <c r="A10" s="47"/>
      <c r="B10" s="47" t="s">
        <v>20</v>
      </c>
      <c r="C10" s="46"/>
      <c r="D10" s="48" t="str">
        <f t="shared" ref="D10:AI10" si="11">IF(D7="","",(D7/$C$19)*100)</f>
        <v/>
      </c>
      <c r="E10" s="49">
        <f t="shared" si="11"/>
        <v>1.1682242990654206</v>
      </c>
      <c r="F10" s="49" t="str">
        <f t="shared" si="11"/>
        <v/>
      </c>
      <c r="G10" s="49" t="str">
        <f t="shared" si="11"/>
        <v/>
      </c>
      <c r="H10" s="49" t="str">
        <f t="shared" si="11"/>
        <v/>
      </c>
      <c r="I10" s="49" t="str">
        <f t="shared" si="11"/>
        <v/>
      </c>
      <c r="J10" s="49" t="str">
        <f t="shared" si="11"/>
        <v/>
      </c>
      <c r="K10" s="49" t="str">
        <f t="shared" si="11"/>
        <v/>
      </c>
      <c r="L10" s="49" t="str">
        <f t="shared" si="11"/>
        <v/>
      </c>
      <c r="M10" s="49" t="str">
        <f t="shared" si="11"/>
        <v/>
      </c>
      <c r="N10" s="49" t="str">
        <f t="shared" si="11"/>
        <v/>
      </c>
      <c r="O10" s="49">
        <f t="shared" si="11"/>
        <v>0.23364485981308408</v>
      </c>
      <c r="P10" s="49" t="str">
        <f t="shared" si="11"/>
        <v/>
      </c>
      <c r="Q10" s="49">
        <f t="shared" si="11"/>
        <v>26.635514018691588</v>
      </c>
      <c r="R10" s="49" t="str">
        <f t="shared" si="11"/>
        <v/>
      </c>
      <c r="S10" s="49">
        <f t="shared" si="11"/>
        <v>1.6355140186915886</v>
      </c>
      <c r="T10" s="49" t="str">
        <f t="shared" si="11"/>
        <v/>
      </c>
      <c r="U10" s="49" t="str">
        <f t="shared" si="11"/>
        <v/>
      </c>
      <c r="V10" s="49" t="str">
        <f t="shared" si="11"/>
        <v/>
      </c>
      <c r="W10" s="49" t="str">
        <f t="shared" si="11"/>
        <v/>
      </c>
      <c r="X10" s="49" t="str">
        <f t="shared" si="11"/>
        <v/>
      </c>
      <c r="Y10" s="49">
        <f t="shared" si="11"/>
        <v>1.1682242990654206</v>
      </c>
      <c r="Z10" s="49" t="str">
        <f t="shared" si="11"/>
        <v/>
      </c>
      <c r="AA10" s="49" t="str">
        <f t="shared" si="11"/>
        <v/>
      </c>
      <c r="AB10" s="49" t="str">
        <f t="shared" si="11"/>
        <v/>
      </c>
      <c r="AC10" s="49">
        <f t="shared" si="11"/>
        <v>6.5420560747663545</v>
      </c>
      <c r="AD10" s="49" t="str">
        <f t="shared" si="11"/>
        <v/>
      </c>
      <c r="AE10" s="49" t="str">
        <f t="shared" si="11"/>
        <v/>
      </c>
      <c r="AF10" s="49" t="str">
        <f t="shared" si="11"/>
        <v/>
      </c>
      <c r="AG10" s="49" t="str">
        <f t="shared" si="11"/>
        <v/>
      </c>
      <c r="AH10" s="49" t="str">
        <f t="shared" si="11"/>
        <v/>
      </c>
      <c r="AI10" s="49">
        <f t="shared" si="11"/>
        <v>2.3364485981308412</v>
      </c>
      <c r="AJ10" s="49" t="str">
        <f t="shared" ref="AJ10:BO10" si="12">IF(AJ7="","",(AJ7/$C$19)*100)</f>
        <v/>
      </c>
      <c r="AK10" s="49" t="str">
        <f t="shared" si="12"/>
        <v/>
      </c>
      <c r="AL10" s="49" t="str">
        <f t="shared" si="12"/>
        <v/>
      </c>
      <c r="AM10" s="49" t="str">
        <f t="shared" si="12"/>
        <v/>
      </c>
      <c r="AN10" s="49" t="str">
        <f t="shared" si="12"/>
        <v/>
      </c>
      <c r="AO10" s="49" t="str">
        <f t="shared" si="12"/>
        <v/>
      </c>
      <c r="AP10" s="49" t="str">
        <f t="shared" si="12"/>
        <v/>
      </c>
      <c r="AQ10" s="49">
        <f t="shared" si="12"/>
        <v>9.1121495327102799</v>
      </c>
      <c r="AR10" s="49" t="str">
        <f t="shared" si="12"/>
        <v/>
      </c>
      <c r="AS10" s="49">
        <f t="shared" si="12"/>
        <v>5.1401869158878499</v>
      </c>
      <c r="AT10" s="49" t="str">
        <f t="shared" si="12"/>
        <v/>
      </c>
      <c r="AU10" s="49" t="str">
        <f t="shared" si="12"/>
        <v/>
      </c>
      <c r="AV10" s="49" t="str">
        <f t="shared" si="12"/>
        <v/>
      </c>
      <c r="AW10" s="49" t="str">
        <f t="shared" si="12"/>
        <v/>
      </c>
      <c r="AX10" s="49" t="str">
        <f t="shared" si="12"/>
        <v/>
      </c>
      <c r="AY10" s="49" t="str">
        <f t="shared" si="12"/>
        <v/>
      </c>
      <c r="AZ10" s="49" t="str">
        <f t="shared" si="12"/>
        <v/>
      </c>
      <c r="BA10" s="49">
        <f t="shared" si="12"/>
        <v>0.7009345794392523</v>
      </c>
      <c r="BB10" s="49" t="str">
        <f t="shared" si="12"/>
        <v/>
      </c>
      <c r="BC10" s="49" t="str">
        <f t="shared" si="12"/>
        <v/>
      </c>
      <c r="BD10" s="49">
        <f t="shared" si="12"/>
        <v>4.4392523364485976</v>
      </c>
      <c r="BE10" s="49" t="str">
        <f t="shared" si="12"/>
        <v/>
      </c>
      <c r="BF10" s="49" t="str">
        <f t="shared" si="12"/>
        <v/>
      </c>
      <c r="BG10" s="49" t="str">
        <f t="shared" si="12"/>
        <v/>
      </c>
      <c r="BH10" s="49" t="str">
        <f t="shared" si="12"/>
        <v/>
      </c>
      <c r="BI10" s="49">
        <f t="shared" si="12"/>
        <v>1.6355140186915886</v>
      </c>
      <c r="BJ10" s="49" t="str">
        <f t="shared" si="12"/>
        <v/>
      </c>
      <c r="BK10" s="49" t="str">
        <f t="shared" si="12"/>
        <v/>
      </c>
      <c r="BL10" s="49" t="str">
        <f t="shared" si="12"/>
        <v/>
      </c>
      <c r="BM10" s="49" t="str">
        <f t="shared" si="12"/>
        <v/>
      </c>
      <c r="BN10" s="49">
        <f t="shared" si="12"/>
        <v>10.981308411214954</v>
      </c>
      <c r="BO10" s="49">
        <f t="shared" si="12"/>
        <v>0.23364485981308408</v>
      </c>
      <c r="BP10" s="49" t="str">
        <f t="shared" ref="BP10:CU10" si="13">IF(BP7="","",(BP7/$C$19)*100)</f>
        <v/>
      </c>
      <c r="BQ10" s="49" t="str">
        <f t="shared" si="13"/>
        <v/>
      </c>
      <c r="BR10" s="49" t="str">
        <f t="shared" si="13"/>
        <v/>
      </c>
      <c r="BS10" s="49" t="str">
        <f t="shared" si="13"/>
        <v/>
      </c>
      <c r="BT10" s="49" t="str">
        <f t="shared" si="13"/>
        <v/>
      </c>
      <c r="BU10" s="49" t="str">
        <f t="shared" si="13"/>
        <v/>
      </c>
      <c r="BV10" s="49" t="str">
        <f t="shared" si="13"/>
        <v/>
      </c>
      <c r="BW10" s="49" t="str">
        <f t="shared" si="13"/>
        <v/>
      </c>
      <c r="BX10" s="49" t="str">
        <f t="shared" si="13"/>
        <v/>
      </c>
      <c r="BY10" s="49" t="str">
        <f t="shared" si="13"/>
        <v/>
      </c>
      <c r="BZ10" s="49">
        <f t="shared" si="13"/>
        <v>0.46728971962616817</v>
      </c>
      <c r="CA10" s="49" t="str">
        <f t="shared" si="13"/>
        <v/>
      </c>
      <c r="CB10" s="49" t="str">
        <f t="shared" si="13"/>
        <v/>
      </c>
      <c r="CC10" s="49" t="str">
        <f t="shared" si="13"/>
        <v/>
      </c>
      <c r="CD10" s="49" t="str">
        <f t="shared" si="13"/>
        <v/>
      </c>
      <c r="CE10" s="49" t="str">
        <f t="shared" si="13"/>
        <v/>
      </c>
      <c r="CF10" s="49" t="str">
        <f t="shared" si="13"/>
        <v/>
      </c>
      <c r="CG10" s="49" t="str">
        <f t="shared" si="13"/>
        <v/>
      </c>
      <c r="CH10" s="49" t="str">
        <f t="shared" si="13"/>
        <v/>
      </c>
      <c r="CI10" s="49" t="str">
        <f t="shared" si="13"/>
        <v/>
      </c>
      <c r="CJ10" s="49" t="str">
        <f t="shared" si="13"/>
        <v/>
      </c>
      <c r="CK10" s="49" t="str">
        <f t="shared" si="13"/>
        <v/>
      </c>
      <c r="CL10" s="49" t="str">
        <f t="shared" si="13"/>
        <v/>
      </c>
      <c r="CM10" s="49" t="str">
        <f t="shared" si="13"/>
        <v/>
      </c>
      <c r="CN10" s="49" t="str">
        <f t="shared" si="13"/>
        <v/>
      </c>
      <c r="CO10" s="49" t="str">
        <f t="shared" si="13"/>
        <v/>
      </c>
      <c r="CP10" s="49" t="str">
        <f t="shared" si="13"/>
        <v/>
      </c>
      <c r="CQ10" s="49" t="str">
        <f t="shared" si="13"/>
        <v/>
      </c>
      <c r="CR10" s="49" t="str">
        <f t="shared" si="13"/>
        <v/>
      </c>
      <c r="CS10" s="49" t="str">
        <f t="shared" si="13"/>
        <v/>
      </c>
      <c r="CT10" s="49" t="str">
        <f t="shared" si="13"/>
        <v/>
      </c>
      <c r="CU10" s="49" t="str">
        <f t="shared" si="13"/>
        <v/>
      </c>
      <c r="CV10" s="49" t="str">
        <f t="shared" ref="CV10:EA10" si="14">IF(CV7="","",(CV7/$C$19)*100)</f>
        <v/>
      </c>
      <c r="CW10" s="49" t="str">
        <f t="shared" si="14"/>
        <v/>
      </c>
      <c r="CX10" s="49" t="str">
        <f t="shared" si="14"/>
        <v/>
      </c>
      <c r="CY10" s="49">
        <f t="shared" si="14"/>
        <v>0.23364485981308408</v>
      </c>
      <c r="CZ10" s="49" t="str">
        <f t="shared" si="14"/>
        <v/>
      </c>
      <c r="DA10" s="49" t="str">
        <f t="shared" si="14"/>
        <v/>
      </c>
      <c r="DB10" s="49" t="str">
        <f t="shared" si="14"/>
        <v/>
      </c>
      <c r="DC10" s="49" t="str">
        <f t="shared" si="14"/>
        <v/>
      </c>
      <c r="DD10" s="49" t="str">
        <f t="shared" si="14"/>
        <v/>
      </c>
      <c r="DE10" s="49" t="str">
        <f t="shared" si="14"/>
        <v/>
      </c>
      <c r="DF10" s="49" t="str">
        <f t="shared" si="14"/>
        <v/>
      </c>
      <c r="DG10" s="49">
        <f t="shared" si="14"/>
        <v>0.46728971962616817</v>
      </c>
      <c r="DH10" s="49" t="str">
        <f t="shared" si="14"/>
        <v/>
      </c>
      <c r="DI10" s="49" t="str">
        <f t="shared" si="14"/>
        <v/>
      </c>
      <c r="DJ10" s="49" t="str">
        <f t="shared" si="14"/>
        <v/>
      </c>
      <c r="DK10" s="49" t="str">
        <f t="shared" si="14"/>
        <v/>
      </c>
      <c r="DL10" s="49">
        <f t="shared" si="14"/>
        <v>1.1682242990654206</v>
      </c>
      <c r="DM10" s="49" t="str">
        <f t="shared" si="14"/>
        <v/>
      </c>
      <c r="DN10" s="49" t="str">
        <f t="shared" si="14"/>
        <v/>
      </c>
      <c r="DO10" s="49" t="str">
        <f t="shared" si="14"/>
        <v/>
      </c>
      <c r="DP10" s="49">
        <f t="shared" si="14"/>
        <v>9.1121495327102799</v>
      </c>
      <c r="DQ10" s="49" t="str">
        <f t="shared" si="14"/>
        <v/>
      </c>
      <c r="DR10" s="49" t="str">
        <f t="shared" si="14"/>
        <v/>
      </c>
      <c r="DS10" s="49" t="str">
        <f t="shared" si="14"/>
        <v/>
      </c>
      <c r="DT10" s="49" t="str">
        <f t="shared" si="14"/>
        <v/>
      </c>
      <c r="DU10" s="49">
        <f t="shared" si="14"/>
        <v>0.23364485981308408</v>
      </c>
      <c r="DV10" s="49">
        <f t="shared" si="14"/>
        <v>1.6355140186915886</v>
      </c>
      <c r="DW10" s="49" t="str">
        <f t="shared" si="14"/>
        <v/>
      </c>
      <c r="DX10" s="49" t="str">
        <f t="shared" si="14"/>
        <v/>
      </c>
      <c r="DY10" s="49" t="str">
        <f t="shared" si="14"/>
        <v/>
      </c>
      <c r="DZ10" s="49" t="str">
        <f t="shared" si="14"/>
        <v/>
      </c>
      <c r="EA10" s="49" t="str">
        <f t="shared" si="14"/>
        <v/>
      </c>
      <c r="EB10" s="49" t="str">
        <f t="shared" ref="EB10:EY10" si="15">IF(EB7="","",(EB7/$C$19)*100)</f>
        <v/>
      </c>
      <c r="EC10" s="49" t="str">
        <f t="shared" si="15"/>
        <v/>
      </c>
      <c r="ED10" s="49" t="str">
        <f t="shared" si="15"/>
        <v/>
      </c>
      <c r="EE10" s="49" t="str">
        <f t="shared" si="15"/>
        <v/>
      </c>
      <c r="EF10" s="49" t="str">
        <f t="shared" si="15"/>
        <v/>
      </c>
      <c r="EG10" s="49">
        <f t="shared" si="15"/>
        <v>8.1775700934579429</v>
      </c>
      <c r="EH10" s="49" t="str">
        <f t="shared" si="15"/>
        <v/>
      </c>
      <c r="EI10" s="49" t="str">
        <f t="shared" si="15"/>
        <v/>
      </c>
      <c r="EJ10" s="49" t="str">
        <f t="shared" si="15"/>
        <v/>
      </c>
      <c r="EK10" s="49" t="str">
        <f t="shared" si="15"/>
        <v/>
      </c>
      <c r="EL10" s="49" t="str">
        <f t="shared" si="15"/>
        <v/>
      </c>
      <c r="EM10" s="49" t="str">
        <f t="shared" si="15"/>
        <v/>
      </c>
      <c r="EN10" s="49">
        <f t="shared" si="15"/>
        <v>19.392523364485982</v>
      </c>
      <c r="EO10" s="49">
        <f t="shared" si="15"/>
        <v>0.46728971962616817</v>
      </c>
      <c r="EP10" s="49" t="str">
        <f t="shared" si="15"/>
        <v/>
      </c>
      <c r="EQ10" s="49">
        <f t="shared" si="15"/>
        <v>0.23364485981308408</v>
      </c>
      <c r="ER10" s="49" t="str">
        <f t="shared" si="15"/>
        <v/>
      </c>
      <c r="ES10" s="49" t="str">
        <f t="shared" si="15"/>
        <v/>
      </c>
      <c r="ET10" s="49" t="str">
        <f t="shared" si="15"/>
        <v/>
      </c>
      <c r="EU10" s="49" t="str">
        <f t="shared" si="15"/>
        <v/>
      </c>
      <c r="EV10" s="49" t="str">
        <f t="shared" si="15"/>
        <v/>
      </c>
      <c r="EW10" s="49" t="str">
        <f t="shared" si="15"/>
        <v/>
      </c>
      <c r="EX10" s="49" t="str">
        <f t="shared" si="15"/>
        <v/>
      </c>
      <c r="EY10" s="49" t="str">
        <f t="shared" si="15"/>
        <v/>
      </c>
    </row>
    <row r="11" spans="1:156" s="72" customFormat="1">
      <c r="A11" s="65"/>
      <c r="B11" s="47" t="s">
        <v>37</v>
      </c>
      <c r="C11" s="55">
        <f>IF(C17="","",AVERAGE('ENTRY '!Q2:Q454))</f>
        <v>1.9276315789473684</v>
      </c>
      <c r="D11" s="16" t="str">
        <f>IF(D7="","",AVERAGE('ENTRY '!R2:R454))</f>
        <v/>
      </c>
      <c r="E11" s="16">
        <f>IF(E7="","",AVERAGE('ENTRY '!S2:S454))</f>
        <v>1</v>
      </c>
      <c r="F11" s="16" t="str">
        <f>IF(F7="","",AVERAGE('ENTRY '!T2:T454))</f>
        <v/>
      </c>
      <c r="G11" s="16" t="str">
        <f>IF(G7="","",AVERAGE('ENTRY '!U2:U454))</f>
        <v/>
      </c>
      <c r="H11" s="16" t="str">
        <f>IF(H7="","",AVERAGE('ENTRY '!V2:V454))</f>
        <v/>
      </c>
      <c r="I11" s="16" t="str">
        <f>IF(I7="","",AVERAGE('ENTRY '!W2:W454))</f>
        <v/>
      </c>
      <c r="J11" s="16" t="str">
        <f>IF(J7="","",AVERAGE('ENTRY '!X2:X454))</f>
        <v/>
      </c>
      <c r="K11" s="16" t="str">
        <f>IF(K7="","",AVERAGE('ENTRY '!Y2:Y454))</f>
        <v/>
      </c>
      <c r="L11" s="16" t="str">
        <f>IF(L7="","",AVERAGE('ENTRY '!Z2:Z454))</f>
        <v/>
      </c>
      <c r="M11" s="16" t="str">
        <f>IF(M7="","",AVERAGE('ENTRY '!AA2:AA454))</f>
        <v/>
      </c>
      <c r="N11" s="16" t="str">
        <f>IF(N7="","",AVERAGE('ENTRY '!AB2:AB454))</f>
        <v/>
      </c>
      <c r="O11" s="16">
        <f>IF(O7="","",AVERAGE('ENTRY '!AC2:AC454))</f>
        <v>1</v>
      </c>
      <c r="P11" s="16" t="str">
        <f>IF(P7="","",AVERAGE('ENTRY '!AD2:AD454))</f>
        <v/>
      </c>
      <c r="Q11" s="16">
        <f>IF(Q7="","",AVERAGE('ENTRY '!AE2:AE454))</f>
        <v>1.5877192982456141</v>
      </c>
      <c r="R11" s="16" t="str">
        <f>IF(R7="","",AVERAGE('ENTRY '!AF2:AF454))</f>
        <v/>
      </c>
      <c r="S11" s="16">
        <f>IF(S7="","",AVERAGE('ENTRY '!AG2:AG454))</f>
        <v>1.4285714285714286</v>
      </c>
      <c r="T11" s="16" t="str">
        <f>IF(T7="","",AVERAGE('ENTRY '!AH2:AH454))</f>
        <v/>
      </c>
      <c r="U11" s="16" t="str">
        <f>IF(U7="","",AVERAGE('ENTRY '!AI2:AI454))</f>
        <v/>
      </c>
      <c r="V11" s="16" t="str">
        <f>IF(V7="","",AVERAGE('ENTRY '!AJ2:AJ454))</f>
        <v/>
      </c>
      <c r="W11" s="16" t="str">
        <f>IF(W7="","",AVERAGE('ENTRY '!AK2:AK454))</f>
        <v/>
      </c>
      <c r="X11" s="16" t="str">
        <f>IF(X7="","",AVERAGE('ENTRY '!AL2:AL454))</f>
        <v/>
      </c>
      <c r="Y11" s="16">
        <f>IF(Y7="","",AVERAGE('ENTRY '!AM2:AM454))</f>
        <v>1</v>
      </c>
      <c r="Z11" s="16" t="str">
        <f>IF(Z7="","",AVERAGE('ENTRY '!AN2:AN454))</f>
        <v/>
      </c>
      <c r="AA11" s="16" t="str">
        <f>IF(AA7="","",AVERAGE('ENTRY '!AO2:AO454))</f>
        <v/>
      </c>
      <c r="AB11" s="16" t="str">
        <f>IF(AB7="","",AVERAGE('ENTRY '!AP2:AP454))</f>
        <v/>
      </c>
      <c r="AC11" s="16">
        <f>IF(AC7="","",AVERAGE('ENTRY '!AQ2:AQ454))</f>
        <v>1.6785714285714286</v>
      </c>
      <c r="AD11" s="16" t="str">
        <f>IF(AD7="","",AVERAGE('ENTRY '!AR2:AR454))</f>
        <v/>
      </c>
      <c r="AE11" s="16" t="str">
        <f>IF(AE7="","",AVERAGE('ENTRY '!AS2:AS454))</f>
        <v/>
      </c>
      <c r="AF11" s="16" t="str">
        <f>IF(AF7="","",AVERAGE('ENTRY '!AT2:AT454))</f>
        <v/>
      </c>
      <c r="AG11" s="16" t="str">
        <f>IF(AG7="","",AVERAGE('ENTRY '!AU2:AU454))</f>
        <v/>
      </c>
      <c r="AH11" s="16" t="str">
        <f>IF(AH7="","",AVERAGE('ENTRY '!AV2:AV454))</f>
        <v/>
      </c>
      <c r="AI11" s="16">
        <f>IF(AI7="","",AVERAGE('ENTRY '!AW2:AW454))</f>
        <v>1.1000000000000001</v>
      </c>
      <c r="AJ11" s="16" t="str">
        <f>IF(AJ7="","",AVERAGE('ENTRY '!AX2:AX454))</f>
        <v/>
      </c>
      <c r="AK11" s="16" t="str">
        <f>IF(AK7="","",AVERAGE('ENTRY '!AY2:AY454))</f>
        <v/>
      </c>
      <c r="AL11" s="16" t="str">
        <f>IF(AL7="","",AVERAGE('ENTRY '!AZ2:AZ454))</f>
        <v/>
      </c>
      <c r="AM11" s="16" t="str">
        <f>IF(AM7="","",AVERAGE('ENTRY '!BA2:BA454))</f>
        <v/>
      </c>
      <c r="AN11" s="16" t="str">
        <f>IF(AN7="","",AVERAGE('ENTRY '!BB2:BB454))</f>
        <v/>
      </c>
      <c r="AO11" s="16" t="str">
        <f>IF(AO7="","",AVERAGE('ENTRY '!BC2:BC454))</f>
        <v/>
      </c>
      <c r="AP11" s="16" t="str">
        <f>IF(AP7="","",AVERAGE('ENTRY '!BD2:BD454))</f>
        <v/>
      </c>
      <c r="AQ11" s="16">
        <f>IF(AQ7="","",AVERAGE('ENTRY '!BE2:BE454))</f>
        <v>1.6666666666666667</v>
      </c>
      <c r="AR11" s="16" t="str">
        <f>IF(AR7="","",AVERAGE('ENTRY '!BF2:BF454))</f>
        <v/>
      </c>
      <c r="AS11" s="16">
        <f>IF(AS7="","",AVERAGE('ENTRY '!BG2:BG454))</f>
        <v>1.1363636363636365</v>
      </c>
      <c r="AT11" s="16" t="str">
        <f>IF(AT7="","",AVERAGE('ENTRY '!BH2:BH454))</f>
        <v/>
      </c>
      <c r="AU11" s="16" t="str">
        <f>IF(AU7="","",AVERAGE('ENTRY '!BI2:BI454))</f>
        <v/>
      </c>
      <c r="AV11" s="16" t="str">
        <f>IF(AV7="","",AVERAGE('ENTRY '!BJ2:BJ454))</f>
        <v/>
      </c>
      <c r="AW11" s="16" t="str">
        <f>IF(AW7="","",AVERAGE('ENTRY '!BK2:BK454))</f>
        <v/>
      </c>
      <c r="AX11" s="16" t="str">
        <f>IF(AX7="","",AVERAGE('ENTRY '!BL2:BL454))</f>
        <v/>
      </c>
      <c r="AY11" s="16" t="str">
        <f>IF(AY7="","",AVERAGE('ENTRY '!BM2:BM454))</f>
        <v/>
      </c>
      <c r="AZ11" s="16" t="str">
        <f>IF(AZ7="","",AVERAGE('ENTRY '!BN2:BN454))</f>
        <v/>
      </c>
      <c r="BA11" s="16">
        <f>IF(BA7="","",AVERAGE('ENTRY '!BO2:BO454))</f>
        <v>1</v>
      </c>
      <c r="BB11" s="16" t="str">
        <f>IF(BB7="","",AVERAGE('ENTRY '!BP2:BP454))</f>
        <v/>
      </c>
      <c r="BC11" s="16" t="str">
        <f>IF(BC7="","",AVERAGE('ENTRY '!BQ2:BQ454))</f>
        <v/>
      </c>
      <c r="BD11" s="16">
        <f>IF(BD7="","",AVERAGE('ENTRY '!BR2:BR454))</f>
        <v>1.3157894736842106</v>
      </c>
      <c r="BE11" s="16" t="str">
        <f>IF(BE7="","",AVERAGE('ENTRY '!BS2:BS454))</f>
        <v/>
      </c>
      <c r="BF11" s="16" t="str">
        <f>IF(BF7="","",AVERAGE('ENTRY '!BT2:BT454))</f>
        <v/>
      </c>
      <c r="BG11" s="16" t="str">
        <f>IF(BG7="","",AVERAGE('ENTRY '!BU2:BU454))</f>
        <v/>
      </c>
      <c r="BH11" s="16" t="str">
        <f>IF(BH7="","",AVERAGE('ENTRY '!BV2:BV454))</f>
        <v/>
      </c>
      <c r="BI11" s="16">
        <f>IF(BI7="","",AVERAGE('ENTRY '!BW2:BW454))</f>
        <v>1.4285714285714286</v>
      </c>
      <c r="BJ11" s="16" t="str">
        <f>IF(BJ7="","",AVERAGE('ENTRY '!BX2:BX454))</f>
        <v/>
      </c>
      <c r="BK11" s="16" t="str">
        <f>IF(BK7="","",AVERAGE('ENTRY '!BY2:BY454))</f>
        <v/>
      </c>
      <c r="BL11" s="16" t="str">
        <f>IF(BL7="","",AVERAGE('ENTRY '!BZ2:BZ454))</f>
        <v/>
      </c>
      <c r="BM11" s="16" t="str">
        <f>IF(BM7="","",AVERAGE('ENTRY '!CA2:CA454))</f>
        <v/>
      </c>
      <c r="BN11" s="16">
        <f>IF(BN7="","",AVERAGE('ENTRY '!CB2:CB454))</f>
        <v>2.4468085106382977</v>
      </c>
      <c r="BO11" s="16">
        <f>IF(BO7="","",AVERAGE('ENTRY '!CC2:CC454))</f>
        <v>1</v>
      </c>
      <c r="BP11" s="16" t="str">
        <f>IF(BP7="","",AVERAGE('ENTRY '!CD2:CD454))</f>
        <v/>
      </c>
      <c r="BQ11" s="16" t="str">
        <f>IF(BQ7="","",AVERAGE('ENTRY '!CE2:CE454))</f>
        <v/>
      </c>
      <c r="BR11" s="16" t="str">
        <f>IF(BR7="","",AVERAGE('ENTRY '!CF2:CF454))</f>
        <v/>
      </c>
      <c r="BS11" s="16" t="str">
        <f>IF(BS7="","",AVERAGE('ENTRY '!CG2:CG454))</f>
        <v/>
      </c>
      <c r="BT11" s="16" t="str">
        <f>IF(BT7="","",AVERAGE('ENTRY '!CH2:CH454))</f>
        <v/>
      </c>
      <c r="BU11" s="16" t="str">
        <f>IF(BU7="","",AVERAGE('ENTRY '!CI2:CI454))</f>
        <v/>
      </c>
      <c r="BV11" s="16" t="str">
        <f>IF(BV7="","",AVERAGE('ENTRY '!CJ2:CJ454))</f>
        <v/>
      </c>
      <c r="BW11" s="16" t="str">
        <f>IF(BW7="","",AVERAGE('ENTRY '!CK2:CK454))</f>
        <v/>
      </c>
      <c r="BX11" s="16" t="str">
        <f>IF(BX7="","",AVERAGE('ENTRY '!CL2:CL454))</f>
        <v/>
      </c>
      <c r="BY11" s="16" t="str">
        <f>IF(BY7="","",AVERAGE('ENTRY '!CM2:CM454))</f>
        <v/>
      </c>
      <c r="BZ11" s="16">
        <f>IF(BZ7="","",AVERAGE('ENTRY '!CN2:CN454))</f>
        <v>1</v>
      </c>
      <c r="CA11" s="16" t="str">
        <f>IF(CA7="","",AVERAGE('ENTRY '!CO2:CO454))</f>
        <v/>
      </c>
      <c r="CB11" s="16" t="str">
        <f>IF(CB7="","",AVERAGE('ENTRY '!CP2:CP454))</f>
        <v/>
      </c>
      <c r="CC11" s="16" t="str">
        <f>IF(CC7="","",AVERAGE('ENTRY '!CQ2:CQ454))</f>
        <v/>
      </c>
      <c r="CD11" s="16" t="str">
        <f>IF(CD7="","",AVERAGE('ENTRY '!CR2:CR454))</f>
        <v/>
      </c>
      <c r="CE11" s="16" t="str">
        <f>IF(CE7="","",AVERAGE('ENTRY '!CS2:CS454))</f>
        <v/>
      </c>
      <c r="CF11" s="16" t="str">
        <f>IF(CF7="","",AVERAGE('ENTRY '!CT2:CT454))</f>
        <v/>
      </c>
      <c r="CG11" s="16" t="str">
        <f>IF(CG7="","",AVERAGE('ENTRY '!CU2:CU454))</f>
        <v/>
      </c>
      <c r="CH11" s="16" t="str">
        <f>IF(CH7="","",AVERAGE('ENTRY '!CV2:CV454))</f>
        <v/>
      </c>
      <c r="CI11" s="16" t="str">
        <f>IF(CI7="","",AVERAGE('ENTRY '!CW2:CW454))</f>
        <v/>
      </c>
      <c r="CJ11" s="16" t="str">
        <f>IF(CJ7="","",AVERAGE('ENTRY '!CX2:CX454))</f>
        <v/>
      </c>
      <c r="CK11" s="16" t="str">
        <f>IF(CK7="","",AVERAGE('ENTRY '!CY2:CY454))</f>
        <v/>
      </c>
      <c r="CL11" s="16" t="str">
        <f>IF(CL7="","",AVERAGE('ENTRY '!CZ2:CZ454))</f>
        <v/>
      </c>
      <c r="CM11" s="16" t="str">
        <f>IF(CM7="","",AVERAGE('ENTRY '!DA2:DA454))</f>
        <v/>
      </c>
      <c r="CN11" s="16" t="str">
        <f>IF(CN7="","",AVERAGE('ENTRY '!DB2:DB454))</f>
        <v/>
      </c>
      <c r="CO11" s="16" t="str">
        <f>IF(CO7="","",AVERAGE('ENTRY '!DC2:DC454))</f>
        <v/>
      </c>
      <c r="CP11" s="16" t="str">
        <f>IF(CP7="","",AVERAGE('ENTRY '!DD2:DD454))</f>
        <v/>
      </c>
      <c r="CQ11" s="16" t="str">
        <f>IF(CQ7="","",AVERAGE('ENTRY '!DE2:DE454))</f>
        <v/>
      </c>
      <c r="CR11" s="16" t="str">
        <f>IF(CR7="","",AVERAGE('ENTRY '!DF2:DF454))</f>
        <v/>
      </c>
      <c r="CS11" s="16" t="str">
        <f>IF(CS7="","",AVERAGE('ENTRY '!DG2:DG454))</f>
        <v/>
      </c>
      <c r="CT11" s="16" t="str">
        <f>IF(CT7="","",AVERAGE('ENTRY '!DH2:DH454))</f>
        <v/>
      </c>
      <c r="CU11" s="16" t="str">
        <f>IF(CU7="","",AVERAGE('ENTRY '!DI2:DI454))</f>
        <v/>
      </c>
      <c r="CV11" s="16" t="str">
        <f>IF(CV7="","",AVERAGE('ENTRY '!DJ2:DJ454))</f>
        <v/>
      </c>
      <c r="CW11" s="16" t="str">
        <f>IF(CW7="","",AVERAGE('ENTRY '!DK2:DK454))</f>
        <v/>
      </c>
      <c r="CX11" s="16" t="str">
        <f>IF(CX7="","",AVERAGE('ENTRY '!DL2:DL454))</f>
        <v/>
      </c>
      <c r="CY11" s="16">
        <f>IF(CY7="","",AVERAGE('ENTRY '!DM2:DM454))</f>
        <v>1</v>
      </c>
      <c r="CZ11" s="16" t="str">
        <f>IF(CZ7="","",AVERAGE('ENTRY '!DN2:DN454))</f>
        <v/>
      </c>
      <c r="DA11" s="16" t="str">
        <f>IF(DA7="","",AVERAGE('ENTRY '!DO2:DO454))</f>
        <v/>
      </c>
      <c r="DB11" s="16" t="str">
        <f>IF(DB7="","",AVERAGE('ENTRY '!DP2:DP454))</f>
        <v/>
      </c>
      <c r="DC11" s="16" t="str">
        <f>IF(DC7="","",AVERAGE('ENTRY '!DQ2:DQ454))</f>
        <v/>
      </c>
      <c r="DD11" s="16" t="str">
        <f>IF(DD7="","",AVERAGE('ENTRY '!DR2:DR454))</f>
        <v/>
      </c>
      <c r="DE11" s="16" t="str">
        <f>IF(DE7="","",AVERAGE('ENTRY '!DS2:DS454))</f>
        <v/>
      </c>
      <c r="DF11" s="16" t="str">
        <f>IF(DF7="","",AVERAGE('ENTRY '!DT2:DT454))</f>
        <v/>
      </c>
      <c r="DG11" s="16">
        <f>IF(DG7="","",AVERAGE('ENTRY '!DU2:DU454))</f>
        <v>2</v>
      </c>
      <c r="DH11" s="16" t="str">
        <f>IF(DH7="","",AVERAGE('ENTRY '!DV2:DV454))</f>
        <v/>
      </c>
      <c r="DI11" s="16" t="str">
        <f>IF(DI7="","",AVERAGE('ENTRY '!DW2:DW454))</f>
        <v/>
      </c>
      <c r="DJ11" s="16" t="str">
        <f>IF(DJ7="","",AVERAGE('ENTRY '!DX2:DX454))</f>
        <v/>
      </c>
      <c r="DK11" s="16" t="str">
        <f>IF(DK7="","",AVERAGE('ENTRY '!DY2:DY454))</f>
        <v/>
      </c>
      <c r="DL11" s="16">
        <f>IF(DL7="","",AVERAGE('ENTRY '!DZ2:DZ454))</f>
        <v>2.2000000000000002</v>
      </c>
      <c r="DM11" s="16" t="str">
        <f>IF(DM7="","",AVERAGE('ENTRY '!EA2:EA454))</f>
        <v/>
      </c>
      <c r="DN11" s="16" t="str">
        <f>IF(DN7="","",AVERAGE('ENTRY '!EB2:EB454))</f>
        <v/>
      </c>
      <c r="DO11" s="16" t="str">
        <f>IF(DO7="","",AVERAGE('ENTRY '!EC2:EC454))</f>
        <v/>
      </c>
      <c r="DP11" s="16">
        <f>IF(DP7="","",AVERAGE('ENTRY '!ED2:ED454))</f>
        <v>1.6153846153846154</v>
      </c>
      <c r="DQ11" s="16" t="str">
        <f>IF(DQ7="","",AVERAGE('ENTRY '!EE2:EE454))</f>
        <v/>
      </c>
      <c r="DR11" s="16" t="str">
        <f>IF(DR7="","",AVERAGE('ENTRY '!EF2:EF454))</f>
        <v/>
      </c>
      <c r="DS11" s="16" t="str">
        <f>IF(DS7="","",AVERAGE('ENTRY '!EG2:EG454))</f>
        <v/>
      </c>
      <c r="DT11" s="16" t="str">
        <f>IF(DT7="","",AVERAGE('ENTRY '!EH2:EH454))</f>
        <v/>
      </c>
      <c r="DU11" s="16">
        <f>IF(DU7="","",AVERAGE('ENTRY '!EI2:EI454))</f>
        <v>2</v>
      </c>
      <c r="DV11" s="16">
        <f>IF(DV7="","",AVERAGE('ENTRY '!EJ2:EJ454))</f>
        <v>2.5714285714285716</v>
      </c>
      <c r="DW11" s="16" t="str">
        <f>IF(DW7="","",AVERAGE('ENTRY '!EK2:EK454))</f>
        <v/>
      </c>
      <c r="DX11" s="16" t="str">
        <f>IF(DX7="","",AVERAGE('ENTRY '!EL2:EL454))</f>
        <v/>
      </c>
      <c r="DY11" s="16" t="str">
        <f>IF(DY7="","",AVERAGE('ENTRY '!EM2:EM454))</f>
        <v/>
      </c>
      <c r="DZ11" s="16" t="str">
        <f>IF(DZ7="","",AVERAGE('ENTRY '!EN2:EN454))</f>
        <v/>
      </c>
      <c r="EA11" s="16" t="str">
        <f>IF(EA7="","",AVERAGE('ENTRY '!EO2:EO454))</f>
        <v/>
      </c>
      <c r="EB11" s="16" t="str">
        <f>IF(EB7="","",AVERAGE('ENTRY '!EP2:EP454))</f>
        <v/>
      </c>
      <c r="EC11" s="16" t="str">
        <f>IF(EC7="","",AVERAGE('ENTRY '!EQ2:EQ454))</f>
        <v/>
      </c>
      <c r="ED11" s="16" t="str">
        <f>IF(ED7="","",AVERAGE('ENTRY '!ER2:ER454))</f>
        <v/>
      </c>
      <c r="EE11" s="16" t="str">
        <f>IF(EE7="","",AVERAGE('ENTRY '!ES2:ES454))</f>
        <v/>
      </c>
      <c r="EF11" s="16" t="str">
        <f>IF(EF7="","",AVERAGE('ENTRY '!ET2:ET454))</f>
        <v/>
      </c>
      <c r="EG11" s="16">
        <f>IF(EG7="","",AVERAGE('ENTRY '!EU2:EU454))</f>
        <v>1.4285714285714286</v>
      </c>
      <c r="EH11" s="16" t="str">
        <f>IF(EH7="","",AVERAGE('ENTRY '!EV2:EV454))</f>
        <v/>
      </c>
      <c r="EI11" s="16" t="str">
        <f>IF(EI7="","",AVERAGE('ENTRY '!EW2:EW454))</f>
        <v/>
      </c>
      <c r="EJ11" s="16" t="str">
        <f>IF(EJ7="","",AVERAGE('ENTRY '!EX2:EX454))</f>
        <v/>
      </c>
      <c r="EK11" s="16" t="str">
        <f>IF(EK7="","",AVERAGE('ENTRY '!EY2:EY454))</f>
        <v/>
      </c>
      <c r="EL11" s="16" t="str">
        <f>IF(EL7="","",AVERAGE('ENTRY '!EZ2:EZ454))</f>
        <v/>
      </c>
      <c r="EM11" s="16" t="str">
        <f>IF(EM7="","",AVERAGE('ENTRY '!FA2:FA454))</f>
        <v/>
      </c>
      <c r="EN11" s="16">
        <f>IF(EN7="","",AVERAGE('ENTRY '!FB2:FB454))</f>
        <v>1.2771084337349397</v>
      </c>
      <c r="EO11" s="16">
        <f>IF(EO7="","",AVERAGE('ENTRY '!FC2:FC454))</f>
        <v>1</v>
      </c>
      <c r="EP11" s="16" t="str">
        <f>IF(EP7="","",AVERAGE('ENTRY '!FD2:FD454))</f>
        <v/>
      </c>
      <c r="EQ11" s="16">
        <f>IF(EQ7="","",AVERAGE('ENTRY '!FE2:FE454))</f>
        <v>1</v>
      </c>
      <c r="ER11" s="16" t="str">
        <f>IF(ER7="","",AVERAGE('ENTRY '!FF2:FF454))</f>
        <v/>
      </c>
      <c r="ES11" s="16" t="str">
        <f>IF(ES7="","",AVERAGE('ENTRY '!FG2:FG454))</f>
        <v/>
      </c>
      <c r="ET11" s="16" t="str">
        <f>IF(ET7="","",AVERAGE('ENTRY '!FH2:FH454))</f>
        <v/>
      </c>
      <c r="EU11" s="16" t="str">
        <f>IF(EU7="","",AVERAGE('ENTRY '!FI2:FI454))</f>
        <v/>
      </c>
      <c r="EV11" s="16" t="str">
        <f>IF(EV7="","",AVERAGE('ENTRY '!FJ2:FJ454))</f>
        <v/>
      </c>
      <c r="EW11" s="16" t="str">
        <f>IF(EW7="","",AVERAGE('ENTRY '!FK2:FK454))</f>
        <v/>
      </c>
      <c r="EX11" s="16" t="str">
        <f>IF(EX7="","",AVERAGE('ENTRY '!FL2:FL454))</f>
        <v/>
      </c>
      <c r="EY11" s="16" t="str">
        <f>IF(EY7="","",AVERAGE('ENTRY '!FM2:FM454))</f>
        <v/>
      </c>
    </row>
    <row r="12" spans="1:156" s="70" customFormat="1">
      <c r="A12" s="28"/>
      <c r="B12" s="18" t="s">
        <v>35</v>
      </c>
      <c r="C12" s="56"/>
      <c r="D12" s="39" t="str">
        <f>IF(COUNTIF('ENTRY '!R2:R454,"v")=0,"",(COUNTIF('ENTRY '!R2:R454,"v")))</f>
        <v/>
      </c>
      <c r="E12" s="39">
        <f>IF(COUNTIF('ENTRY '!S2:S454,"v")=0,"",(COUNTIF('ENTRY '!S2:S454,"v")))</f>
        <v>4</v>
      </c>
      <c r="F12" s="39" t="str">
        <f>IF(COUNTIF('ENTRY '!T2:T454,"v")=0,"",(COUNTIF('ENTRY '!T2:T454,"v")))</f>
        <v/>
      </c>
      <c r="G12" s="39" t="str">
        <f>IF(COUNTIF('ENTRY '!U2:U454,"v")=0,"",(COUNTIF('ENTRY '!U2:U454,"v")))</f>
        <v/>
      </c>
      <c r="H12" s="39" t="str">
        <f>IF(COUNTIF('ENTRY '!V2:V454,"v")=0,"",(COUNTIF('ENTRY '!V2:V454,"v")))</f>
        <v/>
      </c>
      <c r="I12" s="39" t="str">
        <f>IF(COUNTIF('ENTRY '!W2:W454,"v")=0,"",(COUNTIF('ENTRY '!W2:W454,"v")))</f>
        <v/>
      </c>
      <c r="J12" s="39" t="str">
        <f>IF(COUNTIF('ENTRY '!X2:X454,"v")=0,"",(COUNTIF('ENTRY '!X2:X454,"v")))</f>
        <v/>
      </c>
      <c r="K12" s="39" t="str">
        <f>IF(COUNTIF('ENTRY '!Y2:Y454,"v")=0,"",(COUNTIF('ENTRY '!Y2:Y454,"v")))</f>
        <v/>
      </c>
      <c r="L12" s="39" t="str">
        <f>IF(COUNTIF('ENTRY '!Z2:Z454,"v")=0,"",(COUNTIF('ENTRY '!Z2:Z454,"v")))</f>
        <v/>
      </c>
      <c r="M12" s="39" t="str">
        <f>IF(COUNTIF('ENTRY '!AA2:AA454,"v")=0,"",(COUNTIF('ENTRY '!AA2:AA454,"v")))</f>
        <v/>
      </c>
      <c r="N12" s="39" t="str">
        <f>IF(COUNTIF('ENTRY '!AB2:AB454,"v")=0,"",(COUNTIF('ENTRY '!AB2:AB454,"v")))</f>
        <v/>
      </c>
      <c r="O12" s="39" t="str">
        <f>IF(COUNTIF('ENTRY '!AC2:AC454,"v")=0,"",(COUNTIF('ENTRY '!AC2:AC454,"v")))</f>
        <v/>
      </c>
      <c r="P12" s="39" t="str">
        <f>IF(COUNTIF('ENTRY '!AD2:AD454,"v")=0,"",(COUNTIF('ENTRY '!AD2:AD454,"v")))</f>
        <v/>
      </c>
      <c r="Q12" s="39">
        <f>IF(COUNTIF('ENTRY '!AE2:AE454,"v")=0,"",(COUNTIF('ENTRY '!AE2:AE454,"v")))</f>
        <v>3</v>
      </c>
      <c r="R12" s="39" t="str">
        <f>IF(COUNTIF('ENTRY '!AF2:AF454,"v")=0,"",(COUNTIF('ENTRY '!AF2:AF454,"v")))</f>
        <v/>
      </c>
      <c r="S12" s="39" t="str">
        <f>IF(COUNTIF('ENTRY '!AG2:AG454,"v")=0,"",(COUNTIF('ENTRY '!AG2:AG454,"v")))</f>
        <v/>
      </c>
      <c r="T12" s="39" t="str">
        <f>IF(COUNTIF('ENTRY '!AH2:AH454,"v")=0,"",(COUNTIF('ENTRY '!AH2:AH454,"v")))</f>
        <v/>
      </c>
      <c r="U12" s="39" t="str">
        <f>IF(COUNTIF('ENTRY '!AI2:AI454,"v")=0,"",(COUNTIF('ENTRY '!AI2:AI454,"v")))</f>
        <v/>
      </c>
      <c r="V12" s="39" t="str">
        <f>IF(COUNTIF('ENTRY '!AJ2:AJ454,"v")=0,"",(COUNTIF('ENTRY '!AJ2:AJ454,"v")))</f>
        <v/>
      </c>
      <c r="W12" s="39" t="str">
        <f>IF(COUNTIF('ENTRY '!AK2:AK454,"v")=0,"",(COUNTIF('ENTRY '!AK2:AK454,"v")))</f>
        <v/>
      </c>
      <c r="X12" s="39" t="str">
        <f>IF(COUNTIF('ENTRY '!AL2:AL454,"v")=0,"",(COUNTIF('ENTRY '!AL2:AL454,"v")))</f>
        <v/>
      </c>
      <c r="Y12" s="39" t="str">
        <f>IF(COUNTIF('ENTRY '!AM2:AM454,"v")=0,"",(COUNTIF('ENTRY '!AM2:AM454,"v")))</f>
        <v/>
      </c>
      <c r="Z12" s="39" t="str">
        <f>IF(COUNTIF('ENTRY '!AN2:AN454,"v")=0,"",(COUNTIF('ENTRY '!AN2:AN454,"v")))</f>
        <v/>
      </c>
      <c r="AA12" s="39" t="str">
        <f>IF(COUNTIF('ENTRY '!AO2:AO454,"v")=0,"",(COUNTIF('ENTRY '!AO2:AO454,"v")))</f>
        <v/>
      </c>
      <c r="AB12" s="39" t="str">
        <f>IF(COUNTIF('ENTRY '!AP2:AP454,"v")=0,"",(COUNTIF('ENTRY '!AP2:AP454,"v")))</f>
        <v/>
      </c>
      <c r="AC12" s="39" t="str">
        <f>IF(COUNTIF('ENTRY '!AQ2:AQ454,"v")=0,"",(COUNTIF('ENTRY '!AQ2:AQ454,"v")))</f>
        <v/>
      </c>
      <c r="AD12" s="39" t="str">
        <f>IF(COUNTIF('ENTRY '!AR2:AR454,"v")=0,"",(COUNTIF('ENTRY '!AR2:AR454,"v")))</f>
        <v/>
      </c>
      <c r="AE12" s="39" t="str">
        <f>IF(COUNTIF('ENTRY '!AS2:AS454,"v")=0,"",(COUNTIF('ENTRY '!AS2:AS454,"v")))</f>
        <v/>
      </c>
      <c r="AF12" s="39" t="str">
        <f>IF(COUNTIF('ENTRY '!AT2:AT454,"v")=0,"",(COUNTIF('ENTRY '!AT2:AT454,"v")))</f>
        <v/>
      </c>
      <c r="AG12" s="39" t="str">
        <f>IF(COUNTIF('ENTRY '!AU2:AU454,"v")=0,"",(COUNTIF('ENTRY '!AU2:AU454,"v")))</f>
        <v/>
      </c>
      <c r="AH12" s="39" t="str">
        <f>IF(COUNTIF('ENTRY '!AV2:AV454,"v")=0,"",(COUNTIF('ENTRY '!AV2:AV454,"v")))</f>
        <v/>
      </c>
      <c r="AI12" s="39" t="str">
        <f>IF(COUNTIF('ENTRY '!AW2:AW454,"v")=0,"",(COUNTIF('ENTRY '!AW2:AW454,"v")))</f>
        <v/>
      </c>
      <c r="AJ12" s="39" t="str">
        <f>IF(COUNTIF('ENTRY '!AX2:AX454,"v")=0,"",(COUNTIF('ENTRY '!AX2:AX454,"v")))</f>
        <v/>
      </c>
      <c r="AK12" s="39" t="str">
        <f>IF(COUNTIF('ENTRY '!AY2:AY454,"v")=0,"",(COUNTIF('ENTRY '!AY2:AY454,"v")))</f>
        <v/>
      </c>
      <c r="AL12" s="39" t="str">
        <f>IF(COUNTIF('ENTRY '!AZ2:AZ454,"v")=0,"",(COUNTIF('ENTRY '!AZ2:AZ454,"v")))</f>
        <v/>
      </c>
      <c r="AM12" s="39" t="str">
        <f>IF(COUNTIF('ENTRY '!BA2:BA454,"v")=0,"",(COUNTIF('ENTRY '!BA2:BA454,"v")))</f>
        <v/>
      </c>
      <c r="AN12" s="39" t="str">
        <f>IF(COUNTIF('ENTRY '!BB2:BB454,"v")=0,"",(COUNTIF('ENTRY '!BB2:BB454,"v")))</f>
        <v/>
      </c>
      <c r="AO12" s="39" t="str">
        <f>IF(COUNTIF('ENTRY '!BC2:BC454,"v")=0,"",(COUNTIF('ENTRY '!BC2:BC454,"v")))</f>
        <v/>
      </c>
      <c r="AP12" s="39" t="str">
        <f>IF(COUNTIF('ENTRY '!BD2:BD454,"v")=0,"",(COUNTIF('ENTRY '!BD2:BD454,"v")))</f>
        <v/>
      </c>
      <c r="AQ12" s="39" t="str">
        <f>IF(COUNTIF('ENTRY '!BE2:BE454,"v")=0,"",(COUNTIF('ENTRY '!BE2:BE454,"v")))</f>
        <v/>
      </c>
      <c r="AR12" s="39" t="str">
        <f>IF(COUNTIF('ENTRY '!BF2:BF454,"v")=0,"",(COUNTIF('ENTRY '!BF2:BF454,"v")))</f>
        <v/>
      </c>
      <c r="AS12" s="39" t="str">
        <f>IF(COUNTIF('ENTRY '!BG2:BG454,"v")=0,"",(COUNTIF('ENTRY '!BG2:BG454,"v")))</f>
        <v/>
      </c>
      <c r="AT12" s="39" t="str">
        <f>IF(COUNTIF('ENTRY '!BH2:BH454,"v")=0,"",(COUNTIF('ENTRY '!BH2:BH454,"v")))</f>
        <v/>
      </c>
      <c r="AU12" s="39" t="str">
        <f>IF(COUNTIF('ENTRY '!BI2:BI454,"v")=0,"",(COUNTIF('ENTRY '!BI2:BI454,"v")))</f>
        <v/>
      </c>
      <c r="AV12" s="39" t="str">
        <f>IF(COUNTIF('ENTRY '!BJ2:BJ454,"v")=0,"",(COUNTIF('ENTRY '!BJ2:BJ454,"v")))</f>
        <v/>
      </c>
      <c r="AW12" s="39" t="str">
        <f>IF(COUNTIF('ENTRY '!BK2:BK454,"v")=0,"",(COUNTIF('ENTRY '!BK2:BK454,"v")))</f>
        <v/>
      </c>
      <c r="AX12" s="39" t="str">
        <f>IF(COUNTIF('ENTRY '!BL2:BL454,"v")=0,"",(COUNTIF('ENTRY '!BL2:BL454,"v")))</f>
        <v/>
      </c>
      <c r="AY12" s="39" t="str">
        <f>IF(COUNTIF('ENTRY '!BM2:BM454,"v")=0,"",(COUNTIF('ENTRY '!BM2:BM454,"v")))</f>
        <v/>
      </c>
      <c r="AZ12" s="39" t="str">
        <f>IF(COUNTIF('ENTRY '!BN2:BN454,"v")=0,"",(COUNTIF('ENTRY '!BN2:BN454,"v")))</f>
        <v/>
      </c>
      <c r="BA12" s="39">
        <f>IF(COUNTIF('ENTRY '!BO2:BO454,"v")=0,"",(COUNTIF('ENTRY '!BO2:BO454,"v")))</f>
        <v>2</v>
      </c>
      <c r="BB12" s="39" t="str">
        <f>IF(COUNTIF('ENTRY '!BP2:BP454,"v")=0,"",(COUNTIF('ENTRY '!BP2:BP454,"v")))</f>
        <v/>
      </c>
      <c r="BC12" s="39" t="str">
        <f>IF(COUNTIF('ENTRY '!BQ2:BQ454,"v")=0,"",(COUNTIF('ENTRY '!BQ2:BQ454,"v")))</f>
        <v/>
      </c>
      <c r="BD12" s="39">
        <f>IF(COUNTIF('ENTRY '!BR2:BR454,"v")=0,"",(COUNTIF('ENTRY '!BR2:BR454,"v")))</f>
        <v>1</v>
      </c>
      <c r="BE12" s="39" t="str">
        <f>IF(COUNTIF('ENTRY '!BS2:BS454,"v")=0,"",(COUNTIF('ENTRY '!BS2:BS454,"v")))</f>
        <v/>
      </c>
      <c r="BF12" s="39" t="str">
        <f>IF(COUNTIF('ENTRY '!BT2:BT454,"v")=0,"",(COUNTIF('ENTRY '!BT2:BT454,"v")))</f>
        <v/>
      </c>
      <c r="BG12" s="39" t="str">
        <f>IF(COUNTIF('ENTRY '!BU2:BU454,"v")=0,"",(COUNTIF('ENTRY '!BU2:BU454,"v")))</f>
        <v/>
      </c>
      <c r="BH12" s="39" t="str">
        <f>IF(COUNTIF('ENTRY '!BV2:BV454,"v")=0,"",(COUNTIF('ENTRY '!BV2:BV454,"v")))</f>
        <v/>
      </c>
      <c r="BI12" s="39">
        <f>IF(COUNTIF('ENTRY '!BW2:BW454,"v")=0,"",(COUNTIF('ENTRY '!BW2:BW454,"v")))</f>
        <v>1</v>
      </c>
      <c r="BJ12" s="39" t="str">
        <f>IF(COUNTIF('ENTRY '!BX2:BX454,"v")=0,"",(COUNTIF('ENTRY '!BX2:BX454,"v")))</f>
        <v/>
      </c>
      <c r="BK12" s="39" t="str">
        <f>IF(COUNTIF('ENTRY '!BY2:BY454,"v")=0,"",(COUNTIF('ENTRY '!BY2:BY454,"v")))</f>
        <v/>
      </c>
      <c r="BL12" s="39" t="str">
        <f>IF(COUNTIF('ENTRY '!BZ2:BZ454,"v")=0,"",(COUNTIF('ENTRY '!BZ2:BZ454,"v")))</f>
        <v/>
      </c>
      <c r="BM12" s="39" t="str">
        <f>IF(COUNTIF('ENTRY '!CA2:CA454,"v")=0,"",(COUNTIF('ENTRY '!CA2:CA454,"v")))</f>
        <v/>
      </c>
      <c r="BN12" s="39">
        <f>IF(COUNTIF('ENTRY '!CB2:CB454,"v")=0,"",(COUNTIF('ENTRY '!CB2:CB454,"v")))</f>
        <v>6</v>
      </c>
      <c r="BO12" s="39">
        <f>IF(COUNTIF('ENTRY '!CC2:CC454,"v")=0,"",(COUNTIF('ENTRY '!CC2:CC454,"v")))</f>
        <v>4</v>
      </c>
      <c r="BP12" s="39" t="str">
        <f>IF(COUNTIF('ENTRY '!CD2:CD454,"v")=0,"",(COUNTIF('ENTRY '!CD2:CD454,"v")))</f>
        <v/>
      </c>
      <c r="BQ12" s="39" t="str">
        <f>IF(COUNTIF('ENTRY '!CE2:CE454,"v")=0,"",(COUNTIF('ENTRY '!CE2:CE454,"v")))</f>
        <v/>
      </c>
      <c r="BR12" s="39" t="str">
        <f>IF(COUNTIF('ENTRY '!CF2:CF454,"v")=0,"",(COUNTIF('ENTRY '!CF2:CF454,"v")))</f>
        <v/>
      </c>
      <c r="BS12" s="39" t="str">
        <f>IF(COUNTIF('ENTRY '!CG2:CG454,"v")=0,"",(COUNTIF('ENTRY '!CG2:CG454,"v")))</f>
        <v/>
      </c>
      <c r="BT12" s="39" t="str">
        <f>IF(COUNTIF('ENTRY '!CH2:CH454,"v")=0,"",(COUNTIF('ENTRY '!CH2:CH454,"v")))</f>
        <v/>
      </c>
      <c r="BU12" s="39" t="str">
        <f>IF(COUNTIF('ENTRY '!CI2:CI454,"v")=0,"",(COUNTIF('ENTRY '!CI2:CI454,"v")))</f>
        <v/>
      </c>
      <c r="BV12" s="39" t="str">
        <f>IF(COUNTIF('ENTRY '!CJ2:CJ454,"v")=0,"",(COUNTIF('ENTRY '!CJ2:CJ454,"v")))</f>
        <v/>
      </c>
      <c r="BW12" s="39" t="str">
        <f>IF(COUNTIF('ENTRY '!CK2:CK454,"v")=0,"",(COUNTIF('ENTRY '!CK2:CK454,"v")))</f>
        <v/>
      </c>
      <c r="BX12" s="39" t="str">
        <f>IF(COUNTIF('ENTRY '!CL2:CL454,"v")=0,"",(COUNTIF('ENTRY '!CL2:CL454,"v")))</f>
        <v/>
      </c>
      <c r="BY12" s="39" t="str">
        <f>IF(COUNTIF('ENTRY '!CM2:CM454,"v")=0,"",(COUNTIF('ENTRY '!CM2:CM454,"v")))</f>
        <v/>
      </c>
      <c r="BZ12" s="39" t="str">
        <f>IF(COUNTIF('ENTRY '!CN2:CN454,"v")=0,"",(COUNTIF('ENTRY '!CN2:CN454,"v")))</f>
        <v/>
      </c>
      <c r="CA12" s="39" t="str">
        <f>IF(COUNTIF('ENTRY '!CO2:CO454,"v")=0,"",(COUNTIF('ENTRY '!CO2:CO454,"v")))</f>
        <v/>
      </c>
      <c r="CB12" s="39" t="str">
        <f>IF(COUNTIF('ENTRY '!CP2:CP454,"v")=0,"",(COUNTIF('ENTRY '!CP2:CP454,"v")))</f>
        <v/>
      </c>
      <c r="CC12" s="39" t="str">
        <f>IF(COUNTIF('ENTRY '!CQ2:CQ454,"v")=0,"",(COUNTIF('ENTRY '!CQ2:CQ454,"v")))</f>
        <v/>
      </c>
      <c r="CD12" s="39" t="str">
        <f>IF(COUNTIF('ENTRY '!CR2:CR454,"v")=0,"",(COUNTIF('ENTRY '!CR2:CR454,"v")))</f>
        <v/>
      </c>
      <c r="CE12" s="39" t="str">
        <f>IF(COUNTIF('ENTRY '!CS2:CS454,"v")=0,"",(COUNTIF('ENTRY '!CS2:CS454,"v")))</f>
        <v/>
      </c>
      <c r="CF12" s="39" t="str">
        <f>IF(COUNTIF('ENTRY '!CT2:CT454,"v")=0,"",(COUNTIF('ENTRY '!CT2:CT454,"v")))</f>
        <v/>
      </c>
      <c r="CG12" s="39" t="str">
        <f>IF(COUNTIF('ENTRY '!CU2:CU454,"v")=0,"",(COUNTIF('ENTRY '!CU2:CU454,"v")))</f>
        <v/>
      </c>
      <c r="CH12" s="39" t="str">
        <f>IF(COUNTIF('ENTRY '!CV2:CV454,"v")=0,"",(COUNTIF('ENTRY '!CV2:CV454,"v")))</f>
        <v/>
      </c>
      <c r="CI12" s="39" t="str">
        <f>IF(COUNTIF('ENTRY '!CW2:CW454,"v")=0,"",(COUNTIF('ENTRY '!CW2:CW454,"v")))</f>
        <v/>
      </c>
      <c r="CJ12" s="39" t="str">
        <f>IF(COUNTIF('ENTRY '!CX2:CX454,"v")=0,"",(COUNTIF('ENTRY '!CX2:CX454,"v")))</f>
        <v/>
      </c>
      <c r="CK12" s="39">
        <f>IF(COUNTIF('ENTRY '!CY2:CY454,"v")=0,"",(COUNTIF('ENTRY '!CY2:CY454,"v")))</f>
        <v>1</v>
      </c>
      <c r="CL12" s="39" t="str">
        <f>IF(COUNTIF('ENTRY '!CZ2:CZ454,"v")=0,"",(COUNTIF('ENTRY '!CZ2:CZ454,"v")))</f>
        <v/>
      </c>
      <c r="CM12" s="39" t="str">
        <f>IF(COUNTIF('ENTRY '!DA2:DA454,"v")=0,"",(COUNTIF('ENTRY '!DA2:DA454,"v")))</f>
        <v/>
      </c>
      <c r="CN12" s="39" t="str">
        <f>IF(COUNTIF('ENTRY '!DB2:DB454,"v")=0,"",(COUNTIF('ENTRY '!DB2:DB454,"v")))</f>
        <v/>
      </c>
      <c r="CO12" s="39" t="str">
        <f>IF(COUNTIF('ENTRY '!DC2:DC454,"v")=0,"",(COUNTIF('ENTRY '!DC2:DC454,"v")))</f>
        <v/>
      </c>
      <c r="CP12" s="39" t="str">
        <f>IF(COUNTIF('ENTRY '!DD2:DD454,"v")=0,"",(COUNTIF('ENTRY '!DD2:DD454,"v")))</f>
        <v/>
      </c>
      <c r="CQ12" s="39" t="str">
        <f>IF(COUNTIF('ENTRY '!DE2:DE454,"v")=0,"",(COUNTIF('ENTRY '!DE2:DE454,"v")))</f>
        <v/>
      </c>
      <c r="CR12" s="39" t="str">
        <f>IF(COUNTIF('ENTRY '!DF2:DF454,"v")=0,"",(COUNTIF('ENTRY '!DF2:DF454,"v")))</f>
        <v/>
      </c>
      <c r="CS12" s="39" t="str">
        <f>IF(COUNTIF('ENTRY '!DG2:DG454,"v")=0,"",(COUNTIF('ENTRY '!DG2:DG454,"v")))</f>
        <v/>
      </c>
      <c r="CT12" s="39" t="str">
        <f>IF(COUNTIF('ENTRY '!DH2:DH454,"v")=0,"",(COUNTIF('ENTRY '!DH2:DH454,"v")))</f>
        <v/>
      </c>
      <c r="CU12" s="39" t="str">
        <f>IF(COUNTIF('ENTRY '!DI2:DI454,"v")=0,"",(COUNTIF('ENTRY '!DI2:DI454,"v")))</f>
        <v/>
      </c>
      <c r="CV12" s="39" t="str">
        <f>IF(COUNTIF('ENTRY '!DJ2:DJ454,"v")=0,"",(COUNTIF('ENTRY '!DJ2:DJ454,"v")))</f>
        <v/>
      </c>
      <c r="CW12" s="39" t="str">
        <f>IF(COUNTIF('ENTRY '!DK2:DK454,"v")=0,"",(COUNTIF('ENTRY '!DK2:DK454,"v")))</f>
        <v/>
      </c>
      <c r="CX12" s="39" t="str">
        <f>IF(COUNTIF('ENTRY '!DL2:DL454,"v")=0,"",(COUNTIF('ENTRY '!DL2:DL454,"v")))</f>
        <v/>
      </c>
      <c r="CY12" s="39">
        <f>IF(COUNTIF('ENTRY '!DM2:DM454,"v")=0,"",(COUNTIF('ENTRY '!DM2:DM454,"v")))</f>
        <v>1</v>
      </c>
      <c r="CZ12" s="39" t="str">
        <f>IF(COUNTIF('ENTRY '!DN2:DN454,"v")=0,"",(COUNTIF('ENTRY '!DN2:DN454,"v")))</f>
        <v/>
      </c>
      <c r="DA12" s="39" t="str">
        <f>IF(COUNTIF('ENTRY '!DO2:DO454,"v")=0,"",(COUNTIF('ENTRY '!DO2:DO454,"v")))</f>
        <v/>
      </c>
      <c r="DB12" s="39" t="str">
        <f>IF(COUNTIF('ENTRY '!DP2:DP454,"v")=0,"",(COUNTIF('ENTRY '!DP2:DP454,"v")))</f>
        <v/>
      </c>
      <c r="DC12" s="39" t="str">
        <f>IF(COUNTIF('ENTRY '!DQ2:DQ454,"v")=0,"",(COUNTIF('ENTRY '!DQ2:DQ454,"v")))</f>
        <v/>
      </c>
      <c r="DD12" s="39" t="str">
        <f>IF(COUNTIF('ENTRY '!DR2:DR454,"v")=0,"",(COUNTIF('ENTRY '!DR2:DR454,"v")))</f>
        <v/>
      </c>
      <c r="DE12" s="39" t="str">
        <f>IF(COUNTIF('ENTRY '!DS2:DS454,"v")=0,"",(COUNTIF('ENTRY '!DS2:DS454,"v")))</f>
        <v/>
      </c>
      <c r="DF12" s="39" t="str">
        <f>IF(COUNTIF('ENTRY '!DT2:DT454,"v")=0,"",(COUNTIF('ENTRY '!DT2:DT454,"v")))</f>
        <v/>
      </c>
      <c r="DG12" s="39">
        <f>IF(COUNTIF('ENTRY '!DU2:DU454,"v")=0,"",(COUNTIF('ENTRY '!DU2:DU454,"v")))</f>
        <v>3</v>
      </c>
      <c r="DH12" s="39" t="str">
        <f>IF(COUNTIF('ENTRY '!DV2:DV454,"v")=0,"",(COUNTIF('ENTRY '!DV2:DV454,"v")))</f>
        <v/>
      </c>
      <c r="DI12" s="39" t="str">
        <f>IF(COUNTIF('ENTRY '!DW2:DW454,"v")=0,"",(COUNTIF('ENTRY '!DW2:DW454,"v")))</f>
        <v/>
      </c>
      <c r="DJ12" s="39" t="str">
        <f>IF(COUNTIF('ENTRY '!DX2:DX454,"v")=0,"",(COUNTIF('ENTRY '!DX2:DX454,"v")))</f>
        <v/>
      </c>
      <c r="DK12" s="39" t="str">
        <f>IF(COUNTIF('ENTRY '!DY2:DY454,"v")=0,"",(COUNTIF('ENTRY '!DY2:DY454,"v")))</f>
        <v/>
      </c>
      <c r="DL12" s="39">
        <f>IF(COUNTIF('ENTRY '!DZ2:DZ454,"v")=0,"",(COUNTIF('ENTRY '!DZ2:DZ454,"v")))</f>
        <v>3</v>
      </c>
      <c r="DM12" s="39" t="str">
        <f>IF(COUNTIF('ENTRY '!EA2:EA454,"v")=0,"",(COUNTIF('ENTRY '!EA2:EA454,"v")))</f>
        <v/>
      </c>
      <c r="DN12" s="39" t="str">
        <f>IF(COUNTIF('ENTRY '!EB2:EB454,"v")=0,"",(COUNTIF('ENTRY '!EB2:EB454,"v")))</f>
        <v/>
      </c>
      <c r="DO12" s="39" t="str">
        <f>IF(COUNTIF('ENTRY '!EC2:EC454,"v")=0,"",(COUNTIF('ENTRY '!EC2:EC454,"v")))</f>
        <v/>
      </c>
      <c r="DP12" s="39" t="str">
        <f>IF(COUNTIF('ENTRY '!ED2:ED454,"v")=0,"",(COUNTIF('ENTRY '!ED2:ED454,"v")))</f>
        <v/>
      </c>
      <c r="DQ12" s="39" t="str">
        <f>IF(COUNTIF('ENTRY '!EE2:EE454,"v")=0,"",(COUNTIF('ENTRY '!EE2:EE454,"v")))</f>
        <v/>
      </c>
      <c r="DR12" s="39" t="str">
        <f>IF(COUNTIF('ENTRY '!EF2:EF454,"v")=0,"",(COUNTIF('ENTRY '!EF2:EF454,"v")))</f>
        <v/>
      </c>
      <c r="DS12" s="39" t="str">
        <f>IF(COUNTIF('ENTRY '!EG2:EG454,"v")=0,"",(COUNTIF('ENTRY '!EG2:EG454,"v")))</f>
        <v/>
      </c>
      <c r="DT12" s="39" t="str">
        <f>IF(COUNTIF('ENTRY '!EH2:EH454,"v")=0,"",(COUNTIF('ENTRY '!EH2:EH454,"v")))</f>
        <v/>
      </c>
      <c r="DU12" s="39">
        <f>IF(COUNTIF('ENTRY '!EI2:EI454,"v")=0,"",(COUNTIF('ENTRY '!EI2:EI454,"v")))</f>
        <v>2</v>
      </c>
      <c r="DV12" s="39">
        <f>IF(COUNTIF('ENTRY '!EJ2:EJ454,"v")=0,"",(COUNTIF('ENTRY '!EJ2:EJ454,"v")))</f>
        <v>6</v>
      </c>
      <c r="DW12" s="39" t="str">
        <f>IF(COUNTIF('ENTRY '!EK2:EK454,"v")=0,"",(COUNTIF('ENTRY '!EK2:EK454,"v")))</f>
        <v/>
      </c>
      <c r="DX12" s="39" t="str">
        <f>IF(COUNTIF('ENTRY '!EL2:EL454,"v")=0,"",(COUNTIF('ENTRY '!EL2:EL454,"v")))</f>
        <v/>
      </c>
      <c r="DY12" s="39" t="str">
        <f>IF(COUNTIF('ENTRY '!EM2:EM454,"v")=0,"",(COUNTIF('ENTRY '!EM2:EM454,"v")))</f>
        <v/>
      </c>
      <c r="DZ12" s="39" t="str">
        <f>IF(COUNTIF('ENTRY '!EN2:EN454,"v")=0,"",(COUNTIF('ENTRY '!EN2:EN454,"v")))</f>
        <v/>
      </c>
      <c r="EA12" s="39" t="str">
        <f>IF(COUNTIF('ENTRY '!EO2:EO454,"v")=0,"",(COUNTIF('ENTRY '!EO2:EO454,"v")))</f>
        <v/>
      </c>
      <c r="EB12" s="39" t="str">
        <f>IF(COUNTIF('ENTRY '!EP2:EP454,"v")=0,"",(COUNTIF('ENTRY '!EP2:EP454,"v")))</f>
        <v/>
      </c>
      <c r="EC12" s="39" t="str">
        <f>IF(COUNTIF('ENTRY '!EQ2:EQ454,"v")=0,"",(COUNTIF('ENTRY '!EQ2:EQ454,"v")))</f>
        <v/>
      </c>
      <c r="ED12" s="39" t="str">
        <f>IF(COUNTIF('ENTRY '!ER2:ER454,"v")=0,"",(COUNTIF('ENTRY '!ER2:ER454,"v")))</f>
        <v/>
      </c>
      <c r="EE12" s="39" t="str">
        <f>IF(COUNTIF('ENTRY '!ES2:ES454,"v")=0,"",(COUNTIF('ENTRY '!ES2:ES454,"v")))</f>
        <v/>
      </c>
      <c r="EF12" s="39" t="str">
        <f>IF(COUNTIF('ENTRY '!ET2:ET454,"v")=0,"",(COUNTIF('ENTRY '!ET2:ET454,"v")))</f>
        <v/>
      </c>
      <c r="EG12" s="39" t="str">
        <f>IF(COUNTIF('ENTRY '!EU2:EU454,"v")=0,"",(COUNTIF('ENTRY '!EU2:EU454,"v")))</f>
        <v/>
      </c>
      <c r="EH12" s="39" t="str">
        <f>IF(COUNTIF('ENTRY '!EV2:EV454,"v")=0,"",(COUNTIF('ENTRY '!EV2:EV454,"v")))</f>
        <v/>
      </c>
      <c r="EI12" s="39" t="str">
        <f>IF(COUNTIF('ENTRY '!EW2:EW454,"v")=0,"",(COUNTIF('ENTRY '!EW2:EW454,"v")))</f>
        <v/>
      </c>
      <c r="EJ12" s="39" t="str">
        <f>IF(COUNTIF('ENTRY '!EX2:EX454,"v")=0,"",(COUNTIF('ENTRY '!EX2:EX454,"v")))</f>
        <v/>
      </c>
      <c r="EK12" s="39" t="str">
        <f>IF(COUNTIF('ENTRY '!EY2:EY454,"v")=0,"",(COUNTIF('ENTRY '!EY2:EY454,"v")))</f>
        <v/>
      </c>
      <c r="EL12" s="39" t="str">
        <f>IF(COUNTIF('ENTRY '!EZ2:EZ454,"v")=0,"",(COUNTIF('ENTRY '!EZ2:EZ454,"v")))</f>
        <v/>
      </c>
      <c r="EM12" s="39" t="str">
        <f>IF(COUNTIF('ENTRY '!FA2:FA454,"v")=0,"",(COUNTIF('ENTRY '!FA2:FA454,"v")))</f>
        <v/>
      </c>
      <c r="EN12" s="39">
        <f>IF(COUNTIF('ENTRY '!FB2:FB454,"v")=0,"",(COUNTIF('ENTRY '!FB2:FB454,"v")))</f>
        <v>1</v>
      </c>
      <c r="EO12" s="39">
        <f>IF(COUNTIF('ENTRY '!FC2:FC454,"v")=0,"",(COUNTIF('ENTRY '!FC2:FC454,"v")))</f>
        <v>2</v>
      </c>
      <c r="EP12" s="39" t="str">
        <f>IF(COUNTIF('ENTRY '!FD2:FD454,"v")=0,"",(COUNTIF('ENTRY '!FD2:FD454,"v")))</f>
        <v/>
      </c>
      <c r="EQ12" s="39" t="str">
        <f>IF(COUNTIF('ENTRY '!FE2:FE454,"v")=0,"",(COUNTIF('ENTRY '!FE2:FE454,"v")))</f>
        <v/>
      </c>
      <c r="ER12" s="39" t="str">
        <f>IF(COUNTIF('ENTRY '!FF2:FF454,"v")=0,"",(COUNTIF('ENTRY '!FF2:FF454,"v")))</f>
        <v/>
      </c>
      <c r="ES12" s="39" t="str">
        <f>IF(COUNTIF('ENTRY '!FG2:FG454,"v")=0,"",(COUNTIF('ENTRY '!FG2:FG454,"v")))</f>
        <v/>
      </c>
      <c r="ET12" s="39" t="str">
        <f>IF(COUNTIF('ENTRY '!FH2:FH454,"v")=0,"",(COUNTIF('ENTRY '!FH2:FH454,"v")))</f>
        <v/>
      </c>
      <c r="EU12" s="39" t="str">
        <f>IF(COUNTIF('ENTRY '!FI2:FI454,"v")=0,"",(COUNTIF('ENTRY '!FI2:FI454,"v")))</f>
        <v/>
      </c>
      <c r="EV12" s="39" t="str">
        <f>IF(COUNTIF('ENTRY '!FJ2:FJ454,"v")=0,"",(COUNTIF('ENTRY '!FJ2:FJ454,"v")))</f>
        <v/>
      </c>
      <c r="EW12" s="39" t="str">
        <f>IF(COUNTIF('ENTRY '!FK2:FK454,"v")=0,"",(COUNTIF('ENTRY '!FK2:FK454,"v")))</f>
        <v/>
      </c>
      <c r="EX12" s="39" t="str">
        <f>IF(COUNTIF('ENTRY '!FL2:FL454,"v")=0,"",(COUNTIF('ENTRY '!FL2:FL454,"v")))</f>
        <v/>
      </c>
      <c r="EY12" s="39" t="str">
        <f>IF(COUNTIF('ENTRY '!FM2:FM454,"v")=0,"",(COUNTIF('ENTRY '!FM2:FM454,"v")))</f>
        <v/>
      </c>
    </row>
    <row r="13" spans="1:156" s="70" customFormat="1">
      <c r="B13" s="71" t="s">
        <v>36</v>
      </c>
      <c r="C13" s="69"/>
      <c r="D13" s="21" t="str">
        <f t="shared" ref="D13:AI13" si="16">IF((OR(D11&lt;&gt;"",D12&lt;&gt;"")),"present","")</f>
        <v/>
      </c>
      <c r="E13" s="21" t="str">
        <f t="shared" si="16"/>
        <v>present</v>
      </c>
      <c r="F13" s="21" t="str">
        <f t="shared" si="16"/>
        <v/>
      </c>
      <c r="G13" s="21" t="str">
        <f t="shared" si="16"/>
        <v/>
      </c>
      <c r="H13" s="21" t="str">
        <f t="shared" si="16"/>
        <v/>
      </c>
      <c r="I13" s="21" t="str">
        <f t="shared" si="16"/>
        <v/>
      </c>
      <c r="J13" s="21" t="str">
        <f t="shared" si="16"/>
        <v/>
      </c>
      <c r="K13" s="21" t="str">
        <f t="shared" si="16"/>
        <v/>
      </c>
      <c r="L13" s="21" t="str">
        <f t="shared" si="16"/>
        <v/>
      </c>
      <c r="M13" s="21" t="str">
        <f t="shared" si="16"/>
        <v/>
      </c>
      <c r="N13" s="21" t="str">
        <f t="shared" si="16"/>
        <v/>
      </c>
      <c r="O13" s="21" t="str">
        <f t="shared" si="16"/>
        <v>present</v>
      </c>
      <c r="P13" s="21" t="str">
        <f t="shared" si="16"/>
        <v/>
      </c>
      <c r="Q13" s="21" t="str">
        <f t="shared" si="16"/>
        <v>present</v>
      </c>
      <c r="R13" s="21" t="str">
        <f t="shared" si="16"/>
        <v/>
      </c>
      <c r="S13" s="21" t="str">
        <f t="shared" si="16"/>
        <v>present</v>
      </c>
      <c r="T13" s="21" t="str">
        <f t="shared" si="16"/>
        <v/>
      </c>
      <c r="U13" s="21" t="str">
        <f t="shared" si="16"/>
        <v/>
      </c>
      <c r="V13" s="21" t="str">
        <f t="shared" si="16"/>
        <v/>
      </c>
      <c r="W13" s="21" t="str">
        <f t="shared" si="16"/>
        <v/>
      </c>
      <c r="X13" s="21" t="str">
        <f t="shared" si="16"/>
        <v/>
      </c>
      <c r="Y13" s="21" t="str">
        <f t="shared" si="16"/>
        <v>present</v>
      </c>
      <c r="Z13" s="21" t="str">
        <f t="shared" si="16"/>
        <v/>
      </c>
      <c r="AA13" s="21" t="str">
        <f t="shared" si="16"/>
        <v/>
      </c>
      <c r="AB13" s="21" t="str">
        <f t="shared" si="16"/>
        <v/>
      </c>
      <c r="AC13" s="21" t="str">
        <f t="shared" si="16"/>
        <v>present</v>
      </c>
      <c r="AD13" s="21" t="str">
        <f t="shared" si="16"/>
        <v/>
      </c>
      <c r="AE13" s="21" t="str">
        <f t="shared" si="16"/>
        <v/>
      </c>
      <c r="AF13" s="21" t="str">
        <f t="shared" si="16"/>
        <v/>
      </c>
      <c r="AG13" s="21" t="str">
        <f t="shared" si="16"/>
        <v/>
      </c>
      <c r="AH13" s="21" t="str">
        <f t="shared" si="16"/>
        <v/>
      </c>
      <c r="AI13" s="21" t="str">
        <f t="shared" si="16"/>
        <v>present</v>
      </c>
      <c r="AJ13" s="21" t="str">
        <f t="shared" ref="AJ13:BO13" si="17">IF((OR(AJ11&lt;&gt;"",AJ12&lt;&gt;"")),"present","")</f>
        <v/>
      </c>
      <c r="AK13" s="21" t="str">
        <f t="shared" si="17"/>
        <v/>
      </c>
      <c r="AL13" s="21" t="str">
        <f t="shared" si="17"/>
        <v/>
      </c>
      <c r="AM13" s="21" t="str">
        <f t="shared" si="17"/>
        <v/>
      </c>
      <c r="AN13" s="21" t="str">
        <f t="shared" si="17"/>
        <v/>
      </c>
      <c r="AO13" s="21" t="str">
        <f t="shared" si="17"/>
        <v/>
      </c>
      <c r="AP13" s="21" t="str">
        <f t="shared" si="17"/>
        <v/>
      </c>
      <c r="AQ13" s="21" t="str">
        <f t="shared" si="17"/>
        <v>present</v>
      </c>
      <c r="AR13" s="21" t="str">
        <f t="shared" si="17"/>
        <v/>
      </c>
      <c r="AS13" s="21" t="str">
        <f t="shared" si="17"/>
        <v>present</v>
      </c>
      <c r="AT13" s="21" t="str">
        <f t="shared" si="17"/>
        <v/>
      </c>
      <c r="AU13" s="21" t="str">
        <f t="shared" si="17"/>
        <v/>
      </c>
      <c r="AV13" s="21" t="str">
        <f t="shared" si="17"/>
        <v/>
      </c>
      <c r="AW13" s="21" t="str">
        <f t="shared" si="17"/>
        <v/>
      </c>
      <c r="AX13" s="21" t="str">
        <f t="shared" si="17"/>
        <v/>
      </c>
      <c r="AY13" s="21" t="str">
        <f t="shared" si="17"/>
        <v/>
      </c>
      <c r="AZ13" s="21" t="str">
        <f t="shared" si="17"/>
        <v/>
      </c>
      <c r="BA13" s="21" t="str">
        <f t="shared" si="17"/>
        <v>present</v>
      </c>
      <c r="BB13" s="21" t="str">
        <f t="shared" si="17"/>
        <v/>
      </c>
      <c r="BC13" s="21" t="str">
        <f t="shared" si="17"/>
        <v/>
      </c>
      <c r="BD13" s="21" t="str">
        <f t="shared" si="17"/>
        <v>present</v>
      </c>
      <c r="BE13" s="21" t="str">
        <f t="shared" si="17"/>
        <v/>
      </c>
      <c r="BF13" s="21" t="str">
        <f t="shared" si="17"/>
        <v/>
      </c>
      <c r="BG13" s="21" t="str">
        <f t="shared" si="17"/>
        <v/>
      </c>
      <c r="BH13" s="21" t="str">
        <f t="shared" si="17"/>
        <v/>
      </c>
      <c r="BI13" s="21" t="str">
        <f t="shared" si="17"/>
        <v>present</v>
      </c>
      <c r="BJ13" s="21" t="str">
        <f t="shared" si="17"/>
        <v/>
      </c>
      <c r="BK13" s="21" t="str">
        <f t="shared" si="17"/>
        <v/>
      </c>
      <c r="BL13" s="21" t="str">
        <f t="shared" si="17"/>
        <v/>
      </c>
      <c r="BM13" s="21" t="str">
        <f t="shared" si="17"/>
        <v/>
      </c>
      <c r="BN13" s="21" t="str">
        <f t="shared" si="17"/>
        <v>present</v>
      </c>
      <c r="BO13" s="21" t="str">
        <f t="shared" si="17"/>
        <v>present</v>
      </c>
      <c r="BP13" s="21" t="str">
        <f t="shared" ref="BP13:CU13" si="18">IF((OR(BP11&lt;&gt;"",BP12&lt;&gt;"")),"present","")</f>
        <v/>
      </c>
      <c r="BQ13" s="21" t="str">
        <f t="shared" si="18"/>
        <v/>
      </c>
      <c r="BR13" s="21" t="str">
        <f t="shared" si="18"/>
        <v/>
      </c>
      <c r="BS13" s="21" t="str">
        <f t="shared" si="18"/>
        <v/>
      </c>
      <c r="BT13" s="21" t="str">
        <f t="shared" si="18"/>
        <v/>
      </c>
      <c r="BU13" s="21" t="str">
        <f t="shared" si="18"/>
        <v/>
      </c>
      <c r="BV13" s="21" t="str">
        <f t="shared" si="18"/>
        <v/>
      </c>
      <c r="BW13" s="21" t="str">
        <f t="shared" si="18"/>
        <v/>
      </c>
      <c r="BX13" s="21" t="str">
        <f t="shared" si="18"/>
        <v/>
      </c>
      <c r="BY13" s="21" t="str">
        <f t="shared" si="18"/>
        <v/>
      </c>
      <c r="BZ13" s="21" t="str">
        <f t="shared" si="18"/>
        <v>present</v>
      </c>
      <c r="CA13" s="21" t="str">
        <f t="shared" si="18"/>
        <v/>
      </c>
      <c r="CB13" s="21" t="str">
        <f t="shared" si="18"/>
        <v/>
      </c>
      <c r="CC13" s="21" t="str">
        <f t="shared" si="18"/>
        <v/>
      </c>
      <c r="CD13" s="21" t="str">
        <f t="shared" si="18"/>
        <v/>
      </c>
      <c r="CE13" s="21" t="str">
        <f t="shared" si="18"/>
        <v/>
      </c>
      <c r="CF13" s="21" t="str">
        <f t="shared" si="18"/>
        <v/>
      </c>
      <c r="CG13" s="21" t="str">
        <f t="shared" si="18"/>
        <v/>
      </c>
      <c r="CH13" s="21" t="str">
        <f t="shared" si="18"/>
        <v/>
      </c>
      <c r="CI13" s="21" t="str">
        <f t="shared" si="18"/>
        <v/>
      </c>
      <c r="CJ13" s="21" t="str">
        <f t="shared" si="18"/>
        <v/>
      </c>
      <c r="CK13" s="21" t="str">
        <f t="shared" si="18"/>
        <v>present</v>
      </c>
      <c r="CL13" s="21" t="str">
        <f t="shared" si="18"/>
        <v/>
      </c>
      <c r="CM13" s="21" t="str">
        <f t="shared" si="18"/>
        <v/>
      </c>
      <c r="CN13" s="21" t="str">
        <f t="shared" si="18"/>
        <v/>
      </c>
      <c r="CO13" s="21" t="str">
        <f t="shared" si="18"/>
        <v/>
      </c>
      <c r="CP13" s="21" t="str">
        <f t="shared" si="18"/>
        <v/>
      </c>
      <c r="CQ13" s="21" t="str">
        <f t="shared" si="18"/>
        <v/>
      </c>
      <c r="CR13" s="21" t="str">
        <f t="shared" si="18"/>
        <v/>
      </c>
      <c r="CS13" s="21" t="str">
        <f t="shared" si="18"/>
        <v/>
      </c>
      <c r="CT13" s="21" t="str">
        <f t="shared" si="18"/>
        <v/>
      </c>
      <c r="CU13" s="21" t="str">
        <f t="shared" si="18"/>
        <v/>
      </c>
      <c r="CV13" s="21" t="str">
        <f t="shared" ref="CV13:EA13" si="19">IF((OR(CV11&lt;&gt;"",CV12&lt;&gt;"")),"present","")</f>
        <v/>
      </c>
      <c r="CW13" s="21" t="str">
        <f t="shared" si="19"/>
        <v/>
      </c>
      <c r="CX13" s="21" t="str">
        <f t="shared" si="19"/>
        <v/>
      </c>
      <c r="CY13" s="21" t="str">
        <f t="shared" si="19"/>
        <v>present</v>
      </c>
      <c r="CZ13" s="21" t="str">
        <f t="shared" si="19"/>
        <v/>
      </c>
      <c r="DA13" s="21" t="str">
        <f t="shared" si="19"/>
        <v/>
      </c>
      <c r="DB13" s="21" t="str">
        <f t="shared" si="19"/>
        <v/>
      </c>
      <c r="DC13" s="21" t="str">
        <f t="shared" si="19"/>
        <v/>
      </c>
      <c r="DD13" s="21" t="str">
        <f t="shared" si="19"/>
        <v/>
      </c>
      <c r="DE13" s="21" t="str">
        <f t="shared" si="19"/>
        <v/>
      </c>
      <c r="DF13" s="21" t="str">
        <f t="shared" si="19"/>
        <v/>
      </c>
      <c r="DG13" s="21" t="str">
        <f t="shared" si="19"/>
        <v>present</v>
      </c>
      <c r="DH13" s="21" t="str">
        <f t="shared" si="19"/>
        <v/>
      </c>
      <c r="DI13" s="21" t="str">
        <f t="shared" si="19"/>
        <v/>
      </c>
      <c r="DJ13" s="21" t="str">
        <f t="shared" si="19"/>
        <v/>
      </c>
      <c r="DK13" s="21" t="str">
        <f t="shared" si="19"/>
        <v/>
      </c>
      <c r="DL13" s="21" t="str">
        <f t="shared" si="19"/>
        <v>present</v>
      </c>
      <c r="DM13" s="21" t="str">
        <f t="shared" si="19"/>
        <v/>
      </c>
      <c r="DN13" s="21" t="str">
        <f t="shared" si="19"/>
        <v/>
      </c>
      <c r="DO13" s="21" t="str">
        <f t="shared" si="19"/>
        <v/>
      </c>
      <c r="DP13" s="21" t="str">
        <f t="shared" si="19"/>
        <v>present</v>
      </c>
      <c r="DQ13" s="21" t="str">
        <f t="shared" si="19"/>
        <v/>
      </c>
      <c r="DR13" s="21" t="str">
        <f t="shared" si="19"/>
        <v/>
      </c>
      <c r="DS13" s="21" t="str">
        <f t="shared" si="19"/>
        <v/>
      </c>
      <c r="DT13" s="21" t="str">
        <f t="shared" si="19"/>
        <v/>
      </c>
      <c r="DU13" s="21" t="str">
        <f t="shared" si="19"/>
        <v>present</v>
      </c>
      <c r="DV13" s="21" t="str">
        <f t="shared" si="19"/>
        <v>present</v>
      </c>
      <c r="DW13" s="21" t="str">
        <f t="shared" si="19"/>
        <v/>
      </c>
      <c r="DX13" s="21" t="str">
        <f t="shared" si="19"/>
        <v/>
      </c>
      <c r="DY13" s="21" t="str">
        <f t="shared" si="19"/>
        <v/>
      </c>
      <c r="DZ13" s="21" t="str">
        <f t="shared" si="19"/>
        <v/>
      </c>
      <c r="EA13" s="21" t="str">
        <f t="shared" si="19"/>
        <v/>
      </c>
      <c r="EB13" s="21" t="str">
        <f t="shared" ref="EB13:FG13" si="20">IF((OR(EB11&lt;&gt;"",EB12&lt;&gt;"")),"present","")</f>
        <v/>
      </c>
      <c r="EC13" s="21" t="str">
        <f t="shared" si="20"/>
        <v/>
      </c>
      <c r="ED13" s="21" t="str">
        <f t="shared" si="20"/>
        <v/>
      </c>
      <c r="EE13" s="21" t="str">
        <f t="shared" si="20"/>
        <v/>
      </c>
      <c r="EF13" s="21" t="str">
        <f t="shared" si="20"/>
        <v/>
      </c>
      <c r="EG13" s="21" t="str">
        <f t="shared" si="20"/>
        <v>present</v>
      </c>
      <c r="EH13" s="21" t="str">
        <f t="shared" si="20"/>
        <v/>
      </c>
      <c r="EI13" s="21" t="str">
        <f t="shared" si="20"/>
        <v/>
      </c>
      <c r="EJ13" s="21" t="str">
        <f t="shared" si="20"/>
        <v/>
      </c>
      <c r="EK13" s="21" t="str">
        <f t="shared" si="20"/>
        <v/>
      </c>
      <c r="EL13" s="21" t="str">
        <f t="shared" si="20"/>
        <v/>
      </c>
      <c r="EM13" s="21" t="str">
        <f t="shared" si="20"/>
        <v/>
      </c>
      <c r="EN13" s="21" t="str">
        <f t="shared" si="20"/>
        <v>present</v>
      </c>
      <c r="EO13" s="21" t="str">
        <f t="shared" si="20"/>
        <v>present</v>
      </c>
      <c r="EP13" s="21" t="str">
        <f t="shared" si="20"/>
        <v/>
      </c>
      <c r="EQ13" s="21" t="str">
        <f t="shared" si="20"/>
        <v>present</v>
      </c>
      <c r="ER13" s="21" t="str">
        <f t="shared" si="20"/>
        <v/>
      </c>
      <c r="ES13" s="21" t="str">
        <f t="shared" si="20"/>
        <v/>
      </c>
      <c r="ET13" s="21" t="str">
        <f t="shared" si="20"/>
        <v/>
      </c>
      <c r="EU13" s="21" t="str">
        <f t="shared" si="20"/>
        <v/>
      </c>
      <c r="EV13" s="21" t="str">
        <f t="shared" si="20"/>
        <v/>
      </c>
      <c r="EW13" s="21" t="str">
        <f t="shared" si="20"/>
        <v/>
      </c>
      <c r="EX13" s="21" t="str">
        <f t="shared" si="20"/>
        <v/>
      </c>
      <c r="EY13" s="21" t="str">
        <f t="shared" si="20"/>
        <v/>
      </c>
    </row>
    <row r="14" spans="1:156" s="75" customFormat="1">
      <c r="A14" s="20"/>
      <c r="B14" s="20" t="s">
        <v>2</v>
      </c>
      <c r="C14" s="16">
        <f>IF(SUM(D14:EY14)&gt;0,SUM(D14:EY14),"")</f>
        <v>0.13336359848508406</v>
      </c>
      <c r="D14" s="21" t="str">
        <f t="shared" ref="D14:AI14" si="21">IF(D8="","",(D8*D8)/10000)</f>
        <v/>
      </c>
      <c r="E14" s="21">
        <f t="shared" si="21"/>
        <v>1.5547166995230131E-4</v>
      </c>
      <c r="F14" s="21" t="str">
        <f t="shared" si="21"/>
        <v/>
      </c>
      <c r="G14" s="21" t="str">
        <f t="shared" si="21"/>
        <v/>
      </c>
      <c r="H14" s="21" t="str">
        <f t="shared" si="21"/>
        <v/>
      </c>
      <c r="I14" s="21" t="str">
        <f t="shared" si="21"/>
        <v/>
      </c>
      <c r="J14" s="21" t="str">
        <f t="shared" si="21"/>
        <v/>
      </c>
      <c r="K14" s="21" t="str">
        <f t="shared" si="21"/>
        <v/>
      </c>
      <c r="L14" s="21" t="str">
        <f t="shared" si="21"/>
        <v/>
      </c>
      <c r="M14" s="21" t="str">
        <f t="shared" si="21"/>
        <v/>
      </c>
      <c r="N14" s="21" t="str">
        <f t="shared" si="21"/>
        <v/>
      </c>
      <c r="O14" s="21">
        <f t="shared" si="21"/>
        <v>6.2188667980920504E-6</v>
      </c>
      <c r="P14" s="21" t="str">
        <f t="shared" si="21"/>
        <v/>
      </c>
      <c r="Q14" s="21">
        <f t="shared" si="21"/>
        <v>8.0820392908004315E-2</v>
      </c>
      <c r="R14" s="21" t="str">
        <f t="shared" si="21"/>
        <v/>
      </c>
      <c r="S14" s="21">
        <f t="shared" si="21"/>
        <v>3.0472447310651054E-4</v>
      </c>
      <c r="T14" s="21" t="str">
        <f t="shared" si="21"/>
        <v/>
      </c>
      <c r="U14" s="21" t="str">
        <f t="shared" si="21"/>
        <v/>
      </c>
      <c r="V14" s="21" t="str">
        <f t="shared" si="21"/>
        <v/>
      </c>
      <c r="W14" s="21" t="str">
        <f t="shared" si="21"/>
        <v/>
      </c>
      <c r="X14" s="21" t="str">
        <f t="shared" si="21"/>
        <v/>
      </c>
      <c r="Y14" s="21">
        <f t="shared" si="21"/>
        <v>1.5547166995230131E-4</v>
      </c>
      <c r="Z14" s="21" t="str">
        <f t="shared" si="21"/>
        <v/>
      </c>
      <c r="AA14" s="21" t="str">
        <f t="shared" si="21"/>
        <v/>
      </c>
      <c r="AB14" s="21" t="str">
        <f t="shared" si="21"/>
        <v/>
      </c>
      <c r="AC14" s="21">
        <f t="shared" si="21"/>
        <v>4.8755915697041687E-3</v>
      </c>
      <c r="AD14" s="21" t="str">
        <f t="shared" si="21"/>
        <v/>
      </c>
      <c r="AE14" s="21" t="str">
        <f t="shared" si="21"/>
        <v/>
      </c>
      <c r="AF14" s="21" t="str">
        <f t="shared" si="21"/>
        <v/>
      </c>
      <c r="AG14" s="21" t="str">
        <f t="shared" si="21"/>
        <v/>
      </c>
      <c r="AH14" s="21" t="str">
        <f t="shared" si="21"/>
        <v/>
      </c>
      <c r="AI14" s="21">
        <f t="shared" si="21"/>
        <v>6.2188667980920523E-4</v>
      </c>
      <c r="AJ14" s="21" t="str">
        <f t="shared" ref="AJ14:BO14" si="22">IF(AJ8="","",(AJ8*AJ8)/10000)</f>
        <v/>
      </c>
      <c r="AK14" s="21" t="str">
        <f t="shared" si="22"/>
        <v/>
      </c>
      <c r="AL14" s="21" t="str">
        <f t="shared" si="22"/>
        <v/>
      </c>
      <c r="AM14" s="21" t="str">
        <f t="shared" si="22"/>
        <v/>
      </c>
      <c r="AN14" s="21" t="str">
        <f t="shared" si="22"/>
        <v/>
      </c>
      <c r="AO14" s="21" t="str">
        <f t="shared" si="22"/>
        <v/>
      </c>
      <c r="AP14" s="21" t="str">
        <f t="shared" si="22"/>
        <v/>
      </c>
      <c r="AQ14" s="21">
        <f t="shared" si="22"/>
        <v>9.4588963998980136E-3</v>
      </c>
      <c r="AR14" s="21" t="str">
        <f t="shared" si="22"/>
        <v/>
      </c>
      <c r="AS14" s="21">
        <f t="shared" si="22"/>
        <v>3.0099315302765531E-3</v>
      </c>
      <c r="AT14" s="21" t="str">
        <f t="shared" si="22"/>
        <v/>
      </c>
      <c r="AU14" s="21" t="str">
        <f t="shared" si="22"/>
        <v/>
      </c>
      <c r="AV14" s="21" t="str">
        <f t="shared" si="22"/>
        <v/>
      </c>
      <c r="AW14" s="21" t="str">
        <f t="shared" si="22"/>
        <v/>
      </c>
      <c r="AX14" s="21" t="str">
        <f t="shared" si="22"/>
        <v/>
      </c>
      <c r="AY14" s="21" t="str">
        <f t="shared" si="22"/>
        <v/>
      </c>
      <c r="AZ14" s="21" t="str">
        <f t="shared" si="22"/>
        <v/>
      </c>
      <c r="BA14" s="21">
        <f t="shared" si="22"/>
        <v>5.5969801182828474E-5</v>
      </c>
      <c r="BB14" s="21" t="str">
        <f t="shared" si="22"/>
        <v/>
      </c>
      <c r="BC14" s="21" t="str">
        <f t="shared" si="22"/>
        <v/>
      </c>
      <c r="BD14" s="21">
        <f t="shared" si="22"/>
        <v>2.2450109141112307E-3</v>
      </c>
      <c r="BE14" s="21" t="str">
        <f t="shared" si="22"/>
        <v/>
      </c>
      <c r="BF14" s="21" t="str">
        <f t="shared" si="22"/>
        <v/>
      </c>
      <c r="BG14" s="21" t="str">
        <f t="shared" si="22"/>
        <v/>
      </c>
      <c r="BH14" s="21" t="str">
        <f t="shared" si="22"/>
        <v/>
      </c>
      <c r="BI14" s="21">
        <f t="shared" si="22"/>
        <v>3.0472447310651054E-4</v>
      </c>
      <c r="BJ14" s="21" t="str">
        <f t="shared" si="22"/>
        <v/>
      </c>
      <c r="BK14" s="21" t="str">
        <f t="shared" si="22"/>
        <v/>
      </c>
      <c r="BL14" s="21" t="str">
        <f t="shared" si="22"/>
        <v/>
      </c>
      <c r="BM14" s="21" t="str">
        <f t="shared" si="22"/>
        <v/>
      </c>
      <c r="BN14" s="21">
        <f t="shared" si="22"/>
        <v>1.3737476756985344E-2</v>
      </c>
      <c r="BO14" s="21">
        <f t="shared" si="22"/>
        <v>6.2188667980920504E-6</v>
      </c>
      <c r="BP14" s="21" t="str">
        <f t="shared" ref="BP14:CU14" si="23">IF(BP8="","",(BP8*BP8)/10000)</f>
        <v/>
      </c>
      <c r="BQ14" s="21" t="str">
        <f t="shared" si="23"/>
        <v/>
      </c>
      <c r="BR14" s="21" t="str">
        <f t="shared" si="23"/>
        <v/>
      </c>
      <c r="BS14" s="21" t="str">
        <f t="shared" si="23"/>
        <v/>
      </c>
      <c r="BT14" s="21" t="str">
        <f t="shared" si="23"/>
        <v/>
      </c>
      <c r="BU14" s="21" t="str">
        <f t="shared" si="23"/>
        <v/>
      </c>
      <c r="BV14" s="21" t="str">
        <f t="shared" si="23"/>
        <v/>
      </c>
      <c r="BW14" s="21" t="str">
        <f t="shared" si="23"/>
        <v/>
      </c>
      <c r="BX14" s="21" t="str">
        <f t="shared" si="23"/>
        <v/>
      </c>
      <c r="BY14" s="21" t="str">
        <f t="shared" si="23"/>
        <v/>
      </c>
      <c r="BZ14" s="21">
        <f t="shared" si="23"/>
        <v>2.4875467192368202E-5</v>
      </c>
      <c r="CA14" s="21" t="str">
        <f t="shared" si="23"/>
        <v/>
      </c>
      <c r="CB14" s="21" t="str">
        <f t="shared" si="23"/>
        <v/>
      </c>
      <c r="CC14" s="21" t="str">
        <f t="shared" si="23"/>
        <v/>
      </c>
      <c r="CD14" s="21" t="str">
        <f t="shared" si="23"/>
        <v/>
      </c>
      <c r="CE14" s="21" t="str">
        <f t="shared" si="23"/>
        <v/>
      </c>
      <c r="CF14" s="21" t="str">
        <f t="shared" si="23"/>
        <v/>
      </c>
      <c r="CG14" s="21" t="str">
        <f t="shared" si="23"/>
        <v/>
      </c>
      <c r="CH14" s="21" t="str">
        <f t="shared" si="23"/>
        <v/>
      </c>
      <c r="CI14" s="21" t="str">
        <f t="shared" si="23"/>
        <v/>
      </c>
      <c r="CJ14" s="21" t="str">
        <f t="shared" si="23"/>
        <v/>
      </c>
      <c r="CK14" s="21" t="str">
        <f t="shared" si="23"/>
        <v/>
      </c>
      <c r="CL14" s="21" t="str">
        <f t="shared" si="23"/>
        <v/>
      </c>
      <c r="CM14" s="21" t="str">
        <f t="shared" si="23"/>
        <v/>
      </c>
      <c r="CN14" s="21" t="str">
        <f t="shared" si="23"/>
        <v/>
      </c>
      <c r="CO14" s="21" t="str">
        <f t="shared" si="23"/>
        <v/>
      </c>
      <c r="CP14" s="21" t="str">
        <f t="shared" si="23"/>
        <v/>
      </c>
      <c r="CQ14" s="21" t="str">
        <f t="shared" si="23"/>
        <v/>
      </c>
      <c r="CR14" s="21" t="str">
        <f t="shared" si="23"/>
        <v/>
      </c>
      <c r="CS14" s="21" t="str">
        <f t="shared" si="23"/>
        <v/>
      </c>
      <c r="CT14" s="21" t="str">
        <f t="shared" si="23"/>
        <v/>
      </c>
      <c r="CU14" s="21" t="str">
        <f t="shared" si="23"/>
        <v/>
      </c>
      <c r="CV14" s="21" t="str">
        <f t="shared" ref="CV14:EA14" si="24">IF(CV8="","",(CV8*CV8)/10000)</f>
        <v/>
      </c>
      <c r="CW14" s="21" t="str">
        <f t="shared" si="24"/>
        <v/>
      </c>
      <c r="CX14" s="21" t="str">
        <f t="shared" si="24"/>
        <v/>
      </c>
      <c r="CY14" s="21">
        <f t="shared" si="24"/>
        <v>6.2188667980920504E-6</v>
      </c>
      <c r="CZ14" s="21" t="str">
        <f t="shared" si="24"/>
        <v/>
      </c>
      <c r="DA14" s="21" t="str">
        <f t="shared" si="24"/>
        <v/>
      </c>
      <c r="DB14" s="21" t="str">
        <f t="shared" si="24"/>
        <v/>
      </c>
      <c r="DC14" s="21" t="str">
        <f t="shared" si="24"/>
        <v/>
      </c>
      <c r="DD14" s="21" t="str">
        <f t="shared" si="24"/>
        <v/>
      </c>
      <c r="DE14" s="21" t="str">
        <f t="shared" si="24"/>
        <v/>
      </c>
      <c r="DF14" s="21" t="str">
        <f t="shared" si="24"/>
        <v/>
      </c>
      <c r="DG14" s="21">
        <f t="shared" si="24"/>
        <v>2.4875467192368202E-5</v>
      </c>
      <c r="DH14" s="21" t="str">
        <f t="shared" si="24"/>
        <v/>
      </c>
      <c r="DI14" s="21" t="str">
        <f t="shared" si="24"/>
        <v/>
      </c>
      <c r="DJ14" s="21" t="str">
        <f t="shared" si="24"/>
        <v/>
      </c>
      <c r="DK14" s="21" t="str">
        <f t="shared" si="24"/>
        <v/>
      </c>
      <c r="DL14" s="21">
        <f t="shared" si="24"/>
        <v>1.5547166995230131E-4</v>
      </c>
      <c r="DM14" s="21" t="str">
        <f t="shared" si="24"/>
        <v/>
      </c>
      <c r="DN14" s="21" t="str">
        <f t="shared" si="24"/>
        <v/>
      </c>
      <c r="DO14" s="21" t="str">
        <f t="shared" si="24"/>
        <v/>
      </c>
      <c r="DP14" s="21">
        <f t="shared" si="24"/>
        <v>9.4588963998980136E-3</v>
      </c>
      <c r="DQ14" s="21" t="str">
        <f t="shared" si="24"/>
        <v/>
      </c>
      <c r="DR14" s="21" t="str">
        <f t="shared" si="24"/>
        <v/>
      </c>
      <c r="DS14" s="21" t="str">
        <f t="shared" si="24"/>
        <v/>
      </c>
      <c r="DT14" s="21" t="str">
        <f t="shared" si="24"/>
        <v/>
      </c>
      <c r="DU14" s="21">
        <f t="shared" si="24"/>
        <v>6.2188667980920504E-6</v>
      </c>
      <c r="DV14" s="21">
        <f t="shared" si="24"/>
        <v>3.0472447310651054E-4</v>
      </c>
      <c r="DW14" s="21" t="str">
        <f t="shared" si="24"/>
        <v/>
      </c>
      <c r="DX14" s="21" t="str">
        <f t="shared" si="24"/>
        <v/>
      </c>
      <c r="DY14" s="21" t="str">
        <f t="shared" si="24"/>
        <v/>
      </c>
      <c r="DZ14" s="21" t="str">
        <f t="shared" si="24"/>
        <v/>
      </c>
      <c r="EA14" s="21" t="str">
        <f t="shared" si="24"/>
        <v/>
      </c>
      <c r="EB14" s="21" t="str">
        <f t="shared" ref="EB14:EK14" si="25">IF(EB8="","",(EB8*EB8)/10000)</f>
        <v/>
      </c>
      <c r="EC14" s="21" t="str">
        <f t="shared" si="25"/>
        <v/>
      </c>
      <c r="ED14" s="21" t="str">
        <f t="shared" si="25"/>
        <v/>
      </c>
      <c r="EE14" s="21" t="str">
        <f t="shared" si="25"/>
        <v/>
      </c>
      <c r="EF14" s="21" t="str">
        <f t="shared" si="25"/>
        <v/>
      </c>
      <c r="EG14" s="21">
        <f t="shared" si="25"/>
        <v>7.6181118276627633E-3</v>
      </c>
      <c r="EH14" s="21" t="str">
        <f t="shared" si="25"/>
        <v/>
      </c>
      <c r="EI14" s="21" t="str">
        <f t="shared" si="25"/>
        <v/>
      </c>
      <c r="EJ14" s="21" t="str">
        <f t="shared" si="25"/>
        <v/>
      </c>
      <c r="EK14" s="21" t="str">
        <f t="shared" si="25"/>
        <v/>
      </c>
      <c r="EL14" s="21"/>
      <c r="EM14" s="21"/>
      <c r="EN14" s="21"/>
      <c r="EO14" s="21"/>
      <c r="EP14" s="21"/>
      <c r="EQ14" s="21">
        <f t="shared" ref="EQ14:EY14" si="26">IF(EQ8="","",(EQ8*EQ8)/10000)</f>
        <v>6.2188667980920504E-6</v>
      </c>
      <c r="ER14" s="21" t="str">
        <f t="shared" si="26"/>
        <v/>
      </c>
      <c r="ES14" s="21" t="str">
        <f t="shared" si="26"/>
        <v/>
      </c>
      <c r="ET14" s="21" t="str">
        <f t="shared" si="26"/>
        <v/>
      </c>
      <c r="EU14" s="21" t="str">
        <f t="shared" si="26"/>
        <v/>
      </c>
      <c r="EV14" s="21" t="str">
        <f t="shared" si="26"/>
        <v/>
      </c>
      <c r="EW14" s="21" t="str">
        <f t="shared" si="26"/>
        <v/>
      </c>
      <c r="EX14" s="21" t="str">
        <f t="shared" si="26"/>
        <v/>
      </c>
      <c r="EY14" s="21" t="str">
        <f t="shared" si="26"/>
        <v/>
      </c>
    </row>
    <row r="15" spans="1:156" s="66" customFormat="1">
      <c r="B15" s="67"/>
      <c r="C15" s="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</row>
    <row r="16" spans="1:156" ht="18">
      <c r="B16" s="17" t="s">
        <v>24</v>
      </c>
      <c r="C16" s="76"/>
      <c r="D16" s="32"/>
      <c r="E16" s="33"/>
      <c r="F16" s="27"/>
      <c r="G16" s="27"/>
      <c r="H16" s="27"/>
      <c r="I16" s="27"/>
      <c r="J16" s="57"/>
      <c r="K16" s="57"/>
      <c r="L16" s="57"/>
      <c r="M16" s="57"/>
      <c r="N16" s="5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</row>
    <row r="17" spans="2:153">
      <c r="B17" s="12" t="s">
        <v>331</v>
      </c>
      <c r="C17" s="43">
        <f>IF(SUM('ENTRY '!M2:M454)=0,"",COUNT('ENTRY '!M2:M454))</f>
        <v>453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</row>
    <row r="18" spans="2:153">
      <c r="B18" s="1" t="s">
        <v>54</v>
      </c>
      <c r="C18" s="43">
        <f>IF(SUM('ENTRY '!G2:G454)=0,"",COUNT('ENTRY '!G2:G454))</f>
        <v>153</v>
      </c>
      <c r="D18" s="35"/>
      <c r="E18" s="3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</row>
    <row r="19" spans="2:153">
      <c r="B19" s="1" t="s">
        <v>55</v>
      </c>
      <c r="C19" s="43">
        <f>IF(SUM('ENTRY '!H2:H454)=0,"",SUM('ENTRY '!H2:H454))</f>
        <v>428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</row>
    <row r="20" spans="2:153">
      <c r="B20" s="10" t="s">
        <v>20</v>
      </c>
      <c r="C20" s="44">
        <f>IF(C19="","",(C18/C19)*100)</f>
        <v>35.747663551401871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</row>
    <row r="21" spans="2:153">
      <c r="B21" s="1" t="s">
        <v>3</v>
      </c>
      <c r="C21" s="44">
        <f>IF(C14="","",(1-C14))</f>
        <v>0.86663640151491594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</row>
    <row r="22" spans="2:153" ht="15" customHeight="1">
      <c r="B22" s="1" t="s">
        <v>273</v>
      </c>
      <c r="C22" s="44">
        <f>IF(SUM('ENTRY '!G2:G454)=0,"",MAX('ENTRY '!G2:G454))</f>
        <v>19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</row>
    <row r="23" spans="2:153">
      <c r="B23" s="1" t="s">
        <v>56</v>
      </c>
      <c r="C23" s="45">
        <f>IF($C$17="","",COUNTIF('ENTRY '!O2:O454,"R"))</f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</row>
    <row r="24" spans="2:153">
      <c r="B24" s="1" t="s">
        <v>27</v>
      </c>
      <c r="C24" s="45">
        <f>IF($C$17="","",COUNTIF('ENTRY '!O2:O454,"P"))</f>
        <v>450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</row>
    <row r="25" spans="2:153">
      <c r="B25" s="1" t="s">
        <v>32</v>
      </c>
      <c r="C25" s="46">
        <f>IF($C$17="","",(IF(SUM('ENTRY '!E2:E454)=0,"",AVERAGE('ENTRY '!E2:E454))))</f>
        <v>0.93691588785046731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</row>
    <row r="26" spans="2:153">
      <c r="B26" s="1" t="s">
        <v>57</v>
      </c>
      <c r="C26" s="46">
        <f>IF(SUM('ENTRY '!C2:C454)=0,"",AVERAGE('ENTRY '!C2:C454))</f>
        <v>2.6209150326797386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</row>
    <row r="27" spans="2:153">
      <c r="B27" s="1" t="s">
        <v>28</v>
      </c>
      <c r="C27" s="46">
        <f>IF(SUM('ENTRY '!F2:F454)=0,"",AVERAGE('ENTRY '!F2:F454))</f>
        <v>0.92289719626168221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</row>
    <row r="28" spans="2:153">
      <c r="B28" s="1" t="s">
        <v>58</v>
      </c>
      <c r="C28" s="46">
        <f>IF(SUM('ENTRY '!D2:D454)=0,"",AVERAGE('ENTRY '!D2:D454))</f>
        <v>2.5816993464052289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</row>
    <row r="29" spans="2:153">
      <c r="B29" s="1" t="s">
        <v>34</v>
      </c>
      <c r="C29" s="43">
        <f>IF(SUM(D9:EK9,EQ9:EY9)=0,"",COUNT(D9:EK9,EQ9:EY9))</f>
        <v>23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</row>
    <row r="30" spans="2:153">
      <c r="B30" s="1" t="s">
        <v>33</v>
      </c>
      <c r="C30" s="43">
        <f>IF($C$17="","",SUM((COUNTIF(D13:EK13,"present")),(COUNTIF(EQ13:EY13,"present"))))</f>
        <v>24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</row>
    <row r="31" spans="2:153" ht="15" customHeight="1">
      <c r="B31" s="1" t="s">
        <v>702</v>
      </c>
      <c r="C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</row>
    <row r="32" spans="2:153" ht="15" customHeight="1">
      <c r="B32" s="1" t="s">
        <v>626</v>
      </c>
      <c r="C32" s="44">
        <f>IF(SUM('ENTRY '!G2:G454)=0,"",AVERAGE('ENTRY '!G2:G454))</f>
        <v>5.7352941176470589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</row>
    <row r="33" spans="2:3">
      <c r="B33" s="1" t="s">
        <v>627</v>
      </c>
      <c r="C33" s="44">
        <f>IF(SUM('ENTRY '!G2:G454)=0,"",MEDIAN('ENTRY '!G2:G454))</f>
        <v>4.5</v>
      </c>
    </row>
    <row r="34" spans="2:3">
      <c r="B34" s="1" t="s">
        <v>641</v>
      </c>
      <c r="C34" s="44">
        <f>IF(C17="","",AVERAGE('ENTRY '!Q2:Q454))</f>
        <v>1.9276315789473684</v>
      </c>
    </row>
    <row r="35" spans="2:3" ht="15.75">
      <c r="B35" s="91" t="s">
        <v>272</v>
      </c>
    </row>
  </sheetData>
  <sheetProtection selectLockedCells="1" selectUnlockedCells="1"/>
  <phoneticPr fontId="11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42" bestFit="1" customWidth="1"/>
    <col min="4" max="4" width="6.7109375" style="34" customWidth="1"/>
    <col min="5" max="29" width="6.7109375" customWidth="1"/>
    <col min="30" max="16384" width="5.7109375" style="27"/>
  </cols>
  <sheetData>
    <row r="1" spans="1:31" s="15" customFormat="1" ht="138.6" customHeight="1">
      <c r="A1" s="52"/>
      <c r="B1" s="41" t="s">
        <v>14</v>
      </c>
      <c r="C1" s="163" t="s">
        <v>12</v>
      </c>
      <c r="D1" s="165" t="s">
        <v>335</v>
      </c>
      <c r="E1" s="166" t="str">
        <f>'ENTRY '!AC1</f>
        <v>Carex comosa,Bottle brush sedge</v>
      </c>
      <c r="F1" s="166" t="str">
        <f>'ENTRY '!AE1</f>
        <v>Ceratophyllum demersum,Coontail</v>
      </c>
      <c r="G1" s="166" t="str">
        <f>'ENTRY '!AG1</f>
        <v>Chara sp.,Muskgrasses</v>
      </c>
      <c r="H1" s="166" t="str">
        <f>'ENTRY '!AM1</f>
        <v>Eleocharis acicularis,Needle spikerush</v>
      </c>
      <c r="I1" s="166" t="str">
        <f>'ENTRY '!AQ1</f>
        <v>Elodea canadensis,Common waterweed</v>
      </c>
      <c r="J1" s="166" t="str">
        <f>'ENTRY '!AW1</f>
        <v>Heteranthera dubia,Water star-grass</v>
      </c>
      <c r="K1" s="166" t="str">
        <f>'ENTRY '!BE1</f>
        <v>Lemna minor,Small duckweed</v>
      </c>
      <c r="L1" s="166" t="str">
        <f>'ENTRY '!BG1</f>
        <v>Lemna trisulca,Forked duckweed</v>
      </c>
      <c r="M1" s="166" t="str">
        <f>'ENTRY '!BO1</f>
        <v>Myriophyllum sibiricum,Northern water-milfoil</v>
      </c>
      <c r="N1" s="166" t="str">
        <f>'ENTRY '!BR1</f>
        <v>Najas flexilis,Slender naiad</v>
      </c>
      <c r="O1" s="166" t="str">
        <f>'ENTRY '!BW1</f>
        <v>Nitella sp.,Nitella</v>
      </c>
      <c r="P1" s="166" t="str">
        <f>'ENTRY '!CB1</f>
        <v>Nymphaea odorata,White water lily</v>
      </c>
      <c r="Q1" s="166" t="str">
        <f>'ENTRY '!CC1</f>
        <v>Phalaris arundinacea,Reed canary grass</v>
      </c>
      <c r="R1" s="166" t="str">
        <f>'ENTRY '!CN1</f>
        <v>Potamogeton foliosus,Leafy pondweed</v>
      </c>
      <c r="S1" s="166" t="str">
        <f>'ENTRY '!CY1</f>
        <v>Potamogeton pusillus,Small pondweed</v>
      </c>
      <c r="T1" s="166" t="str">
        <f>'ENTRY '!DM1</f>
        <v>Sagittaria graminea,Grass-leaved arrowhead</v>
      </c>
      <c r="U1" s="166" t="str">
        <f>'ENTRY '!DU1</f>
        <v>Schoenoplectus tabernaemontani,Softstem bulrush</v>
      </c>
      <c r="V1" s="166" t="str">
        <f>'ENTRY '!DZ1</f>
        <v>Sparganium eurycarpum,Common bur-reed</v>
      </c>
      <c r="W1" s="166" t="str">
        <f>'ENTRY '!ED1</f>
        <v>Spirodela polyrhiza,Large duckweed</v>
      </c>
      <c r="X1" s="166" t="str">
        <f>'ENTRY '!EI1</f>
        <v>Typha latifolia,Broad-leaved cattail</v>
      </c>
      <c r="Y1" s="166" t="str">
        <f>'ENTRY '!EJ1</f>
        <v>Typha X glauca,Hybrid Cattail</v>
      </c>
      <c r="Z1" s="166" t="str">
        <f>'ENTRY '!EU1</f>
        <v>Wolffia columbiana,Common watermeal</v>
      </c>
      <c r="AA1" s="166" t="str">
        <f>'ENTRY '!FB1</f>
        <v>Filamentous algae</v>
      </c>
      <c r="AB1" s="166" t="str">
        <f>'ENTRY '!FC1</f>
        <v>Riccia fluitans,Slender riccia</v>
      </c>
      <c r="AC1" s="166" t="str">
        <f>'ENTRY '!FE1</f>
        <v>Juncus effusus,Common rush</v>
      </c>
      <c r="AD1" s="166"/>
      <c r="AE1" s="25"/>
    </row>
    <row r="2" spans="1:31" s="15" customFormat="1" ht="12.75" customHeight="1">
      <c r="A2" s="53" t="s">
        <v>49</v>
      </c>
      <c r="B2" s="51" t="str">
        <f>IF('ENTRY '!I2="","",'ENTRY '!I2)</f>
        <v>Long Lake</v>
      </c>
      <c r="C2" s="40"/>
      <c r="D2" s="2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1" s="15" customFormat="1" ht="12.75" customHeight="1">
      <c r="A3" s="53" t="s">
        <v>25</v>
      </c>
      <c r="B3" s="51" t="str">
        <f>IF('ENTRY '!I3="","",'ENTRY '!I3)</f>
        <v>Polk</v>
      </c>
      <c r="C3" s="40"/>
      <c r="D3" s="2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1" s="15" customFormat="1" ht="12.75" customHeight="1">
      <c r="A4" s="53" t="s">
        <v>26</v>
      </c>
      <c r="B4" s="51">
        <f>IF('ENTRY '!I4="","",'ENTRY '!I4)</f>
        <v>2478200</v>
      </c>
      <c r="C4" s="40"/>
      <c r="D4" s="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1" s="15" customFormat="1" ht="12.75" customHeight="1">
      <c r="A5" s="54" t="s">
        <v>39</v>
      </c>
      <c r="B5" s="58" t="str">
        <f>IF('ENTRY '!I5="","",'ENTRY '!I5)</f>
        <v>7 23-24 16</v>
      </c>
      <c r="C5" s="40"/>
      <c r="D5" s="29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1" s="15" customFormat="1" ht="15" customHeight="1">
      <c r="B6" s="14" t="s">
        <v>23</v>
      </c>
      <c r="C6" s="40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1"/>
      <c r="AD6" s="31"/>
    </row>
    <row r="7" spans="1:31">
      <c r="B7" s="1" t="s">
        <v>59</v>
      </c>
      <c r="C7" s="55"/>
      <c r="D7" s="37">
        <f>IF(SUM('ENTRY '!S2:S454)=0,"",COUNT('ENTRY '!S2:S454))</f>
        <v>5</v>
      </c>
      <c r="E7" s="37">
        <f>IF(SUM('ENTRY '!AC2:AC454)=0,"",COUNT('ENTRY '!AC2:AC454))</f>
        <v>1</v>
      </c>
      <c r="F7" s="37">
        <f>IF(SUM('ENTRY '!AE2:AE454)=0,"",COUNT('ENTRY '!AE2:AE454))</f>
        <v>114</v>
      </c>
      <c r="G7" s="37">
        <f>IF(SUM('ENTRY '!AG2:AG454)=0,"",COUNT('ENTRY '!AG2:AG454))</f>
        <v>7</v>
      </c>
      <c r="H7" s="37">
        <f>IF(SUM('ENTRY '!AM2:AM454)=0,"",COUNT('ENTRY '!AM2:AM454))</f>
        <v>5</v>
      </c>
      <c r="I7" s="37">
        <f>IF(SUM('ENTRY '!AQ2:AQ454)=0,"",COUNT('ENTRY '!AQ2:AQ454))</f>
        <v>28</v>
      </c>
      <c r="J7" s="37">
        <f>IF(SUM('ENTRY '!AW2:AW454)=0,"",COUNT('ENTRY '!AW2:AW454))</f>
        <v>10</v>
      </c>
      <c r="K7" s="37">
        <f>IF(SUM('ENTRY '!BE2:BE454)=0,"",COUNT('ENTRY '!BE2:BE454))</f>
        <v>39</v>
      </c>
      <c r="L7" s="37">
        <f>IF(SUM('ENTRY '!BG2:BG454)=0,"",COUNT('ENTRY '!BG2:BG454))</f>
        <v>22</v>
      </c>
      <c r="M7" s="37">
        <f>IF(SUM('ENTRY '!BO2:BO454)=0,"",COUNT('ENTRY '!BO2:BO454))</f>
        <v>3</v>
      </c>
      <c r="N7" s="37">
        <f>IF(SUM('ENTRY '!BR2:BR454)=0,"",COUNT('ENTRY '!BR2:BR454))</f>
        <v>19</v>
      </c>
      <c r="O7" s="37">
        <f>IF(SUM('ENTRY '!BW2:BW454)=0,"",COUNT('ENTRY '!BW2:BW454))</f>
        <v>7</v>
      </c>
      <c r="P7" s="37">
        <f>IF(SUM('ENTRY '!CB2:CB454)=0,"",COUNT('ENTRY '!CB2:CB454))</f>
        <v>47</v>
      </c>
      <c r="Q7" s="37">
        <f>IF(SUM('ENTRY '!CC2:CC454)=0,"",COUNT('ENTRY '!CC2:CC454))</f>
        <v>1</v>
      </c>
      <c r="R7" s="37">
        <f>IF(SUM('ENTRY '!CN2:CN454)=0,"",COUNT('ENTRY '!CN2:CN454))</f>
        <v>2</v>
      </c>
      <c r="S7" s="37" t="str">
        <f>IF(SUM('ENTRY '!CY2:CY454)=0,"",COUNT('ENTRY '!CY2:CY454))</f>
        <v/>
      </c>
      <c r="T7" s="37">
        <f>IF(SUM('ENTRY '!DM2:DM454)=0,"",COUNT('ENTRY '!DM2:DM454))</f>
        <v>1</v>
      </c>
      <c r="U7" s="37">
        <f>IF(SUM('ENTRY '!DU2:DU454)=0,"",COUNT('ENTRY '!DU2:DU454))</f>
        <v>2</v>
      </c>
      <c r="V7" s="37">
        <f>IF(SUM('ENTRY '!DZ2:DZ454)=0,"",COUNT('ENTRY '!DZ2:DZ454))</f>
        <v>5</v>
      </c>
      <c r="W7" s="37">
        <f>IF(SUM('ENTRY '!ED2:ED454)=0,"",COUNT('ENTRY '!ED2:ED454))</f>
        <v>39</v>
      </c>
      <c r="X7" s="37">
        <f>IF(SUM('ENTRY '!EI2:EI454)=0,"",COUNT('ENTRY '!EI2:EI454))</f>
        <v>1</v>
      </c>
      <c r="Y7" s="37">
        <f>IF(SUM('ENTRY '!EJ2:EJ454)=0,"",COUNT('ENTRY '!EJ2:EJ454))</f>
        <v>7</v>
      </c>
      <c r="Z7" s="37">
        <f>IF(SUM('ENTRY '!EU2:EU454)=0,"",COUNT('ENTRY '!EU2:EU454))</f>
        <v>35</v>
      </c>
      <c r="AA7" s="37">
        <f>IF(SUM('ENTRY '!FB2:FB454)=0,"",COUNT('ENTRY '!FB2:FB454))</f>
        <v>83</v>
      </c>
      <c r="AB7" s="37">
        <f>IF(SUM('ENTRY '!FC2:FC454)=0,"",COUNT('ENTRY '!FC2:FC454))</f>
        <v>2</v>
      </c>
      <c r="AC7" s="37">
        <f>IF(SUM('ENTRY '!FE2:FE454)=0,"",COUNT('ENTRY '!FE2:FE454))</f>
        <v>1</v>
      </c>
      <c r="AD7" s="37"/>
    </row>
    <row r="8" spans="1:31" s="74" customFormat="1" ht="12.75" customHeight="1">
      <c r="A8" s="11"/>
      <c r="B8" s="10" t="s">
        <v>1</v>
      </c>
      <c r="C8" s="44"/>
      <c r="D8" s="38">
        <f>IF(D10="","",(D10/(SUM($D$10:$Z$10,$AC$10:$AD$10)/100)))</f>
        <v>1.2468827930174564</v>
      </c>
      <c r="E8" s="38">
        <f>IF(E10="","",(E10/(SUM($D$10:$Z$10,$AC$10:$AD$10)/100)))</f>
        <v>0.24937655860349126</v>
      </c>
      <c r="F8" s="38">
        <f>IF(F10="","",(F10/(SUM($D$10:$Z$10,$AC$10:$AD$10)/100)))</f>
        <v>28.428927680798008</v>
      </c>
      <c r="G8" s="38">
        <f>IF(G10="","",(G10/(SUM($D$10:$Z$10,$AC$10:$AD$10)/100)))</f>
        <v>1.745635910224439</v>
      </c>
      <c r="H8" s="38">
        <f>IF(H10="","",(H10/(SUM($D$10:$Z$10,$AC$10:$AD$10)/100)))</f>
        <v>1.2468827930174564</v>
      </c>
      <c r="I8" s="38">
        <f>IF(I10="","",(I10/(SUM($D$10:$Z$10,$AC$10:$AD$10)/100)))</f>
        <v>6.9825436408977559</v>
      </c>
      <c r="J8" s="38">
        <f>IF(J10="","",(J10/(SUM($D$10:$Z$10,$AC$10:$AD$10)/100)))</f>
        <v>2.4937655860349128</v>
      </c>
      <c r="K8" s="38">
        <f>IF(K10="","",(K10/(SUM($D$10:$Z$10,$AC$10:$AD$10)/100)))</f>
        <v>9.7256857855361609</v>
      </c>
      <c r="L8" s="38">
        <f>IF(L10="","",(L10/(SUM($D$10:$Z$10,$AC$10:$AD$10)/100)))</f>
        <v>5.4862842892768082</v>
      </c>
      <c r="M8" s="38">
        <f>IF(M10="","",(M10/(SUM($D$10:$Z$10,$AC$10:$AD$10)/100)))</f>
        <v>0.74812967581047385</v>
      </c>
      <c r="N8" s="38">
        <f>IF(N10="","",(N10/(SUM($D$10:$Z$10,$AC$10:$AD$10)/100)))</f>
        <v>4.7381546134663344</v>
      </c>
      <c r="O8" s="38">
        <f>IF(O10="","",(O10/(SUM($D$10:$Z$10,$AC$10:$AD$10)/100)))</f>
        <v>1.745635910224439</v>
      </c>
      <c r="P8" s="38">
        <f>IF(P10="","",(P10/(SUM($D$10:$Z$10,$AC$10:$AD$10)/100)))</f>
        <v>11.720698254364091</v>
      </c>
      <c r="Q8" s="38">
        <f>IF(Q10="","",(Q10/(SUM($D$10:$Z$10,$AC$10:$AD$10)/100)))</f>
        <v>0.24937655860349126</v>
      </c>
      <c r="R8" s="38">
        <f>IF(R10="","",(R10/(SUM($D$10:$Z$10,$AC$10:$AD$10)/100)))</f>
        <v>0.49875311720698251</v>
      </c>
      <c r="S8" s="38" t="str">
        <f>IF(S10="","",(S10/(SUM($D$10:$Z$10,$AC$10:$AD$10)/100)))</f>
        <v/>
      </c>
      <c r="T8" s="38">
        <f>IF(T10="","",(T10/(SUM($D$10:$Z$10,$AC$10:$AD$10)/100)))</f>
        <v>0.24937655860349126</v>
      </c>
      <c r="U8" s="38">
        <f>IF(U10="","",(U10/(SUM($D$10:$Z$10,$AC$10:$AD$10)/100)))</f>
        <v>0.49875311720698251</v>
      </c>
      <c r="V8" s="38">
        <f>IF(V10="","",(V10/(SUM($D$10:$Z$10,$AC$10:$AD$10)/100)))</f>
        <v>1.2468827930174564</v>
      </c>
      <c r="W8" s="38">
        <f>IF(W10="","",(W10/(SUM($D$10:$Z$10,$AC$10:$AD$10)/100)))</f>
        <v>9.7256857855361609</v>
      </c>
      <c r="X8" s="38">
        <f>IF(X10="","",(X10/(SUM($D$10:$Z$10,$AC$10:$AD$10)/100)))</f>
        <v>0.24937655860349126</v>
      </c>
      <c r="Y8" s="38">
        <f>IF(Y10="","",(Y10/(SUM($D$10:$Z$10,$AC$10:$AD$10)/100)))</f>
        <v>1.745635910224439</v>
      </c>
      <c r="Z8" s="38">
        <f>IF(Z10="","",(Z10/(SUM($D$10:$Z$10,$AC$10:$AD$10)/100)))</f>
        <v>8.728179551122194</v>
      </c>
      <c r="AA8" s="38"/>
      <c r="AB8" s="38"/>
      <c r="AC8" s="38">
        <f>IF(AC10="","",(AC10/(SUM($D$10:$Z$10,$AC$10:$AD$10)/100)))</f>
        <v>0.24937655860349126</v>
      </c>
      <c r="AD8" s="38"/>
    </row>
    <row r="9" spans="1:31" s="73" customFormat="1" ht="12.75" customHeight="1">
      <c r="A9" s="47"/>
      <c r="B9" s="47" t="s">
        <v>13</v>
      </c>
      <c r="C9" s="44"/>
      <c r="D9" s="49">
        <f t="shared" ref="D9:Q9" si="0">IF(D7="","",(D7/$C$18)*100)</f>
        <v>3.2679738562091507</v>
      </c>
      <c r="E9" s="49">
        <f t="shared" si="0"/>
        <v>0.65359477124183007</v>
      </c>
      <c r="F9" s="49">
        <f t="shared" si="0"/>
        <v>74.509803921568633</v>
      </c>
      <c r="G9" s="49">
        <f t="shared" si="0"/>
        <v>4.5751633986928102</v>
      </c>
      <c r="H9" s="49">
        <f t="shared" si="0"/>
        <v>3.2679738562091507</v>
      </c>
      <c r="I9" s="49">
        <f t="shared" si="0"/>
        <v>18.300653594771241</v>
      </c>
      <c r="J9" s="49">
        <f t="shared" si="0"/>
        <v>6.5359477124183014</v>
      </c>
      <c r="K9" s="49">
        <f t="shared" si="0"/>
        <v>25.490196078431371</v>
      </c>
      <c r="L9" s="49">
        <f t="shared" si="0"/>
        <v>14.37908496732026</v>
      </c>
      <c r="M9" s="49">
        <f t="shared" si="0"/>
        <v>1.9607843137254901</v>
      </c>
      <c r="N9" s="49">
        <f t="shared" si="0"/>
        <v>12.418300653594772</v>
      </c>
      <c r="O9" s="49">
        <f t="shared" si="0"/>
        <v>4.5751633986928102</v>
      </c>
      <c r="P9" s="49">
        <f t="shared" si="0"/>
        <v>30.718954248366014</v>
      </c>
      <c r="Q9" s="49">
        <f t="shared" si="0"/>
        <v>0.65359477124183007</v>
      </c>
      <c r="R9" s="49">
        <f t="shared" ref="R9:Y9" si="1">IF(R7="","",(R7/$C$18)*100)</f>
        <v>1.3071895424836601</v>
      </c>
      <c r="S9" s="49" t="str">
        <f t="shared" si="1"/>
        <v/>
      </c>
      <c r="T9" s="49">
        <f t="shared" si="1"/>
        <v>0.65359477124183007</v>
      </c>
      <c r="U9" s="49">
        <f t="shared" si="1"/>
        <v>1.3071895424836601</v>
      </c>
      <c r="V9" s="49">
        <f t="shared" si="1"/>
        <v>3.2679738562091507</v>
      </c>
      <c r="W9" s="49">
        <f t="shared" si="1"/>
        <v>25.490196078431371</v>
      </c>
      <c r="X9" s="49">
        <f t="shared" si="1"/>
        <v>0.65359477124183007</v>
      </c>
      <c r="Y9" s="49">
        <f t="shared" si="1"/>
        <v>4.5751633986928102</v>
      </c>
      <c r="Z9" s="49">
        <f t="shared" ref="Z9:AD9" si="2">IF(Z7="","",(Z7/$C$18)*100)</f>
        <v>22.875816993464053</v>
      </c>
      <c r="AA9" s="49">
        <f t="shared" si="2"/>
        <v>54.248366013071895</v>
      </c>
      <c r="AB9" s="49">
        <f t="shared" si="2"/>
        <v>1.3071895424836601</v>
      </c>
      <c r="AC9" s="49">
        <f t="shared" si="2"/>
        <v>0.65359477124183007</v>
      </c>
      <c r="AD9" s="49"/>
    </row>
    <row r="10" spans="1:31" s="73" customFormat="1" ht="11.25" customHeight="1">
      <c r="A10" s="47"/>
      <c r="B10" s="47" t="s">
        <v>20</v>
      </c>
      <c r="C10" s="46"/>
      <c r="D10" s="49">
        <f t="shared" ref="D10:Q10" si="3">IF(D7="","",(D7/$C$19)*100)</f>
        <v>1.1682242990654206</v>
      </c>
      <c r="E10" s="49">
        <f t="shared" si="3"/>
        <v>0.23364485981308408</v>
      </c>
      <c r="F10" s="49">
        <f t="shared" si="3"/>
        <v>26.635514018691588</v>
      </c>
      <c r="G10" s="49">
        <f t="shared" si="3"/>
        <v>1.6355140186915886</v>
      </c>
      <c r="H10" s="49">
        <f t="shared" si="3"/>
        <v>1.1682242990654206</v>
      </c>
      <c r="I10" s="49">
        <f t="shared" si="3"/>
        <v>6.5420560747663545</v>
      </c>
      <c r="J10" s="49">
        <f t="shared" si="3"/>
        <v>2.3364485981308412</v>
      </c>
      <c r="K10" s="49">
        <f t="shared" si="3"/>
        <v>9.1121495327102799</v>
      </c>
      <c r="L10" s="49">
        <f t="shared" si="3"/>
        <v>5.1401869158878499</v>
      </c>
      <c r="M10" s="49">
        <f t="shared" si="3"/>
        <v>0.7009345794392523</v>
      </c>
      <c r="N10" s="49">
        <f t="shared" si="3"/>
        <v>4.4392523364485976</v>
      </c>
      <c r="O10" s="49">
        <f t="shared" si="3"/>
        <v>1.6355140186915886</v>
      </c>
      <c r="P10" s="49">
        <f t="shared" si="3"/>
        <v>10.981308411214954</v>
      </c>
      <c r="Q10" s="49">
        <f t="shared" si="3"/>
        <v>0.23364485981308408</v>
      </c>
      <c r="R10" s="49">
        <f t="shared" ref="R10:Y10" si="4">IF(R7="","",(R7/$C$19)*100)</f>
        <v>0.46728971962616817</v>
      </c>
      <c r="S10" s="49" t="str">
        <f t="shared" si="4"/>
        <v/>
      </c>
      <c r="T10" s="49">
        <f t="shared" si="4"/>
        <v>0.23364485981308408</v>
      </c>
      <c r="U10" s="49">
        <f t="shared" si="4"/>
        <v>0.46728971962616817</v>
      </c>
      <c r="V10" s="49">
        <f t="shared" si="4"/>
        <v>1.1682242990654206</v>
      </c>
      <c r="W10" s="49">
        <f t="shared" si="4"/>
        <v>9.1121495327102799</v>
      </c>
      <c r="X10" s="49">
        <f t="shared" si="4"/>
        <v>0.23364485981308408</v>
      </c>
      <c r="Y10" s="49">
        <f t="shared" si="4"/>
        <v>1.6355140186915886</v>
      </c>
      <c r="Z10" s="49">
        <f t="shared" ref="Z10:AD10" si="5">IF(Z7="","",(Z7/$C$19)*100)</f>
        <v>8.1775700934579429</v>
      </c>
      <c r="AA10" s="49">
        <f t="shared" si="5"/>
        <v>19.392523364485982</v>
      </c>
      <c r="AB10" s="49">
        <f t="shared" si="5"/>
        <v>0.46728971962616817</v>
      </c>
      <c r="AC10" s="49">
        <f t="shared" si="5"/>
        <v>0.23364485981308408</v>
      </c>
      <c r="AD10" s="49"/>
    </row>
    <row r="11" spans="1:31" s="72" customFormat="1">
      <c r="A11" s="65"/>
      <c r="B11" s="47" t="s">
        <v>37</v>
      </c>
      <c r="C11" s="55">
        <f>IF(C17="","",AVERAGE('ENTRY '!Q2:Q454))</f>
        <v>1.9276315789473684</v>
      </c>
      <c r="D11" s="16">
        <f>IF(D7="","",AVERAGE('ENTRY '!S2:S454))</f>
        <v>1</v>
      </c>
      <c r="E11" s="16">
        <f>IF(E7="","",AVERAGE('ENTRY '!AC2:AC454))</f>
        <v>1</v>
      </c>
      <c r="F11" s="16">
        <f>IF(F7="","",AVERAGE('ENTRY '!AE2:AE454))</f>
        <v>1.5877192982456141</v>
      </c>
      <c r="G11" s="16">
        <f>IF(G7="","",AVERAGE('ENTRY '!AG2:AG454))</f>
        <v>1.4285714285714286</v>
      </c>
      <c r="H11" s="16">
        <f>IF(H7="","",AVERAGE('ENTRY '!AM2:AM454))</f>
        <v>1</v>
      </c>
      <c r="I11" s="16">
        <f>IF(I7="","",AVERAGE('ENTRY '!AQ2:AQ454))</f>
        <v>1.6785714285714286</v>
      </c>
      <c r="J11" s="16">
        <f>IF(J7="","",AVERAGE('ENTRY '!AW2:AW454))</f>
        <v>1.1000000000000001</v>
      </c>
      <c r="K11" s="16">
        <f>IF(K7="","",AVERAGE('ENTRY '!BE2:BE454))</f>
        <v>1.6666666666666667</v>
      </c>
      <c r="L11" s="16">
        <f>IF(L7="","",AVERAGE('ENTRY '!BG2:BG454))</f>
        <v>1.1363636363636365</v>
      </c>
      <c r="M11" s="16">
        <f>IF(M7="","",AVERAGE('ENTRY '!BO2:BO454))</f>
        <v>1</v>
      </c>
      <c r="N11" s="16">
        <f>IF(N7="","",AVERAGE('ENTRY '!BR2:BR454))</f>
        <v>1.3157894736842106</v>
      </c>
      <c r="O11" s="16">
        <f>IF(O7="","",AVERAGE('ENTRY '!BW2:BW454))</f>
        <v>1.4285714285714286</v>
      </c>
      <c r="P11" s="16">
        <f>IF(P7="","",AVERAGE('ENTRY '!CB2:CB454))</f>
        <v>2.4468085106382977</v>
      </c>
      <c r="Q11" s="16">
        <f>IF(Q7="","",AVERAGE('ENTRY '!CC2:CC454))</f>
        <v>1</v>
      </c>
      <c r="R11" s="16">
        <f>IF(R7="","",AVERAGE('ENTRY '!CN2:CN454))</f>
        <v>1</v>
      </c>
      <c r="S11" s="16" t="str">
        <f>IF(S7="","",AVERAGE('ENTRY '!CY2:CY454))</f>
        <v/>
      </c>
      <c r="T11" s="16">
        <f>IF(T7="","",AVERAGE('ENTRY '!DM2:DM454))</f>
        <v>1</v>
      </c>
      <c r="U11" s="16">
        <f>IF(U7="","",AVERAGE('ENTRY '!DU2:DU454))</f>
        <v>2</v>
      </c>
      <c r="V11" s="16">
        <f>IF(V7="","",AVERAGE('ENTRY '!DZ2:DZ454))</f>
        <v>2.2000000000000002</v>
      </c>
      <c r="W11" s="16">
        <f>IF(W7="","",AVERAGE('ENTRY '!ED2:ED454))</f>
        <v>1.6153846153846154</v>
      </c>
      <c r="X11" s="16">
        <f>IF(X7="","",AVERAGE('ENTRY '!EI2:EI454))</f>
        <v>2</v>
      </c>
      <c r="Y11" s="16">
        <f>IF(Y7="","",AVERAGE('ENTRY '!EJ2:EJ454))</f>
        <v>2.5714285714285716</v>
      </c>
      <c r="Z11" s="16">
        <f>IF(Z7="","",AVERAGE('ENTRY '!EU2:EU454))</f>
        <v>1.4285714285714286</v>
      </c>
      <c r="AA11" s="16">
        <f>IF(AA7="","",AVERAGE('ENTRY '!FB2:FB454))</f>
        <v>1.2771084337349397</v>
      </c>
      <c r="AB11" s="16">
        <f>IF(AB7="","",AVERAGE('ENTRY '!FC2:FC454))</f>
        <v>1</v>
      </c>
      <c r="AC11" s="16">
        <f>IF(AC7="","",AVERAGE('ENTRY '!FE2:FE454))</f>
        <v>1</v>
      </c>
      <c r="AD11" s="16"/>
    </row>
    <row r="12" spans="1:31" s="70" customFormat="1">
      <c r="A12" s="28"/>
      <c r="B12" s="18" t="s">
        <v>35</v>
      </c>
      <c r="C12" s="56"/>
      <c r="D12" s="39">
        <f>IF(COUNTIF('ENTRY '!S2:S454,"v")=0,"",(COUNTIF('ENTRY '!S2:S454,"v")))</f>
        <v>4</v>
      </c>
      <c r="E12" s="39" t="str">
        <f>IF(COUNTIF('ENTRY '!AC2:AC454,"v")=0,"",(COUNTIF('ENTRY '!AC2:AC454,"v")))</f>
        <v/>
      </c>
      <c r="F12" s="39">
        <f>IF(COUNTIF('ENTRY '!AE2:AE454,"v")=0,"",(COUNTIF('ENTRY '!AE2:AE454,"v")))</f>
        <v>3</v>
      </c>
      <c r="G12" s="39" t="str">
        <f>IF(COUNTIF('ENTRY '!AG2:AG454,"v")=0,"",(COUNTIF('ENTRY '!AG2:AG454,"v")))</f>
        <v/>
      </c>
      <c r="H12" s="39" t="str">
        <f>IF(COUNTIF('ENTRY '!AM2:AM454,"v")=0,"",(COUNTIF('ENTRY '!AM2:AM454,"v")))</f>
        <v/>
      </c>
      <c r="I12" s="39" t="str">
        <f>IF(COUNTIF('ENTRY '!AQ2:AQ454,"v")=0,"",(COUNTIF('ENTRY '!AQ2:AQ454,"v")))</f>
        <v/>
      </c>
      <c r="J12" s="39" t="str">
        <f>IF(COUNTIF('ENTRY '!AW2:AW454,"v")=0,"",(COUNTIF('ENTRY '!AW2:AW454,"v")))</f>
        <v/>
      </c>
      <c r="K12" s="39" t="str">
        <f>IF(COUNTIF('ENTRY '!BE2:BE454,"v")=0,"",(COUNTIF('ENTRY '!BE2:BE454,"v")))</f>
        <v/>
      </c>
      <c r="L12" s="39" t="str">
        <f>IF(COUNTIF('ENTRY '!BG2:BG454,"v")=0,"",(COUNTIF('ENTRY '!BG2:BG454,"v")))</f>
        <v/>
      </c>
      <c r="M12" s="39">
        <f>IF(COUNTIF('ENTRY '!BO2:BO454,"v")=0,"",(COUNTIF('ENTRY '!BO2:BO454,"v")))</f>
        <v>2</v>
      </c>
      <c r="N12" s="39">
        <f>IF(COUNTIF('ENTRY '!BR2:BR454,"v")=0,"",(COUNTIF('ENTRY '!BR2:BR454,"v")))</f>
        <v>1</v>
      </c>
      <c r="O12" s="39">
        <f>IF(COUNTIF('ENTRY '!BW2:BW454,"v")=0,"",(COUNTIF('ENTRY '!BW2:BW454,"v")))</f>
        <v>1</v>
      </c>
      <c r="P12" s="39">
        <f>IF(COUNTIF('ENTRY '!CB2:CB454,"v")=0,"",(COUNTIF('ENTRY '!CB2:CB454,"v")))</f>
        <v>6</v>
      </c>
      <c r="Q12" s="39">
        <f>IF(COUNTIF('ENTRY '!CC2:CC454,"v")=0,"",(COUNTIF('ENTRY '!CC2:CC454,"v")))</f>
        <v>4</v>
      </c>
      <c r="R12" s="39" t="str">
        <f>IF(COUNTIF('ENTRY '!CN2:CN454,"v")=0,"",(COUNTIF('ENTRY '!CN2:CN454,"v")))</f>
        <v/>
      </c>
      <c r="S12" s="39">
        <f>IF(COUNTIF('ENTRY '!CY2:CY454,"v")=0,"",(COUNTIF('ENTRY '!CY2:CY454,"v")))</f>
        <v>1</v>
      </c>
      <c r="T12" s="39">
        <f>IF(COUNTIF('ENTRY '!DM2:DM454,"v")=0,"",(COUNTIF('ENTRY '!DM2:DM454,"v")))</f>
        <v>1</v>
      </c>
      <c r="U12" s="39">
        <f>IF(COUNTIF('ENTRY '!DU2:DU454,"v")=0,"",(COUNTIF('ENTRY '!DU2:DU454,"v")))</f>
        <v>3</v>
      </c>
      <c r="V12" s="39">
        <f>IF(COUNTIF('ENTRY '!DZ2:DZ454,"v")=0,"",(COUNTIF('ENTRY '!DZ2:DZ454,"v")))</f>
        <v>3</v>
      </c>
      <c r="W12" s="39" t="str">
        <f>IF(COUNTIF('ENTRY '!ED2:ED454,"v")=0,"",(COUNTIF('ENTRY '!ED2:ED454,"v")))</f>
        <v/>
      </c>
      <c r="X12" s="39">
        <f>IF(COUNTIF('ENTRY '!EI2:EI454,"v")=0,"",(COUNTIF('ENTRY '!EI2:EI454,"v")))</f>
        <v>2</v>
      </c>
      <c r="Y12" s="39">
        <f>IF(COUNTIF('ENTRY '!EJ2:EJ454,"v")=0,"",(COUNTIF('ENTRY '!EJ2:EJ454,"v")))</f>
        <v>6</v>
      </c>
      <c r="Z12" s="39" t="str">
        <f>IF(COUNTIF('ENTRY '!EU2:EU454,"v")=0,"",(COUNTIF('ENTRY '!EU2:EU454,"v")))</f>
        <v/>
      </c>
      <c r="AA12" s="39">
        <f>IF(COUNTIF('ENTRY '!FB2:FB454,"v")=0,"",(COUNTIF('ENTRY '!FB2:FB454,"v")))</f>
        <v>1</v>
      </c>
      <c r="AB12" s="39">
        <f>IF(COUNTIF('ENTRY '!FC2:FC454,"v")=0,"",(COUNTIF('ENTRY '!FC2:FC454,"v")))</f>
        <v>2</v>
      </c>
      <c r="AC12" s="39" t="str">
        <f>IF(COUNTIF('ENTRY '!FE2:FE454,"v")=0,"",(COUNTIF('ENTRY '!FE2:FE454,"v")))</f>
        <v/>
      </c>
      <c r="AD12" s="39"/>
    </row>
    <row r="13" spans="1:31" s="70" customFormat="1">
      <c r="B13" s="71" t="s">
        <v>36</v>
      </c>
      <c r="C13" s="69"/>
      <c r="D13" s="21" t="str">
        <f t="shared" ref="D13:Q13" si="6">IF((OR(D11&lt;&gt;"",D12&lt;&gt;"")),"present","")</f>
        <v>present</v>
      </c>
      <c r="E13" s="21" t="str">
        <f t="shared" si="6"/>
        <v>present</v>
      </c>
      <c r="F13" s="21" t="str">
        <f t="shared" si="6"/>
        <v>present</v>
      </c>
      <c r="G13" s="21" t="str">
        <f t="shared" si="6"/>
        <v>present</v>
      </c>
      <c r="H13" s="21" t="str">
        <f t="shared" si="6"/>
        <v>present</v>
      </c>
      <c r="I13" s="21" t="str">
        <f t="shared" si="6"/>
        <v>present</v>
      </c>
      <c r="J13" s="21" t="str">
        <f t="shared" si="6"/>
        <v>present</v>
      </c>
      <c r="K13" s="21" t="str">
        <f t="shared" si="6"/>
        <v>present</v>
      </c>
      <c r="L13" s="21" t="str">
        <f t="shared" si="6"/>
        <v>present</v>
      </c>
      <c r="M13" s="21" t="str">
        <f t="shared" si="6"/>
        <v>present</v>
      </c>
      <c r="N13" s="21" t="str">
        <f t="shared" si="6"/>
        <v>present</v>
      </c>
      <c r="O13" s="21" t="str">
        <f t="shared" si="6"/>
        <v>present</v>
      </c>
      <c r="P13" s="21" t="str">
        <f t="shared" si="6"/>
        <v>present</v>
      </c>
      <c r="Q13" s="21" t="str">
        <f t="shared" si="6"/>
        <v>present</v>
      </c>
      <c r="R13" s="21" t="str">
        <f t="shared" ref="R13:Y13" si="7">IF((OR(R11&lt;&gt;"",R12&lt;&gt;"")),"present","")</f>
        <v>present</v>
      </c>
      <c r="S13" s="21" t="str">
        <f t="shared" si="7"/>
        <v>present</v>
      </c>
      <c r="T13" s="21" t="str">
        <f t="shared" si="7"/>
        <v>present</v>
      </c>
      <c r="U13" s="21" t="str">
        <f t="shared" si="7"/>
        <v>present</v>
      </c>
      <c r="V13" s="21" t="str">
        <f t="shared" si="7"/>
        <v>present</v>
      </c>
      <c r="W13" s="21" t="str">
        <f t="shared" si="7"/>
        <v>present</v>
      </c>
      <c r="X13" s="21" t="str">
        <f t="shared" si="7"/>
        <v>present</v>
      </c>
      <c r="Y13" s="21" t="str">
        <f t="shared" si="7"/>
        <v>present</v>
      </c>
      <c r="Z13" s="21" t="str">
        <f t="shared" ref="Z13:AD13" si="8">IF((OR(Z11&lt;&gt;"",Z12&lt;&gt;"")),"present","")</f>
        <v>present</v>
      </c>
      <c r="AA13" s="21" t="str">
        <f t="shared" si="8"/>
        <v>present</v>
      </c>
      <c r="AB13" s="21" t="str">
        <f t="shared" si="8"/>
        <v>present</v>
      </c>
      <c r="AC13" s="21" t="str">
        <f t="shared" si="8"/>
        <v>present</v>
      </c>
      <c r="AD13" s="21"/>
    </row>
    <row r="14" spans="1:31" s="75" customFormat="1">
      <c r="A14" s="20"/>
      <c r="B14" s="20" t="s">
        <v>2</v>
      </c>
      <c r="C14" s="16">
        <f>IF(SUM(D14:AD14)&gt;0,SUM(D14:AD14),"")</f>
        <v>0.13336359848508406</v>
      </c>
      <c r="D14" s="21">
        <f t="shared" ref="D14:Q14" si="9">IF(D8="","",(D8*D8)/10000)</f>
        <v>1.5547166995230131E-4</v>
      </c>
      <c r="E14" s="21">
        <f t="shared" si="9"/>
        <v>6.2188667980920504E-6</v>
      </c>
      <c r="F14" s="21">
        <f t="shared" si="9"/>
        <v>8.0820392908004315E-2</v>
      </c>
      <c r="G14" s="21">
        <f t="shared" si="9"/>
        <v>3.0472447310651054E-4</v>
      </c>
      <c r="H14" s="21">
        <f t="shared" si="9"/>
        <v>1.5547166995230131E-4</v>
      </c>
      <c r="I14" s="21">
        <f t="shared" si="9"/>
        <v>4.8755915697041687E-3</v>
      </c>
      <c r="J14" s="21">
        <f t="shared" si="9"/>
        <v>6.2188667980920523E-4</v>
      </c>
      <c r="K14" s="21">
        <f t="shared" si="9"/>
        <v>9.4588963998980136E-3</v>
      </c>
      <c r="L14" s="21">
        <f t="shared" si="9"/>
        <v>3.0099315302765531E-3</v>
      </c>
      <c r="M14" s="21">
        <f t="shared" si="9"/>
        <v>5.5969801182828474E-5</v>
      </c>
      <c r="N14" s="21">
        <f t="shared" si="9"/>
        <v>2.2450109141112307E-3</v>
      </c>
      <c r="O14" s="21">
        <f t="shared" si="9"/>
        <v>3.0472447310651054E-4</v>
      </c>
      <c r="P14" s="21">
        <f t="shared" si="9"/>
        <v>1.3737476756985344E-2</v>
      </c>
      <c r="Q14" s="21">
        <f t="shared" si="9"/>
        <v>6.2188667980920504E-6</v>
      </c>
      <c r="R14" s="21">
        <f t="shared" ref="R14:Y14" si="10">IF(R8="","",(R8*R8)/10000)</f>
        <v>2.4875467192368202E-5</v>
      </c>
      <c r="S14" s="21" t="str">
        <f t="shared" si="10"/>
        <v/>
      </c>
      <c r="T14" s="21">
        <f t="shared" si="10"/>
        <v>6.2188667980920504E-6</v>
      </c>
      <c r="U14" s="21">
        <f t="shared" si="10"/>
        <v>2.4875467192368202E-5</v>
      </c>
      <c r="V14" s="21">
        <f t="shared" si="10"/>
        <v>1.5547166995230131E-4</v>
      </c>
      <c r="W14" s="21">
        <f t="shared" si="10"/>
        <v>9.4588963998980136E-3</v>
      </c>
      <c r="X14" s="21">
        <f t="shared" si="10"/>
        <v>6.2188667980920504E-6</v>
      </c>
      <c r="Y14" s="21">
        <f t="shared" si="10"/>
        <v>3.0472447310651054E-4</v>
      </c>
      <c r="Z14" s="21">
        <f t="shared" ref="Z14" si="11">IF(Z8="","",(Z8*Z8)/10000)</f>
        <v>7.6181118276627633E-3</v>
      </c>
      <c r="AA14" s="21"/>
      <c r="AB14" s="21"/>
      <c r="AC14" s="21">
        <f t="shared" ref="AC14:AD14" si="12">IF(AC8="","",(AC8*AC8)/10000)</f>
        <v>6.2188667980920504E-6</v>
      </c>
      <c r="AD14" s="21"/>
    </row>
    <row r="15" spans="1:31" s="66" customFormat="1">
      <c r="B15" s="67"/>
      <c r="C15" s="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31" ht="18">
      <c r="B16" s="17" t="s">
        <v>24</v>
      </c>
      <c r="C16" s="76"/>
      <c r="D16" s="33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2:29">
      <c r="B17" s="12" t="s">
        <v>331</v>
      </c>
      <c r="C17" s="43">
        <f>IF(SUM('ENTRY '!M2:M454)=0,"",COUNT('ENTRY '!M2:M454))</f>
        <v>453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2:29">
      <c r="B18" s="1" t="s">
        <v>54</v>
      </c>
      <c r="C18" s="43">
        <f>IF(SUM('ENTRY '!G2:G454)=0,"",COUNT('ENTRY '!G2:G454))</f>
        <v>153</v>
      </c>
      <c r="D18" s="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2:29">
      <c r="B19" s="1" t="s">
        <v>55</v>
      </c>
      <c r="C19" s="43">
        <f>IF(SUM('ENTRY '!H2:H454)=0,"",SUM('ENTRY '!H2:H454))</f>
        <v>428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2:29">
      <c r="B20" s="10" t="s">
        <v>20</v>
      </c>
      <c r="C20" s="44">
        <f>IF(C19="","",(C18/C19)*100)</f>
        <v>35.747663551401871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2:29">
      <c r="B21" s="1" t="s">
        <v>3</v>
      </c>
      <c r="C21" s="44">
        <f>IF(C14="","",(1-C14))</f>
        <v>0.86663640151491594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15" customHeight="1">
      <c r="B22" s="1" t="s">
        <v>273</v>
      </c>
      <c r="C22" s="44">
        <f>IF(SUM('ENTRY '!G2:G454)=0,"",MAX('ENTRY '!G2:G454))</f>
        <v>19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>
      <c r="B23" s="1" t="s">
        <v>56</v>
      </c>
      <c r="C23" s="45">
        <f>IF($C$17="","",COUNTIF('ENTRY '!O2:O454,"R"))</f>
        <v>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>
      <c r="B24" s="1" t="s">
        <v>27</v>
      </c>
      <c r="C24" s="45">
        <f>IF($C$17="","",COUNTIF('ENTRY '!O2:O454,"P"))</f>
        <v>450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2:29">
      <c r="B25" s="1" t="s">
        <v>32</v>
      </c>
      <c r="C25" s="46">
        <f>IF($C$17="","",(IF(SUM('ENTRY '!E2:E454)=0,"",AVERAGE('ENTRY '!E2:E454))))</f>
        <v>0.93691588785046731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>
      <c r="B26" s="1" t="s">
        <v>57</v>
      </c>
      <c r="C26" s="46">
        <f>IF(SUM('ENTRY '!C2:C454)=0,"",AVERAGE('ENTRY '!C2:C454))</f>
        <v>2.6209150326797386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2:29">
      <c r="B27" s="1" t="s">
        <v>28</v>
      </c>
      <c r="C27" s="46">
        <f>IF(SUM('ENTRY '!F2:F454)=0,"",AVERAGE('ENTRY '!F2:F454))</f>
        <v>0.92289719626168221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2:29">
      <c r="B28" s="1" t="s">
        <v>58</v>
      </c>
      <c r="C28" s="46">
        <f>IF(SUM('ENTRY '!D2:D454)=0,"",AVERAGE('ENTRY '!D2:D454))</f>
        <v>2.5816993464052289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2:29">
      <c r="B29" s="1" t="s">
        <v>34</v>
      </c>
      <c r="C29" s="43">
        <f>IF(SUM(D9:Z9,AC9:AD9)=0,"",COUNT(D9:Z9,AC9:AD9))</f>
        <v>23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2:29">
      <c r="B30" s="1" t="s">
        <v>33</v>
      </c>
      <c r="C30" s="43">
        <f>IF($C$17="","",SUM((COUNTIF(D13:Z13,"present")),(COUNTIF(AC13:AD13,"present"))))</f>
        <v>24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2:29" ht="15" customHeight="1">
      <c r="B31" s="1" t="s">
        <v>702</v>
      </c>
      <c r="C31" s="4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2:29" ht="15" customHeight="1">
      <c r="B32" s="1" t="s">
        <v>626</v>
      </c>
      <c r="C32" s="44">
        <f>IF(SUM('ENTRY '!G2:G454)=0,"",AVERAGE('ENTRY '!G2:G454))</f>
        <v>5.7352941176470589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2:3">
      <c r="B33" s="1" t="s">
        <v>627</v>
      </c>
      <c r="C33" s="44">
        <f>IF(SUM('ENTRY '!G2:G454)=0,"",MEDIAN('ENTRY '!G2:G454))</f>
        <v>4.5</v>
      </c>
    </row>
    <row r="34" spans="2:3">
      <c r="B34" s="1" t="s">
        <v>641</v>
      </c>
      <c r="C34" s="44">
        <f>IF(C17="","",AVERAGE('ENTRY '!Q2:Q454))</f>
        <v>1.9276315789473684</v>
      </c>
    </row>
    <row r="35" spans="2:3" ht="15.75">
      <c r="B35" s="91" t="s">
        <v>272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D6 E6:AB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44"/>
  <sheetViews>
    <sheetView zoomScale="85" workbookViewId="0">
      <pane xSplit="2" ySplit="1" topLeftCell="C10" activePane="bottomRight" state="frozen"/>
      <selection pane="topRight" activeCell="B1" sqref="B1"/>
      <selection pane="bottomLeft" activeCell="A2" sqref="A2"/>
      <selection pane="bottomRight" activeCell="G17" sqref="G17:L41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42" bestFit="1" customWidth="1"/>
    <col min="4" max="4" width="6.7109375" style="34" customWidth="1"/>
    <col min="5" max="29" width="6.7109375" customWidth="1"/>
    <col min="30" max="16384" width="5.7109375" style="27"/>
  </cols>
  <sheetData>
    <row r="1" spans="1:31" s="15" customFormat="1" ht="138.6" customHeight="1">
      <c r="A1" s="52"/>
      <c r="B1" s="41" t="s">
        <v>14</v>
      </c>
      <c r="C1" s="163" t="s">
        <v>12</v>
      </c>
      <c r="D1" s="165" t="s">
        <v>335</v>
      </c>
      <c r="E1" s="166" t="s">
        <v>496</v>
      </c>
      <c r="F1" s="166" t="s">
        <v>498</v>
      </c>
      <c r="G1" s="166" t="s">
        <v>500</v>
      </c>
      <c r="H1" s="166" t="s">
        <v>506</v>
      </c>
      <c r="I1" s="166" t="s">
        <v>510</v>
      </c>
      <c r="J1" s="166" t="s">
        <v>516</v>
      </c>
      <c r="K1" s="166" t="s">
        <v>524</v>
      </c>
      <c r="L1" s="166" t="s">
        <v>526</v>
      </c>
      <c r="M1" s="166" t="s">
        <v>534</v>
      </c>
      <c r="N1" s="166" t="s">
        <v>537</v>
      </c>
      <c r="O1" s="166" t="s">
        <v>542</v>
      </c>
      <c r="P1" s="166" t="s">
        <v>547</v>
      </c>
      <c r="Q1" s="166" t="s">
        <v>548</v>
      </c>
      <c r="R1" s="166" t="s">
        <v>559</v>
      </c>
      <c r="S1" s="166" t="s">
        <v>570</v>
      </c>
      <c r="T1" s="166" t="s">
        <v>584</v>
      </c>
      <c r="U1" s="166" t="s">
        <v>592</v>
      </c>
      <c r="V1" s="166" t="s">
        <v>597</v>
      </c>
      <c r="W1" s="166" t="s">
        <v>601</v>
      </c>
      <c r="X1" s="166" t="s">
        <v>606</v>
      </c>
      <c r="Y1" s="166" t="s">
        <v>681</v>
      </c>
      <c r="Z1" s="166" t="s">
        <v>617</v>
      </c>
      <c r="AA1" s="166" t="s">
        <v>328</v>
      </c>
      <c r="AB1" s="166" t="s">
        <v>622</v>
      </c>
      <c r="AC1" s="166" t="s">
        <v>683</v>
      </c>
      <c r="AD1" s="166"/>
      <c r="AE1" s="25"/>
    </row>
    <row r="2" spans="1:31" s="15" customFormat="1" ht="12.75" customHeight="1">
      <c r="A2" s="53" t="s">
        <v>49</v>
      </c>
      <c r="B2" s="51" t="s">
        <v>629</v>
      </c>
      <c r="C2" s="40"/>
      <c r="D2" s="2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1" s="15" customFormat="1" ht="12.75" customHeight="1">
      <c r="A3" s="53" t="s">
        <v>25</v>
      </c>
      <c r="B3" s="51" t="s">
        <v>630</v>
      </c>
      <c r="C3" s="40"/>
      <c r="D3" s="2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1" s="15" customFormat="1" ht="12.75" customHeight="1">
      <c r="A4" s="53" t="s">
        <v>26</v>
      </c>
      <c r="B4" s="51">
        <v>2478200</v>
      </c>
      <c r="C4" s="40"/>
      <c r="D4" s="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1" s="15" customFormat="1" ht="12.75" customHeight="1">
      <c r="A5" s="54" t="s">
        <v>39</v>
      </c>
      <c r="B5" s="58" t="s">
        <v>676</v>
      </c>
      <c r="C5" s="40"/>
      <c r="D5" s="29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1" s="15" customFormat="1" ht="15" customHeight="1">
      <c r="B6" s="14" t="s">
        <v>23</v>
      </c>
      <c r="C6" s="40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1"/>
      <c r="AD6" s="31"/>
    </row>
    <row r="7" spans="1:31">
      <c r="B7" s="1" t="s">
        <v>59</v>
      </c>
      <c r="C7" s="55"/>
      <c r="D7" s="37">
        <v>5</v>
      </c>
      <c r="E7" s="37">
        <v>1</v>
      </c>
      <c r="F7" s="37">
        <v>114</v>
      </c>
      <c r="G7" s="37">
        <v>7</v>
      </c>
      <c r="H7" s="37">
        <v>5</v>
      </c>
      <c r="I7" s="37">
        <v>28</v>
      </c>
      <c r="J7" s="37">
        <v>10</v>
      </c>
      <c r="K7" s="37">
        <v>39</v>
      </c>
      <c r="L7" s="37">
        <v>22</v>
      </c>
      <c r="M7" s="37">
        <v>3</v>
      </c>
      <c r="N7" s="37">
        <v>19</v>
      </c>
      <c r="O7" s="37">
        <v>7</v>
      </c>
      <c r="P7" s="37">
        <v>47</v>
      </c>
      <c r="Q7" s="37">
        <v>1</v>
      </c>
      <c r="R7" s="37">
        <v>2</v>
      </c>
      <c r="S7" s="37" t="s">
        <v>642</v>
      </c>
      <c r="T7" s="37">
        <v>1</v>
      </c>
      <c r="U7" s="37">
        <v>2</v>
      </c>
      <c r="V7" s="37">
        <v>5</v>
      </c>
      <c r="W7" s="37">
        <v>39</v>
      </c>
      <c r="X7" s="37">
        <v>1</v>
      </c>
      <c r="Y7" s="37">
        <v>7</v>
      </c>
      <c r="Z7" s="37">
        <v>35</v>
      </c>
      <c r="AA7" s="37">
        <v>83</v>
      </c>
      <c r="AB7" s="37">
        <v>2</v>
      </c>
      <c r="AC7" s="37">
        <v>1</v>
      </c>
      <c r="AD7" s="37"/>
    </row>
    <row r="8" spans="1:31" s="74" customFormat="1" ht="12.75" customHeight="1">
      <c r="A8" s="11"/>
      <c r="B8" s="10" t="s">
        <v>1</v>
      </c>
      <c r="C8" s="44"/>
      <c r="D8" s="38">
        <v>1.2468827930174562</v>
      </c>
      <c r="E8" s="38">
        <v>0.24937655860349123</v>
      </c>
      <c r="F8" s="38">
        <v>28.428927680798004</v>
      </c>
      <c r="G8" s="38">
        <v>1.7456359102244385</v>
      </c>
      <c r="H8" s="38">
        <v>1.2468827930174562</v>
      </c>
      <c r="I8" s="38">
        <v>6.9825436408977541</v>
      </c>
      <c r="J8" s="38">
        <v>2.4937655860349124</v>
      </c>
      <c r="K8" s="38">
        <v>9.7256857855361574</v>
      </c>
      <c r="L8" s="38">
        <v>5.4862842892768064</v>
      </c>
      <c r="M8" s="38">
        <v>0.74812967581047363</v>
      </c>
      <c r="N8" s="38">
        <v>4.7381546134663335</v>
      </c>
      <c r="O8" s="38">
        <v>1.7456359102244385</v>
      </c>
      <c r="P8" s="38">
        <v>11.720698254364088</v>
      </c>
      <c r="Q8" s="38">
        <v>0.24937655860349123</v>
      </c>
      <c r="R8" s="38">
        <v>0.49875311720698245</v>
      </c>
      <c r="S8" s="38" t="s">
        <v>642</v>
      </c>
      <c r="T8" s="38">
        <v>0.24937655860349123</v>
      </c>
      <c r="U8" s="38">
        <v>0.49875311720698245</v>
      </c>
      <c r="V8" s="38">
        <v>1.2468827930174562</v>
      </c>
      <c r="W8" s="38">
        <v>9.7256857855361574</v>
      </c>
      <c r="X8" s="38">
        <v>0.24937655860349123</v>
      </c>
      <c r="Y8" s="38">
        <v>1.7456359102244385</v>
      </c>
      <c r="Z8" s="38">
        <v>8.728179551122194</v>
      </c>
      <c r="AA8" s="38"/>
      <c r="AB8" s="38"/>
      <c r="AC8" s="38">
        <v>0.24937655860349123</v>
      </c>
      <c r="AD8" s="38"/>
    </row>
    <row r="9" spans="1:31" s="73" customFormat="1" ht="12.75" customHeight="1">
      <c r="A9" s="47"/>
      <c r="B9" s="47" t="s">
        <v>13</v>
      </c>
      <c r="C9" s="44"/>
      <c r="D9" s="49">
        <v>3.2679738562091507</v>
      </c>
      <c r="E9" s="49">
        <v>0.65359477124183007</v>
      </c>
      <c r="F9" s="49">
        <v>74.509803921568633</v>
      </c>
      <c r="G9" s="49">
        <v>4.5751633986928102</v>
      </c>
      <c r="H9" s="49">
        <v>3.2679738562091507</v>
      </c>
      <c r="I9" s="49">
        <v>18.300653594771241</v>
      </c>
      <c r="J9" s="49">
        <v>6.5359477124183014</v>
      </c>
      <c r="K9" s="49">
        <v>25.490196078431371</v>
      </c>
      <c r="L9" s="49">
        <v>14.37908496732026</v>
      </c>
      <c r="M9" s="49">
        <v>1.9607843137254901</v>
      </c>
      <c r="N9" s="49">
        <v>12.418300653594772</v>
      </c>
      <c r="O9" s="49">
        <v>4.5751633986928102</v>
      </c>
      <c r="P9" s="49">
        <v>30.718954248366014</v>
      </c>
      <c r="Q9" s="49">
        <v>0.65359477124183007</v>
      </c>
      <c r="R9" s="49">
        <v>1.3071895424836601</v>
      </c>
      <c r="S9" s="49" t="s">
        <v>642</v>
      </c>
      <c r="T9" s="49">
        <v>0.65359477124183007</v>
      </c>
      <c r="U9" s="49">
        <v>1.3071895424836601</v>
      </c>
      <c r="V9" s="49">
        <v>3.2679738562091507</v>
      </c>
      <c r="W9" s="49">
        <v>25.490196078431371</v>
      </c>
      <c r="X9" s="49">
        <v>0.65359477124183007</v>
      </c>
      <c r="Y9" s="49">
        <v>4.5751633986928102</v>
      </c>
      <c r="Z9" s="49">
        <v>22.875816993464053</v>
      </c>
      <c r="AA9" s="49">
        <v>54.248366013071895</v>
      </c>
      <c r="AB9" s="49">
        <v>1.3071895424836601</v>
      </c>
      <c r="AC9" s="49">
        <v>0.65359477124183007</v>
      </c>
      <c r="AD9" s="49"/>
    </row>
    <row r="10" spans="1:31" s="73" customFormat="1" ht="11.25" customHeight="1">
      <c r="A10" s="47"/>
      <c r="B10" s="47" t="s">
        <v>20</v>
      </c>
      <c r="C10" s="46"/>
      <c r="D10" s="49">
        <v>1.160092807424594</v>
      </c>
      <c r="E10" s="49">
        <v>0.23201856148491878</v>
      </c>
      <c r="F10" s="49">
        <v>26.450116009280745</v>
      </c>
      <c r="G10" s="49">
        <v>1.6241299303944314</v>
      </c>
      <c r="H10" s="49">
        <v>1.160092807424594</v>
      </c>
      <c r="I10" s="49">
        <v>6.4965197215777257</v>
      </c>
      <c r="J10" s="49">
        <v>2.3201856148491879</v>
      </c>
      <c r="K10" s="49">
        <v>9.0487238979118327</v>
      </c>
      <c r="L10" s="49">
        <v>5.1044083526682131</v>
      </c>
      <c r="M10" s="49">
        <v>0.6960556844547563</v>
      </c>
      <c r="N10" s="49">
        <v>4.4083526682134568</v>
      </c>
      <c r="O10" s="49">
        <v>1.6241299303944314</v>
      </c>
      <c r="P10" s="49">
        <v>10.904872389791183</v>
      </c>
      <c r="Q10" s="49">
        <v>0.23201856148491878</v>
      </c>
      <c r="R10" s="49">
        <v>0.46403712296983757</v>
      </c>
      <c r="S10" s="49" t="s">
        <v>642</v>
      </c>
      <c r="T10" s="49">
        <v>0.23201856148491878</v>
      </c>
      <c r="U10" s="49">
        <v>0.46403712296983757</v>
      </c>
      <c r="V10" s="49">
        <v>1.160092807424594</v>
      </c>
      <c r="W10" s="49">
        <v>9.0487238979118327</v>
      </c>
      <c r="X10" s="49">
        <v>0.23201856148491878</v>
      </c>
      <c r="Y10" s="49">
        <v>1.6241299303944314</v>
      </c>
      <c r="Z10" s="49">
        <v>8.1206496519721583</v>
      </c>
      <c r="AA10" s="49">
        <v>19.257540603248259</v>
      </c>
      <c r="AB10" s="49">
        <v>0.46403712296983757</v>
      </c>
      <c r="AC10" s="49">
        <v>0.23201856148491878</v>
      </c>
      <c r="AD10" s="49"/>
    </row>
    <row r="11" spans="1:31" s="72" customFormat="1">
      <c r="A11" s="65"/>
      <c r="B11" s="47" t="s">
        <v>37</v>
      </c>
      <c r="C11" s="55">
        <v>1.9276315789473684</v>
      </c>
      <c r="D11" s="16">
        <v>1</v>
      </c>
      <c r="E11" s="16">
        <v>1</v>
      </c>
      <c r="F11" s="16">
        <v>1.5877192982456141</v>
      </c>
      <c r="G11" s="16">
        <v>1.4285714285714286</v>
      </c>
      <c r="H11" s="16">
        <v>1</v>
      </c>
      <c r="I11" s="16">
        <v>1.6785714285714286</v>
      </c>
      <c r="J11" s="16">
        <v>1.1000000000000001</v>
      </c>
      <c r="K11" s="16">
        <v>1.6666666666666667</v>
      </c>
      <c r="L11" s="16">
        <v>1.1363636363636365</v>
      </c>
      <c r="M11" s="16">
        <v>1</v>
      </c>
      <c r="N11" s="16">
        <v>1.3157894736842106</v>
      </c>
      <c r="O11" s="16">
        <v>1.4285714285714286</v>
      </c>
      <c r="P11" s="16">
        <v>2.4468085106382977</v>
      </c>
      <c r="Q11" s="16">
        <v>1</v>
      </c>
      <c r="R11" s="16">
        <v>1</v>
      </c>
      <c r="S11" s="16" t="s">
        <v>642</v>
      </c>
      <c r="T11" s="16">
        <v>1</v>
      </c>
      <c r="U11" s="16">
        <v>2</v>
      </c>
      <c r="V11" s="16">
        <v>2.2000000000000002</v>
      </c>
      <c r="W11" s="16">
        <v>1.6153846153846154</v>
      </c>
      <c r="X11" s="16">
        <v>2</v>
      </c>
      <c r="Y11" s="16">
        <v>2.5714285714285716</v>
      </c>
      <c r="Z11" s="16">
        <v>1.4285714285714286</v>
      </c>
      <c r="AA11" s="16">
        <v>1.2771084337349397</v>
      </c>
      <c r="AB11" s="16">
        <v>1</v>
      </c>
      <c r="AC11" s="16">
        <v>1</v>
      </c>
      <c r="AD11" s="16"/>
    </row>
    <row r="12" spans="1:31" s="70" customFormat="1">
      <c r="A12" s="28"/>
      <c r="B12" s="18" t="s">
        <v>35</v>
      </c>
      <c r="C12" s="56"/>
      <c r="D12" s="39">
        <v>4</v>
      </c>
      <c r="E12" s="39" t="s">
        <v>642</v>
      </c>
      <c r="F12" s="39">
        <v>3</v>
      </c>
      <c r="G12" s="39" t="s">
        <v>642</v>
      </c>
      <c r="H12" s="39" t="s">
        <v>642</v>
      </c>
      <c r="I12" s="39" t="s">
        <v>642</v>
      </c>
      <c r="J12" s="39" t="s">
        <v>642</v>
      </c>
      <c r="K12" s="39" t="s">
        <v>642</v>
      </c>
      <c r="L12" s="39" t="s">
        <v>642</v>
      </c>
      <c r="M12" s="39">
        <v>2</v>
      </c>
      <c r="N12" s="39">
        <v>1</v>
      </c>
      <c r="O12" s="39">
        <v>1</v>
      </c>
      <c r="P12" s="39">
        <v>6</v>
      </c>
      <c r="Q12" s="39">
        <v>4</v>
      </c>
      <c r="R12" s="39" t="s">
        <v>642</v>
      </c>
      <c r="S12" s="39">
        <v>1</v>
      </c>
      <c r="T12" s="39">
        <v>1</v>
      </c>
      <c r="U12" s="39">
        <v>3</v>
      </c>
      <c r="V12" s="39">
        <v>3</v>
      </c>
      <c r="W12" s="39" t="s">
        <v>642</v>
      </c>
      <c r="X12" s="39">
        <v>2</v>
      </c>
      <c r="Y12" s="39">
        <v>6</v>
      </c>
      <c r="Z12" s="39" t="s">
        <v>642</v>
      </c>
      <c r="AA12" s="39">
        <v>1</v>
      </c>
      <c r="AB12" s="39">
        <v>2</v>
      </c>
      <c r="AC12" s="39" t="s">
        <v>642</v>
      </c>
      <c r="AD12" s="39"/>
    </row>
    <row r="13" spans="1:31" s="70" customFormat="1">
      <c r="B13" s="71" t="s">
        <v>36</v>
      </c>
      <c r="C13" s="69"/>
      <c r="D13" s="21" t="s">
        <v>671</v>
      </c>
      <c r="E13" s="21" t="s">
        <v>671</v>
      </c>
      <c r="F13" s="21" t="s">
        <v>671</v>
      </c>
      <c r="G13" s="21" t="s">
        <v>671</v>
      </c>
      <c r="H13" s="21" t="s">
        <v>671</v>
      </c>
      <c r="I13" s="21" t="s">
        <v>671</v>
      </c>
      <c r="J13" s="21" t="s">
        <v>671</v>
      </c>
      <c r="K13" s="21" t="s">
        <v>671</v>
      </c>
      <c r="L13" s="21" t="s">
        <v>671</v>
      </c>
      <c r="M13" s="21" t="s">
        <v>671</v>
      </c>
      <c r="N13" s="21" t="s">
        <v>671</v>
      </c>
      <c r="O13" s="21" t="s">
        <v>671</v>
      </c>
      <c r="P13" s="21" t="s">
        <v>671</v>
      </c>
      <c r="Q13" s="21" t="s">
        <v>671</v>
      </c>
      <c r="R13" s="21" t="s">
        <v>671</v>
      </c>
      <c r="S13" s="21" t="s">
        <v>671</v>
      </c>
      <c r="T13" s="21" t="s">
        <v>671</v>
      </c>
      <c r="U13" s="21" t="s">
        <v>671</v>
      </c>
      <c r="V13" s="21" t="s">
        <v>671</v>
      </c>
      <c r="W13" s="21" t="s">
        <v>671</v>
      </c>
      <c r="X13" s="21" t="s">
        <v>671</v>
      </c>
      <c r="Y13" s="21" t="s">
        <v>671</v>
      </c>
      <c r="Z13" s="21" t="s">
        <v>671</v>
      </c>
      <c r="AA13" s="21" t="s">
        <v>671</v>
      </c>
      <c r="AB13" s="21" t="s">
        <v>671</v>
      </c>
      <c r="AC13" s="21" t="s">
        <v>671</v>
      </c>
      <c r="AD13" s="21"/>
    </row>
    <row r="14" spans="1:31" s="75" customFormat="1">
      <c r="A14" s="20"/>
      <c r="B14" s="20" t="s">
        <v>2</v>
      </c>
      <c r="C14" s="16">
        <v>0.133363598485084</v>
      </c>
      <c r="D14" s="21">
        <v>1.5547166995230123E-4</v>
      </c>
      <c r="E14" s="21">
        <v>6.2188667980920495E-6</v>
      </c>
      <c r="F14" s="21">
        <v>8.0820392908004302E-2</v>
      </c>
      <c r="G14" s="21">
        <v>3.0472447310651038E-4</v>
      </c>
      <c r="H14" s="21">
        <v>1.5547166995230123E-4</v>
      </c>
      <c r="I14" s="21">
        <v>4.8755915697041661E-3</v>
      </c>
      <c r="J14" s="21">
        <v>6.218866798092049E-4</v>
      </c>
      <c r="K14" s="21">
        <v>9.4588963998980067E-3</v>
      </c>
      <c r="L14" s="21">
        <v>3.0099315302765514E-3</v>
      </c>
      <c r="M14" s="21">
        <v>5.596980118282844E-5</v>
      </c>
      <c r="N14" s="21">
        <v>2.2450109141112298E-3</v>
      </c>
      <c r="O14" s="21">
        <v>3.0472447310651038E-4</v>
      </c>
      <c r="P14" s="21">
        <v>1.3737476756985336E-2</v>
      </c>
      <c r="Q14" s="21">
        <v>6.2188667980920495E-6</v>
      </c>
      <c r="R14" s="21">
        <v>2.4875467192368198E-5</v>
      </c>
      <c r="S14" s="21" t="s">
        <v>642</v>
      </c>
      <c r="T14" s="21">
        <v>6.2188667980920495E-6</v>
      </c>
      <c r="U14" s="21">
        <v>2.4875467192368198E-5</v>
      </c>
      <c r="V14" s="21">
        <v>1.5547166995230123E-4</v>
      </c>
      <c r="W14" s="21">
        <v>9.4588963998980067E-3</v>
      </c>
      <c r="X14" s="21">
        <v>6.2188667980920495E-6</v>
      </c>
      <c r="Y14" s="21">
        <v>3.0472447310651038E-4</v>
      </c>
      <c r="Z14" s="21">
        <v>7.6181118276627633E-3</v>
      </c>
      <c r="AA14" s="21"/>
      <c r="AB14" s="21"/>
      <c r="AC14" s="21">
        <v>6.2188667980920495E-6</v>
      </c>
      <c r="AD14" s="21"/>
    </row>
    <row r="15" spans="1:31" s="66" customFormat="1">
      <c r="B15" s="67"/>
      <c r="C15" s="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31" ht="18">
      <c r="B16" s="17" t="s">
        <v>24</v>
      </c>
      <c r="C16" s="76"/>
      <c r="D16" s="33"/>
      <c r="E16" s="27"/>
      <c r="F16" s="27"/>
      <c r="G16" s="27" t="s">
        <v>59</v>
      </c>
      <c r="H16" s="27" t="s">
        <v>1</v>
      </c>
      <c r="I16" s="27" t="s">
        <v>13</v>
      </c>
      <c r="J16" s="27" t="s">
        <v>20</v>
      </c>
      <c r="K16" s="27" t="s">
        <v>37</v>
      </c>
      <c r="L16" s="27" t="s">
        <v>35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2:29">
      <c r="B17" s="12" t="s">
        <v>331</v>
      </c>
      <c r="C17" s="43">
        <v>453</v>
      </c>
      <c r="E17" s="174" t="s">
        <v>77</v>
      </c>
      <c r="F17" s="27" t="s">
        <v>78</v>
      </c>
      <c r="G17" s="27"/>
      <c r="H17" s="72"/>
      <c r="I17" s="72"/>
      <c r="J17" s="72"/>
      <c r="K17" s="7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2:29">
      <c r="B18" s="1" t="s">
        <v>54</v>
      </c>
      <c r="C18" s="43">
        <v>153</v>
      </c>
      <c r="D18" s="35"/>
      <c r="E18" s="13"/>
      <c r="F18" t="s">
        <v>328</v>
      </c>
      <c r="H18" s="188"/>
      <c r="I18" s="65"/>
      <c r="J18" s="65"/>
      <c r="K18" s="65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2:29">
      <c r="B19" s="1" t="s">
        <v>55</v>
      </c>
      <c r="C19" s="43">
        <v>428</v>
      </c>
      <c r="E19" s="174" t="s">
        <v>144</v>
      </c>
      <c r="F19" s="27" t="s">
        <v>145</v>
      </c>
      <c r="G19" s="27"/>
      <c r="H19" s="72"/>
      <c r="I19" s="72"/>
      <c r="J19" s="72"/>
      <c r="K19" s="7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2:29">
      <c r="B20" s="10" t="s">
        <v>20</v>
      </c>
      <c r="C20" s="44">
        <v>35.747663551401871</v>
      </c>
      <c r="E20" s="174" t="s">
        <v>110</v>
      </c>
      <c r="F20" s="27" t="s">
        <v>111</v>
      </c>
      <c r="G20" s="27"/>
      <c r="H20" s="72"/>
      <c r="I20" s="72"/>
      <c r="J20" s="72"/>
      <c r="K20" s="72"/>
      <c r="L20" s="3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2:29">
      <c r="B21" s="1" t="s">
        <v>3</v>
      </c>
      <c r="C21" s="44">
        <v>0.86663640151491594</v>
      </c>
      <c r="E21" s="13" t="s">
        <v>229</v>
      </c>
      <c r="F21" t="s">
        <v>295</v>
      </c>
      <c r="H21" s="65"/>
      <c r="I21" s="65"/>
      <c r="J21" s="65"/>
      <c r="K21" s="65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15" customHeight="1">
      <c r="B22" s="1" t="s">
        <v>273</v>
      </c>
      <c r="C22" s="44">
        <v>19</v>
      </c>
      <c r="E22" s="13" t="s">
        <v>255</v>
      </c>
      <c r="F22" t="s">
        <v>256</v>
      </c>
      <c r="H22" s="65"/>
      <c r="I22" s="65"/>
      <c r="J22" s="65"/>
      <c r="K22" s="65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>
      <c r="B23" s="1" t="s">
        <v>56</v>
      </c>
      <c r="C23" s="45">
        <v>0</v>
      </c>
      <c r="E23" s="174" t="s">
        <v>91</v>
      </c>
      <c r="F23" s="27" t="s">
        <v>92</v>
      </c>
      <c r="G23" s="27"/>
      <c r="H23" s="72"/>
      <c r="I23" s="72"/>
      <c r="J23" s="72"/>
      <c r="K23" s="72"/>
      <c r="L23" s="3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>
      <c r="B24" s="1" t="s">
        <v>27</v>
      </c>
      <c r="C24" s="45">
        <v>450</v>
      </c>
      <c r="E24" s="174" t="s">
        <v>114</v>
      </c>
      <c r="F24" s="27" t="s">
        <v>286</v>
      </c>
      <c r="G24" s="27"/>
      <c r="H24" s="72"/>
      <c r="I24" s="72"/>
      <c r="J24" s="72"/>
      <c r="K24" s="72"/>
      <c r="L24" s="3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2:29">
      <c r="B25" s="1" t="s">
        <v>32</v>
      </c>
      <c r="C25" s="46">
        <v>0.93691588785046731</v>
      </c>
      <c r="E25" s="174" t="s">
        <v>131</v>
      </c>
      <c r="F25" s="27" t="s">
        <v>308</v>
      </c>
      <c r="G25" s="27"/>
      <c r="H25" s="72"/>
      <c r="I25" s="72"/>
      <c r="J25" s="72"/>
      <c r="K25" s="72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>
      <c r="B26" s="1" t="s">
        <v>57</v>
      </c>
      <c r="C26" s="46">
        <v>2.6209150326797386</v>
      </c>
      <c r="E26" s="174" t="s">
        <v>102</v>
      </c>
      <c r="F26" s="27" t="s">
        <v>103</v>
      </c>
      <c r="G26" s="27"/>
      <c r="H26" s="72"/>
      <c r="I26" s="72"/>
      <c r="J26" s="72"/>
      <c r="K26" s="72"/>
      <c r="L26" s="3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2:29">
      <c r="B27" s="1" t="s">
        <v>28</v>
      </c>
      <c r="C27" s="46">
        <v>0.92289719626168221</v>
      </c>
      <c r="E27" s="174" t="s">
        <v>644</v>
      </c>
      <c r="F27" s="27" t="s">
        <v>80</v>
      </c>
      <c r="G27" s="27"/>
      <c r="H27" s="72"/>
      <c r="I27" s="72"/>
      <c r="J27" s="72"/>
      <c r="K27" s="72"/>
      <c r="L27" s="3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2:29">
      <c r="B28" s="1" t="s">
        <v>58</v>
      </c>
      <c r="C28" s="46">
        <v>2.5816993464052289</v>
      </c>
      <c r="E28" s="174" t="s">
        <v>643</v>
      </c>
      <c r="F28" s="27" t="s">
        <v>136</v>
      </c>
      <c r="G28" s="27"/>
      <c r="H28" s="72"/>
      <c r="I28" s="72"/>
      <c r="J28" s="72"/>
      <c r="K28" s="72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2:29">
      <c r="B29" s="1" t="s">
        <v>34</v>
      </c>
      <c r="C29" s="43">
        <v>23</v>
      </c>
      <c r="E29" s="13" t="s">
        <v>686</v>
      </c>
      <c r="F29" t="s">
        <v>687</v>
      </c>
      <c r="H29" s="65"/>
      <c r="I29" s="65"/>
      <c r="J29" s="65"/>
      <c r="K29" s="65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2:29">
      <c r="B30" s="1" t="s">
        <v>33</v>
      </c>
      <c r="C30" s="43">
        <v>24</v>
      </c>
      <c r="E30" s="174" t="s">
        <v>86</v>
      </c>
      <c r="F30" s="27" t="s">
        <v>87</v>
      </c>
      <c r="G30" s="27"/>
      <c r="H30" s="72"/>
      <c r="I30" s="72"/>
      <c r="J30" s="72"/>
      <c r="K30" s="72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2:29" ht="15" customHeight="1">
      <c r="B31" s="1" t="s">
        <v>702</v>
      </c>
      <c r="C31" s="43">
        <v>26</v>
      </c>
      <c r="E31" s="174" t="s">
        <v>634</v>
      </c>
      <c r="F31" s="27" t="s">
        <v>635</v>
      </c>
      <c r="G31" s="27"/>
      <c r="H31" s="72"/>
      <c r="I31" s="72"/>
      <c r="J31" s="72"/>
      <c r="K31" s="72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2:29" ht="15" customHeight="1">
      <c r="B32" s="1" t="s">
        <v>626</v>
      </c>
      <c r="C32" s="44">
        <v>5.7352941176470589</v>
      </c>
      <c r="E32" s="13" t="s">
        <v>224</v>
      </c>
      <c r="F32" t="s">
        <v>225</v>
      </c>
      <c r="H32" s="65"/>
      <c r="I32" s="65"/>
      <c r="J32" s="65"/>
      <c r="K32" s="6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2:12">
      <c r="B33" s="1" t="s">
        <v>627</v>
      </c>
      <c r="C33" s="44">
        <v>4.5</v>
      </c>
      <c r="E33" s="174" t="s">
        <v>271</v>
      </c>
      <c r="F33" s="27" t="s">
        <v>126</v>
      </c>
      <c r="G33" s="27"/>
      <c r="H33" s="72"/>
      <c r="I33" s="72"/>
      <c r="J33" s="72"/>
      <c r="K33" s="72"/>
      <c r="L33" s="27"/>
    </row>
    <row r="34" spans="2:12">
      <c r="B34" s="1" t="s">
        <v>641</v>
      </c>
      <c r="C34" s="44">
        <v>1.9276315789473684</v>
      </c>
      <c r="E34" s="174" t="s">
        <v>163</v>
      </c>
      <c r="F34" s="27" t="s">
        <v>164</v>
      </c>
      <c r="G34" s="27"/>
      <c r="H34" s="72"/>
      <c r="I34" s="72"/>
      <c r="J34" s="72"/>
      <c r="K34" s="72"/>
      <c r="L34" s="34"/>
    </row>
    <row r="35" spans="2:12" ht="15.75">
      <c r="B35" s="91" t="s">
        <v>272</v>
      </c>
      <c r="E35" s="13" t="s">
        <v>197</v>
      </c>
      <c r="F35" t="s">
        <v>198</v>
      </c>
      <c r="H35" s="188"/>
      <c r="I35" s="65"/>
      <c r="J35" s="65"/>
      <c r="K35" s="65"/>
    </row>
    <row r="36" spans="2:12">
      <c r="E36" s="13" t="s">
        <v>214</v>
      </c>
      <c r="F36" t="s">
        <v>215</v>
      </c>
      <c r="H36" s="65"/>
      <c r="I36" s="65"/>
      <c r="J36" s="65"/>
      <c r="K36" s="65"/>
    </row>
    <row r="37" spans="2:12">
      <c r="E37" s="174" t="s">
        <v>73</v>
      </c>
      <c r="F37" s="27" t="s">
        <v>74</v>
      </c>
      <c r="G37" s="27"/>
      <c r="H37" s="72"/>
      <c r="I37" s="72"/>
      <c r="J37" s="72"/>
      <c r="K37" s="72"/>
      <c r="L37" s="34"/>
    </row>
    <row r="38" spans="2:12">
      <c r="E38" s="13" t="s">
        <v>688</v>
      </c>
      <c r="F38" t="s">
        <v>689</v>
      </c>
      <c r="H38" s="65"/>
      <c r="I38" s="65"/>
      <c r="J38" s="65"/>
      <c r="K38" s="65"/>
    </row>
    <row r="39" spans="2:12">
      <c r="E39" s="175" t="s">
        <v>684</v>
      </c>
      <c r="F39" s="34" t="s">
        <v>685</v>
      </c>
      <c r="G39" s="34"/>
      <c r="H39" s="172"/>
      <c r="I39" s="172"/>
      <c r="J39" s="172"/>
      <c r="K39" s="172"/>
      <c r="L39" s="34"/>
    </row>
    <row r="40" spans="2:12">
      <c r="E40" s="13" t="s">
        <v>203</v>
      </c>
      <c r="F40" t="s">
        <v>296</v>
      </c>
      <c r="H40" s="65"/>
      <c r="I40" s="65"/>
      <c r="J40" s="65"/>
      <c r="K40" s="65"/>
    </row>
    <row r="41" spans="2:12">
      <c r="E41" s="13" t="s">
        <v>236</v>
      </c>
      <c r="F41" t="s">
        <v>237</v>
      </c>
      <c r="H41" s="65"/>
      <c r="I41" s="65"/>
      <c r="J41" s="65"/>
      <c r="K41" s="65"/>
    </row>
    <row r="42" spans="2:12">
      <c r="E42" s="174" t="s">
        <v>180</v>
      </c>
      <c r="F42" s="27" t="s">
        <v>181</v>
      </c>
      <c r="G42" s="187" t="s">
        <v>690</v>
      </c>
      <c r="H42" s="187" t="s">
        <v>690</v>
      </c>
      <c r="I42" s="187" t="s">
        <v>690</v>
      </c>
      <c r="J42" s="187" t="s">
        <v>690</v>
      </c>
      <c r="K42" s="187" t="s">
        <v>690</v>
      </c>
      <c r="L42" s="27">
        <v>1</v>
      </c>
    </row>
    <row r="43" spans="2:12">
      <c r="E43" s="13" t="s">
        <v>251</v>
      </c>
      <c r="F43" s="186" t="s">
        <v>252</v>
      </c>
      <c r="G43" s="187" t="s">
        <v>704</v>
      </c>
      <c r="H43" s="187" t="s">
        <v>704</v>
      </c>
      <c r="I43" s="187" t="s">
        <v>704</v>
      </c>
      <c r="J43" s="187" t="s">
        <v>704</v>
      </c>
      <c r="K43" s="187" t="s">
        <v>704</v>
      </c>
      <c r="L43" s="187" t="s">
        <v>704</v>
      </c>
    </row>
    <row r="44" spans="2:12">
      <c r="E44" s="13" t="s">
        <v>703</v>
      </c>
      <c r="G44" s="187" t="s">
        <v>704</v>
      </c>
      <c r="H44" s="187" t="s">
        <v>704</v>
      </c>
      <c r="I44" s="187" t="s">
        <v>704</v>
      </c>
      <c r="J44" s="187" t="s">
        <v>704</v>
      </c>
      <c r="K44" s="187" t="s">
        <v>704</v>
      </c>
      <c r="L44" s="187" t="s">
        <v>704</v>
      </c>
    </row>
  </sheetData>
  <sheetProtection selectLockedCells="1" selectUnlockedCells="1"/>
  <sortState ref="E17:L42">
    <sortCondition descending="1" ref="G17:G42"/>
    <sortCondition ref="E17:E42"/>
  </sortState>
  <dataValidations count="1">
    <dataValidation type="whole" allowBlank="1" showInputMessage="1" showErrorMessage="1" errorTitle="Presence/Absence Data" error="Enter 1 if present" sqref="D1:D6 E6:AB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42" bestFit="1" customWidth="1"/>
    <col min="4" max="4" width="6.7109375" style="34" customWidth="1"/>
    <col min="5" max="22" width="6.7109375" customWidth="1"/>
    <col min="23" max="16384" width="5.7109375" style="27"/>
  </cols>
  <sheetData>
    <row r="1" spans="1:24" s="15" customFormat="1" ht="138.6" customHeight="1">
      <c r="A1" s="52"/>
      <c r="B1" s="41" t="s">
        <v>14</v>
      </c>
      <c r="C1" s="163" t="s">
        <v>12</v>
      </c>
      <c r="D1" s="165" t="s">
        <v>335</v>
      </c>
      <c r="E1" s="166" t="s">
        <v>498</v>
      </c>
      <c r="F1" s="166" t="s">
        <v>500</v>
      </c>
      <c r="G1" s="166" t="s">
        <v>506</v>
      </c>
      <c r="H1" s="166" t="s">
        <v>510</v>
      </c>
      <c r="I1" s="166" t="s">
        <v>516</v>
      </c>
      <c r="J1" s="166" t="s">
        <v>524</v>
      </c>
      <c r="K1" s="166" t="s">
        <v>526</v>
      </c>
      <c r="L1" s="166" t="s">
        <v>537</v>
      </c>
      <c r="M1" s="166" t="s">
        <v>542</v>
      </c>
      <c r="N1" s="166" t="s">
        <v>547</v>
      </c>
      <c r="O1" s="166" t="s">
        <v>585</v>
      </c>
      <c r="P1" s="166" t="s">
        <v>592</v>
      </c>
      <c r="Q1" s="166" t="s">
        <v>597</v>
      </c>
      <c r="R1" s="166" t="s">
        <v>601</v>
      </c>
      <c r="S1" s="166" t="s">
        <v>606</v>
      </c>
      <c r="T1" s="166" t="s">
        <v>611</v>
      </c>
      <c r="U1" s="166" t="s">
        <v>614</v>
      </c>
      <c r="V1" s="166" t="s">
        <v>328</v>
      </c>
      <c r="W1" s="166"/>
      <c r="X1" s="25"/>
    </row>
    <row r="2" spans="1:24" s="15" customFormat="1" ht="12.75" customHeight="1">
      <c r="A2" s="53" t="s">
        <v>49</v>
      </c>
      <c r="B2" s="51" t="s">
        <v>629</v>
      </c>
      <c r="C2" s="40"/>
      <c r="D2" s="2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s="15" customFormat="1" ht="12.75" customHeight="1">
      <c r="A3" s="53" t="s">
        <v>25</v>
      </c>
      <c r="B3" s="51" t="s">
        <v>630</v>
      </c>
      <c r="C3" s="40"/>
      <c r="D3" s="2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4" s="15" customFormat="1" ht="12.75" customHeight="1">
      <c r="A4" s="53" t="s">
        <v>26</v>
      </c>
      <c r="B4" s="51">
        <v>2478200</v>
      </c>
      <c r="C4" s="40"/>
      <c r="D4" s="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4" s="15" customFormat="1" ht="12.75" customHeight="1">
      <c r="A5" s="54" t="s">
        <v>39</v>
      </c>
      <c r="B5" s="58" t="s">
        <v>640</v>
      </c>
      <c r="C5" s="40"/>
      <c r="D5" s="29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4" s="15" customFormat="1" ht="15" customHeight="1">
      <c r="B6" s="14" t="s">
        <v>23</v>
      </c>
      <c r="C6" s="40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9"/>
      <c r="P6" s="29"/>
      <c r="Q6" s="29"/>
      <c r="R6" s="29"/>
      <c r="S6" s="29"/>
      <c r="T6" s="29"/>
      <c r="U6" s="29"/>
      <c r="V6" s="29"/>
      <c r="W6" s="31"/>
    </row>
    <row r="7" spans="1:24" s="73" customFormat="1" ht="12.75" customHeight="1">
      <c r="A7" s="47"/>
      <c r="B7" s="47" t="s">
        <v>13</v>
      </c>
      <c r="C7" s="44"/>
      <c r="D7" s="49">
        <v>16.279069767441861</v>
      </c>
      <c r="E7" s="49">
        <v>31.782945736434108</v>
      </c>
      <c r="F7" s="49">
        <v>3.1007751937984498</v>
      </c>
      <c r="G7" s="49">
        <v>1.5503875968992249</v>
      </c>
      <c r="H7" s="49">
        <v>58.914728682170548</v>
      </c>
      <c r="I7" s="49">
        <v>10.077519379844961</v>
      </c>
      <c r="J7" s="49">
        <v>28.68217054263566</v>
      </c>
      <c r="K7" s="49">
        <v>41.860465116279073</v>
      </c>
      <c r="L7" s="49">
        <v>19.379844961240313</v>
      </c>
      <c r="M7" s="49">
        <v>11.627906976744185</v>
      </c>
      <c r="N7" s="49">
        <v>33.333333333333329</v>
      </c>
      <c r="O7" s="49">
        <v>0.77519379844961245</v>
      </c>
      <c r="P7" s="49">
        <v>1.5503875968992249</v>
      </c>
      <c r="Q7" s="49">
        <v>6.2015503875968996</v>
      </c>
      <c r="R7" s="49">
        <v>25.581395348837212</v>
      </c>
      <c r="S7" s="49">
        <v>2.3255813953488373</v>
      </c>
      <c r="T7" s="49">
        <v>0.77519379844961245</v>
      </c>
      <c r="U7" s="49">
        <v>3.8759689922480618</v>
      </c>
      <c r="V7" s="49">
        <v>44.186046511627907</v>
      </c>
      <c r="W7" s="49"/>
    </row>
    <row r="8" spans="1:24" s="73" customFormat="1" ht="11.25" customHeight="1">
      <c r="A8" s="47"/>
      <c r="B8" s="47" t="s">
        <v>20</v>
      </c>
      <c r="C8" s="46"/>
      <c r="D8" s="49">
        <v>11.931818181818182</v>
      </c>
      <c r="E8" s="49">
        <v>23.295454545454543</v>
      </c>
      <c r="F8" s="49">
        <v>2.2727272727272729</v>
      </c>
      <c r="G8" s="49">
        <v>1.1363636363636365</v>
      </c>
      <c r="H8" s="49">
        <v>43.18181818181818</v>
      </c>
      <c r="I8" s="49">
        <v>7.3863636363636367</v>
      </c>
      <c r="J8" s="49">
        <v>21.022727272727273</v>
      </c>
      <c r="K8" s="49">
        <v>30.681818181818183</v>
      </c>
      <c r="L8" s="49">
        <v>14.204545454545455</v>
      </c>
      <c r="M8" s="49">
        <v>8.5227272727272716</v>
      </c>
      <c r="N8" s="49">
        <v>24.431818181818183</v>
      </c>
      <c r="O8" s="49">
        <v>0.56818181818181823</v>
      </c>
      <c r="P8" s="49">
        <v>1.1363636363636365</v>
      </c>
      <c r="Q8" s="49">
        <v>4.5454545454545459</v>
      </c>
      <c r="R8" s="49">
        <v>18.75</v>
      </c>
      <c r="S8" s="49">
        <v>1.7045454545454544</v>
      </c>
      <c r="T8" s="49">
        <v>0.56818181818181823</v>
      </c>
      <c r="U8" s="49">
        <v>2.8409090909090908</v>
      </c>
      <c r="V8" s="49">
        <v>32.386363636363633</v>
      </c>
      <c r="W8" s="49"/>
    </row>
    <row r="9" spans="1:24" s="74" customFormat="1" ht="12.75" customHeight="1">
      <c r="A9" s="11"/>
      <c r="B9" s="10" t="s">
        <v>1</v>
      </c>
      <c r="C9" s="44"/>
      <c r="D9" s="38">
        <v>5.46875</v>
      </c>
      <c r="E9" s="38">
        <v>10.677083333333334</v>
      </c>
      <c r="F9" s="38">
        <v>1.0416666666666667</v>
      </c>
      <c r="G9" s="38">
        <v>0.52083333333333337</v>
      </c>
      <c r="H9" s="38">
        <v>19.791666666666668</v>
      </c>
      <c r="I9" s="38">
        <v>3.385416666666667</v>
      </c>
      <c r="J9" s="38">
        <v>9.6354166666666679</v>
      </c>
      <c r="K9" s="38">
        <v>14.062500000000002</v>
      </c>
      <c r="L9" s="38">
        <v>6.510416666666667</v>
      </c>
      <c r="M9" s="38">
        <v>3.9062499999999996</v>
      </c>
      <c r="N9" s="38">
        <v>11.197916666666668</v>
      </c>
      <c r="O9" s="38">
        <v>0.26041666666666669</v>
      </c>
      <c r="P9" s="38">
        <v>0.52083333333333337</v>
      </c>
      <c r="Q9" s="38">
        <v>2.0833333333333335</v>
      </c>
      <c r="R9" s="38">
        <v>8.59375</v>
      </c>
      <c r="S9" s="38">
        <v>0.78125</v>
      </c>
      <c r="T9" s="38">
        <v>0.26041666666666669</v>
      </c>
      <c r="U9" s="38">
        <v>1.3020833333333335</v>
      </c>
      <c r="V9" s="38"/>
      <c r="W9" s="38"/>
    </row>
    <row r="10" spans="1:24" s="75" customFormat="1">
      <c r="A10" s="20"/>
      <c r="B10" s="20" t="s">
        <v>2</v>
      </c>
      <c r="C10" s="16">
        <v>0.11029730902777779</v>
      </c>
      <c r="D10" s="21">
        <v>2.99072265625E-3</v>
      </c>
      <c r="E10" s="21">
        <v>1.1400010850694446E-2</v>
      </c>
      <c r="F10" s="21">
        <v>1.0850694444444447E-4</v>
      </c>
      <c r="G10" s="21">
        <v>2.7126736111111116E-5</v>
      </c>
      <c r="H10" s="21">
        <v>3.9171006944444454E-2</v>
      </c>
      <c r="I10" s="21">
        <v>1.1461046006944447E-3</v>
      </c>
      <c r="J10" s="21">
        <v>9.2841254340277797E-3</v>
      </c>
      <c r="K10" s="21">
        <v>1.9775390625000007E-2</v>
      </c>
      <c r="L10" s="21">
        <v>4.238552517361111E-3</v>
      </c>
      <c r="M10" s="21">
        <v>1.5258789062499996E-3</v>
      </c>
      <c r="N10" s="21">
        <v>1.2539333767361114E-2</v>
      </c>
      <c r="O10" s="21">
        <v>6.7816840277777791E-6</v>
      </c>
      <c r="P10" s="21">
        <v>2.7126736111111116E-5</v>
      </c>
      <c r="Q10" s="21">
        <v>4.3402777777777786E-4</v>
      </c>
      <c r="R10" s="21">
        <v>7.38525390625E-3</v>
      </c>
      <c r="S10" s="21">
        <v>6.103515625E-5</v>
      </c>
      <c r="T10" s="21">
        <v>6.7816840277777791E-6</v>
      </c>
      <c r="U10" s="21">
        <v>1.6954210069444449E-4</v>
      </c>
      <c r="V10" s="21"/>
      <c r="W10" s="21"/>
    </row>
    <row r="11" spans="1:24">
      <c r="B11" s="1" t="s">
        <v>59</v>
      </c>
      <c r="C11" s="55"/>
      <c r="D11" s="37">
        <v>21</v>
      </c>
      <c r="E11" s="37">
        <v>41</v>
      </c>
      <c r="F11" s="37">
        <v>4</v>
      </c>
      <c r="G11" s="37">
        <v>2</v>
      </c>
      <c r="H11" s="37">
        <v>76</v>
      </c>
      <c r="I11" s="37">
        <v>13</v>
      </c>
      <c r="J11" s="37">
        <v>37</v>
      </c>
      <c r="K11" s="37">
        <v>54</v>
      </c>
      <c r="L11" s="37">
        <v>25</v>
      </c>
      <c r="M11" s="37">
        <v>15</v>
      </c>
      <c r="N11" s="37">
        <v>43</v>
      </c>
      <c r="O11" s="37">
        <v>1</v>
      </c>
      <c r="P11" s="37">
        <v>2</v>
      </c>
      <c r="Q11" s="37">
        <v>8</v>
      </c>
      <c r="R11" s="37">
        <v>33</v>
      </c>
      <c r="S11" s="37">
        <v>3</v>
      </c>
      <c r="T11" s="37">
        <v>1</v>
      </c>
      <c r="U11" s="37">
        <v>5</v>
      </c>
      <c r="V11" s="37">
        <v>57</v>
      </c>
      <c r="W11" s="37"/>
    </row>
    <row r="12" spans="1:24" s="72" customFormat="1">
      <c r="A12" s="65"/>
      <c r="B12" s="47" t="s">
        <v>37</v>
      </c>
      <c r="C12" s="55">
        <v>2.3769230769230769</v>
      </c>
      <c r="D12" s="16">
        <v>1.6190476190476191</v>
      </c>
      <c r="E12" s="16">
        <v>2.024390243902439</v>
      </c>
      <c r="F12" s="16">
        <v>2.5</v>
      </c>
      <c r="G12" s="16">
        <v>2</v>
      </c>
      <c r="H12" s="16">
        <v>2.0263157894736841</v>
      </c>
      <c r="I12" s="16">
        <v>1.3846153846153846</v>
      </c>
      <c r="J12" s="16">
        <v>1.9189189189189189</v>
      </c>
      <c r="K12" s="16">
        <v>1.2222222222222223</v>
      </c>
      <c r="L12" s="16">
        <v>2.08</v>
      </c>
      <c r="M12" s="16">
        <v>1.6</v>
      </c>
      <c r="N12" s="16">
        <v>2.6744186046511627</v>
      </c>
      <c r="O12" s="16">
        <v>2</v>
      </c>
      <c r="P12" s="16">
        <v>1.5</v>
      </c>
      <c r="Q12" s="16">
        <v>1.75</v>
      </c>
      <c r="R12" s="16">
        <v>1.1818181818181819</v>
      </c>
      <c r="S12" s="16">
        <v>2.3333333333333335</v>
      </c>
      <c r="T12" s="16">
        <v>1</v>
      </c>
      <c r="U12" s="16">
        <v>1</v>
      </c>
      <c r="V12" s="16">
        <v>1.4736842105263157</v>
      </c>
      <c r="W12" s="16"/>
    </row>
    <row r="13" spans="1:24" s="70" customFormat="1">
      <c r="A13" s="28"/>
      <c r="B13" s="18" t="s">
        <v>35</v>
      </c>
      <c r="C13" s="56"/>
      <c r="D13" s="39">
        <v>1</v>
      </c>
      <c r="E13" s="39" t="s">
        <v>642</v>
      </c>
      <c r="F13" s="39" t="s">
        <v>642</v>
      </c>
      <c r="G13" s="39" t="s">
        <v>642</v>
      </c>
      <c r="H13" s="39" t="s">
        <v>642</v>
      </c>
      <c r="I13" s="39" t="s">
        <v>642</v>
      </c>
      <c r="J13" s="39" t="s">
        <v>642</v>
      </c>
      <c r="K13" s="39" t="s">
        <v>642</v>
      </c>
      <c r="L13" s="39" t="s">
        <v>642</v>
      </c>
      <c r="M13" s="39" t="s">
        <v>642</v>
      </c>
      <c r="N13" s="39" t="s">
        <v>642</v>
      </c>
      <c r="O13" s="39" t="s">
        <v>642</v>
      </c>
      <c r="P13" s="39">
        <v>1</v>
      </c>
      <c r="Q13" s="39" t="s">
        <v>642</v>
      </c>
      <c r="R13" s="39" t="s">
        <v>642</v>
      </c>
      <c r="S13" s="39" t="s">
        <v>642</v>
      </c>
      <c r="T13" s="39" t="s">
        <v>642</v>
      </c>
      <c r="U13" s="39" t="s">
        <v>642</v>
      </c>
      <c r="V13" s="39" t="s">
        <v>642</v>
      </c>
      <c r="W13" s="39"/>
    </row>
    <row r="14" spans="1:24" s="70" customFormat="1">
      <c r="B14" s="71" t="s">
        <v>36</v>
      </c>
      <c r="C14" s="69"/>
      <c r="D14" s="21" t="s">
        <v>671</v>
      </c>
      <c r="E14" s="21" t="s">
        <v>671</v>
      </c>
      <c r="F14" s="21" t="s">
        <v>671</v>
      </c>
      <c r="G14" s="21" t="s">
        <v>671</v>
      </c>
      <c r="H14" s="21" t="s">
        <v>671</v>
      </c>
      <c r="I14" s="21" t="s">
        <v>671</v>
      </c>
      <c r="J14" s="21" t="s">
        <v>671</v>
      </c>
      <c r="K14" s="21" t="s">
        <v>671</v>
      </c>
      <c r="L14" s="21" t="s">
        <v>671</v>
      </c>
      <c r="M14" s="21" t="s">
        <v>671</v>
      </c>
      <c r="N14" s="21" t="s">
        <v>671</v>
      </c>
      <c r="O14" s="21" t="s">
        <v>671</v>
      </c>
      <c r="P14" s="21" t="s">
        <v>671</v>
      </c>
      <c r="Q14" s="21" t="s">
        <v>671</v>
      </c>
      <c r="R14" s="21" t="s">
        <v>671</v>
      </c>
      <c r="S14" s="21" t="s">
        <v>671</v>
      </c>
      <c r="T14" s="21" t="s">
        <v>671</v>
      </c>
      <c r="U14" s="21" t="s">
        <v>671</v>
      </c>
      <c r="V14" s="21" t="s">
        <v>671</v>
      </c>
      <c r="W14" s="21"/>
    </row>
    <row r="15" spans="1:24" s="66" customFormat="1">
      <c r="B15" s="67"/>
      <c r="C15" s="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4" ht="18">
      <c r="B16" s="17" t="s">
        <v>24</v>
      </c>
      <c r="C16" s="76"/>
      <c r="D16" s="33"/>
      <c r="E16" s="27"/>
      <c r="F16" s="27"/>
      <c r="G16" s="27" t="s">
        <v>59</v>
      </c>
      <c r="H16" s="27" t="s">
        <v>1</v>
      </c>
      <c r="I16" s="27" t="s">
        <v>13</v>
      </c>
      <c r="J16" s="27" t="s">
        <v>20</v>
      </c>
      <c r="K16" s="27" t="s">
        <v>37</v>
      </c>
      <c r="L16" s="27" t="s">
        <v>35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2:22">
      <c r="B17" s="12" t="s">
        <v>331</v>
      </c>
      <c r="C17" s="43">
        <v>231</v>
      </c>
      <c r="E17" s="174" t="s">
        <v>91</v>
      </c>
      <c r="F17" s="27" t="s">
        <v>92</v>
      </c>
      <c r="G17" s="27">
        <v>76</v>
      </c>
      <c r="H17" s="72">
        <v>19.791666666666668</v>
      </c>
      <c r="I17" s="72">
        <v>58.914728682170548</v>
      </c>
      <c r="J17" s="72">
        <v>43.18181818181818</v>
      </c>
      <c r="K17" s="72">
        <v>2.0263157894736841</v>
      </c>
      <c r="L17" s="66">
        <v>0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2:22">
      <c r="B18" s="1" t="s">
        <v>54</v>
      </c>
      <c r="C18" s="43">
        <v>129</v>
      </c>
      <c r="D18" s="35"/>
      <c r="E18" s="13"/>
      <c r="F18" t="s">
        <v>328</v>
      </c>
      <c r="G18">
        <v>57</v>
      </c>
      <c r="H18" s="65"/>
      <c r="I18" s="65">
        <v>44.186046511627907</v>
      </c>
      <c r="J18" s="65">
        <v>32.386363636363633</v>
      </c>
      <c r="K18" s="65">
        <v>1.4736842105263157</v>
      </c>
      <c r="L18" s="66">
        <v>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2:22">
      <c r="B19" s="1" t="s">
        <v>55</v>
      </c>
      <c r="C19" s="43">
        <v>176</v>
      </c>
      <c r="E19" s="174" t="s">
        <v>114</v>
      </c>
      <c r="F19" s="27" t="s">
        <v>286</v>
      </c>
      <c r="G19" s="27">
        <v>54</v>
      </c>
      <c r="H19" s="72">
        <v>14.062500000000002</v>
      </c>
      <c r="I19" s="72">
        <v>41.860465116279073</v>
      </c>
      <c r="J19" s="72">
        <v>30.681818181818183</v>
      </c>
      <c r="K19" s="72">
        <v>1.2222222222222223</v>
      </c>
      <c r="L19" s="66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2:22">
      <c r="B20" s="10" t="s">
        <v>20</v>
      </c>
      <c r="C20" s="44">
        <v>73.295454545454547</v>
      </c>
      <c r="E20" s="174" t="s">
        <v>144</v>
      </c>
      <c r="F20" s="27" t="s">
        <v>145</v>
      </c>
      <c r="G20" s="27">
        <v>43</v>
      </c>
      <c r="H20" s="72">
        <v>11.197916666666668</v>
      </c>
      <c r="I20" s="72">
        <v>33.333333333333329</v>
      </c>
      <c r="J20" s="72">
        <v>24.431818181818183</v>
      </c>
      <c r="K20" s="72">
        <v>2.6744186046511627</v>
      </c>
      <c r="L20" s="66">
        <v>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2:22">
      <c r="B21" s="1" t="s">
        <v>3</v>
      </c>
      <c r="C21" s="44">
        <v>0.88970269097222221</v>
      </c>
      <c r="E21" s="174" t="s">
        <v>77</v>
      </c>
      <c r="F21" s="27" t="s">
        <v>78</v>
      </c>
      <c r="G21" s="27">
        <v>41</v>
      </c>
      <c r="H21" s="72">
        <v>10.677083333333334</v>
      </c>
      <c r="I21" s="72">
        <v>31.782945736434108</v>
      </c>
      <c r="J21" s="72">
        <v>23.295454545454543</v>
      </c>
      <c r="K21" s="72">
        <v>2.024390243902439</v>
      </c>
      <c r="L21" s="66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2:22" ht="15" customHeight="1">
      <c r="B22" s="1" t="s">
        <v>273</v>
      </c>
      <c r="C22" s="44">
        <v>11.5</v>
      </c>
      <c r="E22" s="174" t="s">
        <v>110</v>
      </c>
      <c r="F22" s="27" t="s">
        <v>111</v>
      </c>
      <c r="G22" s="27">
        <v>37</v>
      </c>
      <c r="H22" s="72">
        <v>9.6354166666666679</v>
      </c>
      <c r="I22" s="72">
        <v>28.68217054263566</v>
      </c>
      <c r="J22" s="72">
        <v>21.022727272727273</v>
      </c>
      <c r="K22" s="72">
        <v>1.9189189189189189</v>
      </c>
      <c r="L22" s="66"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>
      <c r="B23" s="1" t="s">
        <v>56</v>
      </c>
      <c r="C23" s="45">
        <v>4</v>
      </c>
      <c r="E23" s="174" t="s">
        <v>229</v>
      </c>
      <c r="F23" s="27" t="s">
        <v>295</v>
      </c>
      <c r="G23" s="27">
        <v>33</v>
      </c>
      <c r="H23" s="72">
        <v>8.59375</v>
      </c>
      <c r="I23" s="72">
        <v>25.581395348837212</v>
      </c>
      <c r="J23" s="72">
        <v>18.75</v>
      </c>
      <c r="K23" s="72">
        <v>1.1818181818181819</v>
      </c>
      <c r="L23" s="66">
        <v>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>
      <c r="B24" s="1" t="s">
        <v>27</v>
      </c>
      <c r="C24" s="45">
        <v>227</v>
      </c>
      <c r="E24" s="174" t="s">
        <v>131</v>
      </c>
      <c r="F24" s="27" t="s">
        <v>308</v>
      </c>
      <c r="G24" s="27">
        <v>25</v>
      </c>
      <c r="H24" s="72">
        <v>6.510416666666667</v>
      </c>
      <c r="I24" s="72">
        <v>19.379844961240313</v>
      </c>
      <c r="J24" s="72">
        <v>14.204545454545455</v>
      </c>
      <c r="K24" s="72">
        <v>2.08</v>
      </c>
      <c r="L24" s="66">
        <v>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2:22">
      <c r="B25" s="1" t="s">
        <v>32</v>
      </c>
      <c r="C25" s="46">
        <v>2.1818181818181817</v>
      </c>
      <c r="E25" s="174" t="s">
        <v>634</v>
      </c>
      <c r="F25" s="27" t="s">
        <v>635</v>
      </c>
      <c r="G25" s="27">
        <v>21</v>
      </c>
      <c r="H25" s="72">
        <v>5.46875</v>
      </c>
      <c r="I25" s="72">
        <v>16.279069767441861</v>
      </c>
      <c r="J25" s="72">
        <v>11.931818181818182</v>
      </c>
      <c r="K25" s="72">
        <v>1.6190476190476191</v>
      </c>
      <c r="L25" s="27">
        <v>1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2:22">
      <c r="B26" s="1" t="s">
        <v>57</v>
      </c>
      <c r="C26" s="46">
        <v>2.9767441860465116</v>
      </c>
      <c r="E26" s="174" t="s">
        <v>643</v>
      </c>
      <c r="F26" s="27" t="s">
        <v>136</v>
      </c>
      <c r="G26" s="27">
        <v>15</v>
      </c>
      <c r="H26" s="72">
        <v>3.9062499999999996</v>
      </c>
      <c r="I26" s="72">
        <v>11.627906976744185</v>
      </c>
      <c r="J26" s="72">
        <v>8.5227272727272716</v>
      </c>
      <c r="K26" s="72">
        <v>1.6</v>
      </c>
      <c r="L26" s="66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2:22">
      <c r="B27" s="1" t="s">
        <v>28</v>
      </c>
      <c r="C27" s="46">
        <v>2.0625</v>
      </c>
      <c r="E27" s="174" t="s">
        <v>102</v>
      </c>
      <c r="F27" s="27" t="s">
        <v>103</v>
      </c>
      <c r="G27" s="27">
        <v>13</v>
      </c>
      <c r="H27" s="72">
        <v>3.385416666666667</v>
      </c>
      <c r="I27" s="72">
        <v>10.077519379844961</v>
      </c>
      <c r="J27" s="72">
        <v>7.3863636363636367</v>
      </c>
      <c r="K27" s="72">
        <v>1.3846153846153846</v>
      </c>
      <c r="L27" s="66">
        <v>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2:22">
      <c r="B28" s="1" t="s">
        <v>58</v>
      </c>
      <c r="C28" s="46">
        <v>2.9274193548387095</v>
      </c>
      <c r="E28" s="175" t="s">
        <v>224</v>
      </c>
      <c r="F28" s="34" t="s">
        <v>225</v>
      </c>
      <c r="G28" s="34">
        <v>8</v>
      </c>
      <c r="H28" s="172">
        <v>2.0833333333333335</v>
      </c>
      <c r="I28" s="172">
        <v>6.2015503875968996</v>
      </c>
      <c r="J28" s="172">
        <v>4.5454545454545459</v>
      </c>
      <c r="K28" s="172">
        <v>1.75</v>
      </c>
      <c r="L28" s="66"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2:22">
      <c r="B29" s="1" t="s">
        <v>34</v>
      </c>
      <c r="C29" s="43">
        <v>18</v>
      </c>
      <c r="E29" s="13" t="s">
        <v>251</v>
      </c>
      <c r="F29" t="s">
        <v>252</v>
      </c>
      <c r="G29">
        <v>5</v>
      </c>
      <c r="H29" s="65">
        <v>1.3020833333333335</v>
      </c>
      <c r="I29" s="65">
        <v>3.8759689922480618</v>
      </c>
      <c r="J29" s="65">
        <v>2.8409090909090908</v>
      </c>
      <c r="K29" s="65">
        <v>1</v>
      </c>
      <c r="L29" s="66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2:22">
      <c r="B30" s="1" t="s">
        <v>33</v>
      </c>
      <c r="C30" s="43">
        <v>18</v>
      </c>
      <c r="E30" s="174" t="s">
        <v>644</v>
      </c>
      <c r="F30" s="27" t="s">
        <v>80</v>
      </c>
      <c r="G30" s="27">
        <v>4</v>
      </c>
      <c r="H30" s="72">
        <v>1.0416666666666667</v>
      </c>
      <c r="I30" s="72">
        <v>3.1007751937984498</v>
      </c>
      <c r="J30" s="72">
        <v>2.2727272727272729</v>
      </c>
      <c r="K30" s="72">
        <v>2.5</v>
      </c>
      <c r="L30" s="66">
        <v>0</v>
      </c>
      <c r="M30" s="34"/>
      <c r="N30" s="34"/>
      <c r="O30" s="34"/>
      <c r="P30" s="34"/>
      <c r="Q30" s="34"/>
      <c r="R30" s="34"/>
      <c r="S30" s="34"/>
      <c r="T30" s="34"/>
      <c r="U30" s="34"/>
      <c r="V30" s="27"/>
    </row>
    <row r="31" spans="2:22" ht="15" customHeight="1">
      <c r="B31" s="1" t="s">
        <v>626</v>
      </c>
      <c r="C31" s="44">
        <v>4.4302325581395348</v>
      </c>
      <c r="E31" s="174" t="s">
        <v>236</v>
      </c>
      <c r="F31" s="27" t="s">
        <v>237</v>
      </c>
      <c r="G31" s="27">
        <v>3</v>
      </c>
      <c r="H31" s="72">
        <v>0.78125</v>
      </c>
      <c r="I31" s="72">
        <v>2.3255813953488373</v>
      </c>
      <c r="J31" s="72">
        <v>1.7045454545454544</v>
      </c>
      <c r="K31" s="72">
        <v>2.3333333333333335</v>
      </c>
      <c r="L31" s="66">
        <v>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2:22" ht="15" customHeight="1">
      <c r="B32" s="1" t="s">
        <v>627</v>
      </c>
      <c r="C32" s="44">
        <v>4</v>
      </c>
      <c r="E32" s="174" t="s">
        <v>86</v>
      </c>
      <c r="F32" s="27" t="s">
        <v>87</v>
      </c>
      <c r="G32" s="27">
        <v>2</v>
      </c>
      <c r="H32" s="72">
        <v>0.52083333333333337</v>
      </c>
      <c r="I32" s="72">
        <v>1.5503875968992249</v>
      </c>
      <c r="J32" s="72">
        <v>1.1363636363636365</v>
      </c>
      <c r="K32" s="72">
        <v>2</v>
      </c>
      <c r="L32" s="66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2:22">
      <c r="B33" s="1" t="s">
        <v>641</v>
      </c>
      <c r="C33" s="44">
        <v>2.3769230769230769</v>
      </c>
      <c r="E33" s="174" t="s">
        <v>214</v>
      </c>
      <c r="F33" s="27" t="s">
        <v>215</v>
      </c>
      <c r="G33" s="27">
        <v>2</v>
      </c>
      <c r="H33" s="72">
        <v>0.52083333333333337</v>
      </c>
      <c r="I33" s="72">
        <v>1.5503875968992249</v>
      </c>
      <c r="J33" s="72">
        <v>1.1363636363636365</v>
      </c>
      <c r="K33" s="72">
        <v>1.5</v>
      </c>
      <c r="L33" s="27">
        <v>1</v>
      </c>
      <c r="V33" s="27"/>
    </row>
    <row r="34" spans="2:22" ht="15.75">
      <c r="B34" s="91" t="s">
        <v>272</v>
      </c>
      <c r="E34" s="174" t="s">
        <v>204</v>
      </c>
      <c r="F34" s="27" t="s">
        <v>205</v>
      </c>
      <c r="G34" s="27">
        <v>1</v>
      </c>
      <c r="H34" s="72">
        <v>0.26041666666666669</v>
      </c>
      <c r="I34" s="72">
        <v>0.77519379844961245</v>
      </c>
      <c r="J34" s="72">
        <v>0.56818181818181823</v>
      </c>
      <c r="K34" s="72">
        <v>2</v>
      </c>
      <c r="L34" s="66">
        <v>0</v>
      </c>
      <c r="V34" s="27"/>
    </row>
    <row r="35" spans="2:22">
      <c r="E35" s="13" t="s">
        <v>246</v>
      </c>
      <c r="F35" t="s">
        <v>285</v>
      </c>
      <c r="G35">
        <v>1</v>
      </c>
      <c r="H35" s="65">
        <v>0.26041666666666669</v>
      </c>
      <c r="I35" s="65">
        <v>0.77519379844961245</v>
      </c>
      <c r="J35" s="65">
        <v>0.56818181818181823</v>
      </c>
      <c r="K35" s="65">
        <v>1</v>
      </c>
      <c r="L35" s="66">
        <v>0</v>
      </c>
      <c r="V35" s="27"/>
    </row>
  </sheetData>
  <sheetProtection selectLockedCells="1" selectUnlockedCells="1"/>
  <sortState ref="E17:L35">
    <sortCondition descending="1" ref="G17:G35"/>
    <sortCondition ref="E17:E35"/>
  </sortState>
  <dataValidations count="1">
    <dataValidation type="whole" allowBlank="1" showInputMessage="1" showErrorMessage="1" errorTitle="Presence/Absence Data" error="Enter 1 if present" sqref="D1:D6 E6:V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5"/>
  <sheetViews>
    <sheetView workbookViewId="0"/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269</v>
      </c>
      <c r="B1" s="1" t="s">
        <v>270</v>
      </c>
    </row>
    <row r="2" spans="1:2">
      <c r="A2">
        <v>1</v>
      </c>
      <c r="B2">
        <f>COUNTIF('ENTRY '!G2:G454,"&lt;=1")</f>
        <v>9</v>
      </c>
    </row>
    <row r="3" spans="1:2">
      <c r="A3">
        <v>2</v>
      </c>
      <c r="B3">
        <f>COUNTIF('ENTRY '!G2:G454,"&lt;=2")-(B2)</f>
        <v>13</v>
      </c>
    </row>
    <row r="4" spans="1:2">
      <c r="A4">
        <v>3</v>
      </c>
      <c r="B4">
        <f>COUNTIF('ENTRY '!G2:G454,"&lt;=3")-(B2+B3)</f>
        <v>21</v>
      </c>
    </row>
    <row r="5" spans="1:2">
      <c r="A5">
        <v>4</v>
      </c>
      <c r="B5">
        <f>COUNTIF('ENTRY '!G2:G454,"&lt;=4")-(SUM(B2:B4))</f>
        <v>30</v>
      </c>
    </row>
    <row r="6" spans="1:2">
      <c r="A6">
        <v>5</v>
      </c>
      <c r="B6">
        <f>COUNTIF('ENTRY '!G2:G454,"&lt;=5")-(SUM(B2:B5))</f>
        <v>17</v>
      </c>
    </row>
    <row r="7" spans="1:2">
      <c r="A7">
        <v>6</v>
      </c>
      <c r="B7">
        <f>COUNTIF('ENTRY '!G2:G454,"&lt;=6")-(SUM(B2:B6))</f>
        <v>12</v>
      </c>
    </row>
    <row r="8" spans="1:2">
      <c r="A8">
        <v>7</v>
      </c>
      <c r="B8">
        <f>COUNTIF('ENTRY '!G2:G454,"&lt;=7")-(SUM(B2:B7))</f>
        <v>8</v>
      </c>
    </row>
    <row r="9" spans="1:2">
      <c r="A9">
        <v>8</v>
      </c>
      <c r="B9">
        <f>COUNTIF('ENTRY '!G2:G454,"&lt;=8")-(SUM(B2:B8))</f>
        <v>4</v>
      </c>
    </row>
    <row r="10" spans="1:2">
      <c r="A10">
        <v>9</v>
      </c>
      <c r="B10">
        <f>COUNTIF('ENTRY '!G2:G454,"&lt;=9")-(SUM(B2:B9))</f>
        <v>13</v>
      </c>
    </row>
    <row r="11" spans="1:2">
      <c r="A11">
        <v>10</v>
      </c>
      <c r="B11">
        <f>COUNTIF('ENTRY '!G2:G454,"&lt;=10")-(SUM(B2:B10))</f>
        <v>7</v>
      </c>
    </row>
    <row r="12" spans="1:2">
      <c r="A12">
        <v>11</v>
      </c>
      <c r="B12">
        <f>COUNTIF('ENTRY '!G2:G454,"&lt;=11")-(SUM(B2:B11))</f>
        <v>4</v>
      </c>
    </row>
    <row r="13" spans="1:2">
      <c r="A13">
        <v>12</v>
      </c>
      <c r="B13">
        <f>COUNTIF('ENTRY '!G2:G454,"&lt;=12")-(SUM(B2:B12))</f>
        <v>5</v>
      </c>
    </row>
    <row r="14" spans="1:2">
      <c r="A14">
        <v>13</v>
      </c>
      <c r="B14">
        <f>COUNTIF('ENTRY '!G2:G454,"&lt;=13")-(SUM(B2:B13))</f>
        <v>2</v>
      </c>
    </row>
    <row r="15" spans="1:2">
      <c r="A15">
        <v>14</v>
      </c>
      <c r="B15">
        <f>COUNTIF('ENTRY '!G2:G454,"&lt;=14")-(SUM(B2:B14))</f>
        <v>2</v>
      </c>
    </row>
    <row r="16" spans="1:2">
      <c r="A16">
        <v>15</v>
      </c>
      <c r="B16">
        <f>COUNTIF('ENTRY '!G2:G454,"&lt;=15")-(SUM(B2:B15))</f>
        <v>5</v>
      </c>
    </row>
    <row r="17" spans="1:2">
      <c r="A17">
        <v>16</v>
      </c>
      <c r="B17">
        <f>COUNTIF('ENTRY '!G2:G454,"&lt;=16")-(SUM(B2:B16))</f>
        <v>0</v>
      </c>
    </row>
    <row r="18" spans="1:2">
      <c r="A18">
        <v>17</v>
      </c>
      <c r="B18">
        <f>COUNTIF('ENTRY '!G2:G454,"&lt;=17")-(SUM(B2:B17))</f>
        <v>0</v>
      </c>
    </row>
    <row r="19" spans="1:2">
      <c r="A19">
        <v>18</v>
      </c>
      <c r="B19">
        <f>COUNTIF('ENTRY '!G2:G454,"&lt;=18")-(SUM(B2:B18))</f>
        <v>0</v>
      </c>
    </row>
    <row r="20" spans="1:2">
      <c r="A20">
        <v>19</v>
      </c>
      <c r="B20">
        <f>COUNTIF('ENTRY '!G2:G454,"&lt;=19")-(SUM(B2:B19))</f>
        <v>1</v>
      </c>
    </row>
    <row r="21" spans="1:2">
      <c r="A21">
        <v>20</v>
      </c>
      <c r="B21">
        <f>COUNTIF('ENTRY '!G2:G454,"&lt;=20")-(SUM(B2:B20))</f>
        <v>0</v>
      </c>
    </row>
    <row r="22" spans="1:2">
      <c r="A22">
        <v>21</v>
      </c>
      <c r="B22">
        <f>COUNTIF('ENTRY '!G2:G454,"&lt;=21")-(SUM(B2:B21))</f>
        <v>0</v>
      </c>
    </row>
    <row r="23" spans="1:2">
      <c r="A23">
        <v>22</v>
      </c>
      <c r="B23">
        <f>COUNTIF('ENTRY '!G2:G454,"&lt;=22")-(SUM(B2:B22))</f>
        <v>0</v>
      </c>
    </row>
    <row r="24" spans="1:2">
      <c r="A24">
        <v>23</v>
      </c>
      <c r="B24">
        <f>COUNTIF('ENTRY '!G2:G454,"&lt;=23")-(SUM(B2:B23))</f>
        <v>0</v>
      </c>
    </row>
    <row r="25" spans="1:2">
      <c r="A25">
        <v>24</v>
      </c>
      <c r="B25">
        <f>COUNTIF('ENTRY '!G2:G454,"&lt;=24")-(SUM(B2:B24))</f>
        <v>0</v>
      </c>
    </row>
    <row r="26" spans="1:2">
      <c r="A26">
        <v>25</v>
      </c>
      <c r="B26">
        <f>COUNTIF('ENTRY '!G2:G454,"&lt;=25")-(SUM(B2:B25))</f>
        <v>0</v>
      </c>
    </row>
    <row r="27" spans="1:2">
      <c r="A27">
        <v>26</v>
      </c>
      <c r="B27">
        <f>COUNTIF('ENTRY '!G2:G454,"&lt;=26")-(SUM(B2:B26))</f>
        <v>0</v>
      </c>
    </row>
    <row r="28" spans="1:2">
      <c r="A28">
        <v>27</v>
      </c>
      <c r="B28">
        <f>COUNTIF('ENTRY '!G2:G454,"&lt;=27")-(SUM(B2:B27))</f>
        <v>0</v>
      </c>
    </row>
    <row r="29" spans="1:2">
      <c r="A29">
        <v>28</v>
      </c>
      <c r="B29">
        <f>COUNTIF('ENTRY '!G2:G454,"&lt;=28")-(SUM(B2:B28))</f>
        <v>0</v>
      </c>
    </row>
    <row r="30" spans="1:2">
      <c r="A30">
        <v>29</v>
      </c>
      <c r="B30">
        <f>COUNTIF('ENTRY '!G2:G454,"&lt;=29")-(SUM(B2:B29))</f>
        <v>0</v>
      </c>
    </row>
    <row r="31" spans="1:2">
      <c r="A31">
        <v>30</v>
      </c>
      <c r="B31">
        <f>COUNTIF('ENTRY '!G2:G454,"&lt;=30")-(SUM(B2:B30))</f>
        <v>0</v>
      </c>
    </row>
    <row r="32" spans="1:2">
      <c r="A32">
        <v>31</v>
      </c>
      <c r="B32">
        <f>COUNTIF('ENTRY '!G2:G454,"&lt;=31")-(SUM(B2:B31))</f>
        <v>0</v>
      </c>
    </row>
    <row r="33" spans="1:7">
      <c r="A33">
        <v>32</v>
      </c>
      <c r="B33">
        <f>COUNTIF('ENTRY '!G2:G454,"&lt;=32")-(SUM(B2:B32))</f>
        <v>0</v>
      </c>
    </row>
    <row r="34" spans="1:7">
      <c r="A34">
        <v>33</v>
      </c>
      <c r="B34">
        <f>COUNTIF('ENTRY '!G2:G454,"&lt;=33")-(SUM(B2:B33))</f>
        <v>0</v>
      </c>
    </row>
    <row r="35" spans="1:7">
      <c r="A35">
        <v>34</v>
      </c>
      <c r="B35">
        <f>COUNTIF('ENTRY '!G2:G454,"&lt;=34")-(SUM(B2:B34))</f>
        <v>0</v>
      </c>
    </row>
    <row r="36" spans="1:7">
      <c r="A36">
        <v>35</v>
      </c>
      <c r="B36">
        <f>COUNTIF('ENTRY '!G2:G454,"&lt;=35")-(SUM(B2:B35))</f>
        <v>0</v>
      </c>
    </row>
    <row r="37" spans="1:7">
      <c r="A37">
        <v>36</v>
      </c>
      <c r="B37">
        <f>COUNTIF('ENTRY '!G2:G454,"&lt;=36")-(SUM(B2:B36))</f>
        <v>0</v>
      </c>
    </row>
    <row r="38" spans="1:7">
      <c r="A38">
        <v>37</v>
      </c>
      <c r="B38">
        <f>COUNTIF('ENTRY '!G2:G454,"&lt;=37")-(SUM(B2:B37))</f>
        <v>0</v>
      </c>
    </row>
    <row r="39" spans="1:7">
      <c r="A39">
        <v>38</v>
      </c>
      <c r="B39">
        <f>COUNTIF('ENTRY '!G2:G454,"&lt;=38")-(SUM(B2:B38))</f>
        <v>0</v>
      </c>
    </row>
    <row r="40" spans="1:7">
      <c r="A40">
        <v>39</v>
      </c>
      <c r="B40">
        <f>COUNTIF('ENTRY '!G2:G454,"&lt;=39")-(SUM(B2:B39))</f>
        <v>0</v>
      </c>
    </row>
    <row r="41" spans="1:7">
      <c r="A41">
        <v>40</v>
      </c>
      <c r="B41">
        <f>COUNTIF('ENTRY '!G2:G454,"&lt;=40")-(SUM(B2:B40))</f>
        <v>0</v>
      </c>
    </row>
    <row r="43" spans="1:7" ht="13.5" thickBot="1">
      <c r="G43" s="87"/>
    </row>
    <row r="44" spans="1:7" ht="15">
      <c r="A44" s="136" t="s">
        <v>327</v>
      </c>
      <c r="B44" s="137"/>
      <c r="C44" s="137"/>
      <c r="D44" s="137"/>
      <c r="E44" s="137"/>
      <c r="F44" s="138"/>
      <c r="G44" s="142"/>
    </row>
    <row r="45" spans="1:7" ht="15" thickBot="1">
      <c r="A45" s="139" t="s">
        <v>326</v>
      </c>
      <c r="B45" s="140"/>
      <c r="C45" s="140"/>
      <c r="D45" s="140"/>
      <c r="E45" s="140"/>
      <c r="F45" s="141"/>
      <c r="G45" s="143"/>
    </row>
  </sheetData>
  <phoneticPr fontId="1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2016 Mapping Data</vt:lpstr>
      <vt:lpstr>2011 Mapping Data </vt:lpstr>
      <vt:lpstr>ENTRY </vt:lpstr>
      <vt:lpstr>BOAT SURVEY</vt:lpstr>
      <vt:lpstr>STATS</vt:lpstr>
      <vt:lpstr>STATS (2)</vt:lpstr>
      <vt:lpstr>2016 Stats Summary</vt:lpstr>
      <vt:lpstr>2011 Stats Summary</vt:lpstr>
      <vt:lpstr>MAX DEPTH GRAPH</vt:lpstr>
      <vt:lpstr>CALCULATE FQI</vt:lpstr>
      <vt:lpstr>2016 Edited FQI</vt:lpstr>
      <vt:lpstr>2011 Edited FQI</vt:lpstr>
      <vt:lpstr>ARCGIS TEMPLATE</vt:lpstr>
      <vt:lpstr>'2011 Mapping Data '!Print_Area</vt:lpstr>
      <vt:lpstr>'2011 Stats Summary'!Print_Area</vt:lpstr>
      <vt:lpstr>'2016 Mapping Data'!Print_Area</vt:lpstr>
      <vt:lpstr>'2016 Stats Summary'!Print_Area</vt:lpstr>
      <vt:lpstr>'BOAT SURVEY'!Print_Area</vt:lpstr>
      <vt:lpstr>'ENTRY '!Print_Area</vt:lpstr>
      <vt:lpstr>STATS!Print_Area</vt:lpstr>
      <vt:lpstr>'STATS (2)'!Print_Area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2016-12-23T02:48:49Z</dcterms:modified>
</cp:coreProperties>
</file>