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7235" windowHeight="11055" activeTab="1"/>
  </bookViews>
  <sheets>
    <sheet name="WiLMS input and results" sheetId="1" r:id="rId1"/>
    <sheet name="WiLMS ResultsAll Models Average" sheetId="2" r:id="rId2"/>
  </sheets>
  <calcPr calcId="125725"/>
</workbook>
</file>

<file path=xl/calcChain.xml><?xml version="1.0" encoding="utf-8"?>
<calcChain xmlns="http://schemas.openxmlformats.org/spreadsheetml/2006/main">
  <c r="I30" i="2"/>
  <c r="E30"/>
  <c r="F30"/>
  <c r="G30"/>
  <c r="H30"/>
  <c r="H35" s="1"/>
  <c r="D30"/>
  <c r="E35"/>
  <c r="F65"/>
  <c r="F64"/>
  <c r="F63"/>
  <c r="F62"/>
  <c r="D38"/>
  <c r="C38"/>
  <c r="F38" s="1"/>
  <c r="I36"/>
  <c r="H36"/>
  <c r="G36"/>
  <c r="F36"/>
  <c r="G35"/>
  <c r="F35"/>
  <c r="D35"/>
  <c r="I33"/>
  <c r="H33"/>
  <c r="G33"/>
  <c r="F33"/>
  <c r="E33"/>
  <c r="E36" s="1"/>
  <c r="D33"/>
  <c r="D36" s="1"/>
  <c r="I32"/>
  <c r="I37" s="1"/>
  <c r="C32"/>
  <c r="I31"/>
  <c r="H31"/>
  <c r="G31"/>
  <c r="F31"/>
  <c r="E31"/>
  <c r="D31"/>
  <c r="I35"/>
  <c r="I27"/>
  <c r="H27"/>
  <c r="G27"/>
  <c r="F27"/>
  <c r="F32" s="1"/>
  <c r="F37" s="1"/>
  <c r="E27"/>
  <c r="E32" s="1"/>
  <c r="E37" s="1"/>
  <c r="D27"/>
  <c r="D32" s="1"/>
  <c r="D37" s="1"/>
  <c r="C27"/>
  <c r="G32" s="1"/>
  <c r="G37" s="1"/>
  <c r="I25"/>
  <c r="H25"/>
  <c r="G25"/>
  <c r="F25"/>
  <c r="E25"/>
  <c r="D25"/>
  <c r="C25"/>
  <c r="I10"/>
  <c r="H10"/>
  <c r="G10"/>
  <c r="F10"/>
  <c r="E10"/>
  <c r="D10"/>
  <c r="K7"/>
  <c r="K6"/>
  <c r="K5"/>
  <c r="B4"/>
  <c r="K3"/>
  <c r="K2"/>
  <c r="K1"/>
  <c r="I33" i="1"/>
  <c r="H33"/>
  <c r="G33"/>
  <c r="F33"/>
  <c r="F36" s="1"/>
  <c r="E33"/>
  <c r="E36" s="1"/>
  <c r="D33"/>
  <c r="D36" s="1"/>
  <c r="D32"/>
  <c r="C32"/>
  <c r="I31"/>
  <c r="H31"/>
  <c r="G31"/>
  <c r="F31"/>
  <c r="E31"/>
  <c r="I30"/>
  <c r="H30"/>
  <c r="H35" s="1"/>
  <c r="G30"/>
  <c r="G35" s="1"/>
  <c r="F30"/>
  <c r="E30"/>
  <c r="D30"/>
  <c r="D35" s="1"/>
  <c r="I35"/>
  <c r="F35"/>
  <c r="E35"/>
  <c r="D31"/>
  <c r="C25"/>
  <c r="K7"/>
  <c r="K6"/>
  <c r="K5"/>
  <c r="K3"/>
  <c r="K2"/>
  <c r="K1"/>
  <c r="F65"/>
  <c r="F64"/>
  <c r="F63"/>
  <c r="F62"/>
  <c r="C38"/>
  <c r="I36"/>
  <c r="H36"/>
  <c r="G36"/>
  <c r="I27"/>
  <c r="H27"/>
  <c r="G27"/>
  <c r="G32" s="1"/>
  <c r="F27"/>
  <c r="F32" s="1"/>
  <c r="E27"/>
  <c r="E32" s="1"/>
  <c r="D27"/>
  <c r="C27"/>
  <c r="I32" s="1"/>
  <c r="I25"/>
  <c r="H25"/>
  <c r="G25"/>
  <c r="F25"/>
  <c r="E25"/>
  <c r="D25"/>
  <c r="I10"/>
  <c r="H10"/>
  <c r="G10"/>
  <c r="F10"/>
  <c r="E10"/>
  <c r="D10"/>
  <c r="B4"/>
  <c r="H32" i="2" l="1"/>
  <c r="H37" s="1"/>
  <c r="I38"/>
  <c r="H38"/>
  <c r="G38"/>
  <c r="E38"/>
  <c r="H32" i="1"/>
  <c r="H37" s="1"/>
  <c r="H38"/>
  <c r="D38"/>
  <c r="I37"/>
  <c r="E38"/>
  <c r="I38"/>
  <c r="E37"/>
  <c r="G38"/>
  <c r="F38"/>
  <c r="D37"/>
  <c r="G37"/>
  <c r="F37"/>
</calcChain>
</file>

<file path=xl/sharedStrings.xml><?xml version="1.0" encoding="utf-8"?>
<sst xmlns="http://schemas.openxmlformats.org/spreadsheetml/2006/main" count="250" uniqueCount="66">
  <si>
    <t>Current Conditions - Growing season (May - Sept) average of 2010 and 2011</t>
  </si>
  <si>
    <t>Growing Season Mean (all but bottom are average of 2010 and 2011)</t>
  </si>
  <si>
    <t>Secchi</t>
  </si>
  <si>
    <t>ft</t>
  </si>
  <si>
    <t>m</t>
  </si>
  <si>
    <t>Chl</t>
  </si>
  <si>
    <t>µg/L</t>
  </si>
  <si>
    <t>Surface TP</t>
  </si>
  <si>
    <t>TP</t>
  </si>
  <si>
    <t>Walker, 1987 Reservoir</t>
  </si>
  <si>
    <t>Canfield-Bachmann, 1981 Natural Lake</t>
  </si>
  <si>
    <t>Canfield-Bachmann, 1981 Artificial Lake</t>
  </si>
  <si>
    <t>Rechow, 1979 General</t>
  </si>
  <si>
    <t>Mean TP (ppb)</t>
  </si>
  <si>
    <t>Secchi (m)</t>
  </si>
  <si>
    <t>Secchi (ft)</t>
  </si>
  <si>
    <t>Chl (ppb)</t>
  </si>
  <si>
    <t>Predicted Value</t>
  </si>
  <si>
    <t>% Change
(fraction)</t>
  </si>
  <si>
    <t>TP (ppb)</t>
  </si>
  <si>
    <t>Measured Value</t>
  </si>
  <si>
    <t>site-calibrated
Prediction</t>
  </si>
  <si>
    <t>Change in Phosphorus Load
(scenario load, in pounds)</t>
  </si>
  <si>
    <t>Total Phosphorus
(µg/L)</t>
  </si>
  <si>
    <r>
      <t xml:space="preserve">Chlorophyll </t>
    </r>
    <r>
      <rPr>
        <b/>
        <i/>
        <sz val="10.5"/>
        <color theme="1"/>
        <rFont val="Arial"/>
        <family val="2"/>
      </rPr>
      <t>a</t>
    </r>
    <r>
      <rPr>
        <b/>
        <sz val="10.5"/>
        <color theme="1"/>
        <rFont val="Arial"/>
        <family val="2"/>
      </rPr>
      <t xml:space="preserve">
(µg/L)</t>
    </r>
  </si>
  <si>
    <t>Secchi Depth
(feet)</t>
  </si>
  <si>
    <t>% 2010/2011 Load</t>
  </si>
  <si>
    <t>Load (lb)</t>
  </si>
  <si>
    <t>CHL</t>
  </si>
  <si>
    <t>Oligo</t>
  </si>
  <si>
    <t>Meso</t>
  </si>
  <si>
    <t>Eutrophic</t>
  </si>
  <si>
    <t>S</t>
  </si>
  <si>
    <t>o</t>
  </si>
  <si>
    <t>e</t>
  </si>
  <si>
    <t>TP Scenario (load in lb/yr)</t>
  </si>
  <si>
    <t>Scenario (% change in 2012 load)</t>
  </si>
  <si>
    <t>Rechow, 1977 Anoxic</t>
  </si>
  <si>
    <t>Rechow, 1977 water load &lt;50m/yr</t>
  </si>
  <si>
    <t>Rechow, 1977 water load &gt;50m/yr</t>
  </si>
  <si>
    <t>Walker, 1977 General</t>
  </si>
  <si>
    <t>Vollenweider, 1982 Combined OECD</t>
  </si>
  <si>
    <t>Dillon-Rigler-Kirchner</t>
  </si>
  <si>
    <t>Vollenweider, 1982 Shallow Lake/Res.</t>
  </si>
  <si>
    <t>Larsen-Mercier, 1976</t>
  </si>
  <si>
    <t>Nurnberg, 1984 Oxic</t>
  </si>
  <si>
    <t>Model Type</t>
  </si>
  <si>
    <t>GSM</t>
  </si>
  <si>
    <t>N/A</t>
  </si>
  <si>
    <t>SPO</t>
  </si>
  <si>
    <t>ANN</t>
  </si>
  <si>
    <t>Fit</t>
  </si>
  <si>
    <t>P</t>
  </si>
  <si>
    <t>P Pin</t>
  </si>
  <si>
    <t>Base 2012  Most Likely (0)</t>
  </si>
  <si>
    <t>Average "Most Likely" TP, in ppb</t>
  </si>
  <si>
    <t>Predicted
TP
V/OECD</t>
  </si>
  <si>
    <t>-50%
(401.1 lb)</t>
  </si>
  <si>
    <t>-25%
(601.6 lb)</t>
  </si>
  <si>
    <t>-10%
(721.9 lb)</t>
  </si>
  <si>
    <t>0% — 2012 Conditions
(802.1 lb)</t>
  </si>
  <si>
    <t>+10%
(882.3 lb)</t>
  </si>
  <si>
    <t>+25%
(1,002.6 lb)</t>
  </si>
  <si>
    <t>+50%
(1,203.2 lb)</t>
  </si>
  <si>
    <t>Vollenweider/OECD</t>
  </si>
  <si>
    <t>Mean of all Fit Models</t>
  </si>
</sst>
</file>

<file path=xl/styles.xml><?xml version="1.0" encoding="utf-8"?>
<styleSheet xmlns="http://schemas.openxmlformats.org/spreadsheetml/2006/main">
  <numFmts count="3">
    <numFmt numFmtId="164" formatCode="0.0"/>
    <numFmt numFmtId="165" formatCode="?0.0"/>
    <numFmt numFmtId="166" formatCode="?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theme="1"/>
      <name val="Arial"/>
      <family val="2"/>
    </font>
    <font>
      <b/>
      <i/>
      <sz val="10.5"/>
      <color theme="1"/>
      <name val="Arial"/>
      <family val="2"/>
    </font>
    <font>
      <sz val="10.5"/>
      <color theme="1"/>
      <name val="Arial"/>
      <family val="2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22" fontId="0" fillId="0" borderId="0" xfId="0" applyNumberFormat="1"/>
    <xf numFmtId="0" fontId="0" fillId="0" borderId="0" xfId="0" applyNumberFormat="1"/>
    <xf numFmtId="164" fontId="0" fillId="0" borderId="0" xfId="0" applyNumberFormat="1"/>
    <xf numFmtId="2" fontId="0" fillId="0" borderId="0" xfId="0" applyNumberFormat="1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0" fontId="2" fillId="0" borderId="2" xfId="0" applyFont="1" applyFill="1" applyBorder="1" applyAlignment="1">
      <alignment horizontal="center" wrapText="1"/>
    </xf>
    <xf numFmtId="9" fontId="4" fillId="0" borderId="2" xfId="0" quotePrefix="1" applyNumberFormat="1" applyFont="1" applyFill="1" applyBorder="1" applyAlignment="1">
      <alignment horizontal="center" wrapText="1"/>
    </xf>
    <xf numFmtId="165" fontId="5" fillId="0" borderId="2" xfId="0" applyNumberFormat="1" applyFont="1" applyFill="1" applyBorder="1" applyAlignment="1">
      <alignment horizontal="center" vertical="center"/>
    </xf>
    <xf numFmtId="9" fontId="4" fillId="3" borderId="2" xfId="0" applyNumberFormat="1" applyFont="1" applyFill="1" applyBorder="1" applyAlignment="1">
      <alignment horizontal="center" wrapText="1"/>
    </xf>
    <xf numFmtId="165" fontId="5" fillId="3" borderId="2" xfId="0" applyNumberFormat="1" applyFont="1" applyFill="1" applyBorder="1" applyAlignment="1">
      <alignment horizontal="center" vertical="center"/>
    </xf>
    <xf numFmtId="9" fontId="0" fillId="0" borderId="0" xfId="0" quotePrefix="1" applyNumberFormat="1" applyAlignment="1">
      <alignment wrapText="1"/>
    </xf>
    <xf numFmtId="9" fontId="4" fillId="0" borderId="0" xfId="0" applyNumberFormat="1" applyFont="1" applyFill="1" applyBorder="1" applyAlignment="1">
      <alignment horizontal="center" wrapText="1"/>
    </xf>
    <xf numFmtId="0" fontId="0" fillId="0" borderId="0" xfId="0" applyFill="1"/>
    <xf numFmtId="0" fontId="0" fillId="4" borderId="0" xfId="0" applyFill="1"/>
    <xf numFmtId="166" fontId="5" fillId="0" borderId="2" xfId="0" applyNumberFormat="1" applyFont="1" applyFill="1" applyBorder="1" applyAlignment="1">
      <alignment horizontal="center" vertical="center"/>
    </xf>
    <xf numFmtId="166" fontId="5" fillId="3" borderId="2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textRotation="90" wrapText="1"/>
    </xf>
    <xf numFmtId="0" fontId="0" fillId="2" borderId="0" xfId="0" applyFill="1" applyAlignment="1">
      <alignment horizontal="center" textRotation="90"/>
    </xf>
    <xf numFmtId="0" fontId="0" fillId="0" borderId="0" xfId="0" applyAlignment="1">
      <alignment horizontal="center" textRotation="90" wrapText="1"/>
    </xf>
    <xf numFmtId="0" fontId="0" fillId="0" borderId="0" xfId="0" applyAlignment="1">
      <alignment horizontal="center" textRotation="90"/>
    </xf>
    <xf numFmtId="0" fontId="0" fillId="2" borderId="0" xfId="0" applyFill="1" applyAlignment="1">
      <alignment horizontal="center" textRotation="90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8520495464382744"/>
          <c:y val="0.15680645077096497"/>
          <c:w val="0.78001712943776647"/>
          <c:h val="0.67091531280966443"/>
        </c:manualLayout>
      </c:layout>
      <c:scatterChart>
        <c:scatterStyle val="lineMarker"/>
        <c:ser>
          <c:idx val="0"/>
          <c:order val="0"/>
          <c:spPr>
            <a:ln w="15875">
              <a:solidFill>
                <a:sysClr val="windowText" lastClr="000000"/>
              </a:solidFill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Pt>
            <c:idx val="3"/>
            <c:marker>
              <c:spPr>
                <a:solidFill>
                  <a:schemeClr val="bg1"/>
                </a:solidFill>
                <a:ln>
                  <a:solidFill>
                    <a:sysClr val="windowText" lastClr="000000"/>
                  </a:solidFill>
                </a:ln>
              </c:spPr>
            </c:marker>
          </c:dPt>
          <c:xVal>
            <c:numRef>
              <c:f>'WiLMS input and results'!$B$52:$B$58</c:f>
              <c:numCache>
                <c:formatCode>General</c:formatCode>
                <c:ptCount val="7"/>
                <c:pt idx="0">
                  <c:v>-50</c:v>
                </c:pt>
                <c:pt idx="1">
                  <c:v>-25</c:v>
                </c:pt>
                <c:pt idx="2">
                  <c:v>-10</c:v>
                </c:pt>
                <c:pt idx="3">
                  <c:v>0</c:v>
                </c:pt>
                <c:pt idx="4">
                  <c:v>10</c:v>
                </c:pt>
                <c:pt idx="5">
                  <c:v>25</c:v>
                </c:pt>
                <c:pt idx="6">
                  <c:v>50</c:v>
                </c:pt>
              </c:numCache>
            </c:numRef>
          </c:xVal>
          <c:yVal>
            <c:numRef>
              <c:f>'WiLMS input and results'!$D$52:$D$58</c:f>
              <c:numCache>
                <c:formatCode>General</c:formatCode>
                <c:ptCount val="7"/>
                <c:pt idx="0">
                  <c:v>21</c:v>
                </c:pt>
                <c:pt idx="1">
                  <c:v>22</c:v>
                </c:pt>
                <c:pt idx="2">
                  <c:v>26</c:v>
                </c:pt>
                <c:pt idx="3">
                  <c:v>28</c:v>
                </c:pt>
                <c:pt idx="4">
                  <c:v>30</c:v>
                </c:pt>
                <c:pt idx="5">
                  <c:v>34</c:v>
                </c:pt>
                <c:pt idx="6">
                  <c:v>39</c:v>
                </c:pt>
              </c:numCache>
            </c:numRef>
          </c:yVal>
        </c:ser>
        <c:ser>
          <c:idx val="1"/>
          <c:order val="1"/>
          <c:tx>
            <c:v>O</c:v>
          </c:tx>
          <c:spPr>
            <a:ln>
              <a:solidFill>
                <a:schemeClr val="bg1">
                  <a:lumMod val="50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'WiLMS input and results'!$F$69:$F$70</c:f>
              <c:numCache>
                <c:formatCode>General</c:formatCode>
                <c:ptCount val="2"/>
                <c:pt idx="0">
                  <c:v>-60</c:v>
                </c:pt>
                <c:pt idx="1">
                  <c:v>60</c:v>
                </c:pt>
              </c:numCache>
            </c:numRef>
          </c:xVal>
          <c:yVal>
            <c:numRef>
              <c:f>'WiLMS input and results'!$G$69:$G$70</c:f>
              <c:numCache>
                <c:formatCode>General</c:formatCode>
                <c:ptCount val="2"/>
                <c:pt idx="0">
                  <c:v>12</c:v>
                </c:pt>
                <c:pt idx="1">
                  <c:v>12</c:v>
                </c:pt>
              </c:numCache>
            </c:numRef>
          </c:yVal>
        </c:ser>
        <c:ser>
          <c:idx val="2"/>
          <c:order val="2"/>
          <c:tx>
            <c:v>M</c:v>
          </c:tx>
          <c:spPr>
            <a:ln>
              <a:solidFill>
                <a:schemeClr val="bg1">
                  <a:lumMod val="50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'WiLMS input and results'!$F$71:$F$72</c:f>
              <c:numCache>
                <c:formatCode>General</c:formatCode>
                <c:ptCount val="2"/>
                <c:pt idx="0">
                  <c:v>-60</c:v>
                </c:pt>
                <c:pt idx="1">
                  <c:v>60</c:v>
                </c:pt>
              </c:numCache>
            </c:numRef>
          </c:xVal>
          <c:yVal>
            <c:numRef>
              <c:f>'WiLMS input and results'!$G$71:$G$72</c:f>
              <c:numCache>
                <c:formatCode>General</c:formatCode>
                <c:ptCount val="2"/>
                <c:pt idx="0">
                  <c:v>24</c:v>
                </c:pt>
                <c:pt idx="1">
                  <c:v>24</c:v>
                </c:pt>
              </c:numCache>
            </c:numRef>
          </c:yVal>
        </c:ser>
        <c:axId val="106169088"/>
        <c:axId val="106171392"/>
      </c:scatterChart>
      <c:valAx>
        <c:axId val="106169088"/>
        <c:scaling>
          <c:orientation val="minMax"/>
          <c:max val="60"/>
          <c:min val="-6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 Change in Phosphorus Loading</a:t>
                </a:r>
              </a:p>
            </c:rich>
          </c:tx>
          <c:layout/>
        </c:title>
        <c:numFmt formatCode="General" sourceLinked="1"/>
        <c:tickLblPos val="nextTo"/>
        <c:spPr>
          <a:ln>
            <a:solidFill>
              <a:schemeClr val="tx1"/>
            </a:solidFill>
          </a:ln>
        </c:spPr>
        <c:crossAx val="106171392"/>
        <c:crosses val="autoZero"/>
        <c:crossBetween val="midCat"/>
        <c:majorUnit val="10"/>
      </c:valAx>
      <c:valAx>
        <c:axId val="106171392"/>
        <c:scaling>
          <c:orientation val="minMax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Phosphorus</a:t>
                </a:r>
              </a:p>
              <a:p>
                <a:pPr>
                  <a:defRPr/>
                </a:pPr>
                <a:r>
                  <a:rPr lang="en-US"/>
                  <a:t>(µg/L)</a:t>
                </a:r>
              </a:p>
            </c:rich>
          </c:tx>
          <c:layout>
            <c:manualLayout>
              <c:xMode val="edge"/>
              <c:yMode val="edge"/>
              <c:x val="6.1130174517658967E-2"/>
              <c:y val="0.31086740593481083"/>
            </c:manualLayout>
          </c:layout>
        </c:title>
        <c:numFmt formatCode="General" sourceLinked="1"/>
        <c:tickLblPos val="nextTo"/>
        <c:spPr>
          <a:ln>
            <a:solidFill>
              <a:sysClr val="windowText" lastClr="000000"/>
            </a:solidFill>
          </a:ln>
        </c:spPr>
        <c:crossAx val="106169088"/>
        <c:crossesAt val="-60"/>
        <c:crossBetween val="midCat"/>
      </c:valAx>
      <c:spPr>
        <a:ln>
          <a:solidFill>
            <a:sysClr val="windowText" lastClr="000000"/>
          </a:solidFill>
        </a:ln>
      </c:spPr>
    </c:plotArea>
    <c:plotVisOnly val="1"/>
  </c:chart>
  <c:spPr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8520495464382744"/>
          <c:y val="3.5225820780643111E-2"/>
          <c:w val="0.78001712943776647"/>
          <c:h val="0.79249576542158784"/>
        </c:manualLayout>
      </c:layout>
      <c:scatterChart>
        <c:scatterStyle val="lineMarker"/>
        <c:ser>
          <c:idx val="0"/>
          <c:order val="0"/>
          <c:spPr>
            <a:ln w="15875">
              <a:solidFill>
                <a:sysClr val="windowText" lastClr="000000"/>
              </a:solidFill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Pt>
            <c:idx val="3"/>
            <c:marker>
              <c:spPr>
                <a:solidFill>
                  <a:schemeClr val="bg1"/>
                </a:solidFill>
                <a:ln>
                  <a:solidFill>
                    <a:sysClr val="windowText" lastClr="000000"/>
                  </a:solidFill>
                </a:ln>
              </c:spPr>
            </c:marker>
          </c:dPt>
          <c:xVal>
            <c:numRef>
              <c:f>'WiLMS input and results'!$B$52:$B$58</c:f>
              <c:numCache>
                <c:formatCode>General</c:formatCode>
                <c:ptCount val="7"/>
                <c:pt idx="0">
                  <c:v>-50</c:v>
                </c:pt>
                <c:pt idx="1">
                  <c:v>-25</c:v>
                </c:pt>
                <c:pt idx="2">
                  <c:v>-10</c:v>
                </c:pt>
                <c:pt idx="3">
                  <c:v>0</c:v>
                </c:pt>
                <c:pt idx="4">
                  <c:v>10</c:v>
                </c:pt>
                <c:pt idx="5">
                  <c:v>25</c:v>
                </c:pt>
                <c:pt idx="6">
                  <c:v>50</c:v>
                </c:pt>
              </c:numCache>
            </c:numRef>
          </c:xVal>
          <c:yVal>
            <c:numRef>
              <c:f>'WiLMS input and results'!$E$52:$E$58</c:f>
              <c:numCache>
                <c:formatCode>General</c:formatCode>
                <c:ptCount val="7"/>
                <c:pt idx="0">
                  <c:v>10.199999999999999</c:v>
                </c:pt>
                <c:pt idx="1">
                  <c:v>10.3</c:v>
                </c:pt>
                <c:pt idx="2">
                  <c:v>10.6</c:v>
                </c:pt>
                <c:pt idx="3">
                  <c:v>10.7</c:v>
                </c:pt>
                <c:pt idx="4">
                  <c:v>10.8</c:v>
                </c:pt>
                <c:pt idx="5">
                  <c:v>11</c:v>
                </c:pt>
                <c:pt idx="6">
                  <c:v>11.199999999999998</c:v>
                </c:pt>
              </c:numCache>
            </c:numRef>
          </c:yVal>
        </c:ser>
        <c:ser>
          <c:idx val="1"/>
          <c:order val="1"/>
          <c:tx>
            <c:v>o</c:v>
          </c:tx>
          <c:spPr>
            <a:ln>
              <a:solidFill>
                <a:prstClr val="white">
                  <a:lumMod val="50000"/>
                </a:prstClr>
              </a:solidFill>
              <a:prstDash val="sysDot"/>
            </a:ln>
          </c:spPr>
          <c:marker>
            <c:symbol val="none"/>
          </c:marker>
          <c:xVal>
            <c:numRef>
              <c:f>'WiLMS input and results'!$F$69:$F$70</c:f>
              <c:numCache>
                <c:formatCode>General</c:formatCode>
                <c:ptCount val="2"/>
                <c:pt idx="0">
                  <c:v>-60</c:v>
                </c:pt>
                <c:pt idx="1">
                  <c:v>60</c:v>
                </c:pt>
              </c:numCache>
            </c:numRef>
          </c:xVal>
          <c:yVal>
            <c:numRef>
              <c:f>'WiLMS input and results'!$H$69:$H$70</c:f>
              <c:numCache>
                <c:formatCode>General</c:formatCode>
                <c:ptCount val="2"/>
                <c:pt idx="0">
                  <c:v>2.6</c:v>
                </c:pt>
                <c:pt idx="1">
                  <c:v>2.6</c:v>
                </c:pt>
              </c:numCache>
            </c:numRef>
          </c:yVal>
        </c:ser>
        <c:ser>
          <c:idx val="2"/>
          <c:order val="2"/>
          <c:tx>
            <c:v>m</c:v>
          </c:tx>
          <c:spPr>
            <a:ln>
              <a:solidFill>
                <a:prstClr val="white">
                  <a:lumMod val="50000"/>
                </a:prstClr>
              </a:solidFill>
              <a:prstDash val="sysDot"/>
            </a:ln>
          </c:spPr>
          <c:marker>
            <c:symbol val="none"/>
          </c:marker>
          <c:xVal>
            <c:numRef>
              <c:f>'WiLMS input and results'!$F$71:$F$72</c:f>
              <c:numCache>
                <c:formatCode>General</c:formatCode>
                <c:ptCount val="2"/>
                <c:pt idx="0">
                  <c:v>-60</c:v>
                </c:pt>
                <c:pt idx="1">
                  <c:v>60</c:v>
                </c:pt>
              </c:numCache>
            </c:numRef>
          </c:xVal>
          <c:yVal>
            <c:numRef>
              <c:f>'WiLMS input and results'!$H$71:$H$72</c:f>
              <c:numCache>
                <c:formatCode>General</c:formatCode>
                <c:ptCount val="2"/>
                <c:pt idx="0">
                  <c:v>7.3</c:v>
                </c:pt>
                <c:pt idx="1">
                  <c:v>7.3</c:v>
                </c:pt>
              </c:numCache>
            </c:numRef>
          </c:yVal>
        </c:ser>
        <c:axId val="106226816"/>
        <c:axId val="106228352"/>
      </c:scatterChart>
      <c:valAx>
        <c:axId val="106226816"/>
        <c:scaling>
          <c:orientation val="minMax"/>
          <c:max val="60"/>
          <c:min val="-6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 Change in Phosphorus Loading</a:t>
                </a:r>
              </a:p>
            </c:rich>
          </c:tx>
          <c:layout/>
        </c:title>
        <c:numFmt formatCode="General" sourceLinked="1"/>
        <c:tickLblPos val="nextTo"/>
        <c:spPr>
          <a:ln>
            <a:solidFill>
              <a:schemeClr val="tx1"/>
            </a:solidFill>
          </a:ln>
        </c:spPr>
        <c:crossAx val="106228352"/>
        <c:crosses val="autoZero"/>
        <c:crossBetween val="midCat"/>
        <c:majorUnit val="10"/>
      </c:valAx>
      <c:valAx>
        <c:axId val="106228352"/>
        <c:scaling>
          <c:orientation val="minMax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Chlorophyll</a:t>
                </a:r>
                <a:r>
                  <a:rPr lang="en-US" baseline="0"/>
                  <a:t> </a:t>
                </a:r>
                <a:r>
                  <a:rPr lang="en-US" i="1" baseline="0"/>
                  <a:t>a</a:t>
                </a:r>
                <a:endParaRPr lang="en-US"/>
              </a:p>
              <a:p>
                <a:pPr>
                  <a:defRPr/>
                </a:pPr>
                <a:r>
                  <a:rPr lang="en-US"/>
                  <a:t>(µg/L)</a:t>
                </a:r>
              </a:p>
            </c:rich>
          </c:tx>
          <c:layout>
            <c:manualLayout>
              <c:xMode val="edge"/>
              <c:yMode val="edge"/>
              <c:x val="5.879099323110934E-2"/>
              <c:y val="0.33965499195206794"/>
            </c:manualLayout>
          </c:layout>
        </c:title>
        <c:numFmt formatCode="General" sourceLinked="1"/>
        <c:tickLblPos val="nextTo"/>
        <c:spPr>
          <a:ln>
            <a:solidFill>
              <a:sysClr val="windowText" lastClr="000000"/>
            </a:solidFill>
          </a:ln>
        </c:spPr>
        <c:crossAx val="106226816"/>
        <c:crossesAt val="-60"/>
        <c:crossBetween val="midCat"/>
      </c:valAx>
      <c:spPr>
        <a:ln>
          <a:solidFill>
            <a:sysClr val="windowText" lastClr="000000"/>
          </a:solidFill>
        </a:ln>
      </c:spPr>
    </c:plotArea>
    <c:plotVisOnly val="1"/>
  </c:chart>
  <c:spPr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8520495464382744"/>
          <c:y val="3.1671731407463433E-2"/>
          <c:w val="0.78001712943776647"/>
          <c:h val="0.79605018170550357"/>
        </c:manualLayout>
      </c:layout>
      <c:scatterChart>
        <c:scatterStyle val="lineMarker"/>
        <c:ser>
          <c:idx val="0"/>
          <c:order val="0"/>
          <c:spPr>
            <a:ln w="15875">
              <a:solidFill>
                <a:sysClr val="windowText" lastClr="000000"/>
              </a:solidFill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Pt>
            <c:idx val="3"/>
            <c:marker>
              <c:spPr>
                <a:solidFill>
                  <a:schemeClr val="bg1"/>
                </a:solidFill>
                <a:ln>
                  <a:solidFill>
                    <a:sysClr val="windowText" lastClr="000000"/>
                  </a:solidFill>
                </a:ln>
              </c:spPr>
            </c:marker>
          </c:dPt>
          <c:xVal>
            <c:numRef>
              <c:f>'WiLMS input and results'!$B$52:$B$58</c:f>
              <c:numCache>
                <c:formatCode>General</c:formatCode>
                <c:ptCount val="7"/>
                <c:pt idx="0">
                  <c:v>-50</c:v>
                </c:pt>
                <c:pt idx="1">
                  <c:v>-25</c:v>
                </c:pt>
                <c:pt idx="2">
                  <c:v>-10</c:v>
                </c:pt>
                <c:pt idx="3">
                  <c:v>0</c:v>
                </c:pt>
                <c:pt idx="4">
                  <c:v>10</c:v>
                </c:pt>
                <c:pt idx="5">
                  <c:v>25</c:v>
                </c:pt>
                <c:pt idx="6">
                  <c:v>50</c:v>
                </c:pt>
              </c:numCache>
            </c:numRef>
          </c:xVal>
          <c:yVal>
            <c:numRef>
              <c:f>'WiLMS input and results'!$F$52:$F$58</c:f>
              <c:numCache>
                <c:formatCode>General</c:formatCode>
                <c:ptCount val="7"/>
                <c:pt idx="0">
                  <c:v>9.5666666666666647</c:v>
                </c:pt>
                <c:pt idx="1">
                  <c:v>9.5666666666666647</c:v>
                </c:pt>
                <c:pt idx="2">
                  <c:v>8.8833333333333346</c:v>
                </c:pt>
                <c:pt idx="3">
                  <c:v>8.1999999999999993</c:v>
                </c:pt>
                <c:pt idx="4">
                  <c:v>8.1999999999999993</c:v>
                </c:pt>
                <c:pt idx="5">
                  <c:v>7.5166666666666666</c:v>
                </c:pt>
                <c:pt idx="6">
                  <c:v>7.5166666666666666</c:v>
                </c:pt>
              </c:numCache>
            </c:numRef>
          </c:yVal>
        </c:ser>
        <c:ser>
          <c:idx val="1"/>
          <c:order val="1"/>
          <c:tx>
            <c:v>o</c:v>
          </c:tx>
          <c:spPr>
            <a:ln>
              <a:solidFill>
                <a:prstClr val="white">
                  <a:lumMod val="50000"/>
                </a:prstClr>
              </a:solidFill>
              <a:prstDash val="sysDot"/>
            </a:ln>
          </c:spPr>
          <c:marker>
            <c:symbol val="none"/>
          </c:marker>
          <c:xVal>
            <c:numRef>
              <c:f>'WiLMS input and results'!$F$69:$F$70</c:f>
              <c:numCache>
                <c:formatCode>General</c:formatCode>
                <c:ptCount val="2"/>
                <c:pt idx="0">
                  <c:v>-60</c:v>
                </c:pt>
                <c:pt idx="1">
                  <c:v>60</c:v>
                </c:pt>
              </c:numCache>
            </c:numRef>
          </c:xVal>
          <c:yVal>
            <c:numRef>
              <c:f>'WiLMS input and results'!$I$69:$I$70</c:f>
              <c:numCache>
                <c:formatCode>General</c:formatCode>
                <c:ptCount val="2"/>
                <c:pt idx="0">
                  <c:v>13.1</c:v>
                </c:pt>
                <c:pt idx="1">
                  <c:v>13.1</c:v>
                </c:pt>
              </c:numCache>
            </c:numRef>
          </c:yVal>
        </c:ser>
        <c:ser>
          <c:idx val="2"/>
          <c:order val="2"/>
          <c:tx>
            <c:v>m</c:v>
          </c:tx>
          <c:spPr>
            <a:ln>
              <a:solidFill>
                <a:prstClr val="white">
                  <a:lumMod val="50000"/>
                </a:prstClr>
              </a:solidFill>
              <a:prstDash val="sysDot"/>
            </a:ln>
          </c:spPr>
          <c:marker>
            <c:symbol val="none"/>
          </c:marker>
          <c:xVal>
            <c:numRef>
              <c:f>'WiLMS input and results'!$F$71:$F$72</c:f>
              <c:numCache>
                <c:formatCode>General</c:formatCode>
                <c:ptCount val="2"/>
                <c:pt idx="0">
                  <c:v>-60</c:v>
                </c:pt>
                <c:pt idx="1">
                  <c:v>60</c:v>
                </c:pt>
              </c:numCache>
            </c:numRef>
          </c:xVal>
          <c:yVal>
            <c:numRef>
              <c:f>'WiLMS input and results'!$I$71:$I$72</c:f>
              <c:numCache>
                <c:formatCode>General</c:formatCode>
                <c:ptCount val="2"/>
                <c:pt idx="0">
                  <c:v>6.5</c:v>
                </c:pt>
                <c:pt idx="1">
                  <c:v>6.5</c:v>
                </c:pt>
              </c:numCache>
            </c:numRef>
          </c:yVal>
        </c:ser>
        <c:axId val="115195904"/>
        <c:axId val="115197824"/>
      </c:scatterChart>
      <c:valAx>
        <c:axId val="115195904"/>
        <c:scaling>
          <c:orientation val="minMax"/>
          <c:max val="60"/>
          <c:min val="-60"/>
        </c:scaling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 Change in Phosphorus Loading</a:t>
                </a:r>
              </a:p>
            </c:rich>
          </c:tx>
          <c:layout>
            <c:manualLayout>
              <c:xMode val="edge"/>
              <c:yMode val="edge"/>
              <c:x val="0.36575733296495838"/>
              <c:y val="0.9061491751902"/>
            </c:manualLayout>
          </c:layout>
        </c:title>
        <c:numFmt formatCode="General" sourceLinked="1"/>
        <c:majorTickMark val="in"/>
        <c:tickLblPos val="high"/>
        <c:spPr>
          <a:ln>
            <a:solidFill>
              <a:schemeClr val="tx1"/>
            </a:solidFill>
          </a:ln>
        </c:spPr>
        <c:crossAx val="115197824"/>
        <c:crossesAt val="16"/>
        <c:crossBetween val="midCat"/>
        <c:majorUnit val="10"/>
      </c:valAx>
      <c:valAx>
        <c:axId val="115197824"/>
        <c:scaling>
          <c:orientation val="maxMin"/>
          <c:max val="16"/>
          <c:min val="0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Secchi Depth</a:t>
                </a:r>
              </a:p>
              <a:p>
                <a:pPr>
                  <a:defRPr/>
                </a:pPr>
                <a:r>
                  <a:rPr lang="en-US"/>
                  <a:t>(feet)</a:t>
                </a:r>
              </a:p>
            </c:rich>
          </c:tx>
          <c:layout>
            <c:manualLayout>
              <c:xMode val="edge"/>
              <c:yMode val="edge"/>
              <c:x val="6.1130174517658967E-2"/>
              <c:y val="0.29629515116756316"/>
            </c:manualLayout>
          </c:layout>
        </c:title>
        <c:numFmt formatCode="General" sourceLinked="1"/>
        <c:tickLblPos val="nextTo"/>
        <c:spPr>
          <a:ln>
            <a:solidFill>
              <a:sysClr val="windowText" lastClr="000000"/>
            </a:solidFill>
          </a:ln>
        </c:spPr>
        <c:crossAx val="115195904"/>
        <c:crossesAt val="-60"/>
        <c:crossBetween val="midCat"/>
      </c:valAx>
      <c:spPr>
        <a:ln>
          <a:solidFill>
            <a:sysClr val="windowText" lastClr="000000"/>
          </a:solidFill>
        </a:ln>
      </c:spPr>
    </c:plotArea>
    <c:plotVisOnly val="1"/>
  </c:chart>
  <c:spPr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8520495464382744"/>
          <c:y val="0.15680645077096508"/>
          <c:w val="0.78001712943776613"/>
          <c:h val="0.67091531280966465"/>
        </c:manualLayout>
      </c:layout>
      <c:scatterChart>
        <c:scatterStyle val="lineMarker"/>
        <c:ser>
          <c:idx val="3"/>
          <c:order val="0"/>
          <c:spPr>
            <a:ln w="254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diamond"/>
            <c:size val="7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marker>
          <c:dPt>
            <c:idx val="3"/>
            <c:marker>
              <c:spPr>
                <a:noFill/>
                <a:ln>
                  <a:solidFill>
                    <a:schemeClr val="bg1">
                      <a:lumMod val="50000"/>
                    </a:schemeClr>
                  </a:solidFill>
                </a:ln>
              </c:spPr>
            </c:marker>
          </c:dPt>
          <c:xVal>
            <c:numRef>
              <c:f>'WiLMS ResultsAll Models Average'!$B$52:$B$58</c:f>
              <c:numCache>
                <c:formatCode>General</c:formatCode>
                <c:ptCount val="7"/>
                <c:pt idx="0">
                  <c:v>-50</c:v>
                </c:pt>
                <c:pt idx="1">
                  <c:v>-25</c:v>
                </c:pt>
                <c:pt idx="2">
                  <c:v>-10</c:v>
                </c:pt>
                <c:pt idx="3">
                  <c:v>0</c:v>
                </c:pt>
                <c:pt idx="4">
                  <c:v>10</c:v>
                </c:pt>
                <c:pt idx="5">
                  <c:v>25</c:v>
                </c:pt>
                <c:pt idx="6">
                  <c:v>50</c:v>
                </c:pt>
              </c:numCache>
            </c:numRef>
          </c:xVal>
          <c:yVal>
            <c:numRef>
              <c:f>'WiLMS ResultsAll Models Average'!$G$52:$G$58</c:f>
              <c:numCache>
                <c:formatCode>General</c:formatCode>
                <c:ptCount val="7"/>
                <c:pt idx="0">
                  <c:v>18</c:v>
                </c:pt>
                <c:pt idx="1">
                  <c:v>22.333333333333332</c:v>
                </c:pt>
                <c:pt idx="2">
                  <c:v>27.444444444444443</c:v>
                </c:pt>
                <c:pt idx="3">
                  <c:v>28.555555555555557</c:v>
                </c:pt>
                <c:pt idx="4">
                  <c:v>31.111111111111111</c:v>
                </c:pt>
                <c:pt idx="5">
                  <c:v>35</c:v>
                </c:pt>
                <c:pt idx="6">
                  <c:v>40.888888888888886</c:v>
                </c:pt>
              </c:numCache>
            </c:numRef>
          </c:yVal>
        </c:ser>
        <c:ser>
          <c:idx val="0"/>
          <c:order val="1"/>
          <c:spPr>
            <a:ln w="15875">
              <a:solidFill>
                <a:sysClr val="windowText" lastClr="000000"/>
              </a:solidFill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Pt>
            <c:idx val="3"/>
            <c:marker>
              <c:spPr>
                <a:solidFill>
                  <a:schemeClr val="bg1"/>
                </a:solidFill>
                <a:ln>
                  <a:solidFill>
                    <a:sysClr val="windowText" lastClr="000000"/>
                  </a:solidFill>
                </a:ln>
              </c:spPr>
            </c:marker>
          </c:dPt>
          <c:xVal>
            <c:numRef>
              <c:f>'WiLMS ResultsAll Models Average'!$B$52:$B$58</c:f>
              <c:numCache>
                <c:formatCode>General</c:formatCode>
                <c:ptCount val="7"/>
                <c:pt idx="0">
                  <c:v>-50</c:v>
                </c:pt>
                <c:pt idx="1">
                  <c:v>-25</c:v>
                </c:pt>
                <c:pt idx="2">
                  <c:v>-10</c:v>
                </c:pt>
                <c:pt idx="3">
                  <c:v>0</c:v>
                </c:pt>
                <c:pt idx="4">
                  <c:v>10</c:v>
                </c:pt>
                <c:pt idx="5">
                  <c:v>25</c:v>
                </c:pt>
                <c:pt idx="6">
                  <c:v>50</c:v>
                </c:pt>
              </c:numCache>
            </c:numRef>
          </c:xVal>
          <c:yVal>
            <c:numRef>
              <c:f>'WiLMS ResultsAll Models Average'!$D$52:$D$58</c:f>
              <c:numCache>
                <c:formatCode>General</c:formatCode>
                <c:ptCount val="7"/>
                <c:pt idx="0">
                  <c:v>21</c:v>
                </c:pt>
                <c:pt idx="1">
                  <c:v>22</c:v>
                </c:pt>
                <c:pt idx="2">
                  <c:v>26</c:v>
                </c:pt>
                <c:pt idx="3">
                  <c:v>28</c:v>
                </c:pt>
                <c:pt idx="4">
                  <c:v>30</c:v>
                </c:pt>
                <c:pt idx="5">
                  <c:v>34</c:v>
                </c:pt>
                <c:pt idx="6">
                  <c:v>39</c:v>
                </c:pt>
              </c:numCache>
            </c:numRef>
          </c:yVal>
        </c:ser>
        <c:ser>
          <c:idx val="1"/>
          <c:order val="2"/>
          <c:tx>
            <c:v>O</c:v>
          </c:tx>
          <c:spPr>
            <a:ln>
              <a:solidFill>
                <a:schemeClr val="bg1">
                  <a:lumMod val="50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'WiLMS ResultsAll Models Average'!$F$69:$F$70</c:f>
              <c:numCache>
                <c:formatCode>General</c:formatCode>
                <c:ptCount val="2"/>
                <c:pt idx="0">
                  <c:v>-60</c:v>
                </c:pt>
                <c:pt idx="1">
                  <c:v>60</c:v>
                </c:pt>
              </c:numCache>
            </c:numRef>
          </c:xVal>
          <c:yVal>
            <c:numRef>
              <c:f>'WiLMS ResultsAll Models Average'!$G$69:$G$70</c:f>
              <c:numCache>
                <c:formatCode>General</c:formatCode>
                <c:ptCount val="2"/>
                <c:pt idx="0">
                  <c:v>12</c:v>
                </c:pt>
                <c:pt idx="1">
                  <c:v>12</c:v>
                </c:pt>
              </c:numCache>
            </c:numRef>
          </c:yVal>
        </c:ser>
        <c:ser>
          <c:idx val="2"/>
          <c:order val="3"/>
          <c:tx>
            <c:v>M</c:v>
          </c:tx>
          <c:spPr>
            <a:ln>
              <a:solidFill>
                <a:schemeClr val="bg1">
                  <a:lumMod val="50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'WiLMS ResultsAll Models Average'!$F$71:$F$72</c:f>
              <c:numCache>
                <c:formatCode>General</c:formatCode>
                <c:ptCount val="2"/>
                <c:pt idx="0">
                  <c:v>-60</c:v>
                </c:pt>
                <c:pt idx="1">
                  <c:v>60</c:v>
                </c:pt>
              </c:numCache>
            </c:numRef>
          </c:xVal>
          <c:yVal>
            <c:numRef>
              <c:f>'WiLMS ResultsAll Models Average'!$G$71:$G$72</c:f>
              <c:numCache>
                <c:formatCode>General</c:formatCode>
                <c:ptCount val="2"/>
                <c:pt idx="0">
                  <c:v>24</c:v>
                </c:pt>
                <c:pt idx="1">
                  <c:v>24</c:v>
                </c:pt>
              </c:numCache>
            </c:numRef>
          </c:yVal>
        </c:ser>
        <c:axId val="132636032"/>
        <c:axId val="122078720"/>
      </c:scatterChart>
      <c:valAx>
        <c:axId val="132636032"/>
        <c:scaling>
          <c:orientation val="minMax"/>
          <c:max val="60"/>
          <c:min val="-6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 Change in Phosphorus Loading</a:t>
                </a:r>
              </a:p>
            </c:rich>
          </c:tx>
          <c:layout/>
        </c:title>
        <c:numFmt formatCode="General" sourceLinked="1"/>
        <c:tickLblPos val="nextTo"/>
        <c:spPr>
          <a:ln>
            <a:solidFill>
              <a:schemeClr val="tx1"/>
            </a:solidFill>
          </a:ln>
        </c:spPr>
        <c:crossAx val="122078720"/>
        <c:crosses val="autoZero"/>
        <c:crossBetween val="midCat"/>
        <c:majorUnit val="10"/>
      </c:valAx>
      <c:valAx>
        <c:axId val="122078720"/>
        <c:scaling>
          <c:orientation val="minMax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Phosphorus</a:t>
                </a:r>
              </a:p>
              <a:p>
                <a:pPr>
                  <a:defRPr/>
                </a:pPr>
                <a:r>
                  <a:rPr lang="en-US"/>
                  <a:t>(µg/L)</a:t>
                </a:r>
              </a:p>
            </c:rich>
          </c:tx>
          <c:layout>
            <c:manualLayout>
              <c:xMode val="edge"/>
              <c:yMode val="edge"/>
              <c:x val="6.1130174517658967E-2"/>
              <c:y val="0.31086740593481116"/>
            </c:manualLayout>
          </c:layout>
        </c:title>
        <c:numFmt formatCode="General" sourceLinked="1"/>
        <c:tickLblPos val="nextTo"/>
        <c:spPr>
          <a:ln>
            <a:solidFill>
              <a:sysClr val="windowText" lastClr="000000"/>
            </a:solidFill>
          </a:ln>
        </c:spPr>
        <c:crossAx val="132636032"/>
        <c:crossesAt val="-60"/>
        <c:crossBetween val="midCat"/>
      </c:valAx>
      <c:spPr>
        <a:ln>
          <a:solidFill>
            <a:sysClr val="windowText" lastClr="000000"/>
          </a:solidFill>
        </a:ln>
      </c:spPr>
    </c:plotArea>
    <c:plotVisOnly val="1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8520495464382744"/>
          <c:y val="3.5225820780643124E-2"/>
          <c:w val="0.78001712943776613"/>
          <c:h val="0.79249576542158784"/>
        </c:manualLayout>
      </c:layout>
      <c:scatterChart>
        <c:scatterStyle val="lineMarker"/>
        <c:ser>
          <c:idx val="0"/>
          <c:order val="0"/>
          <c:spPr>
            <a:ln w="15875">
              <a:solidFill>
                <a:sysClr val="windowText" lastClr="000000"/>
              </a:solidFill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Pt>
            <c:idx val="3"/>
            <c:marker>
              <c:spPr>
                <a:solidFill>
                  <a:schemeClr val="bg1"/>
                </a:solidFill>
                <a:ln>
                  <a:solidFill>
                    <a:sysClr val="windowText" lastClr="000000"/>
                  </a:solidFill>
                </a:ln>
              </c:spPr>
            </c:marker>
          </c:dPt>
          <c:xVal>
            <c:numRef>
              <c:f>'WiLMS ResultsAll Models Average'!$B$52:$B$58</c:f>
              <c:numCache>
                <c:formatCode>General</c:formatCode>
                <c:ptCount val="7"/>
                <c:pt idx="0">
                  <c:v>-50</c:v>
                </c:pt>
                <c:pt idx="1">
                  <c:v>-25</c:v>
                </c:pt>
                <c:pt idx="2">
                  <c:v>-10</c:v>
                </c:pt>
                <c:pt idx="3">
                  <c:v>0</c:v>
                </c:pt>
                <c:pt idx="4">
                  <c:v>10</c:v>
                </c:pt>
                <c:pt idx="5">
                  <c:v>25</c:v>
                </c:pt>
                <c:pt idx="6">
                  <c:v>50</c:v>
                </c:pt>
              </c:numCache>
            </c:numRef>
          </c:xVal>
          <c:yVal>
            <c:numRef>
              <c:f>'WiLMS ResultsAll Models Average'!$E$52:$E$58</c:f>
              <c:numCache>
                <c:formatCode>General</c:formatCode>
                <c:ptCount val="7"/>
                <c:pt idx="0">
                  <c:v>10.199999999999999</c:v>
                </c:pt>
                <c:pt idx="1">
                  <c:v>10.3</c:v>
                </c:pt>
                <c:pt idx="2">
                  <c:v>10.6</c:v>
                </c:pt>
                <c:pt idx="3">
                  <c:v>10.7</c:v>
                </c:pt>
                <c:pt idx="4">
                  <c:v>10.8</c:v>
                </c:pt>
                <c:pt idx="5">
                  <c:v>11</c:v>
                </c:pt>
                <c:pt idx="6">
                  <c:v>11.199999999999998</c:v>
                </c:pt>
              </c:numCache>
            </c:numRef>
          </c:yVal>
        </c:ser>
        <c:ser>
          <c:idx val="1"/>
          <c:order val="1"/>
          <c:tx>
            <c:v>o</c:v>
          </c:tx>
          <c:spPr>
            <a:ln>
              <a:solidFill>
                <a:prstClr val="white">
                  <a:lumMod val="50000"/>
                </a:prstClr>
              </a:solidFill>
              <a:prstDash val="sysDot"/>
            </a:ln>
          </c:spPr>
          <c:marker>
            <c:symbol val="none"/>
          </c:marker>
          <c:xVal>
            <c:numRef>
              <c:f>'WiLMS ResultsAll Models Average'!$F$69:$F$70</c:f>
              <c:numCache>
                <c:formatCode>General</c:formatCode>
                <c:ptCount val="2"/>
                <c:pt idx="0">
                  <c:v>-60</c:v>
                </c:pt>
                <c:pt idx="1">
                  <c:v>60</c:v>
                </c:pt>
              </c:numCache>
            </c:numRef>
          </c:xVal>
          <c:yVal>
            <c:numRef>
              <c:f>'WiLMS ResultsAll Models Average'!$H$69:$H$70</c:f>
              <c:numCache>
                <c:formatCode>General</c:formatCode>
                <c:ptCount val="2"/>
                <c:pt idx="0">
                  <c:v>2.6</c:v>
                </c:pt>
                <c:pt idx="1">
                  <c:v>2.6</c:v>
                </c:pt>
              </c:numCache>
            </c:numRef>
          </c:yVal>
        </c:ser>
        <c:ser>
          <c:idx val="2"/>
          <c:order val="2"/>
          <c:tx>
            <c:v>m</c:v>
          </c:tx>
          <c:spPr>
            <a:ln>
              <a:solidFill>
                <a:prstClr val="white">
                  <a:lumMod val="50000"/>
                </a:prstClr>
              </a:solidFill>
              <a:prstDash val="sysDot"/>
            </a:ln>
          </c:spPr>
          <c:marker>
            <c:symbol val="none"/>
          </c:marker>
          <c:xVal>
            <c:numRef>
              <c:f>'WiLMS ResultsAll Models Average'!$F$71:$F$72</c:f>
              <c:numCache>
                <c:formatCode>General</c:formatCode>
                <c:ptCount val="2"/>
                <c:pt idx="0">
                  <c:v>-60</c:v>
                </c:pt>
                <c:pt idx="1">
                  <c:v>60</c:v>
                </c:pt>
              </c:numCache>
            </c:numRef>
          </c:xVal>
          <c:yVal>
            <c:numRef>
              <c:f>'WiLMS ResultsAll Models Average'!$H$71:$H$72</c:f>
              <c:numCache>
                <c:formatCode>General</c:formatCode>
                <c:ptCount val="2"/>
                <c:pt idx="0">
                  <c:v>7.3</c:v>
                </c:pt>
                <c:pt idx="1">
                  <c:v>7.3</c:v>
                </c:pt>
              </c:numCache>
            </c:numRef>
          </c:yVal>
        </c:ser>
        <c:axId val="132663936"/>
        <c:axId val="132698880"/>
      </c:scatterChart>
      <c:valAx>
        <c:axId val="132663936"/>
        <c:scaling>
          <c:orientation val="minMax"/>
          <c:max val="60"/>
          <c:min val="-6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 Change in Phosphorus Loading</a:t>
                </a:r>
              </a:p>
            </c:rich>
          </c:tx>
          <c:layout/>
        </c:title>
        <c:numFmt formatCode="General" sourceLinked="1"/>
        <c:tickLblPos val="nextTo"/>
        <c:spPr>
          <a:ln>
            <a:solidFill>
              <a:schemeClr val="tx1"/>
            </a:solidFill>
          </a:ln>
        </c:spPr>
        <c:crossAx val="132698880"/>
        <c:crosses val="autoZero"/>
        <c:crossBetween val="midCat"/>
        <c:majorUnit val="10"/>
      </c:valAx>
      <c:valAx>
        <c:axId val="132698880"/>
        <c:scaling>
          <c:orientation val="minMax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Chlorophyll</a:t>
                </a:r>
                <a:r>
                  <a:rPr lang="en-US" baseline="0"/>
                  <a:t> </a:t>
                </a:r>
                <a:r>
                  <a:rPr lang="en-US" i="1" baseline="0"/>
                  <a:t>a</a:t>
                </a:r>
                <a:endParaRPr lang="en-US"/>
              </a:p>
              <a:p>
                <a:pPr>
                  <a:defRPr/>
                </a:pPr>
                <a:r>
                  <a:rPr lang="en-US"/>
                  <a:t>(µg/L)</a:t>
                </a:r>
              </a:p>
            </c:rich>
          </c:tx>
          <c:layout>
            <c:manualLayout>
              <c:xMode val="edge"/>
              <c:yMode val="edge"/>
              <c:x val="5.8790993231109381E-2"/>
              <c:y val="0.33965499195206827"/>
            </c:manualLayout>
          </c:layout>
        </c:title>
        <c:numFmt formatCode="General" sourceLinked="1"/>
        <c:tickLblPos val="nextTo"/>
        <c:spPr>
          <a:ln>
            <a:solidFill>
              <a:sysClr val="windowText" lastClr="000000"/>
            </a:solidFill>
          </a:ln>
        </c:spPr>
        <c:crossAx val="132663936"/>
        <c:crossesAt val="-60"/>
        <c:crossBetween val="midCat"/>
      </c:valAx>
      <c:spPr>
        <a:ln>
          <a:solidFill>
            <a:sysClr val="windowText" lastClr="000000"/>
          </a:solidFill>
        </a:ln>
      </c:spPr>
    </c:plotArea>
    <c:plotVisOnly val="1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8520495464382744"/>
          <c:y val="3.167173140746346E-2"/>
          <c:w val="0.78001712943776613"/>
          <c:h val="0.79605018170550357"/>
        </c:manualLayout>
      </c:layout>
      <c:scatterChart>
        <c:scatterStyle val="lineMarker"/>
        <c:ser>
          <c:idx val="0"/>
          <c:order val="0"/>
          <c:spPr>
            <a:ln w="15875">
              <a:solidFill>
                <a:sysClr val="windowText" lastClr="000000"/>
              </a:solidFill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Pt>
            <c:idx val="3"/>
            <c:marker>
              <c:spPr>
                <a:solidFill>
                  <a:schemeClr val="bg1"/>
                </a:solidFill>
                <a:ln>
                  <a:solidFill>
                    <a:sysClr val="windowText" lastClr="000000"/>
                  </a:solidFill>
                </a:ln>
              </c:spPr>
            </c:marker>
          </c:dPt>
          <c:xVal>
            <c:numRef>
              <c:f>'WiLMS ResultsAll Models Average'!$B$52:$B$58</c:f>
              <c:numCache>
                <c:formatCode>General</c:formatCode>
                <c:ptCount val="7"/>
                <c:pt idx="0">
                  <c:v>-50</c:v>
                </c:pt>
                <c:pt idx="1">
                  <c:v>-25</c:v>
                </c:pt>
                <c:pt idx="2">
                  <c:v>-10</c:v>
                </c:pt>
                <c:pt idx="3">
                  <c:v>0</c:v>
                </c:pt>
                <c:pt idx="4">
                  <c:v>10</c:v>
                </c:pt>
                <c:pt idx="5">
                  <c:v>25</c:v>
                </c:pt>
                <c:pt idx="6">
                  <c:v>50</c:v>
                </c:pt>
              </c:numCache>
            </c:numRef>
          </c:xVal>
          <c:yVal>
            <c:numRef>
              <c:f>'WiLMS ResultsAll Models Average'!$F$52:$F$58</c:f>
              <c:numCache>
                <c:formatCode>General</c:formatCode>
                <c:ptCount val="7"/>
                <c:pt idx="0">
                  <c:v>9.5666666666666647</c:v>
                </c:pt>
                <c:pt idx="1">
                  <c:v>9.5666666666666647</c:v>
                </c:pt>
                <c:pt idx="2">
                  <c:v>8.8833333333333346</c:v>
                </c:pt>
                <c:pt idx="3">
                  <c:v>8.1999999999999993</c:v>
                </c:pt>
                <c:pt idx="4">
                  <c:v>8.1999999999999993</c:v>
                </c:pt>
                <c:pt idx="5">
                  <c:v>7.5166666666666666</c:v>
                </c:pt>
                <c:pt idx="6">
                  <c:v>7.5166666666666666</c:v>
                </c:pt>
              </c:numCache>
            </c:numRef>
          </c:yVal>
        </c:ser>
        <c:ser>
          <c:idx val="1"/>
          <c:order val="1"/>
          <c:tx>
            <c:v>o</c:v>
          </c:tx>
          <c:spPr>
            <a:ln>
              <a:solidFill>
                <a:prstClr val="white">
                  <a:lumMod val="50000"/>
                </a:prstClr>
              </a:solidFill>
              <a:prstDash val="sysDot"/>
            </a:ln>
          </c:spPr>
          <c:marker>
            <c:symbol val="none"/>
          </c:marker>
          <c:xVal>
            <c:numRef>
              <c:f>'WiLMS ResultsAll Models Average'!$F$69:$F$70</c:f>
              <c:numCache>
                <c:formatCode>General</c:formatCode>
                <c:ptCount val="2"/>
                <c:pt idx="0">
                  <c:v>-60</c:v>
                </c:pt>
                <c:pt idx="1">
                  <c:v>60</c:v>
                </c:pt>
              </c:numCache>
            </c:numRef>
          </c:xVal>
          <c:yVal>
            <c:numRef>
              <c:f>'WiLMS ResultsAll Models Average'!$I$69:$I$70</c:f>
              <c:numCache>
                <c:formatCode>General</c:formatCode>
                <c:ptCount val="2"/>
                <c:pt idx="0">
                  <c:v>13.1</c:v>
                </c:pt>
                <c:pt idx="1">
                  <c:v>13.1</c:v>
                </c:pt>
              </c:numCache>
            </c:numRef>
          </c:yVal>
        </c:ser>
        <c:ser>
          <c:idx val="2"/>
          <c:order val="2"/>
          <c:tx>
            <c:v>m</c:v>
          </c:tx>
          <c:spPr>
            <a:ln>
              <a:solidFill>
                <a:prstClr val="white">
                  <a:lumMod val="50000"/>
                </a:prstClr>
              </a:solidFill>
              <a:prstDash val="sysDot"/>
            </a:ln>
          </c:spPr>
          <c:marker>
            <c:symbol val="none"/>
          </c:marker>
          <c:xVal>
            <c:numRef>
              <c:f>'WiLMS ResultsAll Models Average'!$F$71:$F$72</c:f>
              <c:numCache>
                <c:formatCode>General</c:formatCode>
                <c:ptCount val="2"/>
                <c:pt idx="0">
                  <c:v>-60</c:v>
                </c:pt>
                <c:pt idx="1">
                  <c:v>60</c:v>
                </c:pt>
              </c:numCache>
            </c:numRef>
          </c:xVal>
          <c:yVal>
            <c:numRef>
              <c:f>'WiLMS ResultsAll Models Average'!$I$71:$I$72</c:f>
              <c:numCache>
                <c:formatCode>General</c:formatCode>
                <c:ptCount val="2"/>
                <c:pt idx="0">
                  <c:v>6.5</c:v>
                </c:pt>
                <c:pt idx="1">
                  <c:v>6.5</c:v>
                </c:pt>
              </c:numCache>
            </c:numRef>
          </c:yVal>
        </c:ser>
        <c:axId val="132777856"/>
        <c:axId val="132825088"/>
      </c:scatterChart>
      <c:valAx>
        <c:axId val="132777856"/>
        <c:scaling>
          <c:orientation val="minMax"/>
          <c:max val="60"/>
          <c:min val="-60"/>
        </c:scaling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 Change in Phosphorus Loading</a:t>
                </a:r>
              </a:p>
            </c:rich>
          </c:tx>
          <c:layout>
            <c:manualLayout>
              <c:xMode val="edge"/>
              <c:yMode val="edge"/>
              <c:x val="0.36575733296495838"/>
              <c:y val="0.9061491751902"/>
            </c:manualLayout>
          </c:layout>
        </c:title>
        <c:numFmt formatCode="General" sourceLinked="1"/>
        <c:majorTickMark val="in"/>
        <c:tickLblPos val="high"/>
        <c:spPr>
          <a:ln>
            <a:solidFill>
              <a:schemeClr val="tx1"/>
            </a:solidFill>
          </a:ln>
        </c:spPr>
        <c:crossAx val="132825088"/>
        <c:crossesAt val="16"/>
        <c:crossBetween val="midCat"/>
        <c:majorUnit val="10"/>
      </c:valAx>
      <c:valAx>
        <c:axId val="132825088"/>
        <c:scaling>
          <c:orientation val="maxMin"/>
          <c:max val="16"/>
          <c:min val="0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Secchi Depth</a:t>
                </a:r>
              </a:p>
              <a:p>
                <a:pPr>
                  <a:defRPr/>
                </a:pPr>
                <a:r>
                  <a:rPr lang="en-US"/>
                  <a:t>(feet)</a:t>
                </a:r>
              </a:p>
            </c:rich>
          </c:tx>
          <c:layout>
            <c:manualLayout>
              <c:xMode val="edge"/>
              <c:yMode val="edge"/>
              <c:x val="6.1130174517658967E-2"/>
              <c:y val="0.29629515116756316"/>
            </c:manualLayout>
          </c:layout>
        </c:title>
        <c:numFmt formatCode="General" sourceLinked="1"/>
        <c:tickLblPos val="nextTo"/>
        <c:spPr>
          <a:ln>
            <a:solidFill>
              <a:sysClr val="windowText" lastClr="000000"/>
            </a:solidFill>
          </a:ln>
        </c:spPr>
        <c:crossAx val="132777856"/>
        <c:crossesAt val="-60"/>
        <c:crossBetween val="midCat"/>
      </c:valAx>
      <c:spPr>
        <a:ln>
          <a:solidFill>
            <a:sysClr val="windowText" lastClr="000000"/>
          </a:solidFill>
        </a:ln>
      </c:spPr>
    </c:plotArea>
    <c:plotVisOnly val="1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40</xdr:row>
      <xdr:rowOff>219075</xdr:rowOff>
    </xdr:from>
    <xdr:to>
      <xdr:col>15</xdr:col>
      <xdr:colOff>571500</xdr:colOff>
      <xdr:row>52</xdr:row>
      <xdr:rowOff>9524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52</xdr:row>
      <xdr:rowOff>0</xdr:rowOff>
    </xdr:from>
    <xdr:to>
      <xdr:col>15</xdr:col>
      <xdr:colOff>571500</xdr:colOff>
      <xdr:row>68</xdr:row>
      <xdr:rowOff>85724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619125</xdr:colOff>
      <xdr:row>68</xdr:row>
      <xdr:rowOff>0</xdr:rowOff>
    </xdr:from>
    <xdr:to>
      <xdr:col>15</xdr:col>
      <xdr:colOff>561975</xdr:colOff>
      <xdr:row>83</xdr:row>
      <xdr:rowOff>85724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0.20176</cdr:x>
      <cdr:y>0.30167</cdr:y>
    </cdr:from>
    <cdr:to>
      <cdr:x>0.37895</cdr:x>
      <cdr:y>0.38827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95401" y="1028686"/>
          <a:ext cx="962009" cy="2953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>
              <a:solidFill>
                <a:schemeClr val="bg1">
                  <a:lumMod val="50000"/>
                </a:schemeClr>
              </a:solidFill>
              <a:latin typeface="Bookman Old Style" pitchFamily="18" charset="0"/>
            </a:rPr>
            <a:t>Eutrophic</a:t>
          </a:r>
        </a:p>
      </cdr:txBody>
    </cdr:sp>
  </cdr:relSizeAnchor>
  <cdr:relSizeAnchor xmlns:cdr="http://schemas.openxmlformats.org/drawingml/2006/chartDrawing">
    <cdr:from>
      <cdr:x>0.25088</cdr:x>
      <cdr:y>0.53911</cdr:y>
    </cdr:from>
    <cdr:to>
      <cdr:x>0.45263</cdr:x>
      <cdr:y>0.6257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362081" y="1838333"/>
          <a:ext cx="1095351" cy="2952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 b="1">
              <a:solidFill>
                <a:sysClr val="window" lastClr="FFFFFF">
                  <a:lumMod val="50000"/>
                </a:sysClr>
              </a:solidFill>
              <a:latin typeface="Bookman Old Style" pitchFamily="18" charset="0"/>
            </a:rPr>
            <a:t>Mesotrophic</a:t>
          </a:r>
        </a:p>
      </cdr:txBody>
    </cdr:sp>
  </cdr:relSizeAnchor>
  <cdr:relSizeAnchor xmlns:cdr="http://schemas.openxmlformats.org/drawingml/2006/chartDrawing">
    <cdr:from>
      <cdr:x>0.38948</cdr:x>
      <cdr:y>0.69274</cdr:y>
    </cdr:from>
    <cdr:to>
      <cdr:x>0.59123</cdr:x>
      <cdr:y>0.77933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114559" y="2362208"/>
          <a:ext cx="1095351" cy="2952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 b="1">
              <a:solidFill>
                <a:sysClr val="window" lastClr="FFFFFF">
                  <a:lumMod val="50000"/>
                </a:sysClr>
              </a:solidFill>
              <a:latin typeface="Bookman Old Style" pitchFamily="18" charset="0"/>
            </a:rPr>
            <a:t>Oligotrophic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0.19123</cdr:x>
      <cdr:y>0.19453</cdr:y>
    </cdr:from>
    <cdr:to>
      <cdr:x>0.36842</cdr:x>
      <cdr:y>0.28876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38225" y="609595"/>
          <a:ext cx="962009" cy="2952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 b="1">
              <a:solidFill>
                <a:sysClr val="window" lastClr="FFFFFF">
                  <a:lumMod val="50000"/>
                </a:sysClr>
              </a:solidFill>
              <a:latin typeface="Bookman Old Style" pitchFamily="18" charset="0"/>
            </a:rPr>
            <a:t>Eutrophic</a:t>
          </a:r>
        </a:p>
      </cdr:txBody>
    </cdr:sp>
  </cdr:relSizeAnchor>
  <cdr:relSizeAnchor xmlns:cdr="http://schemas.openxmlformats.org/drawingml/2006/chartDrawing">
    <cdr:from>
      <cdr:x>0.22632</cdr:x>
      <cdr:y>0.43465</cdr:y>
    </cdr:from>
    <cdr:to>
      <cdr:x>0.42808</cdr:x>
      <cdr:y>0.52887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228721" y="1362080"/>
          <a:ext cx="1095406" cy="295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 b="1">
              <a:solidFill>
                <a:sysClr val="window" lastClr="FFFFFF">
                  <a:lumMod val="50000"/>
                </a:sysClr>
              </a:solidFill>
              <a:latin typeface="Bookman Old Style" pitchFamily="18" charset="0"/>
            </a:rPr>
            <a:t>Mesotrophic</a:t>
          </a:r>
        </a:p>
      </cdr:txBody>
    </cdr:sp>
  </cdr:relSizeAnchor>
  <cdr:relSizeAnchor xmlns:cdr="http://schemas.openxmlformats.org/drawingml/2006/chartDrawing">
    <cdr:from>
      <cdr:x>0.29298</cdr:x>
      <cdr:y>0.6535</cdr:y>
    </cdr:from>
    <cdr:to>
      <cdr:x>0.49474</cdr:x>
      <cdr:y>0.74772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590675" y="2047875"/>
          <a:ext cx="10953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 b="1">
              <a:solidFill>
                <a:sysClr val="window" lastClr="FFFFFF">
                  <a:lumMod val="50000"/>
                </a:sysClr>
              </a:solidFill>
              <a:latin typeface="Bookman Old Style" pitchFamily="18" charset="0"/>
            </a:rPr>
            <a:t>Oligotrophic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0.19825</cdr:x>
      <cdr:y>0.12621</cdr:y>
    </cdr:from>
    <cdr:to>
      <cdr:x>0.37544</cdr:x>
      <cdr:y>0.22654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76349" y="371464"/>
          <a:ext cx="962009" cy="2952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 b="1">
              <a:solidFill>
                <a:sysClr val="window" lastClr="FFFFFF">
                  <a:lumMod val="50000"/>
                </a:sysClr>
              </a:solidFill>
              <a:latin typeface="Bookman Old Style" pitchFamily="18" charset="0"/>
            </a:rPr>
            <a:t>Eutrophic</a:t>
          </a:r>
        </a:p>
      </cdr:txBody>
    </cdr:sp>
  </cdr:relSizeAnchor>
  <cdr:relSizeAnchor xmlns:cdr="http://schemas.openxmlformats.org/drawingml/2006/chartDrawing">
    <cdr:from>
      <cdr:x>0.23158</cdr:x>
      <cdr:y>0.51133</cdr:y>
    </cdr:from>
    <cdr:to>
      <cdr:x>0.43334</cdr:x>
      <cdr:y>0.61165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257279" y="1504955"/>
          <a:ext cx="1095406" cy="2952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 b="1">
              <a:solidFill>
                <a:sysClr val="window" lastClr="FFFFFF">
                  <a:lumMod val="50000"/>
                </a:sysClr>
              </a:solidFill>
              <a:latin typeface="Bookman Old Style" pitchFamily="18" charset="0"/>
            </a:rPr>
            <a:t>Mesotrophic</a:t>
          </a:r>
        </a:p>
      </cdr:txBody>
    </cdr:sp>
  </cdr:relSizeAnchor>
  <cdr:relSizeAnchor xmlns:cdr="http://schemas.openxmlformats.org/drawingml/2006/chartDrawing">
    <cdr:from>
      <cdr:x>0.27544</cdr:x>
      <cdr:y>0.71197</cdr:y>
    </cdr:from>
    <cdr:to>
      <cdr:x>0.47719</cdr:x>
      <cdr:y>0.8123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495425" y="2095500"/>
          <a:ext cx="10953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solidFill>
                <a:sysClr val="window" lastClr="FFFFFF">
                  <a:lumMod val="50000"/>
                </a:sysClr>
              </a:solidFill>
              <a:latin typeface="Bookman Old Style" pitchFamily="18" charset="0"/>
            </a:rPr>
            <a:t>Oligotrophic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40</xdr:row>
      <xdr:rowOff>219075</xdr:rowOff>
    </xdr:from>
    <xdr:to>
      <xdr:col>15</xdr:col>
      <xdr:colOff>571500</xdr:colOff>
      <xdr:row>52</xdr:row>
      <xdr:rowOff>9524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52</xdr:row>
      <xdr:rowOff>0</xdr:rowOff>
    </xdr:from>
    <xdr:to>
      <xdr:col>15</xdr:col>
      <xdr:colOff>571500</xdr:colOff>
      <xdr:row>68</xdr:row>
      <xdr:rowOff>85724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619125</xdr:colOff>
      <xdr:row>68</xdr:row>
      <xdr:rowOff>0</xdr:rowOff>
    </xdr:from>
    <xdr:to>
      <xdr:col>15</xdr:col>
      <xdr:colOff>561975</xdr:colOff>
      <xdr:row>83</xdr:row>
      <xdr:rowOff>85724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0.20176</cdr:x>
      <cdr:y>0.30167</cdr:y>
    </cdr:from>
    <cdr:to>
      <cdr:x>0.37895</cdr:x>
      <cdr:y>0.38827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95401" y="1028686"/>
          <a:ext cx="962009" cy="2953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>
              <a:solidFill>
                <a:schemeClr val="bg1">
                  <a:lumMod val="50000"/>
                </a:schemeClr>
              </a:solidFill>
              <a:latin typeface="Bookman Old Style" pitchFamily="18" charset="0"/>
            </a:rPr>
            <a:t>Eutrophic</a:t>
          </a:r>
        </a:p>
      </cdr:txBody>
    </cdr:sp>
  </cdr:relSizeAnchor>
  <cdr:relSizeAnchor xmlns:cdr="http://schemas.openxmlformats.org/drawingml/2006/chartDrawing">
    <cdr:from>
      <cdr:x>0.25088</cdr:x>
      <cdr:y>0.53911</cdr:y>
    </cdr:from>
    <cdr:to>
      <cdr:x>0.45263</cdr:x>
      <cdr:y>0.6257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362081" y="1838333"/>
          <a:ext cx="1095351" cy="2952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 b="1">
              <a:solidFill>
                <a:sysClr val="window" lastClr="FFFFFF">
                  <a:lumMod val="50000"/>
                </a:sysClr>
              </a:solidFill>
              <a:latin typeface="Bookman Old Style" pitchFamily="18" charset="0"/>
            </a:rPr>
            <a:t>Mesotrophic</a:t>
          </a:r>
        </a:p>
      </cdr:txBody>
    </cdr:sp>
  </cdr:relSizeAnchor>
  <cdr:relSizeAnchor xmlns:cdr="http://schemas.openxmlformats.org/drawingml/2006/chartDrawing">
    <cdr:from>
      <cdr:x>0.38948</cdr:x>
      <cdr:y>0.69274</cdr:y>
    </cdr:from>
    <cdr:to>
      <cdr:x>0.59123</cdr:x>
      <cdr:y>0.77933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114559" y="2362208"/>
          <a:ext cx="1095351" cy="2952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 b="1">
              <a:solidFill>
                <a:sysClr val="window" lastClr="FFFFFF">
                  <a:lumMod val="50000"/>
                </a:sysClr>
              </a:solidFill>
              <a:latin typeface="Bookman Old Style" pitchFamily="18" charset="0"/>
            </a:rPr>
            <a:t>Oligotrophic</a:t>
          </a:r>
        </a:p>
      </cdr:txBody>
    </cdr:sp>
  </cdr:relSizeAnchor>
  <cdr:relSizeAnchor xmlns:cdr="http://schemas.openxmlformats.org/drawingml/2006/chartDrawing">
    <cdr:from>
      <cdr:x>0.41228</cdr:x>
      <cdr:y>0.1648</cdr:y>
    </cdr:from>
    <cdr:to>
      <cdr:x>0.67719</cdr:x>
      <cdr:y>0.26257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238375" y="561975"/>
          <a:ext cx="1438276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latin typeface="Times New Roman" pitchFamily="18" charset="0"/>
              <a:cs typeface="Times New Roman" pitchFamily="18" charset="0"/>
            </a:rPr>
            <a:t>Mean of all fit models</a:t>
          </a:r>
        </a:p>
      </cdr:txBody>
    </cdr:sp>
  </cdr:relSizeAnchor>
  <cdr:relSizeAnchor xmlns:cdr="http://schemas.openxmlformats.org/drawingml/2006/chartDrawing">
    <cdr:from>
      <cdr:x>0.76842</cdr:x>
      <cdr:y>0.39665</cdr:y>
    </cdr:from>
    <cdr:to>
      <cdr:x>0.95439</cdr:x>
      <cdr:y>0.49441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171950" y="1352550"/>
          <a:ext cx="100965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>
              <a:latin typeface="Times New Roman" pitchFamily="18" charset="0"/>
              <a:cs typeface="Times New Roman" pitchFamily="18" charset="0"/>
            </a:rPr>
            <a:t>OECD model</a:t>
          </a:r>
        </a:p>
      </cdr:txBody>
    </cdr:sp>
  </cdr:relSizeAnchor>
  <cdr:relSizeAnchor xmlns:cdr="http://schemas.openxmlformats.org/drawingml/2006/chartDrawing">
    <cdr:from>
      <cdr:x>0.87368</cdr:x>
      <cdr:y>0.26536</cdr:y>
    </cdr:from>
    <cdr:to>
      <cdr:x>0.90351</cdr:x>
      <cdr:y>0.4162</cdr:y>
    </cdr:to>
    <cdr:sp macro="" textlink="">
      <cdr:nvSpPr>
        <cdr:cNvPr id="12" name="Curved Connector 11"/>
        <cdr:cNvSpPr/>
      </cdr:nvSpPr>
      <cdr:spPr>
        <a:xfrm xmlns:a="http://schemas.openxmlformats.org/drawingml/2006/main" rot="5400000" flipH="1" flipV="1">
          <a:off x="4743449" y="904875"/>
          <a:ext cx="161926" cy="514351"/>
        </a:xfrm>
        <a:prstGeom xmlns:a="http://schemas.openxmlformats.org/drawingml/2006/main" prst="curvedConnector3">
          <a:avLst>
            <a:gd name="adj1" fmla="val 50000"/>
          </a:avLst>
        </a:prstGeom>
        <a:ln xmlns:a="http://schemas.openxmlformats.org/drawingml/2006/main">
          <a:solidFill>
            <a:schemeClr val="tx1"/>
          </a:solidFill>
          <a:tailEnd type="stealt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0.67193</cdr:x>
      <cdr:y>0.20112</cdr:y>
    </cdr:from>
    <cdr:to>
      <cdr:x>0.88947</cdr:x>
      <cdr:y>0.2095</cdr:y>
    </cdr:to>
    <cdr:sp macro="" textlink="">
      <cdr:nvSpPr>
        <cdr:cNvPr id="14" name="Straight Arrow Connector 13"/>
        <cdr:cNvSpPr/>
      </cdr:nvSpPr>
      <cdr:spPr>
        <a:xfrm xmlns:a="http://schemas.openxmlformats.org/drawingml/2006/main">
          <a:off x="3648075" y="685800"/>
          <a:ext cx="1181100" cy="2857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stealt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0.19123</cdr:x>
      <cdr:y>0.19453</cdr:y>
    </cdr:from>
    <cdr:to>
      <cdr:x>0.36842</cdr:x>
      <cdr:y>0.28876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38225" y="609595"/>
          <a:ext cx="962009" cy="2952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 b="1">
              <a:solidFill>
                <a:sysClr val="window" lastClr="FFFFFF">
                  <a:lumMod val="50000"/>
                </a:sysClr>
              </a:solidFill>
              <a:latin typeface="Bookman Old Style" pitchFamily="18" charset="0"/>
            </a:rPr>
            <a:t>Eutrophic</a:t>
          </a:r>
        </a:p>
      </cdr:txBody>
    </cdr:sp>
  </cdr:relSizeAnchor>
  <cdr:relSizeAnchor xmlns:cdr="http://schemas.openxmlformats.org/drawingml/2006/chartDrawing">
    <cdr:from>
      <cdr:x>0.22632</cdr:x>
      <cdr:y>0.43465</cdr:y>
    </cdr:from>
    <cdr:to>
      <cdr:x>0.42808</cdr:x>
      <cdr:y>0.52887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228721" y="1362080"/>
          <a:ext cx="1095406" cy="295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 b="1">
              <a:solidFill>
                <a:sysClr val="window" lastClr="FFFFFF">
                  <a:lumMod val="50000"/>
                </a:sysClr>
              </a:solidFill>
              <a:latin typeface="Bookman Old Style" pitchFamily="18" charset="0"/>
            </a:rPr>
            <a:t>Mesotrophic</a:t>
          </a:r>
        </a:p>
      </cdr:txBody>
    </cdr:sp>
  </cdr:relSizeAnchor>
  <cdr:relSizeAnchor xmlns:cdr="http://schemas.openxmlformats.org/drawingml/2006/chartDrawing">
    <cdr:from>
      <cdr:x>0.29298</cdr:x>
      <cdr:y>0.6535</cdr:y>
    </cdr:from>
    <cdr:to>
      <cdr:x>0.49474</cdr:x>
      <cdr:y>0.74772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590675" y="2047875"/>
          <a:ext cx="10953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 b="1">
              <a:solidFill>
                <a:sysClr val="window" lastClr="FFFFFF">
                  <a:lumMod val="50000"/>
                </a:sysClr>
              </a:solidFill>
              <a:latin typeface="Bookman Old Style" pitchFamily="18" charset="0"/>
            </a:rPr>
            <a:t>Oligotrophic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0.19825</cdr:x>
      <cdr:y>0.12621</cdr:y>
    </cdr:from>
    <cdr:to>
      <cdr:x>0.37544</cdr:x>
      <cdr:y>0.22654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76349" y="371464"/>
          <a:ext cx="962009" cy="2952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 b="1">
              <a:solidFill>
                <a:sysClr val="window" lastClr="FFFFFF">
                  <a:lumMod val="50000"/>
                </a:sysClr>
              </a:solidFill>
              <a:latin typeface="Bookman Old Style" pitchFamily="18" charset="0"/>
            </a:rPr>
            <a:t>Eutrophic</a:t>
          </a:r>
        </a:p>
      </cdr:txBody>
    </cdr:sp>
  </cdr:relSizeAnchor>
  <cdr:relSizeAnchor xmlns:cdr="http://schemas.openxmlformats.org/drawingml/2006/chartDrawing">
    <cdr:from>
      <cdr:x>0.23158</cdr:x>
      <cdr:y>0.51133</cdr:y>
    </cdr:from>
    <cdr:to>
      <cdr:x>0.43334</cdr:x>
      <cdr:y>0.61165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257279" y="1504955"/>
          <a:ext cx="1095406" cy="2952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 b="1">
              <a:solidFill>
                <a:sysClr val="window" lastClr="FFFFFF">
                  <a:lumMod val="50000"/>
                </a:sysClr>
              </a:solidFill>
              <a:latin typeface="Bookman Old Style" pitchFamily="18" charset="0"/>
            </a:rPr>
            <a:t>Mesotrophic</a:t>
          </a:r>
        </a:p>
      </cdr:txBody>
    </cdr:sp>
  </cdr:relSizeAnchor>
  <cdr:relSizeAnchor xmlns:cdr="http://schemas.openxmlformats.org/drawingml/2006/chartDrawing">
    <cdr:from>
      <cdr:x>0.27544</cdr:x>
      <cdr:y>0.71197</cdr:y>
    </cdr:from>
    <cdr:to>
      <cdr:x>0.47719</cdr:x>
      <cdr:y>0.8123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495425" y="2095500"/>
          <a:ext cx="10953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solidFill>
                <a:sysClr val="window" lastClr="FFFFFF">
                  <a:lumMod val="50000"/>
                </a:sysClr>
              </a:solidFill>
              <a:latin typeface="Bookman Old Style" pitchFamily="18" charset="0"/>
            </a:rPr>
            <a:t>Oligotrophic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4"/>
  <sheetViews>
    <sheetView workbookViewId="0">
      <selection activeCell="T75" sqref="T75"/>
    </sheetView>
  </sheetViews>
  <sheetFormatPr defaultRowHeight="15"/>
  <cols>
    <col min="1" max="1" width="13.85546875" customWidth="1"/>
    <col min="2" max="2" width="34.28515625" customWidth="1"/>
    <col min="3" max="3" width="19.85546875" customWidth="1"/>
    <col min="4" max="4" width="17" customWidth="1"/>
    <col min="5" max="5" width="17.7109375" customWidth="1"/>
    <col min="8" max="9" width="9.42578125" customWidth="1"/>
    <col min="11" max="11" width="18.28515625" bestFit="1" customWidth="1"/>
    <col min="13" max="13" width="12.42578125" bestFit="1" customWidth="1"/>
    <col min="14" max="14" width="14.7109375" bestFit="1" customWidth="1"/>
  </cols>
  <sheetData>
    <row r="1" spans="1:12">
      <c r="A1" t="s">
        <v>0</v>
      </c>
      <c r="J1">
        <v>-50</v>
      </c>
      <c r="K1">
        <f>K4-K4*0.5</f>
        <v>401.05</v>
      </c>
    </row>
    <row r="2" spans="1:12">
      <c r="A2" s="1" t="s">
        <v>1</v>
      </c>
      <c r="J2">
        <v>-25</v>
      </c>
      <c r="K2">
        <f>K4-K4*0.25</f>
        <v>601.57500000000005</v>
      </c>
    </row>
    <row r="3" spans="1:12">
      <c r="A3" t="s">
        <v>2</v>
      </c>
      <c r="B3" s="2">
        <v>8.1999999999999993</v>
      </c>
      <c r="C3" s="2" t="s">
        <v>3</v>
      </c>
      <c r="J3">
        <v>-10</v>
      </c>
      <c r="K3">
        <f>K4-K4*0.1</f>
        <v>721.89</v>
      </c>
    </row>
    <row r="4" spans="1:12">
      <c r="A4" t="s">
        <v>2</v>
      </c>
      <c r="B4" s="3">
        <f>B3*0.3048</f>
        <v>2.4993599999999998</v>
      </c>
      <c r="C4" s="2" t="s">
        <v>4</v>
      </c>
      <c r="J4">
        <v>0</v>
      </c>
      <c r="K4">
        <v>802.1</v>
      </c>
      <c r="L4" s="4"/>
    </row>
    <row r="5" spans="1:12">
      <c r="B5" s="2"/>
      <c r="C5" s="2"/>
      <c r="J5">
        <v>10</v>
      </c>
      <c r="K5">
        <f>K4*1.1</f>
        <v>882.31000000000006</v>
      </c>
      <c r="L5" s="4"/>
    </row>
    <row r="6" spans="1:12">
      <c r="A6" t="s">
        <v>5</v>
      </c>
      <c r="B6" s="2">
        <v>10.7</v>
      </c>
      <c r="C6" s="2" t="s">
        <v>6</v>
      </c>
      <c r="J6">
        <v>25</v>
      </c>
      <c r="K6">
        <f>K4*1.25</f>
        <v>1002.625</v>
      </c>
      <c r="L6" s="4"/>
    </row>
    <row r="7" spans="1:12">
      <c r="A7" t="s">
        <v>7</v>
      </c>
      <c r="B7" s="2">
        <v>28</v>
      </c>
      <c r="C7" s="2" t="s">
        <v>6</v>
      </c>
      <c r="J7">
        <v>50</v>
      </c>
      <c r="K7">
        <f>K4*1.5</f>
        <v>1203.1500000000001</v>
      </c>
    </row>
    <row r="9" spans="1:12">
      <c r="C9" t="s">
        <v>55</v>
      </c>
    </row>
    <row r="10" spans="1:12">
      <c r="B10" s="5" t="s">
        <v>35</v>
      </c>
      <c r="C10" s="5">
        <v>802.1</v>
      </c>
      <c r="D10" s="5">
        <f>C10*0.9</f>
        <v>721.89</v>
      </c>
      <c r="E10" s="5">
        <f>C10*0.75</f>
        <v>601.57500000000005</v>
      </c>
      <c r="F10" s="5">
        <f>C10*0.5</f>
        <v>401.05</v>
      </c>
      <c r="G10" s="5">
        <f>C10*1.1</f>
        <v>882.31000000000006</v>
      </c>
      <c r="H10" s="5">
        <f>C10*1.25</f>
        <v>1002.625</v>
      </c>
      <c r="I10" s="5">
        <f>C10*1.5</f>
        <v>1203.1500000000001</v>
      </c>
      <c r="J10" t="s">
        <v>46</v>
      </c>
    </row>
    <row r="11" spans="1:12">
      <c r="B11" s="5" t="s">
        <v>36</v>
      </c>
      <c r="C11" s="5" t="s">
        <v>54</v>
      </c>
      <c r="D11" s="5">
        <v>-10</v>
      </c>
      <c r="E11" s="5">
        <v>-25</v>
      </c>
      <c r="F11" s="5">
        <v>-50</v>
      </c>
      <c r="G11" s="5">
        <v>10</v>
      </c>
      <c r="H11" s="5">
        <v>25</v>
      </c>
      <c r="I11" s="5">
        <v>50</v>
      </c>
    </row>
    <row r="12" spans="1:12">
      <c r="B12" t="s">
        <v>9</v>
      </c>
      <c r="C12">
        <v>31</v>
      </c>
      <c r="D12">
        <v>29</v>
      </c>
      <c r="E12">
        <v>26</v>
      </c>
      <c r="F12">
        <v>19</v>
      </c>
      <c r="G12">
        <v>33</v>
      </c>
      <c r="H12">
        <v>36</v>
      </c>
      <c r="I12">
        <v>41</v>
      </c>
      <c r="J12" t="s">
        <v>47</v>
      </c>
      <c r="K12" t="s">
        <v>51</v>
      </c>
    </row>
    <row r="13" spans="1:12">
      <c r="B13" s="15" t="s">
        <v>10</v>
      </c>
      <c r="C13" s="15">
        <v>34</v>
      </c>
      <c r="D13" s="15">
        <v>31</v>
      </c>
      <c r="E13" s="15">
        <v>27</v>
      </c>
      <c r="F13" s="15">
        <v>19</v>
      </c>
      <c r="G13" s="15">
        <v>37</v>
      </c>
      <c r="H13" s="15">
        <v>41</v>
      </c>
      <c r="I13" s="15">
        <v>47</v>
      </c>
      <c r="J13" t="s">
        <v>47</v>
      </c>
      <c r="K13" t="s">
        <v>51</v>
      </c>
    </row>
    <row r="14" spans="1:12">
      <c r="B14" s="15" t="s">
        <v>11</v>
      </c>
      <c r="C14" s="15">
        <v>30</v>
      </c>
      <c r="D14" s="15">
        <v>28</v>
      </c>
      <c r="E14" s="15">
        <v>25</v>
      </c>
      <c r="F14" s="15">
        <v>18</v>
      </c>
      <c r="G14" s="15">
        <v>32</v>
      </c>
      <c r="H14" s="15">
        <v>35</v>
      </c>
      <c r="I14" s="15">
        <v>40</v>
      </c>
      <c r="J14" t="s">
        <v>47</v>
      </c>
      <c r="K14" t="s">
        <v>51</v>
      </c>
    </row>
    <row r="15" spans="1:12">
      <c r="B15" s="15" t="s">
        <v>12</v>
      </c>
      <c r="C15" s="15">
        <v>20</v>
      </c>
      <c r="D15" s="15">
        <v>18</v>
      </c>
      <c r="E15" s="15">
        <v>15</v>
      </c>
      <c r="F15" s="15">
        <v>10</v>
      </c>
      <c r="G15" s="15">
        <v>22</v>
      </c>
      <c r="H15" s="15">
        <v>25</v>
      </c>
      <c r="I15" s="15">
        <v>30</v>
      </c>
      <c r="J15" t="s">
        <v>47</v>
      </c>
      <c r="K15" t="s">
        <v>51</v>
      </c>
    </row>
    <row r="16" spans="1:12">
      <c r="B16" s="15" t="s">
        <v>37</v>
      </c>
      <c r="C16" s="15">
        <v>48</v>
      </c>
      <c r="D16" s="15">
        <v>43</v>
      </c>
      <c r="E16" s="15">
        <v>36</v>
      </c>
      <c r="F16" s="15">
        <v>24</v>
      </c>
      <c r="G16" s="15">
        <v>53</v>
      </c>
      <c r="H16" s="15">
        <v>60</v>
      </c>
      <c r="I16" s="15">
        <v>72</v>
      </c>
      <c r="J16" t="s">
        <v>47</v>
      </c>
      <c r="K16" t="s">
        <v>51</v>
      </c>
    </row>
    <row r="17" spans="1:11">
      <c r="B17" s="15" t="s">
        <v>38</v>
      </c>
      <c r="C17" s="15">
        <v>32</v>
      </c>
      <c r="D17" s="15">
        <v>29</v>
      </c>
      <c r="E17" s="15">
        <v>24</v>
      </c>
      <c r="F17" s="15">
        <v>16</v>
      </c>
      <c r="G17" s="15">
        <v>36</v>
      </c>
      <c r="H17" s="15">
        <v>41</v>
      </c>
      <c r="I17" s="15">
        <v>49</v>
      </c>
      <c r="J17" t="s">
        <v>47</v>
      </c>
      <c r="K17" t="s">
        <v>51</v>
      </c>
    </row>
    <row r="18" spans="1:11">
      <c r="B18" s="15" t="s">
        <v>39</v>
      </c>
      <c r="C18" s="15" t="s">
        <v>48</v>
      </c>
      <c r="D18" s="15" t="s">
        <v>48</v>
      </c>
      <c r="E18" s="15" t="s">
        <v>48</v>
      </c>
      <c r="F18" s="15" t="s">
        <v>48</v>
      </c>
      <c r="G18" s="15" t="s">
        <v>48</v>
      </c>
      <c r="H18" s="15" t="s">
        <v>48</v>
      </c>
      <c r="I18" s="15" t="s">
        <v>48</v>
      </c>
      <c r="J18" t="s">
        <v>48</v>
      </c>
      <c r="K18" t="s">
        <v>48</v>
      </c>
    </row>
    <row r="19" spans="1:11">
      <c r="B19" s="15" t="s">
        <v>40</v>
      </c>
      <c r="C19" s="15">
        <v>36</v>
      </c>
      <c r="D19" s="15">
        <v>33</v>
      </c>
      <c r="E19" s="15">
        <v>27</v>
      </c>
      <c r="F19" s="15">
        <v>26</v>
      </c>
      <c r="G19" s="15">
        <v>40</v>
      </c>
      <c r="H19" s="15">
        <v>46</v>
      </c>
      <c r="I19" s="15">
        <v>55</v>
      </c>
      <c r="J19" t="s">
        <v>49</v>
      </c>
      <c r="K19" t="s">
        <v>51</v>
      </c>
    </row>
    <row r="20" spans="1:11">
      <c r="B20" s="16" t="s">
        <v>41</v>
      </c>
      <c r="C20" s="16">
        <v>28</v>
      </c>
      <c r="D20" s="16">
        <v>26</v>
      </c>
      <c r="E20" s="16">
        <v>22</v>
      </c>
      <c r="F20" s="16">
        <v>21</v>
      </c>
      <c r="G20" s="16">
        <v>30</v>
      </c>
      <c r="H20" s="16">
        <v>34</v>
      </c>
      <c r="I20" s="16">
        <v>39</v>
      </c>
      <c r="J20" s="16" t="s">
        <v>50</v>
      </c>
      <c r="K20" s="16" t="s">
        <v>51</v>
      </c>
    </row>
    <row r="21" spans="1:11">
      <c r="B21" s="15" t="s">
        <v>42</v>
      </c>
      <c r="C21" s="15" t="s">
        <v>48</v>
      </c>
      <c r="D21" s="15" t="s">
        <v>48</v>
      </c>
      <c r="E21" s="15" t="s">
        <v>48</v>
      </c>
      <c r="F21" s="15" t="s">
        <v>48</v>
      </c>
      <c r="G21" s="15" t="s">
        <v>48</v>
      </c>
      <c r="H21" s="15" t="s">
        <v>48</v>
      </c>
      <c r="I21" s="15" t="s">
        <v>48</v>
      </c>
      <c r="J21" t="s">
        <v>49</v>
      </c>
      <c r="K21" t="s">
        <v>52</v>
      </c>
    </row>
    <row r="22" spans="1:11">
      <c r="B22" s="15" t="s">
        <v>43</v>
      </c>
      <c r="C22" s="15">
        <v>23</v>
      </c>
      <c r="D22" s="15">
        <v>21</v>
      </c>
      <c r="E22" s="15">
        <v>18</v>
      </c>
      <c r="F22" s="15">
        <v>17</v>
      </c>
      <c r="G22" s="15">
        <v>25</v>
      </c>
      <c r="H22" s="15">
        <v>28</v>
      </c>
      <c r="I22" s="15">
        <v>33</v>
      </c>
      <c r="J22" t="s">
        <v>50</v>
      </c>
      <c r="K22" t="s">
        <v>51</v>
      </c>
    </row>
    <row r="23" spans="1:11">
      <c r="B23" s="15" t="s">
        <v>44</v>
      </c>
      <c r="C23" s="15" t="s">
        <v>48</v>
      </c>
      <c r="D23" s="15" t="s">
        <v>48</v>
      </c>
      <c r="E23" s="15" t="s">
        <v>48</v>
      </c>
      <c r="F23" s="15" t="s">
        <v>48</v>
      </c>
      <c r="G23" s="15" t="s">
        <v>48</v>
      </c>
      <c r="H23" s="15" t="s">
        <v>48</v>
      </c>
      <c r="I23" s="15" t="s">
        <v>48</v>
      </c>
      <c r="J23" t="s">
        <v>49</v>
      </c>
      <c r="K23" t="s">
        <v>53</v>
      </c>
    </row>
    <row r="24" spans="1:11">
      <c r="B24" s="15" t="s">
        <v>45</v>
      </c>
      <c r="C24" s="15">
        <v>23</v>
      </c>
      <c r="D24" s="15">
        <v>32</v>
      </c>
      <c r="E24" s="15">
        <v>17</v>
      </c>
      <c r="F24" s="15">
        <v>16</v>
      </c>
      <c r="G24" s="15">
        <v>25</v>
      </c>
      <c r="H24" s="15">
        <v>29</v>
      </c>
      <c r="I24" s="15">
        <v>34</v>
      </c>
      <c r="J24" t="s">
        <v>50</v>
      </c>
      <c r="K24" t="s">
        <v>51</v>
      </c>
    </row>
    <row r="25" spans="1:11">
      <c r="A25" s="6"/>
      <c r="B25" s="7" t="s">
        <v>13</v>
      </c>
      <c r="C25" s="7">
        <f t="shared" ref="C25:I25" si="0">AVERAGE(C12:C24)</f>
        <v>30.5</v>
      </c>
      <c r="D25" s="7">
        <f t="shared" si="0"/>
        <v>29</v>
      </c>
      <c r="E25" s="7">
        <f t="shared" si="0"/>
        <v>23.7</v>
      </c>
      <c r="F25" s="7">
        <f t="shared" si="0"/>
        <v>18.600000000000001</v>
      </c>
      <c r="G25" s="7">
        <f t="shared" si="0"/>
        <v>33.299999999999997</v>
      </c>
      <c r="H25" s="7">
        <f t="shared" si="0"/>
        <v>37.5</v>
      </c>
      <c r="I25" s="7">
        <f t="shared" si="0"/>
        <v>44</v>
      </c>
    </row>
    <row r="26" spans="1:11">
      <c r="A26" s="19" t="s">
        <v>56</v>
      </c>
      <c r="B26" t="s">
        <v>14</v>
      </c>
      <c r="C26">
        <v>1.2</v>
      </c>
      <c r="D26">
        <v>1.3</v>
      </c>
      <c r="E26">
        <v>1.4</v>
      </c>
      <c r="F26">
        <v>1.4</v>
      </c>
      <c r="G26">
        <v>1.2</v>
      </c>
      <c r="H26">
        <v>1.1000000000000001</v>
      </c>
      <c r="I26">
        <v>1.1000000000000001</v>
      </c>
    </row>
    <row r="27" spans="1:11">
      <c r="A27" s="20"/>
      <c r="B27" t="s">
        <v>15</v>
      </c>
      <c r="C27">
        <f>C26/0.3048</f>
        <v>3.9370078740157477</v>
      </c>
      <c r="D27">
        <f t="shared" ref="D27:I27" si="1">D26/0.3048</f>
        <v>4.2650918635170605</v>
      </c>
      <c r="E27">
        <f>E26/0.3048</f>
        <v>4.5931758530183719</v>
      </c>
      <c r="F27">
        <f t="shared" si="1"/>
        <v>4.5931758530183719</v>
      </c>
      <c r="G27">
        <f t="shared" si="1"/>
        <v>3.9370078740157477</v>
      </c>
      <c r="H27">
        <f t="shared" si="1"/>
        <v>3.6089238845144358</v>
      </c>
      <c r="I27">
        <f t="shared" si="1"/>
        <v>3.6089238845144358</v>
      </c>
    </row>
    <row r="28" spans="1:11" ht="19.5" customHeight="1">
      <c r="A28" s="20"/>
      <c r="B28" t="s">
        <v>16</v>
      </c>
      <c r="C28">
        <v>10.7</v>
      </c>
      <c r="D28">
        <v>10.6</v>
      </c>
      <c r="E28">
        <v>10.3</v>
      </c>
      <c r="F28">
        <v>10.199999999999999</v>
      </c>
      <c r="G28">
        <v>10.8</v>
      </c>
      <c r="H28">
        <v>11</v>
      </c>
      <c r="I28">
        <v>11.2</v>
      </c>
    </row>
    <row r="29" spans="1:11">
      <c r="C29" t="s">
        <v>17</v>
      </c>
    </row>
    <row r="30" spans="1:11">
      <c r="A30" s="21" t="s">
        <v>18</v>
      </c>
      <c r="B30" t="s">
        <v>19</v>
      </c>
      <c r="C30">
        <v>28</v>
      </c>
      <c r="D30">
        <f t="shared" ref="D30:I30" si="2">D20/$C$20</f>
        <v>0.9285714285714286</v>
      </c>
      <c r="E30">
        <f t="shared" si="2"/>
        <v>0.7857142857142857</v>
      </c>
      <c r="F30">
        <f t="shared" si="2"/>
        <v>0.75</v>
      </c>
      <c r="G30">
        <f t="shared" si="2"/>
        <v>1.0714285714285714</v>
      </c>
      <c r="H30">
        <f t="shared" si="2"/>
        <v>1.2142857142857142</v>
      </c>
      <c r="I30">
        <f t="shared" si="2"/>
        <v>1.3928571428571428</v>
      </c>
    </row>
    <row r="31" spans="1:11">
      <c r="A31" s="22"/>
      <c r="B31" t="s">
        <v>14</v>
      </c>
      <c r="C31">
        <v>1.2</v>
      </c>
      <c r="D31">
        <f t="shared" ref="D31:I31" si="3">D26/$C$26</f>
        <v>1.0833333333333335</v>
      </c>
      <c r="E31">
        <f t="shared" si="3"/>
        <v>1.1666666666666667</v>
      </c>
      <c r="F31">
        <f t="shared" si="3"/>
        <v>1.1666666666666667</v>
      </c>
      <c r="G31">
        <f t="shared" si="3"/>
        <v>1</v>
      </c>
      <c r="H31">
        <f t="shared" si="3"/>
        <v>0.91666666666666674</v>
      </c>
      <c r="I31">
        <f t="shared" si="3"/>
        <v>0.91666666666666674</v>
      </c>
    </row>
    <row r="32" spans="1:11">
      <c r="A32" s="22"/>
      <c r="B32" t="s">
        <v>15</v>
      </c>
      <c r="C32">
        <f>C31/0.3048</f>
        <v>3.9370078740157477</v>
      </c>
      <c r="D32">
        <f t="shared" ref="D32:I32" si="4">D27/$C$27</f>
        <v>1.0833333333333335</v>
      </c>
      <c r="E32">
        <f t="shared" si="4"/>
        <v>1.1666666666666665</v>
      </c>
      <c r="F32">
        <f t="shared" si="4"/>
        <v>1.1666666666666665</v>
      </c>
      <c r="G32">
        <f t="shared" si="4"/>
        <v>1</v>
      </c>
      <c r="H32">
        <f t="shared" si="4"/>
        <v>0.91666666666666674</v>
      </c>
      <c r="I32">
        <f t="shared" si="4"/>
        <v>0.91666666666666674</v>
      </c>
    </row>
    <row r="33" spans="1:9">
      <c r="A33" s="22"/>
      <c r="B33" t="s">
        <v>16</v>
      </c>
      <c r="C33">
        <v>10.7</v>
      </c>
      <c r="D33">
        <f t="shared" ref="D33:I33" si="5">D28/$C$28</f>
        <v>0.99065420560747663</v>
      </c>
      <c r="E33">
        <f t="shared" si="5"/>
        <v>0.96261682242990665</v>
      </c>
      <c r="F33">
        <f t="shared" si="5"/>
        <v>0.95327102803738317</v>
      </c>
      <c r="G33">
        <f t="shared" si="5"/>
        <v>1.0093457943925235</v>
      </c>
      <c r="H33">
        <f t="shared" si="5"/>
        <v>1.0280373831775702</v>
      </c>
      <c r="I33">
        <f t="shared" si="5"/>
        <v>1.0467289719626167</v>
      </c>
    </row>
    <row r="34" spans="1:9">
      <c r="C34" t="s">
        <v>20</v>
      </c>
    </row>
    <row r="35" spans="1:9">
      <c r="A35" s="23" t="s">
        <v>21</v>
      </c>
      <c r="B35" t="s">
        <v>19</v>
      </c>
      <c r="C35">
        <v>28</v>
      </c>
      <c r="D35">
        <f t="shared" ref="D35:I35" si="6">$C$35*D30</f>
        <v>26</v>
      </c>
      <c r="E35">
        <f t="shared" si="6"/>
        <v>22</v>
      </c>
      <c r="F35">
        <f t="shared" si="6"/>
        <v>21</v>
      </c>
      <c r="G35">
        <f t="shared" si="6"/>
        <v>30</v>
      </c>
      <c r="H35">
        <f t="shared" si="6"/>
        <v>34</v>
      </c>
      <c r="I35">
        <f t="shared" si="6"/>
        <v>39</v>
      </c>
    </row>
    <row r="36" spans="1:9">
      <c r="A36" s="23"/>
      <c r="B36" t="s">
        <v>16</v>
      </c>
      <c r="C36">
        <v>10.7</v>
      </c>
      <c r="D36">
        <f t="shared" ref="D36:I36" si="7">$C$36*D33</f>
        <v>10.6</v>
      </c>
      <c r="E36">
        <f t="shared" si="7"/>
        <v>10.3</v>
      </c>
      <c r="F36">
        <f t="shared" si="7"/>
        <v>10.199999999999999</v>
      </c>
      <c r="G36">
        <f t="shared" si="7"/>
        <v>10.8</v>
      </c>
      <c r="H36">
        <f t="shared" si="7"/>
        <v>11</v>
      </c>
      <c r="I36">
        <f t="shared" si="7"/>
        <v>11.199999999999998</v>
      </c>
    </row>
    <row r="37" spans="1:9">
      <c r="A37" s="23"/>
      <c r="B37" t="s">
        <v>15</v>
      </c>
      <c r="C37">
        <v>8.1999999999999993</v>
      </c>
      <c r="D37">
        <f t="shared" ref="D37:I37" si="8">$C$37*D32</f>
        <v>8.8833333333333346</v>
      </c>
      <c r="E37">
        <f t="shared" si="8"/>
        <v>9.5666666666666647</v>
      </c>
      <c r="F37">
        <f t="shared" si="8"/>
        <v>9.5666666666666647</v>
      </c>
      <c r="G37">
        <f t="shared" si="8"/>
        <v>8.1999999999999993</v>
      </c>
      <c r="H37">
        <f t="shared" si="8"/>
        <v>7.5166666666666666</v>
      </c>
      <c r="I37">
        <f t="shared" si="8"/>
        <v>7.5166666666666666</v>
      </c>
    </row>
    <row r="38" spans="1:9">
      <c r="A38" s="23"/>
      <c r="B38" t="s">
        <v>14</v>
      </c>
      <c r="C38">
        <f>C37*0.3048</f>
        <v>2.4993599999999998</v>
      </c>
      <c r="D38">
        <f>$C$38*D31</f>
        <v>2.70764</v>
      </c>
      <c r="E38">
        <f t="shared" ref="E38:I38" si="9">$C$38*E31</f>
        <v>2.9159199999999998</v>
      </c>
      <c r="F38">
        <f t="shared" si="9"/>
        <v>2.9159199999999998</v>
      </c>
      <c r="G38">
        <f t="shared" si="9"/>
        <v>2.4993599999999998</v>
      </c>
      <c r="H38">
        <f t="shared" si="9"/>
        <v>2.29108</v>
      </c>
      <c r="I38">
        <f t="shared" si="9"/>
        <v>2.29108</v>
      </c>
    </row>
    <row r="41" spans="1:9" ht="30.75" customHeight="1">
      <c r="B41" s="8" t="s">
        <v>22</v>
      </c>
      <c r="C41" s="8" t="s">
        <v>23</v>
      </c>
      <c r="D41" s="8" t="s">
        <v>24</v>
      </c>
      <c r="E41" s="8" t="s">
        <v>25</v>
      </c>
    </row>
    <row r="42" spans="1:9" ht="27.75">
      <c r="B42" s="9" t="s">
        <v>57</v>
      </c>
      <c r="C42" s="17">
        <v>21</v>
      </c>
      <c r="D42" s="10">
        <v>10.199999999999999</v>
      </c>
      <c r="E42" s="10">
        <v>9.5666666666666647</v>
      </c>
    </row>
    <row r="43" spans="1:9" ht="27.75">
      <c r="B43" s="9" t="s">
        <v>58</v>
      </c>
      <c r="C43" s="17">
        <v>22</v>
      </c>
      <c r="D43" s="10">
        <v>10.3</v>
      </c>
      <c r="E43" s="10">
        <v>9.5666666666666647</v>
      </c>
    </row>
    <row r="44" spans="1:9" ht="27.75">
      <c r="B44" s="9" t="s">
        <v>59</v>
      </c>
      <c r="C44" s="17">
        <v>26</v>
      </c>
      <c r="D44" s="10">
        <v>10.6</v>
      </c>
      <c r="E44" s="10">
        <v>8.8833333333333346</v>
      </c>
    </row>
    <row r="45" spans="1:9" ht="27.75">
      <c r="B45" s="11" t="s">
        <v>60</v>
      </c>
      <c r="C45" s="18">
        <v>28</v>
      </c>
      <c r="D45" s="12">
        <v>10.7</v>
      </c>
      <c r="E45" s="12">
        <v>8.1999999999999993</v>
      </c>
    </row>
    <row r="46" spans="1:9" ht="27.75">
      <c r="B46" s="9" t="s">
        <v>61</v>
      </c>
      <c r="C46" s="17">
        <v>30</v>
      </c>
      <c r="D46" s="10">
        <v>10.8</v>
      </c>
      <c r="E46" s="10">
        <v>8.1999999999999993</v>
      </c>
    </row>
    <row r="47" spans="1:9" ht="27.75">
      <c r="B47" s="9" t="s">
        <v>62</v>
      </c>
      <c r="C47" s="17">
        <v>34</v>
      </c>
      <c r="D47" s="10">
        <v>11</v>
      </c>
      <c r="E47" s="10">
        <v>7.5166666666666666</v>
      </c>
    </row>
    <row r="48" spans="1:9" ht="27.75">
      <c r="B48" s="9" t="s">
        <v>63</v>
      </c>
      <c r="C48" s="17">
        <v>39</v>
      </c>
      <c r="D48" s="10">
        <v>11.199999999999998</v>
      </c>
      <c r="E48" s="10">
        <v>7.5166666666666666</v>
      </c>
    </row>
    <row r="49" spans="1:7">
      <c r="B49" s="13"/>
    </row>
    <row r="51" spans="1:7">
      <c r="B51" s="14" t="s">
        <v>26</v>
      </c>
      <c r="C51" t="s">
        <v>27</v>
      </c>
      <c r="D51" t="s">
        <v>8</v>
      </c>
      <c r="E51" t="s">
        <v>28</v>
      </c>
      <c r="F51" t="s">
        <v>2</v>
      </c>
    </row>
    <row r="52" spans="1:7">
      <c r="B52" s="5">
        <v>-50</v>
      </c>
      <c r="C52" s="5">
        <v>401.05</v>
      </c>
      <c r="D52">
        <v>21</v>
      </c>
      <c r="E52">
        <v>10.199999999999999</v>
      </c>
      <c r="F52">
        <v>9.5666666666666647</v>
      </c>
    </row>
    <row r="53" spans="1:7">
      <c r="B53" s="5">
        <v>-25</v>
      </c>
      <c r="C53" s="5">
        <v>601.57500000000005</v>
      </c>
      <c r="D53">
        <v>22</v>
      </c>
      <c r="E53">
        <v>10.3</v>
      </c>
      <c r="F53">
        <v>9.5666666666666647</v>
      </c>
    </row>
    <row r="54" spans="1:7">
      <c r="B54" s="5">
        <v>-10</v>
      </c>
      <c r="C54" s="5">
        <v>721.89</v>
      </c>
      <c r="D54">
        <v>26</v>
      </c>
      <c r="E54">
        <v>10.6</v>
      </c>
      <c r="F54">
        <v>8.8833333333333346</v>
      </c>
    </row>
    <row r="55" spans="1:7">
      <c r="B55" s="5">
        <v>0</v>
      </c>
      <c r="C55" s="5">
        <v>802.1</v>
      </c>
      <c r="D55">
        <v>28</v>
      </c>
      <c r="E55">
        <v>10.7</v>
      </c>
      <c r="F55">
        <v>8.1999999999999993</v>
      </c>
    </row>
    <row r="56" spans="1:7">
      <c r="B56" s="5">
        <v>10</v>
      </c>
      <c r="C56" s="5">
        <v>882.31000000000006</v>
      </c>
      <c r="D56">
        <v>30</v>
      </c>
      <c r="E56">
        <v>10.8</v>
      </c>
      <c r="F56">
        <v>8.1999999999999993</v>
      </c>
    </row>
    <row r="57" spans="1:7">
      <c r="B57" s="5">
        <v>25</v>
      </c>
      <c r="C57" s="5">
        <v>1002.625</v>
      </c>
      <c r="D57">
        <v>34</v>
      </c>
      <c r="E57">
        <v>11</v>
      </c>
      <c r="F57">
        <v>7.5166666666666666</v>
      </c>
    </row>
    <row r="58" spans="1:7">
      <c r="B58" s="5">
        <v>50</v>
      </c>
      <c r="C58" s="5">
        <v>1203.1500000000001</v>
      </c>
      <c r="D58">
        <v>39</v>
      </c>
      <c r="E58">
        <v>11.199999999999998</v>
      </c>
      <c r="F58">
        <v>7.5166666666666666</v>
      </c>
    </row>
    <row r="60" spans="1:7">
      <c r="A60" s="5">
        <v>721.89</v>
      </c>
    </row>
    <row r="61" spans="1:7">
      <c r="A61" s="5">
        <v>601.57500000000005</v>
      </c>
    </row>
    <row r="62" spans="1:7">
      <c r="A62" s="5">
        <v>401.05</v>
      </c>
      <c r="D62">
        <v>0</v>
      </c>
      <c r="E62">
        <v>0</v>
      </c>
      <c r="F62">
        <f>G62/0.3048</f>
        <v>49.212598425196845</v>
      </c>
      <c r="G62">
        <v>15</v>
      </c>
    </row>
    <row r="63" spans="1:7">
      <c r="C63" t="s">
        <v>29</v>
      </c>
      <c r="D63">
        <v>12</v>
      </c>
      <c r="E63">
        <v>2.6</v>
      </c>
      <c r="F63">
        <f>G63/0.3048</f>
        <v>13.123359580052492</v>
      </c>
      <c r="G63">
        <v>4</v>
      </c>
    </row>
    <row r="64" spans="1:7">
      <c r="C64" t="s">
        <v>30</v>
      </c>
      <c r="D64">
        <v>24</v>
      </c>
      <c r="E64">
        <v>7.3</v>
      </c>
      <c r="F64">
        <f t="shared" ref="F64:F65" si="10">G64/0.3048</f>
        <v>6.561679790026246</v>
      </c>
      <c r="G64">
        <v>2</v>
      </c>
    </row>
    <row r="65" spans="3:9">
      <c r="C65" t="s">
        <v>31</v>
      </c>
      <c r="D65">
        <v>96</v>
      </c>
      <c r="E65">
        <v>56</v>
      </c>
      <c r="F65">
        <f t="shared" si="10"/>
        <v>1.6404199475065615</v>
      </c>
      <c r="G65">
        <v>0.5</v>
      </c>
    </row>
    <row r="68" spans="3:9">
      <c r="G68" t="s">
        <v>8</v>
      </c>
      <c r="H68" t="s">
        <v>5</v>
      </c>
      <c r="I68" t="s">
        <v>32</v>
      </c>
    </row>
    <row r="69" spans="3:9">
      <c r="E69" t="s">
        <v>33</v>
      </c>
      <c r="F69">
        <v>-60</v>
      </c>
      <c r="G69">
        <v>12</v>
      </c>
      <c r="H69">
        <v>2.6</v>
      </c>
      <c r="I69">
        <v>13.1</v>
      </c>
    </row>
    <row r="70" spans="3:9">
      <c r="E70" t="s">
        <v>33</v>
      </c>
      <c r="F70">
        <v>60</v>
      </c>
      <c r="G70">
        <v>12</v>
      </c>
      <c r="H70">
        <v>2.6</v>
      </c>
      <c r="I70">
        <v>13.1</v>
      </c>
    </row>
    <row r="71" spans="3:9">
      <c r="E71" t="s">
        <v>4</v>
      </c>
      <c r="F71">
        <v>-60</v>
      </c>
      <c r="G71">
        <v>24</v>
      </c>
      <c r="H71">
        <v>7.3</v>
      </c>
      <c r="I71">
        <v>6.5</v>
      </c>
    </row>
    <row r="72" spans="3:9">
      <c r="E72" t="s">
        <v>4</v>
      </c>
      <c r="F72">
        <v>60</v>
      </c>
      <c r="G72">
        <v>24</v>
      </c>
      <c r="H72">
        <v>7.3</v>
      </c>
      <c r="I72">
        <v>6.5</v>
      </c>
    </row>
    <row r="73" spans="3:9">
      <c r="E73" t="s">
        <v>34</v>
      </c>
      <c r="F73">
        <v>-60</v>
      </c>
      <c r="G73">
        <v>96</v>
      </c>
      <c r="H73">
        <v>56</v>
      </c>
      <c r="I73">
        <v>1.6</v>
      </c>
    </row>
    <row r="74" spans="3:9">
      <c r="E74" t="s">
        <v>34</v>
      </c>
      <c r="F74">
        <v>60</v>
      </c>
      <c r="G74">
        <v>96</v>
      </c>
      <c r="H74">
        <v>56</v>
      </c>
      <c r="I74">
        <v>1.6</v>
      </c>
    </row>
  </sheetData>
  <mergeCells count="3">
    <mergeCell ref="A26:A28"/>
    <mergeCell ref="A30:A33"/>
    <mergeCell ref="A35:A3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74"/>
  <sheetViews>
    <sheetView tabSelected="1" topLeftCell="A22" workbookViewId="0">
      <selection activeCell="B75" sqref="B75:C81"/>
    </sheetView>
  </sheetViews>
  <sheetFormatPr defaultRowHeight="15"/>
  <cols>
    <col min="1" max="1" width="13.85546875" customWidth="1"/>
    <col min="2" max="2" width="34.28515625" customWidth="1"/>
    <col min="3" max="3" width="19.85546875" customWidth="1"/>
    <col min="4" max="4" width="17" customWidth="1"/>
    <col min="5" max="5" width="17.7109375" customWidth="1"/>
    <col min="8" max="9" width="9.42578125" customWidth="1"/>
    <col min="11" max="11" width="18.28515625" bestFit="1" customWidth="1"/>
    <col min="13" max="13" width="12.42578125" bestFit="1" customWidth="1"/>
    <col min="14" max="14" width="14.7109375" bestFit="1" customWidth="1"/>
  </cols>
  <sheetData>
    <row r="1" spans="1:12">
      <c r="A1" t="s">
        <v>0</v>
      </c>
      <c r="J1">
        <v>-50</v>
      </c>
      <c r="K1">
        <f>K4-K4*0.5</f>
        <v>401.05</v>
      </c>
    </row>
    <row r="2" spans="1:12">
      <c r="A2" s="1" t="s">
        <v>1</v>
      </c>
      <c r="J2">
        <v>-25</v>
      </c>
      <c r="K2">
        <f>K4-K4*0.25</f>
        <v>601.57500000000005</v>
      </c>
    </row>
    <row r="3" spans="1:12">
      <c r="A3" t="s">
        <v>2</v>
      </c>
      <c r="B3" s="2">
        <v>8.1999999999999993</v>
      </c>
      <c r="C3" s="2" t="s">
        <v>3</v>
      </c>
      <c r="J3">
        <v>-10</v>
      </c>
      <c r="K3">
        <f>K4-K4*0.1</f>
        <v>721.89</v>
      </c>
    </row>
    <row r="4" spans="1:12">
      <c r="A4" t="s">
        <v>2</v>
      </c>
      <c r="B4" s="3">
        <f>B3*0.3048</f>
        <v>2.4993599999999998</v>
      </c>
      <c r="C4" s="2" t="s">
        <v>4</v>
      </c>
      <c r="J4">
        <v>0</v>
      </c>
      <c r="K4">
        <v>802.1</v>
      </c>
      <c r="L4" s="4"/>
    </row>
    <row r="5" spans="1:12">
      <c r="B5" s="2"/>
      <c r="C5" s="2"/>
      <c r="J5">
        <v>10</v>
      </c>
      <c r="K5">
        <f>K4*1.1</f>
        <v>882.31000000000006</v>
      </c>
      <c r="L5" s="4"/>
    </row>
    <row r="6" spans="1:12">
      <c r="A6" t="s">
        <v>5</v>
      </c>
      <c r="B6" s="2">
        <v>10.7</v>
      </c>
      <c r="C6" s="2" t="s">
        <v>6</v>
      </c>
      <c r="J6">
        <v>25</v>
      </c>
      <c r="K6">
        <f>K4*1.25</f>
        <v>1002.625</v>
      </c>
      <c r="L6" s="4"/>
    </row>
    <row r="7" spans="1:12">
      <c r="A7" t="s">
        <v>7</v>
      </c>
      <c r="B7" s="2">
        <v>28</v>
      </c>
      <c r="C7" s="2" t="s">
        <v>6</v>
      </c>
      <c r="J7">
        <v>50</v>
      </c>
      <c r="K7">
        <f>K4*1.5</f>
        <v>1203.1500000000001</v>
      </c>
    </row>
    <row r="9" spans="1:12">
      <c r="C9" t="s">
        <v>55</v>
      </c>
    </row>
    <row r="10" spans="1:12">
      <c r="B10" s="5" t="s">
        <v>35</v>
      </c>
      <c r="C10" s="5">
        <v>802.1</v>
      </c>
      <c r="D10" s="5">
        <f>C10*0.9</f>
        <v>721.89</v>
      </c>
      <c r="E10" s="5">
        <f>C10*0.75</f>
        <v>601.57500000000005</v>
      </c>
      <c r="F10" s="5">
        <f>C10*0.5</f>
        <v>401.05</v>
      </c>
      <c r="G10" s="5">
        <f>C10*1.1</f>
        <v>882.31000000000006</v>
      </c>
      <c r="H10" s="5">
        <f>C10*1.25</f>
        <v>1002.625</v>
      </c>
      <c r="I10" s="5">
        <f>C10*1.5</f>
        <v>1203.1500000000001</v>
      </c>
      <c r="J10" t="s">
        <v>46</v>
      </c>
    </row>
    <row r="11" spans="1:12">
      <c r="B11" s="5" t="s">
        <v>36</v>
      </c>
      <c r="C11" s="5" t="s">
        <v>54</v>
      </c>
      <c r="D11" s="5">
        <v>-10</v>
      </c>
      <c r="E11" s="5">
        <v>-25</v>
      </c>
      <c r="F11" s="5">
        <v>-50</v>
      </c>
      <c r="G11" s="5">
        <v>10</v>
      </c>
      <c r="H11" s="5">
        <v>25</v>
      </c>
      <c r="I11" s="5">
        <v>50</v>
      </c>
    </row>
    <row r="12" spans="1:12">
      <c r="B12" t="s">
        <v>9</v>
      </c>
      <c r="C12">
        <v>31</v>
      </c>
      <c r="D12">
        <v>29</v>
      </c>
      <c r="E12">
        <v>26</v>
      </c>
      <c r="F12">
        <v>19</v>
      </c>
      <c r="G12">
        <v>33</v>
      </c>
      <c r="H12">
        <v>36</v>
      </c>
      <c r="I12">
        <v>41</v>
      </c>
      <c r="J12" t="s">
        <v>47</v>
      </c>
      <c r="K12" t="s">
        <v>51</v>
      </c>
    </row>
    <row r="13" spans="1:12">
      <c r="B13" s="15" t="s">
        <v>10</v>
      </c>
      <c r="C13" s="15">
        <v>34</v>
      </c>
      <c r="D13" s="15">
        <v>31</v>
      </c>
      <c r="E13" s="15">
        <v>27</v>
      </c>
      <c r="F13" s="15">
        <v>19</v>
      </c>
      <c r="G13" s="15">
        <v>37</v>
      </c>
      <c r="H13" s="15">
        <v>41</v>
      </c>
      <c r="I13" s="15">
        <v>47</v>
      </c>
      <c r="J13" t="s">
        <v>47</v>
      </c>
      <c r="K13" t="s">
        <v>51</v>
      </c>
    </row>
    <row r="14" spans="1:12">
      <c r="B14" s="15" t="s">
        <v>11</v>
      </c>
      <c r="C14" s="15">
        <v>30</v>
      </c>
      <c r="D14" s="15">
        <v>28</v>
      </c>
      <c r="E14" s="15">
        <v>25</v>
      </c>
      <c r="F14" s="15">
        <v>18</v>
      </c>
      <c r="G14" s="15">
        <v>32</v>
      </c>
      <c r="H14" s="15">
        <v>35</v>
      </c>
      <c r="I14" s="15">
        <v>40</v>
      </c>
      <c r="J14" t="s">
        <v>47</v>
      </c>
      <c r="K14" t="s">
        <v>51</v>
      </c>
    </row>
    <row r="15" spans="1:12">
      <c r="B15" s="15" t="s">
        <v>12</v>
      </c>
      <c r="C15" s="15">
        <v>20</v>
      </c>
      <c r="D15" s="15">
        <v>18</v>
      </c>
      <c r="E15" s="15">
        <v>15</v>
      </c>
      <c r="F15" s="15">
        <v>10</v>
      </c>
      <c r="G15" s="15">
        <v>22</v>
      </c>
      <c r="H15" s="15">
        <v>25</v>
      </c>
      <c r="I15" s="15">
        <v>30</v>
      </c>
      <c r="J15" t="s">
        <v>47</v>
      </c>
      <c r="K15" t="s">
        <v>51</v>
      </c>
    </row>
    <row r="16" spans="1:12">
      <c r="B16" s="15" t="s">
        <v>37</v>
      </c>
      <c r="C16" s="15" t="s">
        <v>48</v>
      </c>
      <c r="D16" s="15" t="s">
        <v>48</v>
      </c>
      <c r="E16" s="15" t="s">
        <v>48</v>
      </c>
      <c r="F16" s="15" t="s">
        <v>48</v>
      </c>
      <c r="G16" s="15" t="s">
        <v>48</v>
      </c>
      <c r="H16" s="15" t="s">
        <v>48</v>
      </c>
      <c r="I16" s="15" t="s">
        <v>48</v>
      </c>
      <c r="J16" t="s">
        <v>47</v>
      </c>
      <c r="K16" t="s">
        <v>51</v>
      </c>
    </row>
    <row r="17" spans="1:11">
      <c r="B17" s="15" t="s">
        <v>38</v>
      </c>
      <c r="C17" s="15">
        <v>32</v>
      </c>
      <c r="D17" s="15">
        <v>29</v>
      </c>
      <c r="E17" s="15">
        <v>24</v>
      </c>
      <c r="F17" s="15">
        <v>16</v>
      </c>
      <c r="G17" s="15">
        <v>36</v>
      </c>
      <c r="H17" s="15">
        <v>41</v>
      </c>
      <c r="I17" s="15">
        <v>49</v>
      </c>
      <c r="J17" t="s">
        <v>47</v>
      </c>
      <c r="K17" t="s">
        <v>51</v>
      </c>
    </row>
    <row r="18" spans="1:11">
      <c r="B18" s="15" t="s">
        <v>39</v>
      </c>
      <c r="C18" s="15" t="s">
        <v>48</v>
      </c>
      <c r="D18" s="15" t="s">
        <v>48</v>
      </c>
      <c r="E18" s="15" t="s">
        <v>48</v>
      </c>
      <c r="F18" s="15" t="s">
        <v>48</v>
      </c>
      <c r="G18" s="15" t="s">
        <v>48</v>
      </c>
      <c r="H18" s="15" t="s">
        <v>48</v>
      </c>
      <c r="I18" s="15" t="s">
        <v>48</v>
      </c>
      <c r="J18" t="s">
        <v>48</v>
      </c>
      <c r="K18" t="s">
        <v>48</v>
      </c>
    </row>
    <row r="19" spans="1:11">
      <c r="B19" s="15" t="s">
        <v>40</v>
      </c>
      <c r="C19" s="15">
        <v>36</v>
      </c>
      <c r="D19" s="15">
        <v>33</v>
      </c>
      <c r="E19" s="15">
        <v>27</v>
      </c>
      <c r="F19" s="15">
        <v>26</v>
      </c>
      <c r="G19" s="15">
        <v>40</v>
      </c>
      <c r="H19" s="15">
        <v>46</v>
      </c>
      <c r="I19" s="15">
        <v>55</v>
      </c>
      <c r="J19" t="s">
        <v>49</v>
      </c>
      <c r="K19" t="s">
        <v>51</v>
      </c>
    </row>
    <row r="20" spans="1:11">
      <c r="B20" s="16" t="s">
        <v>41</v>
      </c>
      <c r="C20" s="16">
        <v>28</v>
      </c>
      <c r="D20" s="16">
        <v>26</v>
      </c>
      <c r="E20" s="16">
        <v>22</v>
      </c>
      <c r="F20" s="16">
        <v>21</v>
      </c>
      <c r="G20" s="16">
        <v>30</v>
      </c>
      <c r="H20" s="16">
        <v>34</v>
      </c>
      <c r="I20" s="16">
        <v>39</v>
      </c>
      <c r="J20" s="16" t="s">
        <v>50</v>
      </c>
      <c r="K20" s="16" t="s">
        <v>51</v>
      </c>
    </row>
    <row r="21" spans="1:11">
      <c r="B21" s="15" t="s">
        <v>42</v>
      </c>
      <c r="C21" s="15" t="s">
        <v>48</v>
      </c>
      <c r="D21" s="15" t="s">
        <v>48</v>
      </c>
      <c r="E21" s="15" t="s">
        <v>48</v>
      </c>
      <c r="F21" s="15" t="s">
        <v>48</v>
      </c>
      <c r="G21" s="15" t="s">
        <v>48</v>
      </c>
      <c r="H21" s="15" t="s">
        <v>48</v>
      </c>
      <c r="I21" s="15" t="s">
        <v>48</v>
      </c>
      <c r="J21" t="s">
        <v>49</v>
      </c>
      <c r="K21" t="s">
        <v>52</v>
      </c>
    </row>
    <row r="22" spans="1:11">
      <c r="B22" s="15" t="s">
        <v>43</v>
      </c>
      <c r="C22" s="15">
        <v>23</v>
      </c>
      <c r="D22" s="15">
        <v>21</v>
      </c>
      <c r="E22" s="15">
        <v>18</v>
      </c>
      <c r="F22" s="15">
        <v>17</v>
      </c>
      <c r="G22" s="15">
        <v>25</v>
      </c>
      <c r="H22" s="15">
        <v>28</v>
      </c>
      <c r="I22" s="15">
        <v>33</v>
      </c>
      <c r="J22" t="s">
        <v>50</v>
      </c>
      <c r="K22" t="s">
        <v>51</v>
      </c>
    </row>
    <row r="23" spans="1:11">
      <c r="B23" s="15" t="s">
        <v>44</v>
      </c>
      <c r="C23" s="15" t="s">
        <v>48</v>
      </c>
      <c r="D23" s="15" t="s">
        <v>48</v>
      </c>
      <c r="E23" s="15" t="s">
        <v>48</v>
      </c>
      <c r="F23" s="15" t="s">
        <v>48</v>
      </c>
      <c r="G23" s="15" t="s">
        <v>48</v>
      </c>
      <c r="H23" s="15" t="s">
        <v>48</v>
      </c>
      <c r="I23" s="15" t="s">
        <v>48</v>
      </c>
      <c r="J23" t="s">
        <v>49</v>
      </c>
      <c r="K23" t="s">
        <v>53</v>
      </c>
    </row>
    <row r="24" spans="1:11">
      <c r="B24" s="15" t="s">
        <v>45</v>
      </c>
      <c r="C24" s="15">
        <v>23</v>
      </c>
      <c r="D24" s="15">
        <v>32</v>
      </c>
      <c r="E24" s="15">
        <v>17</v>
      </c>
      <c r="F24" s="15">
        <v>16</v>
      </c>
      <c r="G24" s="15">
        <v>25</v>
      </c>
      <c r="H24" s="15">
        <v>29</v>
      </c>
      <c r="I24" s="15">
        <v>34</v>
      </c>
      <c r="J24" t="s">
        <v>50</v>
      </c>
      <c r="K24" t="s">
        <v>51</v>
      </c>
    </row>
    <row r="25" spans="1:11">
      <c r="A25" s="6"/>
      <c r="B25" s="7" t="s">
        <v>13</v>
      </c>
      <c r="C25" s="7">
        <f t="shared" ref="C25:I25" si="0">AVERAGE(C12:C24)</f>
        <v>28.555555555555557</v>
      </c>
      <c r="D25" s="7">
        <f t="shared" si="0"/>
        <v>27.444444444444443</v>
      </c>
      <c r="E25" s="7">
        <f t="shared" si="0"/>
        <v>22.333333333333332</v>
      </c>
      <c r="F25" s="7">
        <f t="shared" si="0"/>
        <v>18</v>
      </c>
      <c r="G25" s="7">
        <f t="shared" si="0"/>
        <v>31.111111111111111</v>
      </c>
      <c r="H25" s="7">
        <f t="shared" si="0"/>
        <v>35</v>
      </c>
      <c r="I25" s="7">
        <f t="shared" si="0"/>
        <v>40.888888888888886</v>
      </c>
    </row>
    <row r="26" spans="1:11">
      <c r="A26" s="19" t="s">
        <v>56</v>
      </c>
      <c r="B26" t="s">
        <v>14</v>
      </c>
      <c r="C26">
        <v>1.2</v>
      </c>
      <c r="D26">
        <v>1.3</v>
      </c>
      <c r="E26">
        <v>1.4</v>
      </c>
      <c r="F26">
        <v>1.4</v>
      </c>
      <c r="G26">
        <v>1.2</v>
      </c>
      <c r="H26">
        <v>1.1000000000000001</v>
      </c>
      <c r="I26">
        <v>1.1000000000000001</v>
      </c>
    </row>
    <row r="27" spans="1:11">
      <c r="A27" s="20"/>
      <c r="B27" t="s">
        <v>15</v>
      </c>
      <c r="C27">
        <f>C26/0.3048</f>
        <v>3.9370078740157477</v>
      </c>
      <c r="D27">
        <f t="shared" ref="D27:I27" si="1">D26/0.3048</f>
        <v>4.2650918635170605</v>
      </c>
      <c r="E27">
        <f>E26/0.3048</f>
        <v>4.5931758530183719</v>
      </c>
      <c r="F27">
        <f t="shared" si="1"/>
        <v>4.5931758530183719</v>
      </c>
      <c r="G27">
        <f t="shared" si="1"/>
        <v>3.9370078740157477</v>
      </c>
      <c r="H27">
        <f t="shared" si="1"/>
        <v>3.6089238845144358</v>
      </c>
      <c r="I27">
        <f t="shared" si="1"/>
        <v>3.6089238845144358</v>
      </c>
    </row>
    <row r="28" spans="1:11" ht="19.5" customHeight="1">
      <c r="A28" s="20"/>
      <c r="B28" t="s">
        <v>16</v>
      </c>
      <c r="C28">
        <v>10.7</v>
      </c>
      <c r="D28">
        <v>10.6</v>
      </c>
      <c r="E28">
        <v>10.3</v>
      </c>
      <c r="F28">
        <v>10.199999999999999</v>
      </c>
      <c r="G28">
        <v>10.8</v>
      </c>
      <c r="H28">
        <v>11</v>
      </c>
      <c r="I28">
        <v>11.2</v>
      </c>
    </row>
    <row r="29" spans="1:11">
      <c r="C29" t="s">
        <v>17</v>
      </c>
    </row>
    <row r="30" spans="1:11">
      <c r="A30" s="21" t="s">
        <v>18</v>
      </c>
      <c r="B30" t="s">
        <v>19</v>
      </c>
      <c r="C30">
        <v>28</v>
      </c>
      <c r="D30">
        <f>D20/$C$20</f>
        <v>0.9285714285714286</v>
      </c>
      <c r="E30">
        <f t="shared" ref="E30:I30" si="2">E20/$C$20</f>
        <v>0.7857142857142857</v>
      </c>
      <c r="F30">
        <f t="shared" si="2"/>
        <v>0.75</v>
      </c>
      <c r="G30">
        <f t="shared" si="2"/>
        <v>1.0714285714285714</v>
      </c>
      <c r="H30">
        <f t="shared" si="2"/>
        <v>1.2142857142857142</v>
      </c>
      <c r="I30">
        <f>I20/$C$20</f>
        <v>1.3928571428571428</v>
      </c>
    </row>
    <row r="31" spans="1:11">
      <c r="A31" s="22"/>
      <c r="B31" t="s">
        <v>14</v>
      </c>
      <c r="C31">
        <v>1.2</v>
      </c>
      <c r="D31">
        <f t="shared" ref="D31:I31" si="3">D26/$C$26</f>
        <v>1.0833333333333335</v>
      </c>
      <c r="E31">
        <f t="shared" si="3"/>
        <v>1.1666666666666667</v>
      </c>
      <c r="F31">
        <f t="shared" si="3"/>
        <v>1.1666666666666667</v>
      </c>
      <c r="G31">
        <f t="shared" si="3"/>
        <v>1</v>
      </c>
      <c r="H31">
        <f t="shared" si="3"/>
        <v>0.91666666666666674</v>
      </c>
      <c r="I31">
        <f t="shared" si="3"/>
        <v>0.91666666666666674</v>
      </c>
    </row>
    <row r="32" spans="1:11">
      <c r="A32" s="22"/>
      <c r="B32" t="s">
        <v>15</v>
      </c>
      <c r="C32">
        <f>C31/0.3048</f>
        <v>3.9370078740157477</v>
      </c>
      <c r="D32">
        <f t="shared" ref="D32:I32" si="4">D27/$C$27</f>
        <v>1.0833333333333335</v>
      </c>
      <c r="E32">
        <f t="shared" si="4"/>
        <v>1.1666666666666665</v>
      </c>
      <c r="F32">
        <f t="shared" si="4"/>
        <v>1.1666666666666665</v>
      </c>
      <c r="G32">
        <f t="shared" si="4"/>
        <v>1</v>
      </c>
      <c r="H32">
        <f t="shared" si="4"/>
        <v>0.91666666666666674</v>
      </c>
      <c r="I32">
        <f t="shared" si="4"/>
        <v>0.91666666666666674</v>
      </c>
    </row>
    <row r="33" spans="1:9">
      <c r="A33" s="22"/>
      <c r="B33" t="s">
        <v>16</v>
      </c>
      <c r="C33">
        <v>10.7</v>
      </c>
      <c r="D33">
        <f t="shared" ref="D33:I33" si="5">D28/$C$28</f>
        <v>0.99065420560747663</v>
      </c>
      <c r="E33">
        <f t="shared" si="5"/>
        <v>0.96261682242990665</v>
      </c>
      <c r="F33">
        <f t="shared" si="5"/>
        <v>0.95327102803738317</v>
      </c>
      <c r="G33">
        <f t="shared" si="5"/>
        <v>1.0093457943925235</v>
      </c>
      <c r="H33">
        <f t="shared" si="5"/>
        <v>1.0280373831775702</v>
      </c>
      <c r="I33">
        <f t="shared" si="5"/>
        <v>1.0467289719626167</v>
      </c>
    </row>
    <row r="34" spans="1:9">
      <c r="C34" t="s">
        <v>20</v>
      </c>
    </row>
    <row r="35" spans="1:9">
      <c r="A35" s="23" t="s">
        <v>21</v>
      </c>
      <c r="B35" t="s">
        <v>19</v>
      </c>
      <c r="C35">
        <v>28</v>
      </c>
      <c r="D35">
        <f t="shared" ref="D35:I35" si="6">$C$35*D30</f>
        <v>26</v>
      </c>
      <c r="E35">
        <f t="shared" si="6"/>
        <v>22</v>
      </c>
      <c r="F35">
        <f t="shared" si="6"/>
        <v>21</v>
      </c>
      <c r="G35">
        <f t="shared" si="6"/>
        <v>30</v>
      </c>
      <c r="H35">
        <f t="shared" si="6"/>
        <v>34</v>
      </c>
      <c r="I35">
        <f t="shared" si="6"/>
        <v>39</v>
      </c>
    </row>
    <row r="36" spans="1:9">
      <c r="A36" s="23"/>
      <c r="B36" t="s">
        <v>16</v>
      </c>
      <c r="C36">
        <v>10.7</v>
      </c>
      <c r="D36">
        <f t="shared" ref="D36:I36" si="7">$C$36*D33</f>
        <v>10.6</v>
      </c>
      <c r="E36">
        <f t="shared" si="7"/>
        <v>10.3</v>
      </c>
      <c r="F36">
        <f t="shared" si="7"/>
        <v>10.199999999999999</v>
      </c>
      <c r="G36">
        <f t="shared" si="7"/>
        <v>10.8</v>
      </c>
      <c r="H36">
        <f t="shared" si="7"/>
        <v>11</v>
      </c>
      <c r="I36">
        <f t="shared" si="7"/>
        <v>11.199999999999998</v>
      </c>
    </row>
    <row r="37" spans="1:9">
      <c r="A37" s="23"/>
      <c r="B37" t="s">
        <v>15</v>
      </c>
      <c r="C37">
        <v>8.1999999999999993</v>
      </c>
      <c r="D37">
        <f t="shared" ref="D37:I37" si="8">$C$37*D32</f>
        <v>8.8833333333333346</v>
      </c>
      <c r="E37">
        <f t="shared" si="8"/>
        <v>9.5666666666666647</v>
      </c>
      <c r="F37">
        <f t="shared" si="8"/>
        <v>9.5666666666666647</v>
      </c>
      <c r="G37">
        <f t="shared" si="8"/>
        <v>8.1999999999999993</v>
      </c>
      <c r="H37">
        <f t="shared" si="8"/>
        <v>7.5166666666666666</v>
      </c>
      <c r="I37">
        <f t="shared" si="8"/>
        <v>7.5166666666666666</v>
      </c>
    </row>
    <row r="38" spans="1:9">
      <c r="A38" s="23"/>
      <c r="B38" t="s">
        <v>14</v>
      </c>
      <c r="C38">
        <f>C37*0.3048</f>
        <v>2.4993599999999998</v>
      </c>
      <c r="D38">
        <f>$C$38*D31</f>
        <v>2.70764</v>
      </c>
      <c r="E38">
        <f t="shared" ref="E38:I38" si="9">$C$38*E31</f>
        <v>2.9159199999999998</v>
      </c>
      <c r="F38">
        <f t="shared" si="9"/>
        <v>2.9159199999999998</v>
      </c>
      <c r="G38">
        <f t="shared" si="9"/>
        <v>2.4993599999999998</v>
      </c>
      <c r="H38">
        <f t="shared" si="9"/>
        <v>2.29108</v>
      </c>
      <c r="I38">
        <f t="shared" si="9"/>
        <v>2.29108</v>
      </c>
    </row>
    <row r="41" spans="1:9" ht="30.75" customHeight="1">
      <c r="B41" s="8" t="s">
        <v>22</v>
      </c>
      <c r="C41" s="8" t="s">
        <v>23</v>
      </c>
      <c r="D41" s="8" t="s">
        <v>24</v>
      </c>
      <c r="E41" s="8" t="s">
        <v>25</v>
      </c>
    </row>
    <row r="42" spans="1:9" ht="27.75">
      <c r="B42" s="9" t="s">
        <v>57</v>
      </c>
      <c r="C42" s="17">
        <v>21</v>
      </c>
      <c r="D42" s="10">
        <v>10.199999999999999</v>
      </c>
      <c r="E42" s="10">
        <v>9.5666666666666647</v>
      </c>
    </row>
    <row r="43" spans="1:9" ht="27.75">
      <c r="B43" s="9" t="s">
        <v>58</v>
      </c>
      <c r="C43" s="17">
        <v>22</v>
      </c>
      <c r="D43" s="10">
        <v>10.3</v>
      </c>
      <c r="E43" s="10">
        <v>9.5666666666666647</v>
      </c>
    </row>
    <row r="44" spans="1:9" ht="27.75">
      <c r="B44" s="9" t="s">
        <v>59</v>
      </c>
      <c r="C44" s="17">
        <v>26</v>
      </c>
      <c r="D44" s="10">
        <v>10.6</v>
      </c>
      <c r="E44" s="10">
        <v>8.8833333333333346</v>
      </c>
    </row>
    <row r="45" spans="1:9" ht="27.75">
      <c r="B45" s="11" t="s">
        <v>60</v>
      </c>
      <c r="C45" s="18">
        <v>28</v>
      </c>
      <c r="D45" s="12">
        <v>10.7</v>
      </c>
      <c r="E45" s="12">
        <v>8.1999999999999993</v>
      </c>
    </row>
    <row r="46" spans="1:9" ht="27.75">
      <c r="B46" s="9" t="s">
        <v>61</v>
      </c>
      <c r="C46" s="17">
        <v>30</v>
      </c>
      <c r="D46" s="10">
        <v>10.8</v>
      </c>
      <c r="E46" s="10">
        <v>8.1999999999999993</v>
      </c>
    </row>
    <row r="47" spans="1:9" ht="27.75">
      <c r="B47" s="9" t="s">
        <v>62</v>
      </c>
      <c r="C47" s="17">
        <v>34</v>
      </c>
      <c r="D47" s="10">
        <v>11</v>
      </c>
      <c r="E47" s="10">
        <v>7.5166666666666666</v>
      </c>
    </row>
    <row r="48" spans="1:9" ht="27.75">
      <c r="B48" s="9" t="s">
        <v>63</v>
      </c>
      <c r="C48" s="17">
        <v>39</v>
      </c>
      <c r="D48" s="10">
        <v>11.199999999999998</v>
      </c>
      <c r="E48" s="10">
        <v>7.5166666666666666</v>
      </c>
    </row>
    <row r="49" spans="1:7">
      <c r="B49" s="13"/>
    </row>
    <row r="50" spans="1:7">
      <c r="D50" s="24" t="s">
        <v>64</v>
      </c>
      <c r="E50" s="24"/>
      <c r="F50" s="24"/>
      <c r="G50" t="s">
        <v>65</v>
      </c>
    </row>
    <row r="51" spans="1:7">
      <c r="B51" s="14" t="s">
        <v>26</v>
      </c>
      <c r="C51" t="s">
        <v>27</v>
      </c>
      <c r="D51" t="s">
        <v>8</v>
      </c>
      <c r="E51" t="s">
        <v>28</v>
      </c>
      <c r="F51" t="s">
        <v>2</v>
      </c>
      <c r="G51" t="s">
        <v>8</v>
      </c>
    </row>
    <row r="52" spans="1:7">
      <c r="B52" s="5">
        <v>-50</v>
      </c>
      <c r="C52" s="5">
        <v>401.05</v>
      </c>
      <c r="D52">
        <v>21</v>
      </c>
      <c r="E52">
        <v>10.199999999999999</v>
      </c>
      <c r="F52">
        <v>9.5666666666666647</v>
      </c>
      <c r="G52">
        <v>18</v>
      </c>
    </row>
    <row r="53" spans="1:7">
      <c r="B53" s="5">
        <v>-25</v>
      </c>
      <c r="C53" s="5">
        <v>601.57500000000005</v>
      </c>
      <c r="D53">
        <v>22</v>
      </c>
      <c r="E53">
        <v>10.3</v>
      </c>
      <c r="F53">
        <v>9.5666666666666647</v>
      </c>
      <c r="G53">
        <v>22.333333333333332</v>
      </c>
    </row>
    <row r="54" spans="1:7">
      <c r="B54" s="5">
        <v>-10</v>
      </c>
      <c r="C54" s="5">
        <v>721.89</v>
      </c>
      <c r="D54">
        <v>26</v>
      </c>
      <c r="E54">
        <v>10.6</v>
      </c>
      <c r="F54">
        <v>8.8833333333333346</v>
      </c>
      <c r="G54">
        <v>27.444444444444443</v>
      </c>
    </row>
    <row r="55" spans="1:7">
      <c r="B55" s="5">
        <v>0</v>
      </c>
      <c r="C55" s="5">
        <v>802.1</v>
      </c>
      <c r="D55">
        <v>28</v>
      </c>
      <c r="E55">
        <v>10.7</v>
      </c>
      <c r="F55">
        <v>8.1999999999999993</v>
      </c>
      <c r="G55">
        <v>28.555555555555557</v>
      </c>
    </row>
    <row r="56" spans="1:7">
      <c r="B56" s="5">
        <v>10</v>
      </c>
      <c r="C56" s="5">
        <v>882.31000000000006</v>
      </c>
      <c r="D56">
        <v>30</v>
      </c>
      <c r="E56">
        <v>10.8</v>
      </c>
      <c r="F56">
        <v>8.1999999999999993</v>
      </c>
      <c r="G56">
        <v>31.111111111111111</v>
      </c>
    </row>
    <row r="57" spans="1:7">
      <c r="B57" s="5">
        <v>25</v>
      </c>
      <c r="C57" s="5">
        <v>1002.625</v>
      </c>
      <c r="D57">
        <v>34</v>
      </c>
      <c r="E57">
        <v>11</v>
      </c>
      <c r="F57">
        <v>7.5166666666666666</v>
      </c>
      <c r="G57">
        <v>35</v>
      </c>
    </row>
    <row r="58" spans="1:7">
      <c r="B58" s="5">
        <v>50</v>
      </c>
      <c r="C58" s="5">
        <v>1203.1500000000001</v>
      </c>
      <c r="D58">
        <v>39</v>
      </c>
      <c r="E58">
        <v>11.199999999999998</v>
      </c>
      <c r="F58">
        <v>7.5166666666666666</v>
      </c>
      <c r="G58">
        <v>40.888888888888886</v>
      </c>
    </row>
    <row r="60" spans="1:7">
      <c r="A60" s="5">
        <v>721.89</v>
      </c>
    </row>
    <row r="61" spans="1:7">
      <c r="A61" s="5">
        <v>601.57500000000005</v>
      </c>
    </row>
    <row r="62" spans="1:7">
      <c r="A62" s="5">
        <v>401.05</v>
      </c>
      <c r="D62">
        <v>0</v>
      </c>
      <c r="E62">
        <v>0</v>
      </c>
      <c r="F62">
        <f>G62/0.3048</f>
        <v>49.212598425196845</v>
      </c>
      <c r="G62">
        <v>15</v>
      </c>
    </row>
    <row r="63" spans="1:7">
      <c r="C63" t="s">
        <v>29</v>
      </c>
      <c r="D63">
        <v>12</v>
      </c>
      <c r="E63">
        <v>2.6</v>
      </c>
      <c r="F63">
        <f>G63/0.3048</f>
        <v>13.123359580052492</v>
      </c>
      <c r="G63">
        <v>4</v>
      </c>
    </row>
    <row r="64" spans="1:7">
      <c r="C64" t="s">
        <v>30</v>
      </c>
      <c r="D64">
        <v>24</v>
      </c>
      <c r="E64">
        <v>7.3</v>
      </c>
      <c r="F64">
        <f t="shared" ref="F64:F65" si="10">G64/0.3048</f>
        <v>6.561679790026246</v>
      </c>
      <c r="G64">
        <v>2</v>
      </c>
    </row>
    <row r="65" spans="3:9">
      <c r="C65" t="s">
        <v>31</v>
      </c>
      <c r="D65">
        <v>96</v>
      </c>
      <c r="E65">
        <v>56</v>
      </c>
      <c r="F65">
        <f t="shared" si="10"/>
        <v>1.6404199475065615</v>
      </c>
      <c r="G65">
        <v>0.5</v>
      </c>
    </row>
    <row r="68" spans="3:9">
      <c r="G68" t="s">
        <v>8</v>
      </c>
      <c r="H68" t="s">
        <v>5</v>
      </c>
      <c r="I68" t="s">
        <v>32</v>
      </c>
    </row>
    <row r="69" spans="3:9">
      <c r="E69" t="s">
        <v>33</v>
      </c>
      <c r="F69">
        <v>-60</v>
      </c>
      <c r="G69">
        <v>12</v>
      </c>
      <c r="H69">
        <v>2.6</v>
      </c>
      <c r="I69">
        <v>13.1</v>
      </c>
    </row>
    <row r="70" spans="3:9">
      <c r="E70" t="s">
        <v>33</v>
      </c>
      <c r="F70">
        <v>60</v>
      </c>
      <c r="G70">
        <v>12</v>
      </c>
      <c r="H70">
        <v>2.6</v>
      </c>
      <c r="I70">
        <v>13.1</v>
      </c>
    </row>
    <row r="71" spans="3:9">
      <c r="E71" t="s">
        <v>4</v>
      </c>
      <c r="F71">
        <v>-60</v>
      </c>
      <c r="G71">
        <v>24</v>
      </c>
      <c r="H71">
        <v>7.3</v>
      </c>
      <c r="I71">
        <v>6.5</v>
      </c>
    </row>
    <row r="72" spans="3:9">
      <c r="E72" t="s">
        <v>4</v>
      </c>
      <c r="F72">
        <v>60</v>
      </c>
      <c r="G72">
        <v>24</v>
      </c>
      <c r="H72">
        <v>7.3</v>
      </c>
      <c r="I72">
        <v>6.5</v>
      </c>
    </row>
    <row r="73" spans="3:9">
      <c r="E73" t="s">
        <v>34</v>
      </c>
      <c r="F73">
        <v>-60</v>
      </c>
      <c r="G73">
        <v>96</v>
      </c>
      <c r="H73">
        <v>56</v>
      </c>
      <c r="I73">
        <v>1.6</v>
      </c>
    </row>
    <row r="74" spans="3:9">
      <c r="E74" t="s">
        <v>34</v>
      </c>
      <c r="F74">
        <v>60</v>
      </c>
      <c r="G74">
        <v>96</v>
      </c>
      <c r="H74">
        <v>56</v>
      </c>
      <c r="I74">
        <v>1.6</v>
      </c>
    </row>
  </sheetData>
  <mergeCells count="4">
    <mergeCell ref="A26:A28"/>
    <mergeCell ref="A30:A33"/>
    <mergeCell ref="A35:A38"/>
    <mergeCell ref="D50:F5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WiLMS input and results</vt:lpstr>
      <vt:lpstr>WiLMS ResultsAll Models Average</vt:lpstr>
    </vt:vector>
  </TitlesOfParts>
  <Company>SEH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Jake Macholl</dc:creator>
  <cp:lastModifiedBy>Jake Macholl</cp:lastModifiedBy>
  <dcterms:created xsi:type="dcterms:W3CDTF">2014-01-16T00:50:30Z</dcterms:created>
  <dcterms:modified xsi:type="dcterms:W3CDTF">2014-01-16T03:50:12Z</dcterms:modified>
</cp:coreProperties>
</file>