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0" yWindow="60" windowWidth="19095" windowHeight="8865" tabRatio="630" activeTab="3"/>
  </bookViews>
  <sheets>
    <sheet name="2017 CLP Mapping Data" sheetId="31" r:id="rId1"/>
    <sheet name="2012 CLP Mapping Data" sheetId="32" r:id="rId2"/>
    <sheet name="ENTRY " sheetId="11" r:id="rId3"/>
    <sheet name="2017 CLP BOAT SURVEY" sheetId="19" r:id="rId4"/>
    <sheet name="STATS" sheetId="15" r:id="rId5"/>
    <sheet name="2017 Stats Summary" sheetId="28" r:id="rId6"/>
    <sheet name="2012 Stats Summary" sheetId="30" r:id="rId7"/>
    <sheet name="MAX DEPTH GRAPH" sheetId="25" r:id="rId8"/>
    <sheet name="GPS Coordinates" sheetId="29" r:id="rId9"/>
  </sheets>
  <definedNames>
    <definedName name="_xlnm.Print_Area" localSheetId="1">'2012 CLP Mapping Data'!$A$1:$F$24</definedName>
    <definedName name="_xlnm.Print_Area" localSheetId="6">'2012 Stats Summary'!$B$1:$D$35</definedName>
    <definedName name="_xlnm.Print_Area" localSheetId="3">'2017 CLP BOAT SURVEY'!$A$1:$C$15</definedName>
    <definedName name="_xlnm.Print_Area" localSheetId="0">'2017 CLP Mapping Data'!$A$1:$F$24</definedName>
    <definedName name="_xlnm.Print_Area" localSheetId="5">'2017 Stats Summary'!$B$1:$D$35</definedName>
    <definedName name="_xlnm.Print_Area" localSheetId="2">'ENTRY '!$A$1:$AJ$24</definedName>
    <definedName name="_xlnm.Print_Area" localSheetId="4">STATS!$B$1:$U$35</definedName>
  </definedNames>
  <calcPr calcId="125725"/>
</workbook>
</file>

<file path=xl/calcChain.xml><?xml version="1.0" encoding="utf-8"?>
<calcChain xmlns="http://schemas.openxmlformats.org/spreadsheetml/2006/main">
  <c r="C17" i="15"/>
  <c r="C34" s="1"/>
  <c r="EY12"/>
  <c r="EX12"/>
  <c r="EW12"/>
  <c r="EV12"/>
  <c r="EU12"/>
  <c r="ET12"/>
  <c r="ES12"/>
  <c r="ER12"/>
  <c r="EQ12"/>
  <c r="EP12"/>
  <c r="EO12"/>
  <c r="EN12"/>
  <c r="EM12"/>
  <c r="EL12"/>
  <c r="EK12"/>
  <c r="EJ12"/>
  <c r="EI12"/>
  <c r="EH12"/>
  <c r="EG12"/>
  <c r="EF12"/>
  <c r="EE12"/>
  <c r="ED12"/>
  <c r="EC12"/>
  <c r="EB12"/>
  <c r="EA12"/>
  <c r="DZ12"/>
  <c r="DY12"/>
  <c r="DX12"/>
  <c r="DW12"/>
  <c r="DV12"/>
  <c r="DU12"/>
  <c r="DT12"/>
  <c r="DS12"/>
  <c r="DR12"/>
  <c r="DQ12"/>
  <c r="DP12"/>
  <c r="DO12"/>
  <c r="DN12"/>
  <c r="DM12"/>
  <c r="DL12"/>
  <c r="DK12"/>
  <c r="DJ12"/>
  <c r="DI12"/>
  <c r="DH12"/>
  <c r="DG12"/>
  <c r="DF12"/>
  <c r="DE12"/>
  <c r="DD12"/>
  <c r="DC12"/>
  <c r="DB12"/>
  <c r="DA12"/>
  <c r="CZ12"/>
  <c r="CY12"/>
  <c r="CX12"/>
  <c r="CW12"/>
  <c r="CV12"/>
  <c r="CU12"/>
  <c r="CT12"/>
  <c r="CS12"/>
  <c r="CR12"/>
  <c r="CQ12"/>
  <c r="CP12"/>
  <c r="CO12"/>
  <c r="CN12"/>
  <c r="CM12"/>
  <c r="CL12"/>
  <c r="CK12"/>
  <c r="CJ12"/>
  <c r="CI12"/>
  <c r="CH12"/>
  <c r="CG12"/>
  <c r="CF12"/>
  <c r="CE12"/>
  <c r="CD12"/>
  <c r="CC12"/>
  <c r="CB12"/>
  <c r="CA12"/>
  <c r="BZ12"/>
  <c r="BY12"/>
  <c r="BX12"/>
  <c r="BW12"/>
  <c r="BV12"/>
  <c r="BU12"/>
  <c r="BT12"/>
  <c r="BS12"/>
  <c r="BR12"/>
  <c r="BQ12"/>
  <c r="BP12"/>
  <c r="BO12"/>
  <c r="BN12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1" l="1"/>
  <c r="C24"/>
  <c r="C23" s="1"/>
  <c r="EY7"/>
  <c r="EX7"/>
  <c r="EW7"/>
  <c r="EW11" s="1"/>
  <c r="EW13" s="1"/>
  <c r="EV7"/>
  <c r="EV11" s="1"/>
  <c r="EU7"/>
  <c r="EU10" s="1"/>
  <c r="ET7"/>
  <c r="ES7"/>
  <c r="ES10" s="1"/>
  <c r="ER7"/>
  <c r="ER9" s="1"/>
  <c r="EQ7"/>
  <c r="EP7"/>
  <c r="EO7"/>
  <c r="EN7"/>
  <c r="EM7"/>
  <c r="EM11" s="1"/>
  <c r="EL7"/>
  <c r="EL11" s="1"/>
  <c r="EK7"/>
  <c r="EJ7"/>
  <c r="EI7"/>
  <c r="EH7"/>
  <c r="EG7"/>
  <c r="EF7"/>
  <c r="EE7"/>
  <c r="ED7"/>
  <c r="EC7"/>
  <c r="EB7"/>
  <c r="EA7"/>
  <c r="DZ7"/>
  <c r="DY7"/>
  <c r="DY9" s="1"/>
  <c r="DX9" s="1"/>
  <c r="DX7"/>
  <c r="DW7"/>
  <c r="DV7"/>
  <c r="DU7"/>
  <c r="DU9" s="1"/>
  <c r="DT9" s="1"/>
  <c r="DT7"/>
  <c r="DS7"/>
  <c r="DS9" s="1"/>
  <c r="DR7"/>
  <c r="DQ7"/>
  <c r="DP7"/>
  <c r="DP9" s="1"/>
  <c r="DO7"/>
  <c r="DN7"/>
  <c r="DM7"/>
  <c r="DL7"/>
  <c r="DK7"/>
  <c r="DJ7"/>
  <c r="DI7"/>
  <c r="DI9" s="1"/>
  <c r="DH7"/>
  <c r="DH9" s="1"/>
  <c r="DG7"/>
  <c r="DF7"/>
  <c r="DE7"/>
  <c r="DD7"/>
  <c r="DC7"/>
  <c r="DC9" s="1"/>
  <c r="DB7"/>
  <c r="DA7"/>
  <c r="CZ7"/>
  <c r="CZ9" s="1"/>
  <c r="CY7"/>
  <c r="CX7"/>
  <c r="CX9" s="1"/>
  <c r="CW7"/>
  <c r="CW11" s="1"/>
  <c r="CV7"/>
  <c r="CV10" s="1"/>
  <c r="CU7"/>
  <c r="CT7"/>
  <c r="CS7"/>
  <c r="CS9" s="1"/>
  <c r="CR7"/>
  <c r="CR10" s="1"/>
  <c r="CQ7"/>
  <c r="CP7"/>
  <c r="CO7"/>
  <c r="CO10" s="1"/>
  <c r="CN10" s="1"/>
  <c r="CN7"/>
  <c r="CN9" s="1"/>
  <c r="CM7"/>
  <c r="CM9" s="1"/>
  <c r="CL7"/>
  <c r="CK7"/>
  <c r="CK10" s="1"/>
  <c r="CJ7"/>
  <c r="CJ9" s="1"/>
  <c r="CI7"/>
  <c r="CI10" s="1"/>
  <c r="CH7"/>
  <c r="CH9" s="1"/>
  <c r="CG7"/>
  <c r="CF7"/>
  <c r="CF9" s="1"/>
  <c r="CE7"/>
  <c r="CE10" s="1"/>
  <c r="CD7"/>
  <c r="CC7"/>
  <c r="CC9" s="1"/>
  <c r="CB7"/>
  <c r="CB9" s="1"/>
  <c r="CA7"/>
  <c r="BZ7"/>
  <c r="BY7"/>
  <c r="BY9" s="1"/>
  <c r="BX7"/>
  <c r="BX9" s="1"/>
  <c r="BW7"/>
  <c r="BV7"/>
  <c r="BU7"/>
  <c r="BU9" s="1"/>
  <c r="BT7"/>
  <c r="BT9" s="1"/>
  <c r="BS7"/>
  <c r="BR7"/>
  <c r="BQ7"/>
  <c r="BQ10" s="1"/>
  <c r="BP7"/>
  <c r="BP9" s="1"/>
  <c r="BO7"/>
  <c r="BO11" s="1"/>
  <c r="BO13" s="1"/>
  <c r="BN7"/>
  <c r="BM7"/>
  <c r="BM10" s="1"/>
  <c r="BL7"/>
  <c r="BL9" s="1"/>
  <c r="BK7"/>
  <c r="BK9" s="1"/>
  <c r="BJ7"/>
  <c r="BI7"/>
  <c r="BI10" s="1"/>
  <c r="BH7"/>
  <c r="BH9" s="1"/>
  <c r="BG7"/>
  <c r="BG11" s="1"/>
  <c r="BF7"/>
  <c r="BE7"/>
  <c r="BE10" s="1"/>
  <c r="BD7"/>
  <c r="BC7"/>
  <c r="BC10" s="1"/>
  <c r="BB7"/>
  <c r="BA7"/>
  <c r="AZ7"/>
  <c r="AZ9" s="1"/>
  <c r="AY7"/>
  <c r="AY10" s="1"/>
  <c r="AX7"/>
  <c r="AW7"/>
  <c r="AW11" s="1"/>
  <c r="AV7"/>
  <c r="AV10" s="1"/>
  <c r="AU7"/>
  <c r="AT7"/>
  <c r="AS7"/>
  <c r="AS10" s="1"/>
  <c r="AR7"/>
  <c r="AR10" s="1"/>
  <c r="AQ7"/>
  <c r="AP7"/>
  <c r="AO7"/>
  <c r="AO10" s="1"/>
  <c r="AN7"/>
  <c r="AN10" s="1"/>
  <c r="AM7"/>
  <c r="AL7"/>
  <c r="AK7"/>
  <c r="AK11" s="1"/>
  <c r="AJ7"/>
  <c r="AJ11" s="1"/>
  <c r="AI7"/>
  <c r="AH7"/>
  <c r="AG7"/>
  <c r="AG10" s="1"/>
  <c r="AF7"/>
  <c r="AF9" s="1"/>
  <c r="AE7"/>
  <c r="AE9" s="1"/>
  <c r="AD7"/>
  <c r="AC7"/>
  <c r="AB7"/>
  <c r="AB10" s="1"/>
  <c r="AA7"/>
  <c r="AA10" s="1"/>
  <c r="Z7"/>
  <c r="Y7"/>
  <c r="X7"/>
  <c r="X10" s="1"/>
  <c r="W7"/>
  <c r="W10" s="1"/>
  <c r="V7"/>
  <c r="U7"/>
  <c r="U11" s="1"/>
  <c r="T7"/>
  <c r="T11" s="1"/>
  <c r="S7"/>
  <c r="R7"/>
  <c r="Q7"/>
  <c r="Q9" s="1"/>
  <c r="P7"/>
  <c r="P9" s="1"/>
  <c r="O7"/>
  <c r="N7"/>
  <c r="M7"/>
  <c r="M10" s="1"/>
  <c r="L7"/>
  <c r="L10" s="1"/>
  <c r="K7"/>
  <c r="J7"/>
  <c r="I7"/>
  <c r="I9" s="1"/>
  <c r="H7"/>
  <c r="H9" s="1"/>
  <c r="G7"/>
  <c r="F7"/>
  <c r="E7"/>
  <c r="E11" s="1"/>
  <c r="D7"/>
  <c r="D11" s="1"/>
  <c r="B5"/>
  <c r="B4"/>
  <c r="B3"/>
  <c r="B2"/>
  <c r="EY1"/>
  <c r="EX1"/>
  <c r="EW1"/>
  <c r="EV1"/>
  <c r="EU1"/>
  <c r="ET1"/>
  <c r="ES1"/>
  <c r="ER1"/>
  <c r="EQ1"/>
  <c r="EP1"/>
  <c r="EO1"/>
  <c r="EN1"/>
  <c r="EM1"/>
  <c r="EL1"/>
  <c r="EK1"/>
  <c r="EJ1"/>
  <c r="EI1"/>
  <c r="EH1"/>
  <c r="EG1"/>
  <c r="EF1"/>
  <c r="EE1"/>
  <c r="ED1"/>
  <c r="EC1"/>
  <c r="EB1"/>
  <c r="EA1"/>
  <c r="DZ1"/>
  <c r="DY1"/>
  <c r="DX1"/>
  <c r="DW1"/>
  <c r="DV1"/>
  <c r="DU1"/>
  <c r="DT1"/>
  <c r="DS1"/>
  <c r="DR1"/>
  <c r="DQ1"/>
  <c r="DP1"/>
  <c r="DO1"/>
  <c r="DN1"/>
  <c r="DM1"/>
  <c r="DL1"/>
  <c r="DK1"/>
  <c r="DJ1"/>
  <c r="DI1"/>
  <c r="DH1"/>
  <c r="DG1"/>
  <c r="DF1"/>
  <c r="DE1"/>
  <c r="DD1"/>
  <c r="DC1"/>
  <c r="DB1"/>
  <c r="DA1"/>
  <c r="CZ1"/>
  <c r="CY1"/>
  <c r="CX1"/>
  <c r="CW1"/>
  <c r="CV1"/>
  <c r="CU1"/>
  <c r="CT1"/>
  <c r="CS1"/>
  <c r="CR1"/>
  <c r="CQ1"/>
  <c r="CP1"/>
  <c r="CO1"/>
  <c r="CN1"/>
  <c r="CM1"/>
  <c r="CL1"/>
  <c r="CK1"/>
  <c r="CJ1"/>
  <c r="CI1"/>
  <c r="CH1"/>
  <c r="CG1"/>
  <c r="CF1"/>
  <c r="CE1"/>
  <c r="CD1"/>
  <c r="CC1"/>
  <c r="CB1"/>
  <c r="CA1"/>
  <c r="BZ1"/>
  <c r="BY1"/>
  <c r="BX1"/>
  <c r="BW1"/>
  <c r="BV1"/>
  <c r="BU1"/>
  <c r="BT1"/>
  <c r="BS1"/>
  <c r="BR1"/>
  <c r="BQ1"/>
  <c r="BP1"/>
  <c r="BO1"/>
  <c r="BN1"/>
  <c r="BM1"/>
  <c r="BL1"/>
  <c r="BK1"/>
  <c r="BJ1"/>
  <c r="BI1"/>
  <c r="BH1"/>
  <c r="BG1"/>
  <c r="BF1"/>
  <c r="BE1"/>
  <c r="BD1"/>
  <c r="BC1"/>
  <c r="BB1"/>
  <c r="BA1"/>
  <c r="AZ1"/>
  <c r="AY1"/>
  <c r="AX1"/>
  <c r="AW1"/>
  <c r="AV1"/>
  <c r="AU1"/>
  <c r="AT1"/>
  <c r="AS1"/>
  <c r="AR1"/>
  <c r="AQ1"/>
  <c r="AP1"/>
  <c r="AO1"/>
  <c r="AN1"/>
  <c r="AM1"/>
  <c r="AL1"/>
  <c r="AK1"/>
  <c r="AJ1"/>
  <c r="AI1"/>
  <c r="AH1"/>
  <c r="AG1"/>
  <c r="AF1"/>
  <c r="AE1"/>
  <c r="AD1"/>
  <c r="AC1"/>
  <c r="AB1"/>
  <c r="AA1"/>
  <c r="Z1"/>
  <c r="Y1"/>
  <c r="X1"/>
  <c r="W1"/>
  <c r="V1"/>
  <c r="U1"/>
  <c r="T1"/>
  <c r="S1"/>
  <c r="R1"/>
  <c r="Q1"/>
  <c r="P1"/>
  <c r="O1"/>
  <c r="N1"/>
  <c r="M1"/>
  <c r="L1"/>
  <c r="K1"/>
  <c r="J1"/>
  <c r="I1"/>
  <c r="H1"/>
  <c r="G1"/>
  <c r="F1"/>
  <c r="B6" i="19"/>
  <c r="B5"/>
  <c r="B4"/>
  <c r="B3"/>
  <c r="B2"/>
  <c r="D1208" i="11"/>
  <c r="C1208"/>
  <c r="B1208"/>
  <c r="G1208" s="1"/>
  <c r="D1207"/>
  <c r="C1207"/>
  <c r="B1207"/>
  <c r="G1207" s="1"/>
  <c r="G1206"/>
  <c r="D1206"/>
  <c r="C1206"/>
  <c r="B1206"/>
  <c r="D1205"/>
  <c r="C1205"/>
  <c r="B1205"/>
  <c r="G1205" s="1"/>
  <c r="D1204"/>
  <c r="C1204"/>
  <c r="B1204"/>
  <c r="G1204" s="1"/>
  <c r="D1203"/>
  <c r="C1203"/>
  <c r="B1203"/>
  <c r="G1203" s="1"/>
  <c r="G1202"/>
  <c r="D1202"/>
  <c r="C1202"/>
  <c r="B1202"/>
  <c r="D1201"/>
  <c r="C1201"/>
  <c r="B1201"/>
  <c r="G1201" s="1"/>
  <c r="D1200"/>
  <c r="C1200"/>
  <c r="B1200"/>
  <c r="G1200" s="1"/>
  <c r="D1199"/>
  <c r="C1199"/>
  <c r="B1199"/>
  <c r="G1199" s="1"/>
  <c r="D1198"/>
  <c r="C1198"/>
  <c r="B1198"/>
  <c r="G1198" s="1"/>
  <c r="D1197"/>
  <c r="C1197"/>
  <c r="B1197"/>
  <c r="G1197" s="1"/>
  <c r="D1196"/>
  <c r="C1196"/>
  <c r="B1196"/>
  <c r="G1196" s="1"/>
  <c r="D1195"/>
  <c r="C1195"/>
  <c r="B1195"/>
  <c r="G1195" s="1"/>
  <c r="D1194"/>
  <c r="C1194"/>
  <c r="B1194"/>
  <c r="G1194" s="1"/>
  <c r="D1193"/>
  <c r="C1193"/>
  <c r="B1193"/>
  <c r="G1193" s="1"/>
  <c r="D1192"/>
  <c r="C1192"/>
  <c r="B1192"/>
  <c r="G1192" s="1"/>
  <c r="D1191"/>
  <c r="C1191"/>
  <c r="B1191"/>
  <c r="G1191" s="1"/>
  <c r="G1190"/>
  <c r="D1190"/>
  <c r="C1190"/>
  <c r="B1190"/>
  <c r="D1189"/>
  <c r="C1189"/>
  <c r="B1189"/>
  <c r="G1189" s="1"/>
  <c r="D1188"/>
  <c r="C1188"/>
  <c r="B1188"/>
  <c r="G1188" s="1"/>
  <c r="D1187"/>
  <c r="C1187"/>
  <c r="B1187"/>
  <c r="G1187" s="1"/>
  <c r="D1186"/>
  <c r="C1186"/>
  <c r="B1186"/>
  <c r="G1186" s="1"/>
  <c r="D1185"/>
  <c r="C1185"/>
  <c r="B1185"/>
  <c r="G1185" s="1"/>
  <c r="D1184"/>
  <c r="C1184"/>
  <c r="B1184"/>
  <c r="G1184" s="1"/>
  <c r="D1183"/>
  <c r="C1183"/>
  <c r="B1183"/>
  <c r="G1183" s="1"/>
  <c r="G1182"/>
  <c r="D1182"/>
  <c r="C1182"/>
  <c r="B1182"/>
  <c r="D1181"/>
  <c r="C1181"/>
  <c r="B1181"/>
  <c r="G1181" s="1"/>
  <c r="D1180"/>
  <c r="C1180"/>
  <c r="B1180"/>
  <c r="G1180" s="1"/>
  <c r="D1179"/>
  <c r="C1179"/>
  <c r="B1179"/>
  <c r="G1179" s="1"/>
  <c r="D1178"/>
  <c r="C1178"/>
  <c r="B1178"/>
  <c r="G1178" s="1"/>
  <c r="D1177"/>
  <c r="C1177"/>
  <c r="B1177"/>
  <c r="G1177" s="1"/>
  <c r="D1176"/>
  <c r="C1176"/>
  <c r="B1176"/>
  <c r="G1176" s="1"/>
  <c r="D1175"/>
  <c r="C1175"/>
  <c r="B1175"/>
  <c r="G1175" s="1"/>
  <c r="G1174"/>
  <c r="D1174"/>
  <c r="C1174"/>
  <c r="B1174"/>
  <c r="D1173"/>
  <c r="C1173"/>
  <c r="B1173"/>
  <c r="G1173" s="1"/>
  <c r="D1172"/>
  <c r="C1172"/>
  <c r="B1172"/>
  <c r="G1172" s="1"/>
  <c r="D1171"/>
  <c r="C1171"/>
  <c r="B1171"/>
  <c r="G1171" s="1"/>
  <c r="D1170"/>
  <c r="C1170"/>
  <c r="B1170"/>
  <c r="G1170" s="1"/>
  <c r="D1169"/>
  <c r="C1169"/>
  <c r="B1169"/>
  <c r="G1169" s="1"/>
  <c r="D1168"/>
  <c r="C1168"/>
  <c r="B1168"/>
  <c r="G1168" s="1"/>
  <c r="D1167"/>
  <c r="C1167"/>
  <c r="B1167"/>
  <c r="G1167" s="1"/>
  <c r="G1166"/>
  <c r="D1166"/>
  <c r="C1166"/>
  <c r="B1166"/>
  <c r="D1165"/>
  <c r="C1165"/>
  <c r="B1165"/>
  <c r="G1165" s="1"/>
  <c r="D1164"/>
  <c r="C1164"/>
  <c r="B1164"/>
  <c r="G1164" s="1"/>
  <c r="D1163"/>
  <c r="C1163"/>
  <c r="B1163"/>
  <c r="G1163" s="1"/>
  <c r="D1162"/>
  <c r="C1162"/>
  <c r="B1162"/>
  <c r="G1162" s="1"/>
  <c r="D1161"/>
  <c r="C1161"/>
  <c r="B1161"/>
  <c r="G1161" s="1"/>
  <c r="D1160"/>
  <c r="C1160"/>
  <c r="B1160"/>
  <c r="G1160" s="1"/>
  <c r="D1159"/>
  <c r="C1159"/>
  <c r="B1159"/>
  <c r="G1159" s="1"/>
  <c r="D1158"/>
  <c r="C1158"/>
  <c r="B1158"/>
  <c r="G1158" s="1"/>
  <c r="D1157"/>
  <c r="C1157"/>
  <c r="B1157"/>
  <c r="G1157" s="1"/>
  <c r="D1156"/>
  <c r="C1156"/>
  <c r="B1156"/>
  <c r="G1156" s="1"/>
  <c r="D1155"/>
  <c r="C1155"/>
  <c r="B1155"/>
  <c r="G1155" s="1"/>
  <c r="D1154"/>
  <c r="C1154"/>
  <c r="B1154"/>
  <c r="G1154" s="1"/>
  <c r="D1153"/>
  <c r="C1153"/>
  <c r="B1153"/>
  <c r="G1153" s="1"/>
  <c r="D1152"/>
  <c r="C1152"/>
  <c r="B1152"/>
  <c r="G1152" s="1"/>
  <c r="D1151"/>
  <c r="C1151"/>
  <c r="B1151"/>
  <c r="G1151" s="1"/>
  <c r="D1150"/>
  <c r="C1150"/>
  <c r="B1150"/>
  <c r="G1150" s="1"/>
  <c r="D1149"/>
  <c r="C1149"/>
  <c r="B1149"/>
  <c r="G1149" s="1"/>
  <c r="D1148"/>
  <c r="C1148"/>
  <c r="B1148"/>
  <c r="G1148" s="1"/>
  <c r="D1147"/>
  <c r="C1147"/>
  <c r="B1147"/>
  <c r="G1147" s="1"/>
  <c r="G1146"/>
  <c r="D1146"/>
  <c r="C1146"/>
  <c r="B1146"/>
  <c r="D1145"/>
  <c r="C1145"/>
  <c r="B1145"/>
  <c r="G1145" s="1"/>
  <c r="D1144"/>
  <c r="C1144"/>
  <c r="B1144"/>
  <c r="G1144" s="1"/>
  <c r="D1143"/>
  <c r="C1143"/>
  <c r="B1143"/>
  <c r="G1143" s="1"/>
  <c r="D1142"/>
  <c r="C1142"/>
  <c r="B1142"/>
  <c r="G1142" s="1"/>
  <c r="D1141"/>
  <c r="C1141"/>
  <c r="B1141"/>
  <c r="G1141" s="1"/>
  <c r="D1140"/>
  <c r="C1140"/>
  <c r="B1140"/>
  <c r="G1140" s="1"/>
  <c r="D1139"/>
  <c r="C1139"/>
  <c r="B1139"/>
  <c r="G1139" s="1"/>
  <c r="D1138"/>
  <c r="C1138"/>
  <c r="B1138"/>
  <c r="G1138" s="1"/>
  <c r="D1137"/>
  <c r="C1137"/>
  <c r="B1137"/>
  <c r="G1137" s="1"/>
  <c r="D1136"/>
  <c r="C1136"/>
  <c r="B1136"/>
  <c r="G1136" s="1"/>
  <c r="D1135"/>
  <c r="C1135"/>
  <c r="B1135"/>
  <c r="G1135" s="1"/>
  <c r="D1134"/>
  <c r="C1134"/>
  <c r="B1134"/>
  <c r="G1134" s="1"/>
  <c r="D1133"/>
  <c r="C1133"/>
  <c r="B1133"/>
  <c r="G1133" s="1"/>
  <c r="D1132"/>
  <c r="C1132"/>
  <c r="B1132"/>
  <c r="G1132" s="1"/>
  <c r="D1131"/>
  <c r="C1131"/>
  <c r="B1131"/>
  <c r="G1131" s="1"/>
  <c r="D1130"/>
  <c r="C1130"/>
  <c r="B1130"/>
  <c r="G1130" s="1"/>
  <c r="D1129"/>
  <c r="C1129"/>
  <c r="B1129"/>
  <c r="G1129" s="1"/>
  <c r="D1128"/>
  <c r="C1128"/>
  <c r="B1128"/>
  <c r="G1128" s="1"/>
  <c r="D1127"/>
  <c r="C1127"/>
  <c r="B1127"/>
  <c r="G1127" s="1"/>
  <c r="D1126"/>
  <c r="C1126"/>
  <c r="B1126"/>
  <c r="G1126" s="1"/>
  <c r="D1125"/>
  <c r="C1125"/>
  <c r="B1125"/>
  <c r="G1125" s="1"/>
  <c r="D1124"/>
  <c r="C1124"/>
  <c r="B1124"/>
  <c r="G1124" s="1"/>
  <c r="D1123"/>
  <c r="C1123"/>
  <c r="B1123"/>
  <c r="G1123" s="1"/>
  <c r="D1122"/>
  <c r="C1122"/>
  <c r="B1122"/>
  <c r="G1122" s="1"/>
  <c r="D1121"/>
  <c r="C1121"/>
  <c r="B1121"/>
  <c r="G1121" s="1"/>
  <c r="D1120"/>
  <c r="C1120"/>
  <c r="B1120"/>
  <c r="G1120" s="1"/>
  <c r="D1119"/>
  <c r="C1119"/>
  <c r="B1119"/>
  <c r="G1119" s="1"/>
  <c r="D1118"/>
  <c r="C1118"/>
  <c r="B1118"/>
  <c r="G1118" s="1"/>
  <c r="D1117"/>
  <c r="C1117"/>
  <c r="B1117"/>
  <c r="G1117" s="1"/>
  <c r="D1116"/>
  <c r="C1116"/>
  <c r="B1116"/>
  <c r="G1116" s="1"/>
  <c r="D1115"/>
  <c r="C1115"/>
  <c r="B1115"/>
  <c r="G1115" s="1"/>
  <c r="D1114"/>
  <c r="C1114"/>
  <c r="B1114"/>
  <c r="G1114" s="1"/>
  <c r="D1113"/>
  <c r="C1113"/>
  <c r="B1113"/>
  <c r="G1113" s="1"/>
  <c r="D1112"/>
  <c r="C1112"/>
  <c r="B1112"/>
  <c r="G1112" s="1"/>
  <c r="D1111"/>
  <c r="C1111"/>
  <c r="B1111"/>
  <c r="G1111" s="1"/>
  <c r="D1110"/>
  <c r="C1110"/>
  <c r="B1110"/>
  <c r="G1110" s="1"/>
  <c r="D1109"/>
  <c r="C1109"/>
  <c r="B1109"/>
  <c r="G1109" s="1"/>
  <c r="D1108"/>
  <c r="C1108"/>
  <c r="B1108"/>
  <c r="G1108" s="1"/>
  <c r="D1107"/>
  <c r="C1107"/>
  <c r="B1107"/>
  <c r="G1107" s="1"/>
  <c r="D1106"/>
  <c r="C1106"/>
  <c r="B1106"/>
  <c r="G1106" s="1"/>
  <c r="D1105"/>
  <c r="C1105"/>
  <c r="B1105"/>
  <c r="G1105" s="1"/>
  <c r="D1104"/>
  <c r="C1104"/>
  <c r="B1104"/>
  <c r="G1104" s="1"/>
  <c r="D1103"/>
  <c r="C1103"/>
  <c r="B1103"/>
  <c r="G1103" s="1"/>
  <c r="D1102"/>
  <c r="C1102"/>
  <c r="B1102"/>
  <c r="G1102" s="1"/>
  <c r="D1101"/>
  <c r="C1101"/>
  <c r="B1101"/>
  <c r="G1101" s="1"/>
  <c r="D1100"/>
  <c r="C1100"/>
  <c r="B1100"/>
  <c r="G1100" s="1"/>
  <c r="D1099"/>
  <c r="C1099"/>
  <c r="B1099"/>
  <c r="G1099" s="1"/>
  <c r="D1098"/>
  <c r="C1098"/>
  <c r="B1098"/>
  <c r="G1098" s="1"/>
  <c r="D1097"/>
  <c r="C1097"/>
  <c r="B1097"/>
  <c r="G1097" s="1"/>
  <c r="D1096"/>
  <c r="C1096"/>
  <c r="B1096"/>
  <c r="G1096" s="1"/>
  <c r="D1095"/>
  <c r="C1095"/>
  <c r="B1095"/>
  <c r="G1095" s="1"/>
  <c r="D1094"/>
  <c r="C1094"/>
  <c r="B1094"/>
  <c r="G1094" s="1"/>
  <c r="D1093"/>
  <c r="C1093"/>
  <c r="B1093"/>
  <c r="G1093" s="1"/>
  <c r="D1092"/>
  <c r="C1092"/>
  <c r="B1092"/>
  <c r="G1092" s="1"/>
  <c r="D1091"/>
  <c r="C1091"/>
  <c r="B1091"/>
  <c r="G1091" s="1"/>
  <c r="D1090"/>
  <c r="C1090"/>
  <c r="B1090"/>
  <c r="G1090" s="1"/>
  <c r="D1089"/>
  <c r="C1089"/>
  <c r="B1089"/>
  <c r="G1089" s="1"/>
  <c r="D1088"/>
  <c r="C1088"/>
  <c r="B1088"/>
  <c r="G1088" s="1"/>
  <c r="D1087"/>
  <c r="C1087"/>
  <c r="B1087"/>
  <c r="G1087" s="1"/>
  <c r="G1086"/>
  <c r="D1086"/>
  <c r="C1086"/>
  <c r="B1086"/>
  <c r="D1085"/>
  <c r="C1085"/>
  <c r="B1085"/>
  <c r="G1085" s="1"/>
  <c r="D1084"/>
  <c r="C1084"/>
  <c r="B1084"/>
  <c r="G1084" s="1"/>
  <c r="D1083"/>
  <c r="C1083"/>
  <c r="B1083"/>
  <c r="G1083" s="1"/>
  <c r="G1082"/>
  <c r="D1082"/>
  <c r="C1082"/>
  <c r="B1082"/>
  <c r="D1081"/>
  <c r="C1081"/>
  <c r="B1081"/>
  <c r="G1081" s="1"/>
  <c r="D1080"/>
  <c r="C1080"/>
  <c r="B1080"/>
  <c r="G1080" s="1"/>
  <c r="D1079"/>
  <c r="C1079"/>
  <c r="B1079"/>
  <c r="G1079" s="1"/>
  <c r="D1078"/>
  <c r="C1078"/>
  <c r="B1078"/>
  <c r="G1078" s="1"/>
  <c r="D1077"/>
  <c r="C1077"/>
  <c r="B1077"/>
  <c r="G1077" s="1"/>
  <c r="D1076"/>
  <c r="C1076"/>
  <c r="B1076"/>
  <c r="G1076" s="1"/>
  <c r="D1075"/>
  <c r="C1075"/>
  <c r="B1075"/>
  <c r="G1075" s="1"/>
  <c r="D1074"/>
  <c r="C1074"/>
  <c r="B1074"/>
  <c r="G1074" s="1"/>
  <c r="D1073"/>
  <c r="C1073"/>
  <c r="B1073"/>
  <c r="G1073" s="1"/>
  <c r="D1072"/>
  <c r="C1072"/>
  <c r="B1072"/>
  <c r="G1072" s="1"/>
  <c r="D1071"/>
  <c r="C1071"/>
  <c r="B1071"/>
  <c r="G1071" s="1"/>
  <c r="D1070"/>
  <c r="C1070"/>
  <c r="B1070"/>
  <c r="G1070" s="1"/>
  <c r="D1069"/>
  <c r="C1069"/>
  <c r="B1069"/>
  <c r="G1069" s="1"/>
  <c r="D1068"/>
  <c r="C1068"/>
  <c r="B1068"/>
  <c r="G1068" s="1"/>
  <c r="D1067"/>
  <c r="C1067"/>
  <c r="B1067"/>
  <c r="G1067" s="1"/>
  <c r="D1066"/>
  <c r="C1066"/>
  <c r="B1066"/>
  <c r="G1066" s="1"/>
  <c r="D1065"/>
  <c r="C1065"/>
  <c r="B1065"/>
  <c r="G1065" s="1"/>
  <c r="D1064"/>
  <c r="C1064"/>
  <c r="B1064"/>
  <c r="G1064" s="1"/>
  <c r="D1063"/>
  <c r="C1063"/>
  <c r="B1063"/>
  <c r="G1063" s="1"/>
  <c r="G1062"/>
  <c r="D1062"/>
  <c r="C1062"/>
  <c r="B1062"/>
  <c r="D1061"/>
  <c r="C1061"/>
  <c r="B1061"/>
  <c r="G1061" s="1"/>
  <c r="D1060"/>
  <c r="C1060"/>
  <c r="B1060"/>
  <c r="G1060" s="1"/>
  <c r="D1059"/>
  <c r="C1059"/>
  <c r="B1059"/>
  <c r="G1059" s="1"/>
  <c r="D1058"/>
  <c r="C1058"/>
  <c r="B1058"/>
  <c r="G1058" s="1"/>
  <c r="D1057"/>
  <c r="C1057"/>
  <c r="B1057"/>
  <c r="G1057" s="1"/>
  <c r="D1056"/>
  <c r="C1056"/>
  <c r="B1056"/>
  <c r="G1056" s="1"/>
  <c r="D1055"/>
  <c r="C1055"/>
  <c r="B1055"/>
  <c r="G1055" s="1"/>
  <c r="D1054"/>
  <c r="C1054"/>
  <c r="B1054"/>
  <c r="G1054" s="1"/>
  <c r="D1053"/>
  <c r="C1053"/>
  <c r="B1053"/>
  <c r="G1053" s="1"/>
  <c r="D1052"/>
  <c r="C1052"/>
  <c r="B1052"/>
  <c r="G1052" s="1"/>
  <c r="D1051"/>
  <c r="C1051"/>
  <c r="B1051"/>
  <c r="G1051" s="1"/>
  <c r="G1050"/>
  <c r="D1050"/>
  <c r="C1050"/>
  <c r="B1050"/>
  <c r="D1049"/>
  <c r="C1049"/>
  <c r="B1049"/>
  <c r="G1049" s="1"/>
  <c r="D1048"/>
  <c r="C1048"/>
  <c r="B1048"/>
  <c r="G1048" s="1"/>
  <c r="D1047"/>
  <c r="C1047"/>
  <c r="B1047"/>
  <c r="G1047" s="1"/>
  <c r="D1046"/>
  <c r="C1046"/>
  <c r="B1046"/>
  <c r="G1046" s="1"/>
  <c r="D1045"/>
  <c r="C1045"/>
  <c r="B1045"/>
  <c r="G1045" s="1"/>
  <c r="D1044"/>
  <c r="C1044"/>
  <c r="B1044"/>
  <c r="G1044" s="1"/>
  <c r="D1043"/>
  <c r="C1043"/>
  <c r="B1043"/>
  <c r="G1043" s="1"/>
  <c r="D1042"/>
  <c r="C1042"/>
  <c r="B1042"/>
  <c r="G1042" s="1"/>
  <c r="D1041"/>
  <c r="C1041"/>
  <c r="B1041"/>
  <c r="G1041" s="1"/>
  <c r="D1040"/>
  <c r="C1040"/>
  <c r="B1040"/>
  <c r="G1040" s="1"/>
  <c r="D1039"/>
  <c r="C1039"/>
  <c r="B1039"/>
  <c r="G1039" s="1"/>
  <c r="D1038"/>
  <c r="C1038"/>
  <c r="B1038"/>
  <c r="G1038" s="1"/>
  <c r="D1037"/>
  <c r="C1037"/>
  <c r="B1037"/>
  <c r="G1037" s="1"/>
  <c r="D1036"/>
  <c r="C1036"/>
  <c r="B1036"/>
  <c r="G1036" s="1"/>
  <c r="D1035"/>
  <c r="C1035"/>
  <c r="B1035"/>
  <c r="G1035" s="1"/>
  <c r="D1034"/>
  <c r="C1034"/>
  <c r="B1034"/>
  <c r="G1034" s="1"/>
  <c r="D1033"/>
  <c r="C1033"/>
  <c r="B1033"/>
  <c r="G1033" s="1"/>
  <c r="D1032"/>
  <c r="C1032"/>
  <c r="B1032"/>
  <c r="G1032" s="1"/>
  <c r="D1031"/>
  <c r="C1031"/>
  <c r="B1031"/>
  <c r="G1031" s="1"/>
  <c r="D1030"/>
  <c r="C1030"/>
  <c r="B1030"/>
  <c r="G1030" s="1"/>
  <c r="G1029"/>
  <c r="D1029"/>
  <c r="C1029"/>
  <c r="B1029"/>
  <c r="D1028"/>
  <c r="C1028"/>
  <c r="B1028"/>
  <c r="G1028" s="1"/>
  <c r="D1027"/>
  <c r="C1027"/>
  <c r="B1027"/>
  <c r="G1027" s="1"/>
  <c r="D1026"/>
  <c r="C1026"/>
  <c r="B1026"/>
  <c r="G1026" s="1"/>
  <c r="D1025"/>
  <c r="C1025"/>
  <c r="B1025"/>
  <c r="G1025" s="1"/>
  <c r="D1024"/>
  <c r="C1024"/>
  <c r="B1024"/>
  <c r="G1024" s="1"/>
  <c r="D1023"/>
  <c r="C1023"/>
  <c r="B1023"/>
  <c r="G1023" s="1"/>
  <c r="D1022"/>
  <c r="C1022"/>
  <c r="B1022"/>
  <c r="G1022" s="1"/>
  <c r="D1021"/>
  <c r="C1021"/>
  <c r="B1021"/>
  <c r="G1021" s="1"/>
  <c r="D1020"/>
  <c r="C1020"/>
  <c r="B1020"/>
  <c r="G1020" s="1"/>
  <c r="D1019"/>
  <c r="C1019"/>
  <c r="B1019"/>
  <c r="G1019" s="1"/>
  <c r="D1018"/>
  <c r="C1018"/>
  <c r="B1018"/>
  <c r="G1018" s="1"/>
  <c r="D1017"/>
  <c r="C1017"/>
  <c r="B1017"/>
  <c r="G1017" s="1"/>
  <c r="D1016"/>
  <c r="C1016"/>
  <c r="B1016"/>
  <c r="G1016" s="1"/>
  <c r="D1015"/>
  <c r="C1015"/>
  <c r="B1015"/>
  <c r="G1015" s="1"/>
  <c r="D1014"/>
  <c r="C1014"/>
  <c r="B1014"/>
  <c r="G1014" s="1"/>
  <c r="D1013"/>
  <c r="C1013"/>
  <c r="B1013"/>
  <c r="G1013" s="1"/>
  <c r="D1012"/>
  <c r="C1012"/>
  <c r="B1012"/>
  <c r="G1012" s="1"/>
  <c r="D1011"/>
  <c r="C1011"/>
  <c r="B1011"/>
  <c r="G1011" s="1"/>
  <c r="D1010"/>
  <c r="C1010"/>
  <c r="B1010"/>
  <c r="G1010" s="1"/>
  <c r="D1009"/>
  <c r="C1009"/>
  <c r="B1009"/>
  <c r="G1009" s="1"/>
  <c r="D1008"/>
  <c r="C1008"/>
  <c r="B1008"/>
  <c r="G1008" s="1"/>
  <c r="D1007"/>
  <c r="C1007"/>
  <c r="B1007"/>
  <c r="G1007" s="1"/>
  <c r="D1006"/>
  <c r="C1006"/>
  <c r="B1006"/>
  <c r="G1006" s="1"/>
  <c r="D1005"/>
  <c r="C1005"/>
  <c r="B1005"/>
  <c r="G1005" s="1"/>
  <c r="D1004"/>
  <c r="C1004"/>
  <c r="B1004"/>
  <c r="G1004" s="1"/>
  <c r="D1003"/>
  <c r="C1003"/>
  <c r="B1003"/>
  <c r="G1003" s="1"/>
  <c r="D1002"/>
  <c r="C1002"/>
  <c r="B1002"/>
  <c r="G1002" s="1"/>
  <c r="D1001"/>
  <c r="C1001"/>
  <c r="B1001"/>
  <c r="G1001" s="1"/>
  <c r="D1000"/>
  <c r="C1000"/>
  <c r="B1000"/>
  <c r="G1000" s="1"/>
  <c r="D999"/>
  <c r="C999"/>
  <c r="B999"/>
  <c r="G999" s="1"/>
  <c r="D998"/>
  <c r="C998"/>
  <c r="B998"/>
  <c r="G998" s="1"/>
  <c r="D997"/>
  <c r="C997"/>
  <c r="B997"/>
  <c r="G997" s="1"/>
  <c r="D996"/>
  <c r="C996"/>
  <c r="B996"/>
  <c r="G996" s="1"/>
  <c r="D995"/>
  <c r="C995"/>
  <c r="B995"/>
  <c r="G995" s="1"/>
  <c r="D994"/>
  <c r="C994"/>
  <c r="B994"/>
  <c r="G994" s="1"/>
  <c r="D993"/>
  <c r="C993"/>
  <c r="B993"/>
  <c r="G993" s="1"/>
  <c r="D992"/>
  <c r="C992"/>
  <c r="B992"/>
  <c r="G992" s="1"/>
  <c r="D991"/>
  <c r="C991"/>
  <c r="B991"/>
  <c r="G991" s="1"/>
  <c r="D990"/>
  <c r="C990"/>
  <c r="B990"/>
  <c r="G990" s="1"/>
  <c r="D989"/>
  <c r="C989"/>
  <c r="B989"/>
  <c r="G989" s="1"/>
  <c r="D988"/>
  <c r="C988"/>
  <c r="B988"/>
  <c r="G988" s="1"/>
  <c r="D987"/>
  <c r="C987"/>
  <c r="B987"/>
  <c r="G987" s="1"/>
  <c r="D986"/>
  <c r="C986"/>
  <c r="B986"/>
  <c r="G986" s="1"/>
  <c r="D985"/>
  <c r="C985"/>
  <c r="B985"/>
  <c r="G985" s="1"/>
  <c r="D984"/>
  <c r="C984"/>
  <c r="B984"/>
  <c r="G984" s="1"/>
  <c r="D983"/>
  <c r="C983"/>
  <c r="B983"/>
  <c r="G983" s="1"/>
  <c r="D982"/>
  <c r="C982"/>
  <c r="B982"/>
  <c r="G982" s="1"/>
  <c r="D981"/>
  <c r="C981"/>
  <c r="B981"/>
  <c r="G981" s="1"/>
  <c r="D980"/>
  <c r="C980"/>
  <c r="B980"/>
  <c r="G980" s="1"/>
  <c r="D979"/>
  <c r="C979"/>
  <c r="B979"/>
  <c r="G979" s="1"/>
  <c r="G978"/>
  <c r="D978"/>
  <c r="C978"/>
  <c r="B978"/>
  <c r="D977"/>
  <c r="C977"/>
  <c r="B977"/>
  <c r="G977" s="1"/>
  <c r="D976"/>
  <c r="C976"/>
  <c r="B976"/>
  <c r="G976" s="1"/>
  <c r="D975"/>
  <c r="C975"/>
  <c r="B975"/>
  <c r="G975" s="1"/>
  <c r="D974"/>
  <c r="C974"/>
  <c r="B974"/>
  <c r="G974" s="1"/>
  <c r="D973"/>
  <c r="C973"/>
  <c r="B973"/>
  <c r="G973" s="1"/>
  <c r="D972"/>
  <c r="C972"/>
  <c r="B972"/>
  <c r="G972" s="1"/>
  <c r="D971"/>
  <c r="C971"/>
  <c r="B971"/>
  <c r="G971" s="1"/>
  <c r="D970"/>
  <c r="C970"/>
  <c r="B970"/>
  <c r="G970" s="1"/>
  <c r="D969"/>
  <c r="C969"/>
  <c r="B969"/>
  <c r="G969" s="1"/>
  <c r="D968"/>
  <c r="C968"/>
  <c r="B968"/>
  <c r="G968" s="1"/>
  <c r="D967"/>
  <c r="C967"/>
  <c r="B967"/>
  <c r="G967" s="1"/>
  <c r="D966"/>
  <c r="C966"/>
  <c r="B966"/>
  <c r="G966" s="1"/>
  <c r="D965"/>
  <c r="C965"/>
  <c r="B965"/>
  <c r="G965" s="1"/>
  <c r="D964"/>
  <c r="C964"/>
  <c r="B964"/>
  <c r="G964" s="1"/>
  <c r="D963"/>
  <c r="C963"/>
  <c r="B963"/>
  <c r="G963" s="1"/>
  <c r="D962"/>
  <c r="C962"/>
  <c r="B962"/>
  <c r="G962" s="1"/>
  <c r="D961"/>
  <c r="C961"/>
  <c r="B961"/>
  <c r="G961" s="1"/>
  <c r="D960"/>
  <c r="C960"/>
  <c r="B960"/>
  <c r="G960" s="1"/>
  <c r="D959"/>
  <c r="C959"/>
  <c r="B959"/>
  <c r="G959" s="1"/>
  <c r="D958"/>
  <c r="C958"/>
  <c r="B958"/>
  <c r="G958" s="1"/>
  <c r="D957"/>
  <c r="C957"/>
  <c r="B957"/>
  <c r="G957" s="1"/>
  <c r="D956"/>
  <c r="C956"/>
  <c r="B956"/>
  <c r="G956" s="1"/>
  <c r="D955"/>
  <c r="C955"/>
  <c r="B955"/>
  <c r="G955" s="1"/>
  <c r="D954"/>
  <c r="C954"/>
  <c r="B954"/>
  <c r="G954" s="1"/>
  <c r="D953"/>
  <c r="C953"/>
  <c r="B953"/>
  <c r="G953" s="1"/>
  <c r="D952"/>
  <c r="C952"/>
  <c r="B952"/>
  <c r="G952" s="1"/>
  <c r="D951"/>
  <c r="C951"/>
  <c r="B951"/>
  <c r="G951" s="1"/>
  <c r="G950"/>
  <c r="D950"/>
  <c r="C950"/>
  <c r="B950"/>
  <c r="D949"/>
  <c r="C949"/>
  <c r="B949"/>
  <c r="G949" s="1"/>
  <c r="D948"/>
  <c r="C948"/>
  <c r="B948"/>
  <c r="G948" s="1"/>
  <c r="D947"/>
  <c r="C947"/>
  <c r="B947"/>
  <c r="G947" s="1"/>
  <c r="G946"/>
  <c r="D946"/>
  <c r="C946"/>
  <c r="B946"/>
  <c r="D945"/>
  <c r="C945"/>
  <c r="B945"/>
  <c r="G945" s="1"/>
  <c r="D944"/>
  <c r="C944"/>
  <c r="B944"/>
  <c r="G944" s="1"/>
  <c r="D943"/>
  <c r="C943"/>
  <c r="B943"/>
  <c r="G943" s="1"/>
  <c r="D942"/>
  <c r="C942"/>
  <c r="B942"/>
  <c r="G942" s="1"/>
  <c r="D941"/>
  <c r="C941"/>
  <c r="B941"/>
  <c r="G941" s="1"/>
  <c r="D940"/>
  <c r="C940"/>
  <c r="B940"/>
  <c r="G940" s="1"/>
  <c r="D939"/>
  <c r="C939"/>
  <c r="B939"/>
  <c r="G939" s="1"/>
  <c r="D938"/>
  <c r="C938"/>
  <c r="B938"/>
  <c r="G938" s="1"/>
  <c r="D937"/>
  <c r="C937"/>
  <c r="B937"/>
  <c r="G937" s="1"/>
  <c r="D936"/>
  <c r="C936"/>
  <c r="B936"/>
  <c r="G936" s="1"/>
  <c r="D935"/>
  <c r="C935"/>
  <c r="B935"/>
  <c r="G935" s="1"/>
  <c r="D934"/>
  <c r="C934"/>
  <c r="B934"/>
  <c r="G934" s="1"/>
  <c r="D933"/>
  <c r="C933"/>
  <c r="B933"/>
  <c r="G933" s="1"/>
  <c r="D932"/>
  <c r="C932"/>
  <c r="B932"/>
  <c r="G932" s="1"/>
  <c r="D931"/>
  <c r="C931"/>
  <c r="B931"/>
  <c r="G931" s="1"/>
  <c r="G930"/>
  <c r="D930"/>
  <c r="C930"/>
  <c r="B930"/>
  <c r="D929"/>
  <c r="C929"/>
  <c r="B929"/>
  <c r="G929" s="1"/>
  <c r="D928"/>
  <c r="C928"/>
  <c r="B928"/>
  <c r="G928" s="1"/>
  <c r="D927"/>
  <c r="C927"/>
  <c r="B927"/>
  <c r="G927" s="1"/>
  <c r="D926"/>
  <c r="C926"/>
  <c r="B926"/>
  <c r="G926" s="1"/>
  <c r="D925"/>
  <c r="C925"/>
  <c r="B925"/>
  <c r="G925" s="1"/>
  <c r="D924"/>
  <c r="C924"/>
  <c r="B924"/>
  <c r="G924" s="1"/>
  <c r="D923"/>
  <c r="C923"/>
  <c r="B923"/>
  <c r="G923" s="1"/>
  <c r="D922"/>
  <c r="C922"/>
  <c r="B922"/>
  <c r="G922" s="1"/>
  <c r="D921"/>
  <c r="C921"/>
  <c r="B921"/>
  <c r="G921" s="1"/>
  <c r="D920"/>
  <c r="C920"/>
  <c r="B920"/>
  <c r="G920" s="1"/>
  <c r="D919"/>
  <c r="C919"/>
  <c r="B919"/>
  <c r="G919" s="1"/>
  <c r="D918"/>
  <c r="C918"/>
  <c r="B918"/>
  <c r="G918" s="1"/>
  <c r="D917"/>
  <c r="C917"/>
  <c r="B917"/>
  <c r="G917" s="1"/>
  <c r="D916"/>
  <c r="C916"/>
  <c r="B916"/>
  <c r="G916" s="1"/>
  <c r="D915"/>
  <c r="C915"/>
  <c r="B915"/>
  <c r="G915" s="1"/>
  <c r="G914"/>
  <c r="D914"/>
  <c r="C914"/>
  <c r="B914"/>
  <c r="D913"/>
  <c r="C913"/>
  <c r="B913"/>
  <c r="G913" s="1"/>
  <c r="D912"/>
  <c r="C912"/>
  <c r="B912"/>
  <c r="G912" s="1"/>
  <c r="D911"/>
  <c r="C911"/>
  <c r="B911"/>
  <c r="G911" s="1"/>
  <c r="D910"/>
  <c r="C910"/>
  <c r="B910"/>
  <c r="G910" s="1"/>
  <c r="D909"/>
  <c r="C909"/>
  <c r="B909"/>
  <c r="G909" s="1"/>
  <c r="D908"/>
  <c r="C908"/>
  <c r="B908"/>
  <c r="G908" s="1"/>
  <c r="D907"/>
  <c r="C907"/>
  <c r="B907"/>
  <c r="G907" s="1"/>
  <c r="D906"/>
  <c r="C906"/>
  <c r="B906"/>
  <c r="G906" s="1"/>
  <c r="D905"/>
  <c r="C905"/>
  <c r="B905"/>
  <c r="G905" s="1"/>
  <c r="D904"/>
  <c r="C904"/>
  <c r="B904"/>
  <c r="G904" s="1"/>
  <c r="D903"/>
  <c r="C903"/>
  <c r="B903"/>
  <c r="G903" s="1"/>
  <c r="D902"/>
  <c r="C902"/>
  <c r="B902"/>
  <c r="G902" s="1"/>
  <c r="D901"/>
  <c r="C901"/>
  <c r="B901"/>
  <c r="G901" s="1"/>
  <c r="D900"/>
  <c r="C900"/>
  <c r="B900"/>
  <c r="G900" s="1"/>
  <c r="D899"/>
  <c r="C899"/>
  <c r="B899"/>
  <c r="G899" s="1"/>
  <c r="G898"/>
  <c r="D898"/>
  <c r="C898"/>
  <c r="B898"/>
  <c r="D897"/>
  <c r="C897"/>
  <c r="B897"/>
  <c r="G897" s="1"/>
  <c r="D896"/>
  <c r="C896"/>
  <c r="B896"/>
  <c r="G896" s="1"/>
  <c r="D895"/>
  <c r="C895"/>
  <c r="B895"/>
  <c r="G895" s="1"/>
  <c r="D894"/>
  <c r="C894"/>
  <c r="B894"/>
  <c r="G894" s="1"/>
  <c r="D893"/>
  <c r="C893"/>
  <c r="B893"/>
  <c r="G893" s="1"/>
  <c r="D892"/>
  <c r="C892"/>
  <c r="B892"/>
  <c r="G892" s="1"/>
  <c r="D891"/>
  <c r="C891"/>
  <c r="B891"/>
  <c r="G891" s="1"/>
  <c r="D890"/>
  <c r="C890"/>
  <c r="B890"/>
  <c r="G890" s="1"/>
  <c r="D889"/>
  <c r="C889"/>
  <c r="B889"/>
  <c r="G889" s="1"/>
  <c r="D888"/>
  <c r="C888"/>
  <c r="B888"/>
  <c r="G888" s="1"/>
  <c r="D887"/>
  <c r="C887"/>
  <c r="B887"/>
  <c r="G887" s="1"/>
  <c r="D886"/>
  <c r="C886"/>
  <c r="B886"/>
  <c r="G886" s="1"/>
  <c r="D885"/>
  <c r="C885"/>
  <c r="B885"/>
  <c r="G885" s="1"/>
  <c r="D884"/>
  <c r="C884"/>
  <c r="B884"/>
  <c r="G884" s="1"/>
  <c r="D883"/>
  <c r="C883"/>
  <c r="B883"/>
  <c r="G883" s="1"/>
  <c r="G882"/>
  <c r="D882"/>
  <c r="C882"/>
  <c r="B882"/>
  <c r="D881"/>
  <c r="C881"/>
  <c r="B881"/>
  <c r="G881" s="1"/>
  <c r="D880"/>
  <c r="C880"/>
  <c r="B880"/>
  <c r="G880" s="1"/>
  <c r="D879"/>
  <c r="C879"/>
  <c r="B879"/>
  <c r="G879" s="1"/>
  <c r="D878"/>
  <c r="C878"/>
  <c r="B878"/>
  <c r="G878" s="1"/>
  <c r="D877"/>
  <c r="C877"/>
  <c r="B877"/>
  <c r="G877" s="1"/>
  <c r="D876"/>
  <c r="C876"/>
  <c r="B876"/>
  <c r="G876" s="1"/>
  <c r="D875"/>
  <c r="C875"/>
  <c r="B875"/>
  <c r="G875" s="1"/>
  <c r="D874"/>
  <c r="C874"/>
  <c r="B874"/>
  <c r="G874" s="1"/>
  <c r="D873"/>
  <c r="C873"/>
  <c r="B873"/>
  <c r="G873" s="1"/>
  <c r="D872"/>
  <c r="C872"/>
  <c r="B872"/>
  <c r="G872" s="1"/>
  <c r="D871"/>
  <c r="C871"/>
  <c r="B871"/>
  <c r="G871" s="1"/>
  <c r="D870"/>
  <c r="C870"/>
  <c r="B870"/>
  <c r="G870" s="1"/>
  <c r="D869"/>
  <c r="C869"/>
  <c r="B869"/>
  <c r="G869" s="1"/>
  <c r="D868"/>
  <c r="C868"/>
  <c r="B868"/>
  <c r="G868" s="1"/>
  <c r="D867"/>
  <c r="C867"/>
  <c r="B867"/>
  <c r="G867" s="1"/>
  <c r="D866"/>
  <c r="C866"/>
  <c r="B866"/>
  <c r="G866" s="1"/>
  <c r="D865"/>
  <c r="C865"/>
  <c r="B865"/>
  <c r="G865" s="1"/>
  <c r="D864"/>
  <c r="C864"/>
  <c r="B864"/>
  <c r="G864" s="1"/>
  <c r="D863"/>
  <c r="C863"/>
  <c r="B863"/>
  <c r="G863" s="1"/>
  <c r="D862"/>
  <c r="C862"/>
  <c r="B862"/>
  <c r="G862" s="1"/>
  <c r="D861"/>
  <c r="C861"/>
  <c r="B861"/>
  <c r="G861" s="1"/>
  <c r="D860"/>
  <c r="C860"/>
  <c r="B860"/>
  <c r="G860" s="1"/>
  <c r="D859"/>
  <c r="C859"/>
  <c r="B859"/>
  <c r="G859" s="1"/>
  <c r="D858"/>
  <c r="C858"/>
  <c r="B858"/>
  <c r="G858" s="1"/>
  <c r="D857"/>
  <c r="C857"/>
  <c r="B857"/>
  <c r="G857" s="1"/>
  <c r="D856"/>
  <c r="C856"/>
  <c r="B856"/>
  <c r="G856" s="1"/>
  <c r="D855"/>
  <c r="C855"/>
  <c r="B855"/>
  <c r="G855" s="1"/>
  <c r="D854"/>
  <c r="C854"/>
  <c r="B854"/>
  <c r="G854" s="1"/>
  <c r="D853"/>
  <c r="C853"/>
  <c r="B853"/>
  <c r="G853" s="1"/>
  <c r="D852"/>
  <c r="C852"/>
  <c r="B852"/>
  <c r="G852" s="1"/>
  <c r="D851"/>
  <c r="C851"/>
  <c r="B851"/>
  <c r="G851" s="1"/>
  <c r="G850"/>
  <c r="D850"/>
  <c r="C850"/>
  <c r="B850"/>
  <c r="D849"/>
  <c r="C849"/>
  <c r="B849"/>
  <c r="G849" s="1"/>
  <c r="D848"/>
  <c r="C848"/>
  <c r="B848"/>
  <c r="G848" s="1"/>
  <c r="D847"/>
  <c r="C847"/>
  <c r="B847"/>
  <c r="G847" s="1"/>
  <c r="D846"/>
  <c r="C846"/>
  <c r="B846"/>
  <c r="G846" s="1"/>
  <c r="D845"/>
  <c r="C845"/>
  <c r="B845"/>
  <c r="G845" s="1"/>
  <c r="D844"/>
  <c r="C844"/>
  <c r="B844"/>
  <c r="G844" s="1"/>
  <c r="D843"/>
  <c r="C843"/>
  <c r="B843"/>
  <c r="G843" s="1"/>
  <c r="D842"/>
  <c r="C842"/>
  <c r="B842"/>
  <c r="G842" s="1"/>
  <c r="D841"/>
  <c r="C841"/>
  <c r="B841"/>
  <c r="G841" s="1"/>
  <c r="D840"/>
  <c r="C840"/>
  <c r="B840"/>
  <c r="G840" s="1"/>
  <c r="D839"/>
  <c r="C839"/>
  <c r="B839"/>
  <c r="G839" s="1"/>
  <c r="D838"/>
  <c r="C838"/>
  <c r="B838"/>
  <c r="G838" s="1"/>
  <c r="D837"/>
  <c r="C837"/>
  <c r="B837"/>
  <c r="G837" s="1"/>
  <c r="D836"/>
  <c r="C836"/>
  <c r="B836"/>
  <c r="G836" s="1"/>
  <c r="D835"/>
  <c r="C835"/>
  <c r="B835"/>
  <c r="G835" s="1"/>
  <c r="D834"/>
  <c r="C834"/>
  <c r="B834"/>
  <c r="G834" s="1"/>
  <c r="D833"/>
  <c r="C833"/>
  <c r="B833"/>
  <c r="G833" s="1"/>
  <c r="D832"/>
  <c r="C832"/>
  <c r="B832"/>
  <c r="G832" s="1"/>
  <c r="D831"/>
  <c r="C831"/>
  <c r="B831"/>
  <c r="G831" s="1"/>
  <c r="D830"/>
  <c r="C830"/>
  <c r="B830"/>
  <c r="G830" s="1"/>
  <c r="D829"/>
  <c r="C829"/>
  <c r="B829"/>
  <c r="G829" s="1"/>
  <c r="D828"/>
  <c r="C828"/>
  <c r="B828"/>
  <c r="G828" s="1"/>
  <c r="D827"/>
  <c r="C827"/>
  <c r="B827"/>
  <c r="G827" s="1"/>
  <c r="D826"/>
  <c r="C826"/>
  <c r="B826"/>
  <c r="G826" s="1"/>
  <c r="D825"/>
  <c r="C825"/>
  <c r="B825"/>
  <c r="G825" s="1"/>
  <c r="D824"/>
  <c r="C824"/>
  <c r="B824"/>
  <c r="G824" s="1"/>
  <c r="D823"/>
  <c r="C823"/>
  <c r="B823"/>
  <c r="G823" s="1"/>
  <c r="D822"/>
  <c r="C822"/>
  <c r="B822"/>
  <c r="G822" s="1"/>
  <c r="D821"/>
  <c r="C821"/>
  <c r="B821"/>
  <c r="G821" s="1"/>
  <c r="D820"/>
  <c r="C820"/>
  <c r="B820"/>
  <c r="G820" s="1"/>
  <c r="D819"/>
  <c r="C819"/>
  <c r="B819"/>
  <c r="G819" s="1"/>
  <c r="D818"/>
  <c r="C818"/>
  <c r="B818"/>
  <c r="G818" s="1"/>
  <c r="D817"/>
  <c r="C817"/>
  <c r="B817"/>
  <c r="G817" s="1"/>
  <c r="D816"/>
  <c r="C816"/>
  <c r="B816"/>
  <c r="G816" s="1"/>
  <c r="D815"/>
  <c r="C815"/>
  <c r="B815"/>
  <c r="G815" s="1"/>
  <c r="D814"/>
  <c r="C814"/>
  <c r="B814"/>
  <c r="G814" s="1"/>
  <c r="D813"/>
  <c r="C813"/>
  <c r="B813"/>
  <c r="G813" s="1"/>
  <c r="D812"/>
  <c r="C812"/>
  <c r="B812"/>
  <c r="G812" s="1"/>
  <c r="D811"/>
  <c r="C811"/>
  <c r="B811"/>
  <c r="G811" s="1"/>
  <c r="D810"/>
  <c r="C810"/>
  <c r="B810"/>
  <c r="G810" s="1"/>
  <c r="D809"/>
  <c r="C809"/>
  <c r="B809"/>
  <c r="G809" s="1"/>
  <c r="D808"/>
  <c r="C808"/>
  <c r="B808"/>
  <c r="G808" s="1"/>
  <c r="D807"/>
  <c r="C807"/>
  <c r="B807"/>
  <c r="G807" s="1"/>
  <c r="D806"/>
  <c r="C806"/>
  <c r="B806"/>
  <c r="G806" s="1"/>
  <c r="D805"/>
  <c r="C805"/>
  <c r="B805"/>
  <c r="G805" s="1"/>
  <c r="D804"/>
  <c r="C804"/>
  <c r="B804"/>
  <c r="G804" s="1"/>
  <c r="D803"/>
  <c r="C803"/>
  <c r="B803"/>
  <c r="G803" s="1"/>
  <c r="G802"/>
  <c r="D802"/>
  <c r="C802"/>
  <c r="B802"/>
  <c r="D801"/>
  <c r="C801"/>
  <c r="B801"/>
  <c r="G801" s="1"/>
  <c r="D800"/>
  <c r="C800"/>
  <c r="B800"/>
  <c r="G800" s="1"/>
  <c r="D799"/>
  <c r="C799"/>
  <c r="B799"/>
  <c r="G799" s="1"/>
  <c r="D798"/>
  <c r="C798"/>
  <c r="B798"/>
  <c r="G798" s="1"/>
  <c r="D797"/>
  <c r="C797"/>
  <c r="B797"/>
  <c r="G797" s="1"/>
  <c r="D796"/>
  <c r="C796"/>
  <c r="B796"/>
  <c r="G796" s="1"/>
  <c r="D795"/>
  <c r="C795"/>
  <c r="B795"/>
  <c r="G795" s="1"/>
  <c r="D794"/>
  <c r="C794"/>
  <c r="B794"/>
  <c r="G794" s="1"/>
  <c r="D793"/>
  <c r="C793"/>
  <c r="B793"/>
  <c r="G793" s="1"/>
  <c r="D792"/>
  <c r="C792"/>
  <c r="B792"/>
  <c r="G792" s="1"/>
  <c r="D791"/>
  <c r="C791"/>
  <c r="B791"/>
  <c r="G791" s="1"/>
  <c r="D790"/>
  <c r="C790"/>
  <c r="B790"/>
  <c r="G790" s="1"/>
  <c r="D789"/>
  <c r="C789"/>
  <c r="B789"/>
  <c r="G789" s="1"/>
  <c r="D788"/>
  <c r="C788"/>
  <c r="B788"/>
  <c r="G788" s="1"/>
  <c r="D787"/>
  <c r="C787"/>
  <c r="B787"/>
  <c r="G787" s="1"/>
  <c r="G786"/>
  <c r="D786"/>
  <c r="C786"/>
  <c r="B786"/>
  <c r="D785"/>
  <c r="C785"/>
  <c r="B785"/>
  <c r="G785" s="1"/>
  <c r="D784"/>
  <c r="C784"/>
  <c r="B784"/>
  <c r="G784" s="1"/>
  <c r="D783"/>
  <c r="C783"/>
  <c r="B783"/>
  <c r="G783" s="1"/>
  <c r="D782"/>
  <c r="C782"/>
  <c r="B782"/>
  <c r="G782" s="1"/>
  <c r="D781"/>
  <c r="C781"/>
  <c r="B781"/>
  <c r="G781" s="1"/>
  <c r="D780"/>
  <c r="C780"/>
  <c r="B780"/>
  <c r="G780" s="1"/>
  <c r="D779"/>
  <c r="C779"/>
  <c r="B779"/>
  <c r="G779" s="1"/>
  <c r="D778"/>
  <c r="C778"/>
  <c r="B778"/>
  <c r="G778" s="1"/>
  <c r="D777"/>
  <c r="C777"/>
  <c r="B777"/>
  <c r="G777" s="1"/>
  <c r="D776"/>
  <c r="C776"/>
  <c r="B776"/>
  <c r="G776" s="1"/>
  <c r="D775"/>
  <c r="C775"/>
  <c r="B775"/>
  <c r="G775" s="1"/>
  <c r="D774"/>
  <c r="C774"/>
  <c r="B774"/>
  <c r="G774" s="1"/>
  <c r="D773"/>
  <c r="C773"/>
  <c r="B773"/>
  <c r="G773" s="1"/>
  <c r="D772"/>
  <c r="C772"/>
  <c r="B772"/>
  <c r="G772" s="1"/>
  <c r="D771"/>
  <c r="C771"/>
  <c r="B771"/>
  <c r="G771" s="1"/>
  <c r="D770"/>
  <c r="C770"/>
  <c r="B770"/>
  <c r="G770" s="1"/>
  <c r="D769"/>
  <c r="C769"/>
  <c r="B769"/>
  <c r="G769" s="1"/>
  <c r="D768"/>
  <c r="C768"/>
  <c r="B768"/>
  <c r="G768" s="1"/>
  <c r="D767"/>
  <c r="C767"/>
  <c r="B767"/>
  <c r="G767" s="1"/>
  <c r="D766"/>
  <c r="C766"/>
  <c r="B766"/>
  <c r="G766" s="1"/>
  <c r="D765"/>
  <c r="C765"/>
  <c r="B765"/>
  <c r="G765" s="1"/>
  <c r="D764"/>
  <c r="C764"/>
  <c r="B764"/>
  <c r="G764" s="1"/>
  <c r="D763"/>
  <c r="C763"/>
  <c r="B763"/>
  <c r="G763" s="1"/>
  <c r="D762"/>
  <c r="C762"/>
  <c r="B762"/>
  <c r="G762" s="1"/>
  <c r="D761"/>
  <c r="C761"/>
  <c r="B761"/>
  <c r="G761" s="1"/>
  <c r="D760"/>
  <c r="C760"/>
  <c r="B760"/>
  <c r="G760" s="1"/>
  <c r="D759"/>
  <c r="C759"/>
  <c r="B759"/>
  <c r="G759" s="1"/>
  <c r="D758"/>
  <c r="C758"/>
  <c r="B758"/>
  <c r="G758" s="1"/>
  <c r="D757"/>
  <c r="C757"/>
  <c r="B757"/>
  <c r="G757" s="1"/>
  <c r="D756"/>
  <c r="C756"/>
  <c r="B756"/>
  <c r="G756" s="1"/>
  <c r="D755"/>
  <c r="C755"/>
  <c r="B755"/>
  <c r="G755" s="1"/>
  <c r="G754"/>
  <c r="D754"/>
  <c r="C754"/>
  <c r="B754"/>
  <c r="D753"/>
  <c r="C753"/>
  <c r="B753"/>
  <c r="G753" s="1"/>
  <c r="D752"/>
  <c r="C752"/>
  <c r="B752"/>
  <c r="G752" s="1"/>
  <c r="D751"/>
  <c r="C751"/>
  <c r="B751"/>
  <c r="G751" s="1"/>
  <c r="D750"/>
  <c r="C750"/>
  <c r="B750"/>
  <c r="G750" s="1"/>
  <c r="D749"/>
  <c r="C749"/>
  <c r="B749"/>
  <c r="G749" s="1"/>
  <c r="D748"/>
  <c r="C748"/>
  <c r="B748"/>
  <c r="G748" s="1"/>
  <c r="D747"/>
  <c r="C747"/>
  <c r="B747"/>
  <c r="G747" s="1"/>
  <c r="D746"/>
  <c r="C746"/>
  <c r="B746"/>
  <c r="G746" s="1"/>
  <c r="D745"/>
  <c r="C745"/>
  <c r="B745"/>
  <c r="G745" s="1"/>
  <c r="D744"/>
  <c r="C744"/>
  <c r="B744"/>
  <c r="G744" s="1"/>
  <c r="D743"/>
  <c r="C743"/>
  <c r="B743"/>
  <c r="G743" s="1"/>
  <c r="D742"/>
  <c r="C742"/>
  <c r="B742"/>
  <c r="G742" s="1"/>
  <c r="D741"/>
  <c r="C741"/>
  <c r="B741"/>
  <c r="G741" s="1"/>
  <c r="D740"/>
  <c r="C740"/>
  <c r="B740"/>
  <c r="G740" s="1"/>
  <c r="D739"/>
  <c r="C739"/>
  <c r="B739"/>
  <c r="G739" s="1"/>
  <c r="D738"/>
  <c r="C738"/>
  <c r="B738"/>
  <c r="G738" s="1"/>
  <c r="D737"/>
  <c r="C737"/>
  <c r="B737"/>
  <c r="G737" s="1"/>
  <c r="D736"/>
  <c r="C736"/>
  <c r="B736"/>
  <c r="G736" s="1"/>
  <c r="D735"/>
  <c r="C735"/>
  <c r="B735"/>
  <c r="G735" s="1"/>
  <c r="D734"/>
  <c r="C734"/>
  <c r="B734"/>
  <c r="G734" s="1"/>
  <c r="D733"/>
  <c r="C733"/>
  <c r="B733"/>
  <c r="G733" s="1"/>
  <c r="D732"/>
  <c r="C732"/>
  <c r="B732"/>
  <c r="G732" s="1"/>
  <c r="D731"/>
  <c r="C731"/>
  <c r="B731"/>
  <c r="G731" s="1"/>
  <c r="D730"/>
  <c r="C730"/>
  <c r="B730"/>
  <c r="G730" s="1"/>
  <c r="D729"/>
  <c r="C729"/>
  <c r="B729"/>
  <c r="G729" s="1"/>
  <c r="D728"/>
  <c r="C728"/>
  <c r="B728"/>
  <c r="G728" s="1"/>
  <c r="D727"/>
  <c r="C727"/>
  <c r="B727"/>
  <c r="G727" s="1"/>
  <c r="D726"/>
  <c r="C726"/>
  <c r="B726"/>
  <c r="G726" s="1"/>
  <c r="D725"/>
  <c r="C725"/>
  <c r="B725"/>
  <c r="G725" s="1"/>
  <c r="D724"/>
  <c r="C724"/>
  <c r="B724"/>
  <c r="G724" s="1"/>
  <c r="D723"/>
  <c r="C723"/>
  <c r="B723"/>
  <c r="G723" s="1"/>
  <c r="G722"/>
  <c r="D722"/>
  <c r="C722"/>
  <c r="B722"/>
  <c r="D721"/>
  <c r="C721"/>
  <c r="B721"/>
  <c r="G721" s="1"/>
  <c r="D720"/>
  <c r="C720"/>
  <c r="B720"/>
  <c r="G720" s="1"/>
  <c r="D719"/>
  <c r="C719"/>
  <c r="B719"/>
  <c r="G719" s="1"/>
  <c r="D718"/>
  <c r="C718"/>
  <c r="B718"/>
  <c r="G718" s="1"/>
  <c r="D717"/>
  <c r="C717"/>
  <c r="B717"/>
  <c r="G717" s="1"/>
  <c r="D716"/>
  <c r="C716"/>
  <c r="B716"/>
  <c r="G716" s="1"/>
  <c r="D715"/>
  <c r="C715"/>
  <c r="B715"/>
  <c r="G715" s="1"/>
  <c r="D714"/>
  <c r="C714"/>
  <c r="B714"/>
  <c r="G714" s="1"/>
  <c r="D713"/>
  <c r="C713"/>
  <c r="B713"/>
  <c r="G713" s="1"/>
  <c r="D712"/>
  <c r="C712"/>
  <c r="B712"/>
  <c r="G712" s="1"/>
  <c r="D711"/>
  <c r="C711"/>
  <c r="B711"/>
  <c r="G711" s="1"/>
  <c r="D710"/>
  <c r="C710"/>
  <c r="B710"/>
  <c r="G710" s="1"/>
  <c r="D709"/>
  <c r="C709"/>
  <c r="B709"/>
  <c r="G709" s="1"/>
  <c r="D708"/>
  <c r="C708"/>
  <c r="B708"/>
  <c r="G708" s="1"/>
  <c r="D707"/>
  <c r="C707"/>
  <c r="B707"/>
  <c r="G707" s="1"/>
  <c r="D706"/>
  <c r="C706"/>
  <c r="B706"/>
  <c r="G706" s="1"/>
  <c r="D705"/>
  <c r="C705"/>
  <c r="B705"/>
  <c r="G705" s="1"/>
  <c r="D704"/>
  <c r="C704"/>
  <c r="B704"/>
  <c r="G704" s="1"/>
  <c r="D703"/>
  <c r="C703"/>
  <c r="B703"/>
  <c r="G703" s="1"/>
  <c r="D702"/>
  <c r="C702"/>
  <c r="B702"/>
  <c r="G702" s="1"/>
  <c r="D701"/>
  <c r="C701"/>
  <c r="B701"/>
  <c r="G701" s="1"/>
  <c r="D700"/>
  <c r="C700"/>
  <c r="B700"/>
  <c r="G700" s="1"/>
  <c r="D699"/>
  <c r="C699"/>
  <c r="B699"/>
  <c r="G699" s="1"/>
  <c r="D698"/>
  <c r="C698"/>
  <c r="B698"/>
  <c r="G698" s="1"/>
  <c r="D697"/>
  <c r="C697"/>
  <c r="B697"/>
  <c r="G697" s="1"/>
  <c r="D696"/>
  <c r="C696"/>
  <c r="B696"/>
  <c r="G696" s="1"/>
  <c r="D695"/>
  <c r="C695"/>
  <c r="B695"/>
  <c r="G695" s="1"/>
  <c r="D694"/>
  <c r="C694"/>
  <c r="B694"/>
  <c r="G694" s="1"/>
  <c r="D693"/>
  <c r="C693"/>
  <c r="B693"/>
  <c r="G693" s="1"/>
  <c r="D692"/>
  <c r="C692"/>
  <c r="B692"/>
  <c r="G692" s="1"/>
  <c r="D691"/>
  <c r="C691"/>
  <c r="B691"/>
  <c r="G691" s="1"/>
  <c r="G690"/>
  <c r="D690"/>
  <c r="C690"/>
  <c r="B690"/>
  <c r="D689"/>
  <c r="C689"/>
  <c r="B689"/>
  <c r="G689" s="1"/>
  <c r="D688"/>
  <c r="C688"/>
  <c r="B688"/>
  <c r="G688" s="1"/>
  <c r="D687"/>
  <c r="C687"/>
  <c r="B687"/>
  <c r="G687" s="1"/>
  <c r="D686"/>
  <c r="C686"/>
  <c r="B686"/>
  <c r="G686" s="1"/>
  <c r="D685"/>
  <c r="C685"/>
  <c r="B685"/>
  <c r="G685" s="1"/>
  <c r="D684"/>
  <c r="C684"/>
  <c r="B684"/>
  <c r="G684" s="1"/>
  <c r="D683"/>
  <c r="C683"/>
  <c r="B683"/>
  <c r="G683" s="1"/>
  <c r="D682"/>
  <c r="C682"/>
  <c r="B682"/>
  <c r="G682" s="1"/>
  <c r="G681"/>
  <c r="D681"/>
  <c r="C681"/>
  <c r="B681"/>
  <c r="D680"/>
  <c r="C680"/>
  <c r="B680"/>
  <c r="G680" s="1"/>
  <c r="D679"/>
  <c r="C679"/>
  <c r="B679"/>
  <c r="G679" s="1"/>
  <c r="D678"/>
  <c r="C678"/>
  <c r="B678"/>
  <c r="G678" s="1"/>
  <c r="D677"/>
  <c r="C677"/>
  <c r="B677"/>
  <c r="G677" s="1"/>
  <c r="D676"/>
  <c r="C676"/>
  <c r="B676"/>
  <c r="G676" s="1"/>
  <c r="D675"/>
  <c r="C675"/>
  <c r="B675"/>
  <c r="G675" s="1"/>
  <c r="D674"/>
  <c r="C674"/>
  <c r="B674"/>
  <c r="G674" s="1"/>
  <c r="D673"/>
  <c r="C673"/>
  <c r="B673"/>
  <c r="G673" s="1"/>
  <c r="D672"/>
  <c r="C672"/>
  <c r="B672"/>
  <c r="G672" s="1"/>
  <c r="D671"/>
  <c r="C671"/>
  <c r="B671"/>
  <c r="G671" s="1"/>
  <c r="D670"/>
  <c r="C670"/>
  <c r="B670"/>
  <c r="G670" s="1"/>
  <c r="D669"/>
  <c r="C669"/>
  <c r="B669"/>
  <c r="G669" s="1"/>
  <c r="D668"/>
  <c r="C668"/>
  <c r="B668"/>
  <c r="G668" s="1"/>
  <c r="D667"/>
  <c r="C667"/>
  <c r="B667"/>
  <c r="G667" s="1"/>
  <c r="D666"/>
  <c r="C666"/>
  <c r="B666"/>
  <c r="G666" s="1"/>
  <c r="G665"/>
  <c r="D665"/>
  <c r="C665"/>
  <c r="B665"/>
  <c r="D664"/>
  <c r="C664"/>
  <c r="B664"/>
  <c r="G664" s="1"/>
  <c r="D663"/>
  <c r="C663"/>
  <c r="B663"/>
  <c r="G663" s="1"/>
  <c r="D662"/>
  <c r="C662"/>
  <c r="B662"/>
  <c r="G662" s="1"/>
  <c r="D661"/>
  <c r="C661"/>
  <c r="B661"/>
  <c r="G661" s="1"/>
  <c r="D660"/>
  <c r="C660"/>
  <c r="B660"/>
  <c r="G660" s="1"/>
  <c r="D659"/>
  <c r="C659"/>
  <c r="B659"/>
  <c r="G659" s="1"/>
  <c r="D658"/>
  <c r="C658"/>
  <c r="B658"/>
  <c r="G658" s="1"/>
  <c r="D657"/>
  <c r="C657"/>
  <c r="B657"/>
  <c r="G657" s="1"/>
  <c r="D656"/>
  <c r="C656"/>
  <c r="B656"/>
  <c r="G656" s="1"/>
  <c r="D655"/>
  <c r="C655"/>
  <c r="B655"/>
  <c r="G655" s="1"/>
  <c r="D654"/>
  <c r="C654"/>
  <c r="B654"/>
  <c r="G654" s="1"/>
  <c r="G653"/>
  <c r="D653"/>
  <c r="C653"/>
  <c r="B653"/>
  <c r="D652"/>
  <c r="C652"/>
  <c r="B652"/>
  <c r="G652" s="1"/>
  <c r="D651"/>
  <c r="C651"/>
  <c r="B651"/>
  <c r="G651" s="1"/>
  <c r="D650"/>
  <c r="C650"/>
  <c r="B650"/>
  <c r="G650" s="1"/>
  <c r="G649"/>
  <c r="D649"/>
  <c r="C649"/>
  <c r="B649"/>
  <c r="D648"/>
  <c r="C648"/>
  <c r="B648"/>
  <c r="G648" s="1"/>
  <c r="D647"/>
  <c r="C647"/>
  <c r="B647"/>
  <c r="G647" s="1"/>
  <c r="D646"/>
  <c r="C646"/>
  <c r="B646"/>
  <c r="G646" s="1"/>
  <c r="D645"/>
  <c r="C645"/>
  <c r="B645"/>
  <c r="G645" s="1"/>
  <c r="D644"/>
  <c r="C644"/>
  <c r="B644"/>
  <c r="G644" s="1"/>
  <c r="D643"/>
  <c r="C643"/>
  <c r="B643"/>
  <c r="G643" s="1"/>
  <c r="D642"/>
  <c r="C642"/>
  <c r="B642"/>
  <c r="G642" s="1"/>
  <c r="D641"/>
  <c r="C641"/>
  <c r="B641"/>
  <c r="G641" s="1"/>
  <c r="D640"/>
  <c r="C640"/>
  <c r="B640"/>
  <c r="G640" s="1"/>
  <c r="D639"/>
  <c r="C639"/>
  <c r="B639"/>
  <c r="G639" s="1"/>
  <c r="D638"/>
  <c r="C638"/>
  <c r="B638"/>
  <c r="G638" s="1"/>
  <c r="D637"/>
  <c r="C637"/>
  <c r="B637"/>
  <c r="G637" s="1"/>
  <c r="D636"/>
  <c r="C636"/>
  <c r="B636"/>
  <c r="G636" s="1"/>
  <c r="D635"/>
  <c r="C635"/>
  <c r="B635"/>
  <c r="G635" s="1"/>
  <c r="D634"/>
  <c r="C634"/>
  <c r="B634"/>
  <c r="G634" s="1"/>
  <c r="D633"/>
  <c r="C633"/>
  <c r="B633"/>
  <c r="G633" s="1"/>
  <c r="D632"/>
  <c r="C632"/>
  <c r="B632"/>
  <c r="G632" s="1"/>
  <c r="D631"/>
  <c r="C631"/>
  <c r="B631"/>
  <c r="G631" s="1"/>
  <c r="D630"/>
  <c r="C630"/>
  <c r="B630"/>
  <c r="G630" s="1"/>
  <c r="G629"/>
  <c r="D629"/>
  <c r="C629"/>
  <c r="B629"/>
  <c r="D628"/>
  <c r="C628"/>
  <c r="B628"/>
  <c r="G628" s="1"/>
  <c r="D627"/>
  <c r="C627"/>
  <c r="B627"/>
  <c r="G627" s="1"/>
  <c r="D626"/>
  <c r="C626"/>
  <c r="B626"/>
  <c r="G626" s="1"/>
  <c r="D625"/>
  <c r="C625"/>
  <c r="B625"/>
  <c r="G625" s="1"/>
  <c r="D624"/>
  <c r="C624"/>
  <c r="B624"/>
  <c r="G624" s="1"/>
  <c r="D623"/>
  <c r="C623"/>
  <c r="B623"/>
  <c r="G623" s="1"/>
  <c r="D622"/>
  <c r="C622"/>
  <c r="B622"/>
  <c r="G622" s="1"/>
  <c r="D621"/>
  <c r="C621"/>
  <c r="B621"/>
  <c r="G621" s="1"/>
  <c r="D620"/>
  <c r="C620"/>
  <c r="B620"/>
  <c r="G620" s="1"/>
  <c r="D619"/>
  <c r="C619"/>
  <c r="B619"/>
  <c r="G619" s="1"/>
  <c r="D618"/>
  <c r="C618"/>
  <c r="B618"/>
  <c r="G618" s="1"/>
  <c r="D617"/>
  <c r="C617"/>
  <c r="B617"/>
  <c r="G617" s="1"/>
  <c r="D616"/>
  <c r="C616"/>
  <c r="B616"/>
  <c r="G616" s="1"/>
  <c r="D615"/>
  <c r="C615"/>
  <c r="B615"/>
  <c r="G615" s="1"/>
  <c r="D614"/>
  <c r="C614"/>
  <c r="B614"/>
  <c r="G614" s="1"/>
  <c r="D613"/>
  <c r="C613"/>
  <c r="B613"/>
  <c r="G613" s="1"/>
  <c r="D612"/>
  <c r="C612"/>
  <c r="B612"/>
  <c r="G612" s="1"/>
  <c r="D611"/>
  <c r="C611"/>
  <c r="B611"/>
  <c r="G611" s="1"/>
  <c r="D610"/>
  <c r="C610"/>
  <c r="B610"/>
  <c r="G610" s="1"/>
  <c r="D609"/>
  <c r="C609"/>
  <c r="B609"/>
  <c r="G609" s="1"/>
  <c r="D608"/>
  <c r="C608"/>
  <c r="B608"/>
  <c r="G608" s="1"/>
  <c r="D607"/>
  <c r="C607"/>
  <c r="B607"/>
  <c r="G607" s="1"/>
  <c r="D606"/>
  <c r="C606"/>
  <c r="B606"/>
  <c r="G606" s="1"/>
  <c r="D605"/>
  <c r="C605"/>
  <c r="B605"/>
  <c r="G605" s="1"/>
  <c r="D604"/>
  <c r="C604"/>
  <c r="B604"/>
  <c r="G604" s="1"/>
  <c r="D603"/>
  <c r="C603"/>
  <c r="B603"/>
  <c r="G603" s="1"/>
  <c r="D602"/>
  <c r="C602"/>
  <c r="B602"/>
  <c r="G602" s="1"/>
  <c r="G601"/>
  <c r="D601"/>
  <c r="C601"/>
  <c r="B601"/>
  <c r="G600"/>
  <c r="D600"/>
  <c r="C600"/>
  <c r="B600"/>
  <c r="D599"/>
  <c r="C599"/>
  <c r="B599"/>
  <c r="G599" s="1"/>
  <c r="D598"/>
  <c r="C598"/>
  <c r="B598"/>
  <c r="G598" s="1"/>
  <c r="D597"/>
  <c r="C597"/>
  <c r="B597"/>
  <c r="G597" s="1"/>
  <c r="D596"/>
  <c r="C596"/>
  <c r="B596"/>
  <c r="G596" s="1"/>
  <c r="D595"/>
  <c r="C595"/>
  <c r="B595"/>
  <c r="G595" s="1"/>
  <c r="D594"/>
  <c r="C594"/>
  <c r="B594"/>
  <c r="G594" s="1"/>
  <c r="D593"/>
  <c r="C593"/>
  <c r="B593"/>
  <c r="G593" s="1"/>
  <c r="D592"/>
  <c r="C592"/>
  <c r="B592"/>
  <c r="G592" s="1"/>
  <c r="D591"/>
  <c r="C591"/>
  <c r="B591"/>
  <c r="G591" s="1"/>
  <c r="D590"/>
  <c r="C590"/>
  <c r="B590"/>
  <c r="G590" s="1"/>
  <c r="D589"/>
  <c r="C589"/>
  <c r="B589"/>
  <c r="G589" s="1"/>
  <c r="D588"/>
  <c r="C588"/>
  <c r="B588"/>
  <c r="G588" s="1"/>
  <c r="D587"/>
  <c r="C587"/>
  <c r="B587"/>
  <c r="G587" s="1"/>
  <c r="D586"/>
  <c r="C586"/>
  <c r="B586"/>
  <c r="G586" s="1"/>
  <c r="D585"/>
  <c r="C585"/>
  <c r="B585"/>
  <c r="G585" s="1"/>
  <c r="G584"/>
  <c r="D584"/>
  <c r="C584"/>
  <c r="B584"/>
  <c r="D583"/>
  <c r="C583"/>
  <c r="B583"/>
  <c r="G583" s="1"/>
  <c r="D582"/>
  <c r="C582"/>
  <c r="B582"/>
  <c r="G582" s="1"/>
  <c r="D581"/>
  <c r="C581"/>
  <c r="B581"/>
  <c r="G581" s="1"/>
  <c r="D580"/>
  <c r="C580"/>
  <c r="B580"/>
  <c r="G580" s="1"/>
  <c r="D579"/>
  <c r="C579"/>
  <c r="B579"/>
  <c r="G579" s="1"/>
  <c r="D578"/>
  <c r="C578"/>
  <c r="B578"/>
  <c r="G578" s="1"/>
  <c r="D577"/>
  <c r="C577"/>
  <c r="B577"/>
  <c r="G577" s="1"/>
  <c r="D576"/>
  <c r="C576"/>
  <c r="B576"/>
  <c r="G576" s="1"/>
  <c r="D575"/>
  <c r="C575"/>
  <c r="B575"/>
  <c r="G575" s="1"/>
  <c r="D574"/>
  <c r="C574"/>
  <c r="B574"/>
  <c r="G574" s="1"/>
  <c r="D573"/>
  <c r="C573"/>
  <c r="B573"/>
  <c r="G573" s="1"/>
  <c r="D572"/>
  <c r="C572"/>
  <c r="B572"/>
  <c r="G572" s="1"/>
  <c r="D571"/>
  <c r="C571"/>
  <c r="B571"/>
  <c r="G571" s="1"/>
  <c r="D570"/>
  <c r="C570"/>
  <c r="B570"/>
  <c r="G570" s="1"/>
  <c r="D569"/>
  <c r="C569"/>
  <c r="B569"/>
  <c r="G569" s="1"/>
  <c r="D568"/>
  <c r="C568"/>
  <c r="B568"/>
  <c r="G568" s="1"/>
  <c r="D567"/>
  <c r="C567"/>
  <c r="B567"/>
  <c r="G567" s="1"/>
  <c r="D566"/>
  <c r="C566"/>
  <c r="B566"/>
  <c r="G566" s="1"/>
  <c r="G565"/>
  <c r="D565"/>
  <c r="C565"/>
  <c r="B565"/>
  <c r="D564"/>
  <c r="C564"/>
  <c r="B564"/>
  <c r="G564" s="1"/>
  <c r="D563"/>
  <c r="C563"/>
  <c r="B563"/>
  <c r="G563" s="1"/>
  <c r="D562"/>
  <c r="C562"/>
  <c r="B562"/>
  <c r="G562" s="1"/>
  <c r="D561"/>
  <c r="C561"/>
  <c r="B561"/>
  <c r="G561" s="1"/>
  <c r="D560"/>
  <c r="C560"/>
  <c r="B560"/>
  <c r="G560" s="1"/>
  <c r="D559"/>
  <c r="C559"/>
  <c r="B559"/>
  <c r="G559" s="1"/>
  <c r="D558"/>
  <c r="C558"/>
  <c r="B558"/>
  <c r="G558" s="1"/>
  <c r="D557"/>
  <c r="C557"/>
  <c r="B557"/>
  <c r="G557" s="1"/>
  <c r="D556"/>
  <c r="C556"/>
  <c r="B556"/>
  <c r="G556" s="1"/>
  <c r="D555"/>
  <c r="C555"/>
  <c r="B555"/>
  <c r="G555" s="1"/>
  <c r="D554"/>
  <c r="C554"/>
  <c r="B554"/>
  <c r="G554" s="1"/>
  <c r="D553"/>
  <c r="C553"/>
  <c r="B553"/>
  <c r="G553" s="1"/>
  <c r="D552"/>
  <c r="C552"/>
  <c r="B552"/>
  <c r="G552" s="1"/>
  <c r="D551"/>
  <c r="C551"/>
  <c r="B551"/>
  <c r="G551" s="1"/>
  <c r="D550"/>
  <c r="C550"/>
  <c r="B550"/>
  <c r="G550" s="1"/>
  <c r="D549"/>
  <c r="C549"/>
  <c r="B549"/>
  <c r="G549" s="1"/>
  <c r="D548"/>
  <c r="C548"/>
  <c r="B548"/>
  <c r="G548" s="1"/>
  <c r="D547"/>
  <c r="C547"/>
  <c r="B547"/>
  <c r="G547" s="1"/>
  <c r="D546"/>
  <c r="C546"/>
  <c r="B546"/>
  <c r="G546" s="1"/>
  <c r="D545"/>
  <c r="C545"/>
  <c r="B545"/>
  <c r="G545" s="1"/>
  <c r="D544"/>
  <c r="C544"/>
  <c r="B544"/>
  <c r="G544" s="1"/>
  <c r="D543"/>
  <c r="C543"/>
  <c r="B543"/>
  <c r="G543" s="1"/>
  <c r="D542"/>
  <c r="C542"/>
  <c r="B542"/>
  <c r="G542" s="1"/>
  <c r="D541"/>
  <c r="C541"/>
  <c r="B541"/>
  <c r="G541" s="1"/>
  <c r="D540"/>
  <c r="C540"/>
  <c r="B540"/>
  <c r="G540" s="1"/>
  <c r="D539"/>
  <c r="C539"/>
  <c r="B539"/>
  <c r="G539" s="1"/>
  <c r="D538"/>
  <c r="C538"/>
  <c r="B538"/>
  <c r="G538" s="1"/>
  <c r="D537"/>
  <c r="C537"/>
  <c r="B537"/>
  <c r="G537" s="1"/>
  <c r="D536"/>
  <c r="C536"/>
  <c r="B536"/>
  <c r="G536" s="1"/>
  <c r="D535"/>
  <c r="C535"/>
  <c r="B535"/>
  <c r="G535" s="1"/>
  <c r="D534"/>
  <c r="C534"/>
  <c r="B534"/>
  <c r="G534" s="1"/>
  <c r="D533"/>
  <c r="C533"/>
  <c r="B533"/>
  <c r="G533" s="1"/>
  <c r="D532"/>
  <c r="C532"/>
  <c r="B532"/>
  <c r="G532" s="1"/>
  <c r="D531"/>
  <c r="C531"/>
  <c r="B531"/>
  <c r="G531" s="1"/>
  <c r="D530"/>
  <c r="C530"/>
  <c r="B530"/>
  <c r="G530" s="1"/>
  <c r="D529"/>
  <c r="C529"/>
  <c r="B529"/>
  <c r="G529" s="1"/>
  <c r="D528"/>
  <c r="C528"/>
  <c r="B528"/>
  <c r="G528" s="1"/>
  <c r="D527"/>
  <c r="C527"/>
  <c r="B527"/>
  <c r="G527" s="1"/>
  <c r="D526"/>
  <c r="C526"/>
  <c r="B526"/>
  <c r="G526" s="1"/>
  <c r="D525"/>
  <c r="C525"/>
  <c r="B525"/>
  <c r="G525" s="1"/>
  <c r="D524"/>
  <c r="C524"/>
  <c r="B524"/>
  <c r="G524" s="1"/>
  <c r="D523"/>
  <c r="C523"/>
  <c r="B523"/>
  <c r="G523" s="1"/>
  <c r="D522"/>
  <c r="C522"/>
  <c r="B522"/>
  <c r="G522" s="1"/>
  <c r="D521"/>
  <c r="C521"/>
  <c r="B521"/>
  <c r="G521" s="1"/>
  <c r="D520"/>
  <c r="C520"/>
  <c r="B520"/>
  <c r="G520" s="1"/>
  <c r="D519"/>
  <c r="C519"/>
  <c r="B519"/>
  <c r="G519" s="1"/>
  <c r="D518"/>
  <c r="C518"/>
  <c r="B518"/>
  <c r="G518" s="1"/>
  <c r="D517"/>
  <c r="C517"/>
  <c r="B517"/>
  <c r="G517" s="1"/>
  <c r="D516"/>
  <c r="C516"/>
  <c r="B516"/>
  <c r="G516" s="1"/>
  <c r="D515"/>
  <c r="C515"/>
  <c r="B515"/>
  <c r="G515" s="1"/>
  <c r="D514"/>
  <c r="C514"/>
  <c r="B514"/>
  <c r="G514" s="1"/>
  <c r="D513"/>
  <c r="C513"/>
  <c r="B513"/>
  <c r="G513" s="1"/>
  <c r="D512"/>
  <c r="C512"/>
  <c r="B512"/>
  <c r="G512" s="1"/>
  <c r="G511"/>
  <c r="D511"/>
  <c r="C511"/>
  <c r="B511"/>
  <c r="D510"/>
  <c r="C510"/>
  <c r="B510"/>
  <c r="G510" s="1"/>
  <c r="D509"/>
  <c r="C509"/>
  <c r="B509"/>
  <c r="G509" s="1"/>
  <c r="D508"/>
  <c r="C508"/>
  <c r="B508"/>
  <c r="G508" s="1"/>
  <c r="D507"/>
  <c r="C507"/>
  <c r="B507"/>
  <c r="G507" s="1"/>
  <c r="D506"/>
  <c r="C506"/>
  <c r="B506"/>
  <c r="G506" s="1"/>
  <c r="D505"/>
  <c r="C505"/>
  <c r="B505"/>
  <c r="G505" s="1"/>
  <c r="D504"/>
  <c r="C504"/>
  <c r="B504"/>
  <c r="G504" s="1"/>
  <c r="G503"/>
  <c r="D503"/>
  <c r="C503"/>
  <c r="B503"/>
  <c r="D502"/>
  <c r="C502"/>
  <c r="B502"/>
  <c r="G502" s="1"/>
  <c r="D501"/>
  <c r="C501"/>
  <c r="B501"/>
  <c r="G501" s="1"/>
  <c r="D500"/>
  <c r="C500"/>
  <c r="B500"/>
  <c r="G500" s="1"/>
  <c r="D499"/>
  <c r="C499"/>
  <c r="B499"/>
  <c r="G499" s="1"/>
  <c r="D498"/>
  <c r="C498"/>
  <c r="B498"/>
  <c r="G498" s="1"/>
  <c r="D497"/>
  <c r="C497"/>
  <c r="B497"/>
  <c r="G497" s="1"/>
  <c r="D496"/>
  <c r="C496"/>
  <c r="B496"/>
  <c r="G496" s="1"/>
  <c r="D495"/>
  <c r="C495"/>
  <c r="B495"/>
  <c r="G495" s="1"/>
  <c r="D494"/>
  <c r="C494"/>
  <c r="B494"/>
  <c r="G494" s="1"/>
  <c r="D493"/>
  <c r="C493"/>
  <c r="B493"/>
  <c r="G493" s="1"/>
  <c r="D492"/>
  <c r="C492"/>
  <c r="B492"/>
  <c r="G492" s="1"/>
  <c r="D491"/>
  <c r="C491"/>
  <c r="B491"/>
  <c r="G491" s="1"/>
  <c r="D490"/>
  <c r="C490"/>
  <c r="B490"/>
  <c r="G490" s="1"/>
  <c r="D489"/>
  <c r="C489"/>
  <c r="B489"/>
  <c r="G489" s="1"/>
  <c r="D488"/>
  <c r="C488"/>
  <c r="B488"/>
  <c r="G488" s="1"/>
  <c r="G487"/>
  <c r="D487"/>
  <c r="C487"/>
  <c r="B487"/>
  <c r="D486"/>
  <c r="C486"/>
  <c r="B486"/>
  <c r="G486" s="1"/>
  <c r="D485"/>
  <c r="C485"/>
  <c r="B485"/>
  <c r="G485" s="1"/>
  <c r="D484"/>
  <c r="C484"/>
  <c r="B484"/>
  <c r="G484" s="1"/>
  <c r="D483"/>
  <c r="C483"/>
  <c r="B483"/>
  <c r="G483" s="1"/>
  <c r="D482"/>
  <c r="C482"/>
  <c r="B482"/>
  <c r="G482" s="1"/>
  <c r="D481"/>
  <c r="C481"/>
  <c r="B481"/>
  <c r="G481" s="1"/>
  <c r="D480"/>
  <c r="C480"/>
  <c r="B480"/>
  <c r="G480" s="1"/>
  <c r="D479"/>
  <c r="C479"/>
  <c r="B479"/>
  <c r="G479" s="1"/>
  <c r="D478"/>
  <c r="C478"/>
  <c r="B478"/>
  <c r="G478" s="1"/>
  <c r="D477"/>
  <c r="C477"/>
  <c r="B477"/>
  <c r="G477" s="1"/>
  <c r="D476"/>
  <c r="C476"/>
  <c r="B476"/>
  <c r="G476" s="1"/>
  <c r="D475"/>
  <c r="C475"/>
  <c r="B475"/>
  <c r="G475" s="1"/>
  <c r="D474"/>
  <c r="C474"/>
  <c r="B474"/>
  <c r="G474" s="1"/>
  <c r="D473"/>
  <c r="C473"/>
  <c r="B473"/>
  <c r="G473" s="1"/>
  <c r="D472"/>
  <c r="C472"/>
  <c r="B472"/>
  <c r="G472" s="1"/>
  <c r="G471"/>
  <c r="D471"/>
  <c r="C471"/>
  <c r="B471"/>
  <c r="D470"/>
  <c r="C470"/>
  <c r="B470"/>
  <c r="G470" s="1"/>
  <c r="D469"/>
  <c r="C469"/>
  <c r="B469"/>
  <c r="G469" s="1"/>
  <c r="D468"/>
  <c r="C468"/>
  <c r="B468"/>
  <c r="G468" s="1"/>
  <c r="D467"/>
  <c r="C467"/>
  <c r="B467"/>
  <c r="G467" s="1"/>
  <c r="D466"/>
  <c r="C466"/>
  <c r="B466"/>
  <c r="G466" s="1"/>
  <c r="D465"/>
  <c r="C465"/>
  <c r="B465"/>
  <c r="G465" s="1"/>
  <c r="D464"/>
  <c r="C464"/>
  <c r="B464"/>
  <c r="G464" s="1"/>
  <c r="D463"/>
  <c r="C463"/>
  <c r="B463"/>
  <c r="G463" s="1"/>
  <c r="D462"/>
  <c r="C462"/>
  <c r="B462"/>
  <c r="G462" s="1"/>
  <c r="D461"/>
  <c r="C461"/>
  <c r="B461"/>
  <c r="G461" s="1"/>
  <c r="D460"/>
  <c r="C460"/>
  <c r="B460"/>
  <c r="G460" s="1"/>
  <c r="D459"/>
  <c r="C459"/>
  <c r="B459"/>
  <c r="G459" s="1"/>
  <c r="D458"/>
  <c r="C458"/>
  <c r="B458"/>
  <c r="G458" s="1"/>
  <c r="D457"/>
  <c r="C457"/>
  <c r="B457"/>
  <c r="G457" s="1"/>
  <c r="D456"/>
  <c r="C456"/>
  <c r="B456"/>
  <c r="G456" s="1"/>
  <c r="G455"/>
  <c r="D455"/>
  <c r="C455"/>
  <c r="B455"/>
  <c r="D454"/>
  <c r="C454"/>
  <c r="B454"/>
  <c r="G454" s="1"/>
  <c r="D453"/>
  <c r="C453"/>
  <c r="B453"/>
  <c r="G453" s="1"/>
  <c r="D452"/>
  <c r="C452"/>
  <c r="B452"/>
  <c r="G452" s="1"/>
  <c r="D451"/>
  <c r="C451"/>
  <c r="B451"/>
  <c r="G451" s="1"/>
  <c r="D450"/>
  <c r="C450"/>
  <c r="B450"/>
  <c r="G450" s="1"/>
  <c r="D449"/>
  <c r="C449"/>
  <c r="B449"/>
  <c r="G449" s="1"/>
  <c r="D448"/>
  <c r="C448"/>
  <c r="B448"/>
  <c r="G448" s="1"/>
  <c r="D447"/>
  <c r="C447"/>
  <c r="B447"/>
  <c r="G447" s="1"/>
  <c r="D446"/>
  <c r="C446"/>
  <c r="B446"/>
  <c r="G446" s="1"/>
  <c r="D445"/>
  <c r="C445"/>
  <c r="B445"/>
  <c r="G445" s="1"/>
  <c r="D444"/>
  <c r="C444"/>
  <c r="B444"/>
  <c r="G444" s="1"/>
  <c r="G443"/>
  <c r="D443"/>
  <c r="C443"/>
  <c r="B443"/>
  <c r="D442"/>
  <c r="C442"/>
  <c r="B442"/>
  <c r="G442" s="1"/>
  <c r="D441"/>
  <c r="C441"/>
  <c r="B441"/>
  <c r="G441" s="1"/>
  <c r="D440"/>
  <c r="C440"/>
  <c r="B440"/>
  <c r="G440" s="1"/>
  <c r="G439"/>
  <c r="D439"/>
  <c r="C439"/>
  <c r="B439"/>
  <c r="D438"/>
  <c r="C438"/>
  <c r="B438"/>
  <c r="G438" s="1"/>
  <c r="D437"/>
  <c r="C437"/>
  <c r="B437"/>
  <c r="G437" s="1"/>
  <c r="D436"/>
  <c r="C436"/>
  <c r="B436"/>
  <c r="G436" s="1"/>
  <c r="G435"/>
  <c r="D435"/>
  <c r="C435"/>
  <c r="B435"/>
  <c r="D434"/>
  <c r="C434"/>
  <c r="B434"/>
  <c r="G434" s="1"/>
  <c r="D433"/>
  <c r="C433"/>
  <c r="B433"/>
  <c r="G433" s="1"/>
  <c r="D432"/>
  <c r="C432"/>
  <c r="B432"/>
  <c r="G432" s="1"/>
  <c r="G431"/>
  <c r="D431"/>
  <c r="C431"/>
  <c r="B431"/>
  <c r="D430"/>
  <c r="C430"/>
  <c r="B430"/>
  <c r="G430" s="1"/>
  <c r="D429"/>
  <c r="C429"/>
  <c r="B429"/>
  <c r="G429" s="1"/>
  <c r="D428"/>
  <c r="C428"/>
  <c r="B428"/>
  <c r="G428" s="1"/>
  <c r="G427"/>
  <c r="D427"/>
  <c r="C427"/>
  <c r="B427"/>
  <c r="D426"/>
  <c r="C426"/>
  <c r="B426"/>
  <c r="G426" s="1"/>
  <c r="D425"/>
  <c r="C425"/>
  <c r="B425"/>
  <c r="G425" s="1"/>
  <c r="D424"/>
  <c r="C424"/>
  <c r="B424"/>
  <c r="G424" s="1"/>
  <c r="G423"/>
  <c r="D423"/>
  <c r="C423"/>
  <c r="B423"/>
  <c r="D422"/>
  <c r="C422"/>
  <c r="B422"/>
  <c r="G422" s="1"/>
  <c r="D421"/>
  <c r="C421"/>
  <c r="B421"/>
  <c r="G421" s="1"/>
  <c r="D420"/>
  <c r="C420"/>
  <c r="B420"/>
  <c r="G420" s="1"/>
  <c r="G419"/>
  <c r="D419"/>
  <c r="C419"/>
  <c r="B419"/>
  <c r="D418"/>
  <c r="C418"/>
  <c r="B418"/>
  <c r="G418" s="1"/>
  <c r="D417"/>
  <c r="C417"/>
  <c r="B417"/>
  <c r="G417" s="1"/>
  <c r="D416"/>
  <c r="C416"/>
  <c r="B416"/>
  <c r="G416" s="1"/>
  <c r="G415"/>
  <c r="D415"/>
  <c r="C415"/>
  <c r="B415"/>
  <c r="D414"/>
  <c r="C414"/>
  <c r="B414"/>
  <c r="G414" s="1"/>
  <c r="D413"/>
  <c r="C413"/>
  <c r="B413"/>
  <c r="G413" s="1"/>
  <c r="D412"/>
  <c r="C412"/>
  <c r="B412"/>
  <c r="G412" s="1"/>
  <c r="G411"/>
  <c r="D411"/>
  <c r="C411"/>
  <c r="B411"/>
  <c r="D410"/>
  <c r="C410"/>
  <c r="B410"/>
  <c r="G410" s="1"/>
  <c r="D409"/>
  <c r="C409"/>
  <c r="B409"/>
  <c r="G409" s="1"/>
  <c r="D408"/>
  <c r="C408"/>
  <c r="B408"/>
  <c r="G408" s="1"/>
  <c r="G407"/>
  <c r="D407"/>
  <c r="C407"/>
  <c r="B407"/>
  <c r="D406"/>
  <c r="C406"/>
  <c r="B406"/>
  <c r="G406" s="1"/>
  <c r="D405"/>
  <c r="C405"/>
  <c r="B405"/>
  <c r="G405" s="1"/>
  <c r="D404"/>
  <c r="C404"/>
  <c r="B404"/>
  <c r="G404" s="1"/>
  <c r="G403"/>
  <c r="D403"/>
  <c r="C403"/>
  <c r="B403"/>
  <c r="D402"/>
  <c r="C402"/>
  <c r="B402"/>
  <c r="G402" s="1"/>
  <c r="D401"/>
  <c r="C401"/>
  <c r="B401"/>
  <c r="G401" s="1"/>
  <c r="D400"/>
  <c r="C400"/>
  <c r="B400"/>
  <c r="G400" s="1"/>
  <c r="G399"/>
  <c r="D399"/>
  <c r="C399"/>
  <c r="B399"/>
  <c r="D398"/>
  <c r="C398"/>
  <c r="B398"/>
  <c r="G398" s="1"/>
  <c r="D397"/>
  <c r="C397"/>
  <c r="B397"/>
  <c r="G397" s="1"/>
  <c r="D396"/>
  <c r="C396"/>
  <c r="B396"/>
  <c r="G396" s="1"/>
  <c r="G395"/>
  <c r="D395"/>
  <c r="C395"/>
  <c r="B395"/>
  <c r="D394"/>
  <c r="C394"/>
  <c r="B394"/>
  <c r="G394" s="1"/>
  <c r="D393"/>
  <c r="C393"/>
  <c r="B393"/>
  <c r="G393" s="1"/>
  <c r="D392"/>
  <c r="C392"/>
  <c r="B392"/>
  <c r="G392" s="1"/>
  <c r="G391"/>
  <c r="D391"/>
  <c r="C391"/>
  <c r="B391"/>
  <c r="D390"/>
  <c r="C390"/>
  <c r="B390"/>
  <c r="G390" s="1"/>
  <c r="D389"/>
  <c r="C389"/>
  <c r="B389"/>
  <c r="G389" s="1"/>
  <c r="D388"/>
  <c r="C388"/>
  <c r="B388"/>
  <c r="G388" s="1"/>
  <c r="G387"/>
  <c r="D387"/>
  <c r="C387"/>
  <c r="B387"/>
  <c r="D386"/>
  <c r="C386"/>
  <c r="B386"/>
  <c r="G386" s="1"/>
  <c r="D385"/>
  <c r="C385"/>
  <c r="B385"/>
  <c r="G385" s="1"/>
  <c r="D384"/>
  <c r="C384"/>
  <c r="B384"/>
  <c r="G384" s="1"/>
  <c r="G383"/>
  <c r="D383"/>
  <c r="C383"/>
  <c r="B383"/>
  <c r="D382"/>
  <c r="C382"/>
  <c r="B382"/>
  <c r="G382" s="1"/>
  <c r="D381"/>
  <c r="C381"/>
  <c r="B381"/>
  <c r="G381" s="1"/>
  <c r="D380"/>
  <c r="C380"/>
  <c r="B380"/>
  <c r="G380" s="1"/>
  <c r="G379"/>
  <c r="D379"/>
  <c r="C379"/>
  <c r="B379"/>
  <c r="D378"/>
  <c r="C378"/>
  <c r="B378"/>
  <c r="G378" s="1"/>
  <c r="D377"/>
  <c r="C377"/>
  <c r="B377"/>
  <c r="G377" s="1"/>
  <c r="D376"/>
  <c r="C376"/>
  <c r="B376"/>
  <c r="G376" s="1"/>
  <c r="G375"/>
  <c r="D375"/>
  <c r="C375"/>
  <c r="B375"/>
  <c r="D374"/>
  <c r="C374"/>
  <c r="B374"/>
  <c r="G374" s="1"/>
  <c r="D373"/>
  <c r="C373"/>
  <c r="B373"/>
  <c r="G373" s="1"/>
  <c r="D372"/>
  <c r="C372"/>
  <c r="B372"/>
  <c r="G372" s="1"/>
  <c r="G371"/>
  <c r="D371"/>
  <c r="C371"/>
  <c r="B371"/>
  <c r="D370"/>
  <c r="C370"/>
  <c r="B370"/>
  <c r="G370" s="1"/>
  <c r="D369"/>
  <c r="C369"/>
  <c r="B369"/>
  <c r="G369" s="1"/>
  <c r="D368"/>
  <c r="C368"/>
  <c r="B368"/>
  <c r="G368" s="1"/>
  <c r="G367"/>
  <c r="D367"/>
  <c r="C367"/>
  <c r="B367"/>
  <c r="D366"/>
  <c r="C366"/>
  <c r="B366"/>
  <c r="G366" s="1"/>
  <c r="D365"/>
  <c r="C365"/>
  <c r="B365"/>
  <c r="G365" s="1"/>
  <c r="D364"/>
  <c r="C364"/>
  <c r="B364"/>
  <c r="G364" s="1"/>
  <c r="G363"/>
  <c r="D363"/>
  <c r="C363"/>
  <c r="B363"/>
  <c r="D362"/>
  <c r="C362"/>
  <c r="B362"/>
  <c r="G362" s="1"/>
  <c r="D361"/>
  <c r="C361"/>
  <c r="B361"/>
  <c r="G361" s="1"/>
  <c r="D360"/>
  <c r="C360"/>
  <c r="B360"/>
  <c r="G360" s="1"/>
  <c r="G359"/>
  <c r="D359"/>
  <c r="C359"/>
  <c r="B359"/>
  <c r="D358"/>
  <c r="C358"/>
  <c r="B358"/>
  <c r="G358" s="1"/>
  <c r="D357"/>
  <c r="C357"/>
  <c r="B357"/>
  <c r="G357" s="1"/>
  <c r="D356"/>
  <c r="C356"/>
  <c r="B356"/>
  <c r="G356" s="1"/>
  <c r="G355"/>
  <c r="D355"/>
  <c r="C355"/>
  <c r="B355"/>
  <c r="D354"/>
  <c r="C354"/>
  <c r="B354"/>
  <c r="G354" s="1"/>
  <c r="D353"/>
  <c r="C353"/>
  <c r="B353"/>
  <c r="G353" s="1"/>
  <c r="D352"/>
  <c r="C352"/>
  <c r="B352"/>
  <c r="G352" s="1"/>
  <c r="G351"/>
  <c r="D351"/>
  <c r="C351"/>
  <c r="B351"/>
  <c r="D350"/>
  <c r="C350"/>
  <c r="B350"/>
  <c r="G350" s="1"/>
  <c r="D349"/>
  <c r="C349"/>
  <c r="B349"/>
  <c r="G349" s="1"/>
  <c r="D348"/>
  <c r="C348"/>
  <c r="B348"/>
  <c r="G348" s="1"/>
  <c r="G347"/>
  <c r="D347"/>
  <c r="C347"/>
  <c r="B347"/>
  <c r="D346"/>
  <c r="C346"/>
  <c r="B346"/>
  <c r="G346" s="1"/>
  <c r="D345"/>
  <c r="C345"/>
  <c r="B345"/>
  <c r="G345" s="1"/>
  <c r="D344"/>
  <c r="C344"/>
  <c r="B344"/>
  <c r="G344" s="1"/>
  <c r="G343"/>
  <c r="D343"/>
  <c r="C343"/>
  <c r="B343"/>
  <c r="D342"/>
  <c r="C342"/>
  <c r="B342"/>
  <c r="G342" s="1"/>
  <c r="D341"/>
  <c r="C341"/>
  <c r="B341"/>
  <c r="G341" s="1"/>
  <c r="D340"/>
  <c r="C340"/>
  <c r="B340"/>
  <c r="G340" s="1"/>
  <c r="G339"/>
  <c r="D339"/>
  <c r="C339"/>
  <c r="B339"/>
  <c r="D338"/>
  <c r="C338"/>
  <c r="B338"/>
  <c r="G338" s="1"/>
  <c r="D337"/>
  <c r="C337"/>
  <c r="B337"/>
  <c r="G337" s="1"/>
  <c r="D336"/>
  <c r="C336"/>
  <c r="B336"/>
  <c r="G336" s="1"/>
  <c r="G335"/>
  <c r="D335"/>
  <c r="C335"/>
  <c r="B335"/>
  <c r="D334"/>
  <c r="C334"/>
  <c r="B334"/>
  <c r="G334" s="1"/>
  <c r="D333"/>
  <c r="C333"/>
  <c r="B333"/>
  <c r="G333" s="1"/>
  <c r="D332"/>
  <c r="C332"/>
  <c r="B332"/>
  <c r="G332" s="1"/>
  <c r="G331"/>
  <c r="D331"/>
  <c r="C331"/>
  <c r="B331"/>
  <c r="D330"/>
  <c r="C330"/>
  <c r="B330"/>
  <c r="G330" s="1"/>
  <c r="D329"/>
  <c r="C329"/>
  <c r="B329"/>
  <c r="G329" s="1"/>
  <c r="D328"/>
  <c r="C328"/>
  <c r="B328"/>
  <c r="G328" s="1"/>
  <c r="G327"/>
  <c r="D327"/>
  <c r="C327"/>
  <c r="B327"/>
  <c r="D326"/>
  <c r="C326"/>
  <c r="B326"/>
  <c r="G326" s="1"/>
  <c r="D325"/>
  <c r="C325"/>
  <c r="B325"/>
  <c r="G325" s="1"/>
  <c r="D324"/>
  <c r="C324"/>
  <c r="B324"/>
  <c r="G324" s="1"/>
  <c r="G323"/>
  <c r="D323"/>
  <c r="C323"/>
  <c r="B323"/>
  <c r="D322"/>
  <c r="C322"/>
  <c r="B322"/>
  <c r="G322" s="1"/>
  <c r="D321"/>
  <c r="C321"/>
  <c r="B321"/>
  <c r="G321" s="1"/>
  <c r="D320"/>
  <c r="C320"/>
  <c r="B320"/>
  <c r="G320" s="1"/>
  <c r="G319"/>
  <c r="D319"/>
  <c r="C319"/>
  <c r="B319"/>
  <c r="D318"/>
  <c r="C318"/>
  <c r="B318"/>
  <c r="G318" s="1"/>
  <c r="D317"/>
  <c r="C317"/>
  <c r="B317"/>
  <c r="G317" s="1"/>
  <c r="D316"/>
  <c r="C316"/>
  <c r="B316"/>
  <c r="G316" s="1"/>
  <c r="G315"/>
  <c r="D315"/>
  <c r="C315"/>
  <c r="B315"/>
  <c r="D314"/>
  <c r="C314"/>
  <c r="B314"/>
  <c r="G314" s="1"/>
  <c r="D313"/>
  <c r="C313"/>
  <c r="B313"/>
  <c r="G313" s="1"/>
  <c r="D312"/>
  <c r="C312"/>
  <c r="B312"/>
  <c r="G312" s="1"/>
  <c r="G311"/>
  <c r="D311"/>
  <c r="C311"/>
  <c r="B311"/>
  <c r="D310"/>
  <c r="C310"/>
  <c r="B310"/>
  <c r="G310" s="1"/>
  <c r="D309"/>
  <c r="C309"/>
  <c r="B309"/>
  <c r="G309" s="1"/>
  <c r="D308"/>
  <c r="C308"/>
  <c r="B308"/>
  <c r="G308" s="1"/>
  <c r="G307"/>
  <c r="D307"/>
  <c r="C307"/>
  <c r="B307"/>
  <c r="D306"/>
  <c r="C306"/>
  <c r="B306"/>
  <c r="G306" s="1"/>
  <c r="D305"/>
  <c r="C305"/>
  <c r="B305"/>
  <c r="G305" s="1"/>
  <c r="D304"/>
  <c r="C304"/>
  <c r="B304"/>
  <c r="G304" s="1"/>
  <c r="G303"/>
  <c r="D303"/>
  <c r="C303"/>
  <c r="B303"/>
  <c r="D302"/>
  <c r="C302"/>
  <c r="B302"/>
  <c r="G302" s="1"/>
  <c r="D301"/>
  <c r="C301"/>
  <c r="B301"/>
  <c r="G301" s="1"/>
  <c r="D300"/>
  <c r="C300"/>
  <c r="B300"/>
  <c r="G300" s="1"/>
  <c r="G299"/>
  <c r="D299"/>
  <c r="C299"/>
  <c r="B299"/>
  <c r="D298"/>
  <c r="C298"/>
  <c r="B298"/>
  <c r="G298" s="1"/>
  <c r="D297"/>
  <c r="C297"/>
  <c r="B297"/>
  <c r="G297" s="1"/>
  <c r="D296"/>
  <c r="C296"/>
  <c r="B296"/>
  <c r="G296" s="1"/>
  <c r="G295"/>
  <c r="D295"/>
  <c r="C295"/>
  <c r="B295"/>
  <c r="D294"/>
  <c r="C294"/>
  <c r="B294"/>
  <c r="G294" s="1"/>
  <c r="D293"/>
  <c r="C293"/>
  <c r="B293"/>
  <c r="G293" s="1"/>
  <c r="D292"/>
  <c r="C292"/>
  <c r="B292"/>
  <c r="G292" s="1"/>
  <c r="G291"/>
  <c r="D291"/>
  <c r="C291"/>
  <c r="B291"/>
  <c r="D290"/>
  <c r="C290"/>
  <c r="B290"/>
  <c r="G290" s="1"/>
  <c r="D289"/>
  <c r="C289"/>
  <c r="B289"/>
  <c r="G289" s="1"/>
  <c r="D288"/>
  <c r="C288"/>
  <c r="B288"/>
  <c r="G288" s="1"/>
  <c r="D190"/>
  <c r="C190"/>
  <c r="B190"/>
  <c r="D189"/>
  <c r="C189"/>
  <c r="B189"/>
  <c r="D220"/>
  <c r="C220"/>
  <c r="B220"/>
  <c r="D219"/>
  <c r="C219"/>
  <c r="B219"/>
  <c r="D218"/>
  <c r="C218"/>
  <c r="B218"/>
  <c r="D217"/>
  <c r="C217"/>
  <c r="B217"/>
  <c r="D245"/>
  <c r="C245"/>
  <c r="B245"/>
  <c r="G245" s="1"/>
  <c r="D216"/>
  <c r="C216"/>
  <c r="B216"/>
  <c r="D191"/>
  <c r="C191"/>
  <c r="B191"/>
  <c r="D188"/>
  <c r="C188"/>
  <c r="B188"/>
  <c r="D192"/>
  <c r="C192"/>
  <c r="B192"/>
  <c r="D187"/>
  <c r="C187"/>
  <c r="B187"/>
  <c r="D246"/>
  <c r="C246"/>
  <c r="B246"/>
  <c r="D186"/>
  <c r="C186"/>
  <c r="B186"/>
  <c r="D150"/>
  <c r="C150"/>
  <c r="B150"/>
  <c r="D244"/>
  <c r="C244"/>
  <c r="B244"/>
  <c r="D221"/>
  <c r="C221"/>
  <c r="B221"/>
  <c r="G221" s="1"/>
  <c r="D154"/>
  <c r="C154"/>
  <c r="B154"/>
  <c r="D151"/>
  <c r="C151"/>
  <c r="B151"/>
  <c r="D149"/>
  <c r="C149"/>
  <c r="B149"/>
  <c r="D148"/>
  <c r="C148"/>
  <c r="B148"/>
  <c r="D153"/>
  <c r="C153"/>
  <c r="B153"/>
  <c r="D152"/>
  <c r="C152"/>
  <c r="B152"/>
  <c r="D155"/>
  <c r="C155"/>
  <c r="B155"/>
  <c r="D147"/>
  <c r="C147"/>
  <c r="B147"/>
  <c r="D247"/>
  <c r="C247"/>
  <c r="B247"/>
  <c r="D222"/>
  <c r="C222"/>
  <c r="B222"/>
  <c r="D193"/>
  <c r="C193"/>
  <c r="B193"/>
  <c r="D185"/>
  <c r="C185"/>
  <c r="B185"/>
  <c r="D107"/>
  <c r="C107"/>
  <c r="B107"/>
  <c r="D243"/>
  <c r="C243"/>
  <c r="B243"/>
  <c r="D215"/>
  <c r="C215"/>
  <c r="B215"/>
  <c r="D106"/>
  <c r="C106"/>
  <c r="B106"/>
  <c r="D156"/>
  <c r="C156"/>
  <c r="B156"/>
  <c r="D108"/>
  <c r="C108"/>
  <c r="B108"/>
  <c r="D105"/>
  <c r="C105"/>
  <c r="B105"/>
  <c r="D248"/>
  <c r="C248"/>
  <c r="B248"/>
  <c r="D223"/>
  <c r="C223"/>
  <c r="B223"/>
  <c r="D194"/>
  <c r="C194"/>
  <c r="B194"/>
  <c r="D146"/>
  <c r="C146"/>
  <c r="B146"/>
  <c r="D67"/>
  <c r="C67"/>
  <c r="B67"/>
  <c r="D242"/>
  <c r="C242"/>
  <c r="B242"/>
  <c r="D66"/>
  <c r="C66"/>
  <c r="B66"/>
  <c r="D195"/>
  <c r="C195"/>
  <c r="B195"/>
  <c r="D104"/>
  <c r="C104"/>
  <c r="B104"/>
  <c r="D68"/>
  <c r="C68"/>
  <c r="B68"/>
  <c r="D224"/>
  <c r="C224"/>
  <c r="B224"/>
  <c r="D184"/>
  <c r="C184"/>
  <c r="B184"/>
  <c r="D157"/>
  <c r="C157"/>
  <c r="B157"/>
  <c r="G157" s="1"/>
  <c r="D114"/>
  <c r="C114"/>
  <c r="B114"/>
  <c r="D109"/>
  <c r="C109"/>
  <c r="B109"/>
  <c r="D270"/>
  <c r="C270"/>
  <c r="B270"/>
  <c r="D269"/>
  <c r="C269"/>
  <c r="B269"/>
  <c r="D268"/>
  <c r="C268"/>
  <c r="B268"/>
  <c r="D249"/>
  <c r="C249"/>
  <c r="B249"/>
  <c r="D271"/>
  <c r="C271"/>
  <c r="B271"/>
  <c r="D214"/>
  <c r="C214"/>
  <c r="B214"/>
  <c r="D65"/>
  <c r="C65"/>
  <c r="B65"/>
  <c r="D241"/>
  <c r="C241"/>
  <c r="B241"/>
  <c r="D225"/>
  <c r="C225"/>
  <c r="B225"/>
  <c r="D196"/>
  <c r="C196"/>
  <c r="B196"/>
  <c r="D158"/>
  <c r="C158"/>
  <c r="B158"/>
  <c r="D113"/>
  <c r="C113"/>
  <c r="B113"/>
  <c r="D115"/>
  <c r="C115"/>
  <c r="B115"/>
  <c r="D69"/>
  <c r="C69"/>
  <c r="B69"/>
  <c r="D37"/>
  <c r="C37"/>
  <c r="B37"/>
  <c r="D198"/>
  <c r="C198"/>
  <c r="B198"/>
  <c r="D197"/>
  <c r="C197"/>
  <c r="B197"/>
  <c r="D145"/>
  <c r="C145"/>
  <c r="B145"/>
  <c r="D112"/>
  <c r="C112"/>
  <c r="B112"/>
  <c r="D110"/>
  <c r="C110"/>
  <c r="B110"/>
  <c r="D103"/>
  <c r="C103"/>
  <c r="B103"/>
  <c r="D250"/>
  <c r="C250"/>
  <c r="B250"/>
  <c r="D226"/>
  <c r="C226"/>
  <c r="B226"/>
  <c r="D111"/>
  <c r="C111"/>
  <c r="B111"/>
  <c r="D36"/>
  <c r="C36"/>
  <c r="B36"/>
  <c r="D199"/>
  <c r="C199"/>
  <c r="B199"/>
  <c r="D159"/>
  <c r="C159"/>
  <c r="B159"/>
  <c r="D116"/>
  <c r="C116"/>
  <c r="B116"/>
  <c r="D64"/>
  <c r="C64"/>
  <c r="B64"/>
  <c r="D251"/>
  <c r="C251"/>
  <c r="B251"/>
  <c r="D227"/>
  <c r="C227"/>
  <c r="B227"/>
  <c r="D200"/>
  <c r="C200"/>
  <c r="B200"/>
  <c r="D161"/>
  <c r="C161"/>
  <c r="B161"/>
  <c r="D160"/>
  <c r="C160"/>
  <c r="B160"/>
  <c r="D35"/>
  <c r="C35"/>
  <c r="B35"/>
  <c r="D229"/>
  <c r="C229"/>
  <c r="B229"/>
  <c r="D162"/>
  <c r="C162"/>
  <c r="B162"/>
  <c r="D117"/>
  <c r="C117"/>
  <c r="B117"/>
  <c r="G117" s="1"/>
  <c r="D230"/>
  <c r="C230"/>
  <c r="B230"/>
  <c r="D228"/>
  <c r="C228"/>
  <c r="B228"/>
  <c r="D201"/>
  <c r="C201"/>
  <c r="B201"/>
  <c r="D38"/>
  <c r="C38"/>
  <c r="B38"/>
  <c r="D267"/>
  <c r="C267"/>
  <c r="B267"/>
  <c r="D163"/>
  <c r="C163"/>
  <c r="B163"/>
  <c r="D144"/>
  <c r="C144"/>
  <c r="B144"/>
  <c r="D76"/>
  <c r="C76"/>
  <c r="B76"/>
  <c r="D75"/>
  <c r="C75"/>
  <c r="B75"/>
  <c r="D70"/>
  <c r="C70"/>
  <c r="B70"/>
  <c r="D252"/>
  <c r="C252"/>
  <c r="B252"/>
  <c r="D102"/>
  <c r="C102"/>
  <c r="B102"/>
  <c r="D63"/>
  <c r="C63"/>
  <c r="B63"/>
  <c r="D274"/>
  <c r="C274"/>
  <c r="B274"/>
  <c r="D254"/>
  <c r="C254"/>
  <c r="B254"/>
  <c r="D118"/>
  <c r="C118"/>
  <c r="B118"/>
  <c r="D77"/>
  <c r="C77"/>
  <c r="B77"/>
  <c r="D34"/>
  <c r="C34"/>
  <c r="B34"/>
  <c r="D255"/>
  <c r="C255"/>
  <c r="B255"/>
  <c r="D253"/>
  <c r="C253"/>
  <c r="B253"/>
  <c r="D202"/>
  <c r="C202"/>
  <c r="B202"/>
  <c r="D164"/>
  <c r="C164"/>
  <c r="B164"/>
  <c r="D119"/>
  <c r="C119"/>
  <c r="B119"/>
  <c r="D231"/>
  <c r="C231"/>
  <c r="B231"/>
  <c r="D120"/>
  <c r="C120"/>
  <c r="B120"/>
  <c r="D78"/>
  <c r="C78"/>
  <c r="B78"/>
  <c r="D39"/>
  <c r="C39"/>
  <c r="B39"/>
  <c r="D16"/>
  <c r="C16"/>
  <c r="B16"/>
  <c r="D213"/>
  <c r="C213"/>
  <c r="B213"/>
  <c r="D15"/>
  <c r="C15"/>
  <c r="B15"/>
  <c r="D203"/>
  <c r="C203"/>
  <c r="B203"/>
  <c r="D121"/>
  <c r="C121"/>
  <c r="B121"/>
  <c r="D79"/>
  <c r="C79"/>
  <c r="B79"/>
  <c r="D62"/>
  <c r="C62"/>
  <c r="B62"/>
  <c r="D60"/>
  <c r="C60"/>
  <c r="B60"/>
  <c r="D272"/>
  <c r="C272"/>
  <c r="B272"/>
  <c r="D256"/>
  <c r="C256"/>
  <c r="B256"/>
  <c r="D240"/>
  <c r="C240"/>
  <c r="B240"/>
  <c r="D165"/>
  <c r="C165"/>
  <c r="B165"/>
  <c r="D122"/>
  <c r="C122"/>
  <c r="B122"/>
  <c r="D17"/>
  <c r="C17"/>
  <c r="B17"/>
  <c r="G17" s="1"/>
  <c r="D101"/>
  <c r="C101"/>
  <c r="B101"/>
  <c r="D204"/>
  <c r="C204"/>
  <c r="B204"/>
  <c r="D166"/>
  <c r="C166"/>
  <c r="B166"/>
  <c r="D33"/>
  <c r="C33"/>
  <c r="B33"/>
  <c r="G33" s="1"/>
  <c r="D14"/>
  <c r="C14"/>
  <c r="B14"/>
  <c r="D232"/>
  <c r="C232"/>
  <c r="B232"/>
  <c r="D18"/>
  <c r="C18"/>
  <c r="B18"/>
  <c r="D257"/>
  <c r="C257"/>
  <c r="B257"/>
  <c r="D183"/>
  <c r="C183"/>
  <c r="B183"/>
  <c r="D167"/>
  <c r="C167"/>
  <c r="B167"/>
  <c r="D123"/>
  <c r="C123"/>
  <c r="B123"/>
  <c r="D99"/>
  <c r="C99"/>
  <c r="B99"/>
  <c r="D80"/>
  <c r="C80"/>
  <c r="B80"/>
  <c r="D71"/>
  <c r="C71"/>
  <c r="B71"/>
  <c r="D205"/>
  <c r="C205"/>
  <c r="B205"/>
  <c r="D126"/>
  <c r="C126"/>
  <c r="B126"/>
  <c r="D125"/>
  <c r="C125"/>
  <c r="B125"/>
  <c r="D74"/>
  <c r="C74"/>
  <c r="B74"/>
  <c r="D61"/>
  <c r="C61"/>
  <c r="B61"/>
  <c r="D168"/>
  <c r="C168"/>
  <c r="B168"/>
  <c r="D124"/>
  <c r="C124"/>
  <c r="B124"/>
  <c r="D32"/>
  <c r="C32"/>
  <c r="B32"/>
  <c r="D13"/>
  <c r="C13"/>
  <c r="B13"/>
  <c r="D273"/>
  <c r="C273"/>
  <c r="B273"/>
  <c r="D265"/>
  <c r="C265"/>
  <c r="B265"/>
  <c r="D206"/>
  <c r="C206"/>
  <c r="B206"/>
  <c r="D44"/>
  <c r="C44"/>
  <c r="B44"/>
  <c r="D31"/>
  <c r="C31"/>
  <c r="B31"/>
  <c r="D258"/>
  <c r="C258"/>
  <c r="B258"/>
  <c r="D127"/>
  <c r="C127"/>
  <c r="B127"/>
  <c r="D279"/>
  <c r="C279"/>
  <c r="B279"/>
  <c r="D233"/>
  <c r="C233"/>
  <c r="B233"/>
  <c r="D207"/>
  <c r="C207"/>
  <c r="B207"/>
  <c r="D169"/>
  <c r="C169"/>
  <c r="B169"/>
  <c r="D143"/>
  <c r="C143"/>
  <c r="B143"/>
  <c r="D100"/>
  <c r="C100"/>
  <c r="B100"/>
  <c r="D88"/>
  <c r="C88"/>
  <c r="B88"/>
  <c r="D81"/>
  <c r="C81"/>
  <c r="B81"/>
  <c r="D45"/>
  <c r="C45"/>
  <c r="B45"/>
  <c r="D12"/>
  <c r="C12"/>
  <c r="B12"/>
  <c r="D275"/>
  <c r="C275"/>
  <c r="B275"/>
  <c r="D128"/>
  <c r="C128"/>
  <c r="B128"/>
  <c r="D5"/>
  <c r="C5"/>
  <c r="B5"/>
  <c r="D4"/>
  <c r="C4"/>
  <c r="B4"/>
  <c r="D266"/>
  <c r="C266"/>
  <c r="B266"/>
  <c r="D234"/>
  <c r="C234"/>
  <c r="B234"/>
  <c r="D170"/>
  <c r="C170"/>
  <c r="B170"/>
  <c r="D89"/>
  <c r="C89"/>
  <c r="B89"/>
  <c r="D87"/>
  <c r="C87"/>
  <c r="B87"/>
  <c r="D40"/>
  <c r="C40"/>
  <c r="B40"/>
  <c r="D208"/>
  <c r="C208"/>
  <c r="B208"/>
  <c r="D129"/>
  <c r="C129"/>
  <c r="B129"/>
  <c r="D6"/>
  <c r="C6"/>
  <c r="B6"/>
  <c r="D90"/>
  <c r="C90"/>
  <c r="B90"/>
  <c r="D82"/>
  <c r="C82"/>
  <c r="B82"/>
  <c r="D43"/>
  <c r="C43"/>
  <c r="B43"/>
  <c r="D3"/>
  <c r="C3"/>
  <c r="B3"/>
  <c r="D236"/>
  <c r="C236"/>
  <c r="B236"/>
  <c r="D91"/>
  <c r="C91"/>
  <c r="B91"/>
  <c r="D72"/>
  <c r="C72"/>
  <c r="B72"/>
  <c r="D278"/>
  <c r="C278"/>
  <c r="B278"/>
  <c r="D276"/>
  <c r="C276"/>
  <c r="B276"/>
  <c r="D235"/>
  <c r="C235"/>
  <c r="B235"/>
  <c r="D171"/>
  <c r="C171"/>
  <c r="B171"/>
  <c r="D142"/>
  <c r="C142"/>
  <c r="B142"/>
  <c r="D130"/>
  <c r="C130"/>
  <c r="B130"/>
  <c r="D73"/>
  <c r="C73"/>
  <c r="B73"/>
  <c r="D54"/>
  <c r="C54"/>
  <c r="B54"/>
  <c r="D284"/>
  <c r="C284"/>
  <c r="B284"/>
  <c r="D86"/>
  <c r="C86"/>
  <c r="B86"/>
  <c r="D53"/>
  <c r="C53"/>
  <c r="B53"/>
  <c r="G53" s="1"/>
  <c r="D52"/>
  <c r="C52"/>
  <c r="B52"/>
  <c r="D11"/>
  <c r="C11"/>
  <c r="B11"/>
  <c r="D239"/>
  <c r="C239"/>
  <c r="B239"/>
  <c r="D209"/>
  <c r="C209"/>
  <c r="B209"/>
  <c r="D283"/>
  <c r="C283"/>
  <c r="B283"/>
  <c r="D264"/>
  <c r="C264"/>
  <c r="B264"/>
  <c r="D83"/>
  <c r="C83"/>
  <c r="B83"/>
  <c r="D55"/>
  <c r="C55"/>
  <c r="B55"/>
  <c r="D46"/>
  <c r="C46"/>
  <c r="B46"/>
  <c r="D277"/>
  <c r="C277"/>
  <c r="B277"/>
  <c r="D237"/>
  <c r="C237"/>
  <c r="B237"/>
  <c r="D131"/>
  <c r="C131"/>
  <c r="B131"/>
  <c r="D92"/>
  <c r="C92"/>
  <c r="B92"/>
  <c r="D2"/>
  <c r="C2"/>
  <c r="B2"/>
  <c r="D259"/>
  <c r="C259"/>
  <c r="B259"/>
  <c r="D59"/>
  <c r="C59"/>
  <c r="B59"/>
  <c r="D280"/>
  <c r="C280"/>
  <c r="B280"/>
  <c r="D141"/>
  <c r="C141"/>
  <c r="B141"/>
  <c r="D98"/>
  <c r="C98"/>
  <c r="B98"/>
  <c r="D84"/>
  <c r="C84"/>
  <c r="B84"/>
  <c r="D42"/>
  <c r="C42"/>
  <c r="B42"/>
  <c r="D140"/>
  <c r="C140"/>
  <c r="B140"/>
  <c r="D28"/>
  <c r="C28"/>
  <c r="B28"/>
  <c r="D19"/>
  <c r="C19"/>
  <c r="B19"/>
  <c r="D287"/>
  <c r="C287"/>
  <c r="B287"/>
  <c r="D286"/>
  <c r="C286"/>
  <c r="B286"/>
  <c r="D282"/>
  <c r="C282"/>
  <c r="B282"/>
  <c r="D210"/>
  <c r="C210"/>
  <c r="B210"/>
  <c r="D172"/>
  <c r="C172"/>
  <c r="B172"/>
  <c r="D27"/>
  <c r="C27"/>
  <c r="B27"/>
  <c r="D139"/>
  <c r="C139"/>
  <c r="B139"/>
  <c r="D30"/>
  <c r="C30"/>
  <c r="B30"/>
  <c r="D285"/>
  <c r="C285"/>
  <c r="B285"/>
  <c r="G285" s="1"/>
  <c r="D85"/>
  <c r="C85"/>
  <c r="B85"/>
  <c r="D56"/>
  <c r="C56"/>
  <c r="B56"/>
  <c r="D182"/>
  <c r="C182"/>
  <c r="B182"/>
  <c r="D51"/>
  <c r="C51"/>
  <c r="B51"/>
  <c r="D10"/>
  <c r="C10"/>
  <c r="B10"/>
  <c r="D173"/>
  <c r="C173"/>
  <c r="B173"/>
  <c r="D26"/>
  <c r="C26"/>
  <c r="B26"/>
  <c r="D22"/>
  <c r="C22"/>
  <c r="B22"/>
  <c r="D21"/>
  <c r="C21"/>
  <c r="B21"/>
  <c r="D212"/>
  <c r="C212"/>
  <c r="B212"/>
  <c r="D47"/>
  <c r="C47"/>
  <c r="B47"/>
  <c r="D29"/>
  <c r="C29"/>
  <c r="B29"/>
  <c r="D132"/>
  <c r="C132"/>
  <c r="B132"/>
  <c r="D58"/>
  <c r="C58"/>
  <c r="B58"/>
  <c r="D48"/>
  <c r="C48"/>
  <c r="B48"/>
  <c r="D135"/>
  <c r="C135"/>
  <c r="B135"/>
  <c r="D133"/>
  <c r="C133"/>
  <c r="B133"/>
  <c r="D97"/>
  <c r="C97"/>
  <c r="B97"/>
  <c r="D23"/>
  <c r="C23"/>
  <c r="B23"/>
  <c r="D138"/>
  <c r="C138"/>
  <c r="B138"/>
  <c r="D134"/>
  <c r="C134"/>
  <c r="B134"/>
  <c r="D94"/>
  <c r="C94"/>
  <c r="B94"/>
  <c r="D93"/>
  <c r="C93"/>
  <c r="B93"/>
  <c r="G93" s="1"/>
  <c r="D7"/>
  <c r="C7"/>
  <c r="B7"/>
  <c r="D238"/>
  <c r="C238"/>
  <c r="B238"/>
  <c r="D211"/>
  <c r="C211"/>
  <c r="B211"/>
  <c r="D181"/>
  <c r="C181"/>
  <c r="B181"/>
  <c r="G181" s="1"/>
  <c r="D177"/>
  <c r="C177"/>
  <c r="B177"/>
  <c r="D136"/>
  <c r="C136"/>
  <c r="B136"/>
  <c r="D24"/>
  <c r="C24"/>
  <c r="B24"/>
  <c r="D281"/>
  <c r="C281"/>
  <c r="B281"/>
  <c r="D176"/>
  <c r="C176"/>
  <c r="B176"/>
  <c r="D49"/>
  <c r="C49"/>
  <c r="B49"/>
  <c r="D25"/>
  <c r="C25"/>
  <c r="B25"/>
  <c r="D8"/>
  <c r="C8"/>
  <c r="B8"/>
  <c r="D175"/>
  <c r="C175"/>
  <c r="B175"/>
  <c r="D174"/>
  <c r="C174"/>
  <c r="B174"/>
  <c r="D137"/>
  <c r="C137"/>
  <c r="B137"/>
  <c r="D57"/>
  <c r="C57"/>
  <c r="B57"/>
  <c r="D50"/>
  <c r="C50"/>
  <c r="B50"/>
  <c r="D20"/>
  <c r="C20"/>
  <c r="B20"/>
  <c r="D9"/>
  <c r="C9"/>
  <c r="B9"/>
  <c r="D263"/>
  <c r="C263"/>
  <c r="B263"/>
  <c r="D262"/>
  <c r="C262"/>
  <c r="B262"/>
  <c r="D261"/>
  <c r="C261"/>
  <c r="B261"/>
  <c r="D260"/>
  <c r="C260"/>
  <c r="B260"/>
  <c r="D180"/>
  <c r="C180"/>
  <c r="B180"/>
  <c r="D179"/>
  <c r="C179"/>
  <c r="B179"/>
  <c r="D178"/>
  <c r="C178"/>
  <c r="B178"/>
  <c r="D96"/>
  <c r="C96"/>
  <c r="B96"/>
  <c r="D95"/>
  <c r="C95"/>
  <c r="B95"/>
  <c r="D41"/>
  <c r="C41"/>
  <c r="B41"/>
  <c r="BD10" i="15" l="1"/>
  <c r="CJ10"/>
  <c r="K10"/>
  <c r="EL9"/>
  <c r="EV13"/>
  <c r="AA9"/>
  <c r="AJ10"/>
  <c r="G9"/>
  <c r="AU10"/>
  <c r="BG9"/>
  <c r="BO9"/>
  <c r="CI9"/>
  <c r="CY9"/>
  <c r="DO9"/>
  <c r="EQ9"/>
  <c r="L9"/>
  <c r="W9"/>
  <c r="AR9"/>
  <c r="AQ9" s="1"/>
  <c r="AP9" s="1"/>
  <c r="CR9"/>
  <c r="CQ9" s="1"/>
  <c r="EU9"/>
  <c r="BL10"/>
  <c r="CW10"/>
  <c r="AW9"/>
  <c r="AV9" s="1"/>
  <c r="CW9"/>
  <c r="EV9"/>
  <c r="AF10"/>
  <c r="BP10"/>
  <c r="CS10"/>
  <c r="CG9"/>
  <c r="AK9"/>
  <c r="BH10"/>
  <c r="C28"/>
  <c r="C26"/>
  <c r="F11"/>
  <c r="F9"/>
  <c r="J11"/>
  <c r="I11" s="1"/>
  <c r="J9"/>
  <c r="N10"/>
  <c r="N9"/>
  <c r="R11"/>
  <c r="R10"/>
  <c r="V11"/>
  <c r="V13" s="1"/>
  <c r="U13" s="1"/>
  <c r="T13" s="1"/>
  <c r="V10"/>
  <c r="U10" s="1"/>
  <c r="V9"/>
  <c r="Z11"/>
  <c r="Z10"/>
  <c r="Z9"/>
  <c r="AD11"/>
  <c r="AD10"/>
  <c r="AC10" s="1"/>
  <c r="AD9"/>
  <c r="AH11"/>
  <c r="AH10"/>
  <c r="AH9"/>
  <c r="AG9" s="1"/>
  <c r="AL11"/>
  <c r="AL10"/>
  <c r="AL9"/>
  <c r="AP11"/>
  <c r="AP13" s="1"/>
  <c r="AP10"/>
  <c r="AT11"/>
  <c r="AT10"/>
  <c r="AT9"/>
  <c r="AX11"/>
  <c r="AX9"/>
  <c r="F10"/>
  <c r="EP9"/>
  <c r="J10"/>
  <c r="AX10"/>
  <c r="AW10" s="1"/>
  <c r="BB11"/>
  <c r="BB13" s="1"/>
  <c r="BB10"/>
  <c r="BF11"/>
  <c r="BF10"/>
  <c r="BJ11"/>
  <c r="BJ10"/>
  <c r="BJ9"/>
  <c r="BN11"/>
  <c r="BN13" s="1"/>
  <c r="BN10"/>
  <c r="BN9"/>
  <c r="BR11"/>
  <c r="BR9"/>
  <c r="BV11"/>
  <c r="BV9"/>
  <c r="BZ11"/>
  <c r="BY11" s="1"/>
  <c r="BZ9"/>
  <c r="CD11"/>
  <c r="CD10"/>
  <c r="CC10" s="1"/>
  <c r="CH11"/>
  <c r="CH13" s="1"/>
  <c r="CH10"/>
  <c r="CL11"/>
  <c r="CL10"/>
  <c r="CL9"/>
  <c r="CP9"/>
  <c r="CP10"/>
  <c r="CT11"/>
  <c r="CS11" s="1"/>
  <c r="CS13" s="1"/>
  <c r="CT10"/>
  <c r="CX11"/>
  <c r="CX13" s="1"/>
  <c r="CX10"/>
  <c r="DB10"/>
  <c r="DB9"/>
  <c r="DF11"/>
  <c r="DF10"/>
  <c r="DF9"/>
  <c r="DE9" s="1"/>
  <c r="DD9" s="1"/>
  <c r="DJ11"/>
  <c r="DI11" s="1"/>
  <c r="DI13" s="1"/>
  <c r="DJ10"/>
  <c r="DN10"/>
  <c r="DR10"/>
  <c r="DR9"/>
  <c r="DV10"/>
  <c r="DV9"/>
  <c r="DZ11"/>
  <c r="DZ10"/>
  <c r="DY10" s="1"/>
  <c r="DZ9"/>
  <c r="ED11"/>
  <c r="ED10"/>
  <c r="EH11"/>
  <c r="EH10"/>
  <c r="EP11"/>
  <c r="EP13" s="1"/>
  <c r="EP10"/>
  <c r="ET11"/>
  <c r="ES11" s="1"/>
  <c r="ES13" s="1"/>
  <c r="ET9"/>
  <c r="EX11"/>
  <c r="EX9"/>
  <c r="BF9"/>
  <c r="DN9"/>
  <c r="EH9"/>
  <c r="BZ10"/>
  <c r="BB9"/>
  <c r="BA9" s="1"/>
  <c r="ED9"/>
  <c r="BV10"/>
  <c r="G11"/>
  <c r="K11"/>
  <c r="O11"/>
  <c r="N11" s="1"/>
  <c r="N13" s="1"/>
  <c r="S11"/>
  <c r="W11"/>
  <c r="AA11"/>
  <c r="AE11"/>
  <c r="AI11"/>
  <c r="AM11"/>
  <c r="AQ11"/>
  <c r="AU11"/>
  <c r="BC11"/>
  <c r="BK11"/>
  <c r="BS11"/>
  <c r="BW11"/>
  <c r="CA11"/>
  <c r="CA13" s="1"/>
  <c r="CE11"/>
  <c r="CI11"/>
  <c r="CM11"/>
  <c r="CM13" s="1"/>
  <c r="CQ11"/>
  <c r="CP11" s="1"/>
  <c r="CP13" s="1"/>
  <c r="CU11"/>
  <c r="CU13" s="1"/>
  <c r="CY10"/>
  <c r="CY11"/>
  <c r="DC11"/>
  <c r="DB11" s="1"/>
  <c r="DC10"/>
  <c r="DG11"/>
  <c r="DK10"/>
  <c r="DO10"/>
  <c r="DO11"/>
  <c r="DN11" s="1"/>
  <c r="DN13" s="1"/>
  <c r="DS11"/>
  <c r="DR11" s="1"/>
  <c r="DS10"/>
  <c r="DW10"/>
  <c r="DW11"/>
  <c r="DV11" s="1"/>
  <c r="DV13" s="1"/>
  <c r="EA11"/>
  <c r="EE11"/>
  <c r="EE10"/>
  <c r="EI11"/>
  <c r="EI13" s="1"/>
  <c r="EH13" s="1"/>
  <c r="EQ10"/>
  <c r="EQ11"/>
  <c r="EY10"/>
  <c r="EX10" s="1"/>
  <c r="EW10" s="1"/>
  <c r="EV10" s="1"/>
  <c r="EY11"/>
  <c r="ET10"/>
  <c r="M9"/>
  <c r="X9"/>
  <c r="AB9"/>
  <c r="AS9"/>
  <c r="BC9"/>
  <c r="BQ9"/>
  <c r="DK9"/>
  <c r="DJ9" s="1"/>
  <c r="EE9"/>
  <c r="EI9"/>
  <c r="EM9"/>
  <c r="ES9"/>
  <c r="EW9"/>
  <c r="G10"/>
  <c r="S10"/>
  <c r="AK10"/>
  <c r="AZ10"/>
  <c r="BW10"/>
  <c r="CA10"/>
  <c r="CF10"/>
  <c r="M11"/>
  <c r="Q11"/>
  <c r="Y11"/>
  <c r="Y13" s="1"/>
  <c r="AC11"/>
  <c r="AB11" s="1"/>
  <c r="AB13" s="1"/>
  <c r="AG11"/>
  <c r="AO11"/>
  <c r="AS11"/>
  <c r="AS13" s="1"/>
  <c r="BA11"/>
  <c r="AZ11" s="1"/>
  <c r="AY11" s="1"/>
  <c r="AY13" s="1"/>
  <c r="AX13" s="1"/>
  <c r="AW13" s="1"/>
  <c r="BE11"/>
  <c r="BI11"/>
  <c r="BH11" s="1"/>
  <c r="BH13" s="1"/>
  <c r="BG13" s="1"/>
  <c r="BM11"/>
  <c r="BQ11"/>
  <c r="BU11"/>
  <c r="CC11"/>
  <c r="CG11"/>
  <c r="CG13" s="1"/>
  <c r="CK11"/>
  <c r="CO11"/>
  <c r="CV11"/>
  <c r="CV13" s="1"/>
  <c r="CW13"/>
  <c r="DA10"/>
  <c r="CZ10" s="1"/>
  <c r="DA11"/>
  <c r="DE11"/>
  <c r="DE10"/>
  <c r="DI10"/>
  <c r="DM11"/>
  <c r="DM13" s="1"/>
  <c r="DM10"/>
  <c r="DQ10"/>
  <c r="DU11"/>
  <c r="DU10"/>
  <c r="DY11"/>
  <c r="DY13" s="1"/>
  <c r="EC11"/>
  <c r="EC10"/>
  <c r="EG11"/>
  <c r="EG10"/>
  <c r="EK10"/>
  <c r="EK11"/>
  <c r="EO11"/>
  <c r="EO10"/>
  <c r="K9"/>
  <c r="O9"/>
  <c r="AJ9"/>
  <c r="AI9" s="1"/>
  <c r="AO9"/>
  <c r="AN9" s="1"/>
  <c r="AU9"/>
  <c r="BE9"/>
  <c r="BS9"/>
  <c r="BW9"/>
  <c r="CA9"/>
  <c r="CV9"/>
  <c r="DM9"/>
  <c r="DW9"/>
  <c r="EC9"/>
  <c r="EB9" s="1"/>
  <c r="EG9"/>
  <c r="EK9"/>
  <c r="EO9"/>
  <c r="I10"/>
  <c r="Q10"/>
  <c r="P10" s="1"/>
  <c r="O10" s="1"/>
  <c r="AE10"/>
  <c r="AI10"/>
  <c r="AM10"/>
  <c r="AQ10"/>
  <c r="BG10"/>
  <c r="BK10"/>
  <c r="BO10"/>
  <c r="BU10"/>
  <c r="BT10" s="1"/>
  <c r="BY10"/>
  <c r="CM10"/>
  <c r="L11"/>
  <c r="P11"/>
  <c r="X11"/>
  <c r="AF11"/>
  <c r="AN11"/>
  <c r="AR11"/>
  <c r="AV11"/>
  <c r="BD11"/>
  <c r="BP11"/>
  <c r="BT11"/>
  <c r="BT13" s="1"/>
  <c r="CF11"/>
  <c r="CJ11"/>
  <c r="CN11"/>
  <c r="CR11"/>
  <c r="CZ11"/>
  <c r="DD10"/>
  <c r="DD11"/>
  <c r="DH10"/>
  <c r="DG10" s="1"/>
  <c r="DH11"/>
  <c r="DL11"/>
  <c r="DK11" s="1"/>
  <c r="DK13" s="1"/>
  <c r="DL10"/>
  <c r="DP10"/>
  <c r="DT11"/>
  <c r="DT10"/>
  <c r="DX11"/>
  <c r="DX10"/>
  <c r="EB11"/>
  <c r="EB10"/>
  <c r="EA10" s="1"/>
  <c r="EF11"/>
  <c r="EF10"/>
  <c r="EJ11"/>
  <c r="EJ10"/>
  <c r="EI10" s="1"/>
  <c r="EN11"/>
  <c r="EN10"/>
  <c r="EM10" s="1"/>
  <c r="EL10" s="1"/>
  <c r="ER11"/>
  <c r="ER13" s="1"/>
  <c r="ER10"/>
  <c r="EU11"/>
  <c r="EU13" s="1"/>
  <c r="D9"/>
  <c r="U9"/>
  <c r="T9" s="1"/>
  <c r="S9" s="1"/>
  <c r="R9" s="1"/>
  <c r="Y9"/>
  <c r="AC9"/>
  <c r="AM9"/>
  <c r="AY9"/>
  <c r="BD9"/>
  <c r="BI9"/>
  <c r="BM9"/>
  <c r="CE9"/>
  <c r="CD9" s="1"/>
  <c r="CK9"/>
  <c r="CO9"/>
  <c r="CU9"/>
  <c r="CT9" s="1"/>
  <c r="DA9"/>
  <c r="DG9"/>
  <c r="DL9"/>
  <c r="DQ9"/>
  <c r="EA9"/>
  <c r="EF9"/>
  <c r="EJ9"/>
  <c r="EN9"/>
  <c r="H10"/>
  <c r="T10"/>
  <c r="Y10"/>
  <c r="BA10"/>
  <c r="BS10"/>
  <c r="BR10" s="1"/>
  <c r="BX10"/>
  <c r="CB10"/>
  <c r="CG10"/>
  <c r="CQ10"/>
  <c r="CU10"/>
  <c r="BS13" l="1"/>
  <c r="BR13" s="1"/>
  <c r="BQ13" s="1"/>
  <c r="BF13"/>
  <c r="AA13"/>
  <c r="Z13" s="1"/>
  <c r="CT13"/>
  <c r="EG13"/>
  <c r="DJ13"/>
  <c r="BP13"/>
  <c r="DX13"/>
  <c r="DW13" s="1"/>
  <c r="X13"/>
  <c r="W13" s="1"/>
  <c r="BL11"/>
  <c r="BL13" s="1"/>
  <c r="BK13" s="1"/>
  <c r="BJ13" s="1"/>
  <c r="BI13" s="1"/>
  <c r="BM13"/>
  <c r="BX11"/>
  <c r="BX13" s="1"/>
  <c r="BW13" s="1"/>
  <c r="BV13" s="1"/>
  <c r="BU13" s="1"/>
  <c r="BY13"/>
  <c r="CB11"/>
  <c r="CB13" s="1"/>
  <c r="CC13"/>
  <c r="CF13"/>
  <c r="CE13" s="1"/>
  <c r="CD13" s="1"/>
  <c r="EF13"/>
  <c r="EE13" s="1"/>
  <c r="ED13" s="1"/>
  <c r="EC13" s="1"/>
  <c r="EB13" s="1"/>
  <c r="EA13" s="1"/>
  <c r="DZ13" s="1"/>
  <c r="CO13"/>
  <c r="CN13" s="1"/>
  <c r="M13"/>
  <c r="L13" s="1"/>
  <c r="K13" s="1"/>
  <c r="J13" s="1"/>
  <c r="EO13"/>
  <c r="EN13" s="1"/>
  <c r="EM13" s="1"/>
  <c r="EL13" s="1"/>
  <c r="EK13" s="1"/>
  <c r="EJ13" s="1"/>
  <c r="DH13"/>
  <c r="DG13" s="1"/>
  <c r="DF13" s="1"/>
  <c r="DE13" s="1"/>
  <c r="DD13" s="1"/>
  <c r="DC13" s="1"/>
  <c r="DB13" s="1"/>
  <c r="DA13" s="1"/>
  <c r="CZ13" s="1"/>
  <c r="CY13" s="1"/>
  <c r="BA13"/>
  <c r="AZ13" s="1"/>
  <c r="ET13"/>
  <c r="EQ13"/>
  <c r="CL13"/>
  <c r="CK13" s="1"/>
  <c r="CJ13" s="1"/>
  <c r="CI13" s="1"/>
  <c r="BZ13"/>
  <c r="AO13"/>
  <c r="AN13" s="1"/>
  <c r="AM13" s="1"/>
  <c r="AL13" s="1"/>
  <c r="AK13" s="1"/>
  <c r="AJ13" s="1"/>
  <c r="AI13" s="1"/>
  <c r="AH13" s="1"/>
  <c r="AG13" s="1"/>
  <c r="AF13" s="1"/>
  <c r="AE13" s="1"/>
  <c r="AD13" s="1"/>
  <c r="AC13" s="1"/>
  <c r="S13"/>
  <c r="R13" s="1"/>
  <c r="Q13" s="1"/>
  <c r="P13" s="1"/>
  <c r="O13" s="1"/>
  <c r="H11"/>
  <c r="H13" s="1"/>
  <c r="G13" s="1"/>
  <c r="F13" s="1"/>
  <c r="E13" s="1"/>
  <c r="D13" s="1"/>
  <c r="I13"/>
  <c r="EY8"/>
  <c r="DQ11"/>
  <c r="DR13"/>
  <c r="DL13"/>
  <c r="BE13"/>
  <c r="BD13" s="1"/>
  <c r="BC13" s="1"/>
  <c r="AV13"/>
  <c r="AU13" s="1"/>
  <c r="AT13" s="1"/>
  <c r="AR13"/>
  <c r="AQ13" s="1"/>
  <c r="DU13"/>
  <c r="DT13" s="1"/>
  <c r="DS13" s="1"/>
  <c r="CR13"/>
  <c r="CQ13" s="1"/>
  <c r="DP11" l="1"/>
  <c r="DP13" s="1"/>
  <c r="DO13" s="1"/>
  <c r="DQ13"/>
  <c r="EX8"/>
  <c r="EW8" s="1"/>
  <c r="EV8" s="1"/>
  <c r="EU8" s="1"/>
  <c r="ET8" s="1"/>
  <c r="ES8" s="1"/>
  <c r="ER8" s="1"/>
  <c r="EQ8" s="1"/>
  <c r="EK8" s="1"/>
  <c r="EJ8" s="1"/>
  <c r="EI8" s="1"/>
  <c r="EH8" s="1"/>
  <c r="EG8" s="1"/>
  <c r="EF8" s="1"/>
  <c r="EE8" s="1"/>
  <c r="ED8" s="1"/>
  <c r="EC8" s="1"/>
  <c r="EB8" s="1"/>
  <c r="EA8" s="1"/>
  <c r="DZ8" s="1"/>
  <c r="DY8" s="1"/>
  <c r="DX8" s="1"/>
  <c r="DW8" s="1"/>
  <c r="DV8" s="1"/>
  <c r="DU8" s="1"/>
  <c r="DT8" s="1"/>
  <c r="DS8" s="1"/>
  <c r="DR8" s="1"/>
  <c r="DQ8" s="1"/>
  <c r="DP8" s="1"/>
  <c r="DO8" s="1"/>
  <c r="DN8" s="1"/>
  <c r="DM8" s="1"/>
  <c r="DL8" s="1"/>
  <c r="DK8" s="1"/>
  <c r="DJ8" s="1"/>
  <c r="DI8" s="1"/>
  <c r="DH8" s="1"/>
  <c r="DG8" s="1"/>
  <c r="DF8" s="1"/>
  <c r="DE8" s="1"/>
  <c r="DD8" s="1"/>
  <c r="DC8" s="1"/>
  <c r="DB8" s="1"/>
  <c r="DA8" s="1"/>
  <c r="CZ8" s="1"/>
  <c r="CY8" s="1"/>
  <c r="CX8" s="1"/>
  <c r="CW8" s="1"/>
  <c r="CV8" s="1"/>
  <c r="CU8" s="1"/>
  <c r="CT8" s="1"/>
  <c r="CS8" s="1"/>
  <c r="CR8" s="1"/>
  <c r="CQ8" s="1"/>
  <c r="CP8" s="1"/>
  <c r="CO8" s="1"/>
  <c r="CN8" s="1"/>
  <c r="CM8" s="1"/>
  <c r="CL8" s="1"/>
  <c r="CK8" s="1"/>
  <c r="CJ8" s="1"/>
  <c r="CI8" s="1"/>
  <c r="CH8" s="1"/>
  <c r="CG8" s="1"/>
  <c r="CF8" s="1"/>
  <c r="CE8" s="1"/>
  <c r="CD8" s="1"/>
  <c r="CC8" s="1"/>
  <c r="CB8" s="1"/>
  <c r="CA8" s="1"/>
  <c r="BZ8" s="1"/>
  <c r="BY8" s="1"/>
  <c r="BX8" s="1"/>
  <c r="BW8" s="1"/>
  <c r="BV8" s="1"/>
  <c r="BU8" s="1"/>
  <c r="BT8" s="1"/>
  <c r="BS8" s="1"/>
  <c r="BR8" s="1"/>
  <c r="BQ8" s="1"/>
  <c r="BP8" s="1"/>
  <c r="BO8" s="1"/>
  <c r="BN8" s="1"/>
  <c r="BM8" s="1"/>
  <c r="BL8" s="1"/>
  <c r="BK8" s="1"/>
  <c r="BJ8" s="1"/>
  <c r="BI8" s="1"/>
  <c r="BH8" s="1"/>
  <c r="BG8" s="1"/>
  <c r="BF8" s="1"/>
  <c r="BE8" s="1"/>
  <c r="BD8" s="1"/>
  <c r="BC8" s="1"/>
  <c r="BB8" s="1"/>
  <c r="BA8" s="1"/>
  <c r="AZ8" s="1"/>
  <c r="AY8" s="1"/>
  <c r="AX8" s="1"/>
  <c r="AW8" s="1"/>
  <c r="AV8" s="1"/>
  <c r="AU8" s="1"/>
  <c r="AT8" s="1"/>
  <c r="AS8" s="1"/>
  <c r="AR8" s="1"/>
  <c r="AQ8" s="1"/>
  <c r="AP8" s="1"/>
  <c r="AO8" s="1"/>
  <c r="AN8" s="1"/>
  <c r="AM8" s="1"/>
  <c r="AL8" s="1"/>
  <c r="AK8" s="1"/>
  <c r="AJ8" s="1"/>
  <c r="AI8" s="1"/>
  <c r="AH8" s="1"/>
  <c r="AG8" s="1"/>
  <c r="AF8" s="1"/>
  <c r="AE8" s="1"/>
  <c r="AD8" s="1"/>
  <c r="AC8" s="1"/>
  <c r="AB8" s="1"/>
  <c r="AA8" s="1"/>
  <c r="Z8" s="1"/>
  <c r="Y8" s="1"/>
  <c r="X8" s="1"/>
  <c r="W8" s="1"/>
  <c r="V8" s="1"/>
  <c r="U8" s="1"/>
  <c r="T8" s="1"/>
  <c r="S8" s="1"/>
  <c r="R8" s="1"/>
  <c r="Q8" s="1"/>
  <c r="P8" s="1"/>
  <c r="O8" s="1"/>
  <c r="N8" s="1"/>
  <c r="M8" s="1"/>
  <c r="L8" s="1"/>
  <c r="K8" s="1"/>
  <c r="J8" s="1"/>
  <c r="I8" s="1"/>
  <c r="H8" s="1"/>
  <c r="G8" s="1"/>
  <c r="F8" s="1"/>
  <c r="EY14"/>
  <c r="EX14" l="1"/>
  <c r="EW14" s="1"/>
  <c r="EV14" s="1"/>
  <c r="EU14" s="1"/>
  <c r="ET14"/>
  <c r="ES14" s="1"/>
  <c r="ER14" s="1"/>
  <c r="EQ14" s="1"/>
  <c r="EK14" s="1"/>
  <c r="EJ14" s="1"/>
  <c r="EI14" s="1"/>
  <c r="EH14" s="1"/>
  <c r="EG14" s="1"/>
  <c r="EF14" s="1"/>
  <c r="EE14" s="1"/>
  <c r="ED14" s="1"/>
  <c r="EC14" s="1"/>
  <c r="EB14" s="1"/>
  <c r="EA14" s="1"/>
  <c r="DZ14" s="1"/>
  <c r="DY14" s="1"/>
  <c r="DX14" s="1"/>
  <c r="DW14" s="1"/>
  <c r="DV14" s="1"/>
  <c r="DU14" s="1"/>
  <c r="DT14" s="1"/>
  <c r="DS14" s="1"/>
  <c r="DR14" s="1"/>
  <c r="DQ14" s="1"/>
  <c r="DP14" s="1"/>
  <c r="DO14" s="1"/>
  <c r="DN14" s="1"/>
  <c r="DM14" s="1"/>
  <c r="DL14" s="1"/>
  <c r="DK14" s="1"/>
  <c r="DJ14" s="1"/>
  <c r="DI14" s="1"/>
  <c r="DH14" s="1"/>
  <c r="DG14" s="1"/>
  <c r="DF14" s="1"/>
  <c r="DE14" s="1"/>
  <c r="DD14" s="1"/>
  <c r="DC14" s="1"/>
  <c r="DB14" s="1"/>
  <c r="DA14" s="1"/>
  <c r="CZ14" s="1"/>
  <c r="CY14" s="1"/>
  <c r="CX14" s="1"/>
  <c r="CW14" s="1"/>
  <c r="CV14" l="1"/>
  <c r="CU14" s="1"/>
  <c r="CT14" s="1"/>
  <c r="CS14" s="1"/>
  <c r="CR14" s="1"/>
  <c r="CQ14" s="1"/>
  <c r="CP14" s="1"/>
  <c r="CO14" s="1"/>
  <c r="CN14" s="1"/>
  <c r="CM14" s="1"/>
  <c r="CL14" s="1"/>
  <c r="CK14" s="1"/>
  <c r="CJ14" s="1"/>
  <c r="CI14" s="1"/>
  <c r="CH14" s="1"/>
  <c r="CG14" s="1"/>
  <c r="CF14" s="1"/>
  <c r="CE14" s="1"/>
  <c r="CD14" s="1"/>
  <c r="CC14" s="1"/>
  <c r="CB14" s="1"/>
  <c r="CA14" s="1"/>
  <c r="BZ14" s="1"/>
  <c r="BY14" s="1"/>
  <c r="BX14" s="1"/>
  <c r="BW14" s="1"/>
  <c r="BV14" s="1"/>
  <c r="BU14" s="1"/>
  <c r="BT14" s="1"/>
  <c r="BS14" s="1"/>
  <c r="BR14" s="1"/>
  <c r="BQ14" s="1"/>
  <c r="BP14" s="1"/>
  <c r="BO14" s="1"/>
  <c r="BN14" s="1"/>
  <c r="BM14" s="1"/>
  <c r="BL14" s="1"/>
  <c r="BK14" s="1"/>
  <c r="BJ14" s="1"/>
  <c r="BI14" s="1"/>
  <c r="BH14" s="1"/>
  <c r="BG14" s="1"/>
  <c r="BF14" s="1"/>
  <c r="BE14" s="1"/>
  <c r="BD14" s="1"/>
  <c r="BC14" s="1"/>
  <c r="BB14" s="1"/>
  <c r="BA14" s="1"/>
  <c r="AZ14" s="1"/>
  <c r="AY14" s="1"/>
  <c r="AX14" s="1"/>
  <c r="AW14" s="1"/>
  <c r="AV14" s="1"/>
  <c r="AU14" s="1"/>
  <c r="AT14" s="1"/>
  <c r="AS14" s="1"/>
  <c r="AR14" s="1"/>
  <c r="AQ14" s="1"/>
  <c r="AP14" s="1"/>
  <c r="AO14" s="1"/>
  <c r="AN14" s="1"/>
  <c r="AM14" s="1"/>
  <c r="AL14" s="1"/>
  <c r="AK14" s="1"/>
  <c r="AJ14" s="1"/>
  <c r="AI14" s="1"/>
  <c r="AH14" s="1"/>
  <c r="AG14" s="1"/>
  <c r="AF14" s="1"/>
  <c r="AE14" s="1"/>
  <c r="AD14" s="1"/>
  <c r="AC14" s="1"/>
  <c r="AB14" s="1"/>
  <c r="AA14" s="1"/>
  <c r="Z14" s="1"/>
  <c r="Y14" s="1"/>
  <c r="X14" s="1"/>
  <c r="W14" s="1"/>
  <c r="V14" s="1"/>
  <c r="U14" s="1"/>
  <c r="T14" s="1"/>
  <c r="S14" s="1"/>
  <c r="R14" s="1"/>
  <c r="Q14" s="1"/>
  <c r="P14" s="1"/>
  <c r="O14" s="1"/>
  <c r="N14" s="1"/>
  <c r="M14" s="1"/>
  <c r="L14" s="1"/>
  <c r="K14" s="1"/>
  <c r="J14" s="1"/>
  <c r="I14" s="1"/>
  <c r="H14" s="1"/>
  <c r="G14" s="1"/>
  <c r="F14" s="1"/>
  <c r="G41" i="11" l="1"/>
  <c r="G95"/>
  <c r="G96"/>
  <c r="G178"/>
  <c r="G179"/>
  <c r="G180"/>
  <c r="G260"/>
  <c r="G261"/>
  <c r="G262"/>
  <c r="G263"/>
  <c r="G9"/>
  <c r="G20"/>
  <c r="G50"/>
  <c r="G57"/>
  <c r="G137"/>
  <c r="G174"/>
  <c r="G175"/>
  <c r="G8"/>
  <c r="G25"/>
  <c r="G49"/>
  <c r="G176"/>
  <c r="G281"/>
  <c r="G24"/>
  <c r="G136"/>
  <c r="G177"/>
  <c r="G211"/>
  <c r="G238"/>
  <c r="G7"/>
  <c r="G94"/>
  <c r="G134"/>
  <c r="G138"/>
  <c r="G23"/>
  <c r="G97"/>
  <c r="G133"/>
  <c r="G135"/>
  <c r="G48"/>
  <c r="G58"/>
  <c r="G132"/>
  <c r="G29"/>
  <c r="G47"/>
  <c r="G212"/>
  <c r="G21"/>
  <c r="G22"/>
  <c r="G26"/>
  <c r="G173"/>
  <c r="G10"/>
  <c r="G51"/>
  <c r="G182"/>
  <c r="G56"/>
  <c r="G85"/>
  <c r="G30"/>
  <c r="G139"/>
  <c r="G27"/>
  <c r="G172"/>
  <c r="G210"/>
  <c r="G282"/>
  <c r="G286"/>
  <c r="G287"/>
  <c r="G19"/>
  <c r="G28"/>
  <c r="G140"/>
  <c r="G42"/>
  <c r="G84"/>
  <c r="G98"/>
  <c r="G141"/>
  <c r="G280"/>
  <c r="G59"/>
  <c r="G259"/>
  <c r="G2"/>
  <c r="G92"/>
  <c r="G131"/>
  <c r="G237"/>
  <c r="G277"/>
  <c r="G46"/>
  <c r="G55"/>
  <c r="G83"/>
  <c r="G264"/>
  <c r="G283"/>
  <c r="G209"/>
  <c r="G239"/>
  <c r="G11"/>
  <c r="G52"/>
  <c r="G86"/>
  <c r="G284"/>
  <c r="G54"/>
  <c r="G73"/>
  <c r="G130"/>
  <c r="G142"/>
  <c r="G171"/>
  <c r="G235"/>
  <c r="G276"/>
  <c r="G278"/>
  <c r="G72"/>
  <c r="G91"/>
  <c r="G236"/>
  <c r="G3"/>
  <c r="G43"/>
  <c r="G82"/>
  <c r="G90"/>
  <c r="G6"/>
  <c r="G129"/>
  <c r="G208"/>
  <c r="G40"/>
  <c r="G87"/>
  <c r="G89"/>
  <c r="G170"/>
  <c r="G234"/>
  <c r="G266"/>
  <c r="G4"/>
  <c r="G5"/>
  <c r="G128"/>
  <c r="G275"/>
  <c r="G12"/>
  <c r="G45"/>
  <c r="G81"/>
  <c r="G88"/>
  <c r="G100"/>
  <c r="G143"/>
  <c r="G169"/>
  <c r="G207"/>
  <c r="G233"/>
  <c r="G279"/>
  <c r="G127"/>
  <c r="G258"/>
  <c r="G31"/>
  <c r="G44"/>
  <c r="G206"/>
  <c r="G265"/>
  <c r="G273"/>
  <c r="G13"/>
  <c r="G32"/>
  <c r="G124"/>
  <c r="G168"/>
  <c r="G61"/>
  <c r="G74"/>
  <c r="G125"/>
  <c r="G126"/>
  <c r="G205"/>
  <c r="G71"/>
  <c r="G80"/>
  <c r="G99"/>
  <c r="G123"/>
  <c r="G167"/>
  <c r="G183"/>
  <c r="G257"/>
  <c r="G18"/>
  <c r="G232"/>
  <c r="G14"/>
  <c r="G166"/>
  <c r="G204"/>
  <c r="G101"/>
  <c r="G122"/>
  <c r="G165"/>
  <c r="G240"/>
  <c r="G256"/>
  <c r="G272"/>
  <c r="G60"/>
  <c r="G62"/>
  <c r="G79"/>
  <c r="G121"/>
  <c r="G203"/>
  <c r="G15"/>
  <c r="G213"/>
  <c r="G16"/>
  <c r="G39"/>
  <c r="G78"/>
  <c r="G120"/>
  <c r="G231"/>
  <c r="G119"/>
  <c r="G164"/>
  <c r="G202"/>
  <c r="G253"/>
  <c r="G255"/>
  <c r="G34"/>
  <c r="G77"/>
  <c r="G118"/>
  <c r="G254"/>
  <c r="G274"/>
  <c r="G63"/>
  <c r="G102"/>
  <c r="G252"/>
  <c r="G70"/>
  <c r="G75"/>
  <c r="G76"/>
  <c r="G144"/>
  <c r="G163"/>
  <c r="G267"/>
  <c r="G38"/>
  <c r="G201"/>
  <c r="G228"/>
  <c r="G230"/>
  <c r="G162"/>
  <c r="G229"/>
  <c r="G35"/>
  <c r="G160"/>
  <c r="G161"/>
  <c r="G200"/>
  <c r="G227"/>
  <c r="G251"/>
  <c r="G64"/>
  <c r="G116"/>
  <c r="G159"/>
  <c r="G199"/>
  <c r="G36"/>
  <c r="G111"/>
  <c r="G226"/>
  <c r="G250"/>
  <c r="G103"/>
  <c r="G110"/>
  <c r="G112"/>
  <c r="G145"/>
  <c r="G197"/>
  <c r="G198"/>
  <c r="G37"/>
  <c r="G69"/>
  <c r="G115"/>
  <c r="G113"/>
  <c r="G158"/>
  <c r="G196"/>
  <c r="G225"/>
  <c r="G241"/>
  <c r="G65"/>
  <c r="G214"/>
  <c r="G271"/>
  <c r="G249"/>
  <c r="G268"/>
  <c r="G269"/>
  <c r="G270"/>
  <c r="G109"/>
  <c r="G114"/>
  <c r="G184"/>
  <c r="G224"/>
  <c r="G68"/>
  <c r="G104"/>
  <c r="G195"/>
  <c r="G66"/>
  <c r="G242"/>
  <c r="G67"/>
  <c r="G146"/>
  <c r="G194"/>
  <c r="G223"/>
  <c r="G248"/>
  <c r="G105"/>
  <c r="G108"/>
  <c r="G156"/>
  <c r="G106"/>
  <c r="G215"/>
  <c r="G243"/>
  <c r="G107"/>
  <c r="G185"/>
  <c r="G193"/>
  <c r="G222"/>
  <c r="G247"/>
  <c r="G147"/>
  <c r="G155"/>
  <c r="G152"/>
  <c r="G153"/>
  <c r="G148"/>
  <c r="G149"/>
  <c r="G151"/>
  <c r="G154"/>
  <c r="G244"/>
  <c r="G150"/>
  <c r="G186"/>
  <c r="G246"/>
  <c r="G187"/>
  <c r="G192"/>
  <c r="G188"/>
  <c r="G191"/>
  <c r="G216"/>
  <c r="G217"/>
  <c r="G218"/>
  <c r="G219"/>
  <c r="G220"/>
  <c r="G189"/>
  <c r="G190"/>
  <c r="C32" i="15" l="1"/>
  <c r="B2" i="25"/>
  <c r="B3" s="1"/>
  <c r="C22" i="15"/>
  <c r="C33"/>
  <c r="C18"/>
  <c r="E9" s="1"/>
  <c r="H282" i="11" l="1"/>
  <c r="H168"/>
  <c r="H23"/>
  <c r="H62"/>
  <c r="H130"/>
  <c r="H127"/>
  <c r="H272"/>
  <c r="H177"/>
  <c r="H280"/>
  <c r="H236"/>
  <c r="H96"/>
  <c r="H25"/>
  <c r="H132"/>
  <c r="H139"/>
  <c r="H259"/>
  <c r="H54"/>
  <c r="H129"/>
  <c r="H169"/>
  <c r="H74"/>
  <c r="H122"/>
  <c r="H231"/>
  <c r="H118"/>
  <c r="H76"/>
  <c r="H117"/>
  <c r="H242"/>
  <c r="H156"/>
  <c r="H247"/>
  <c r="H154"/>
  <c r="H290"/>
  <c r="H306"/>
  <c r="H322"/>
  <c r="H338"/>
  <c r="H354"/>
  <c r="H370"/>
  <c r="H386"/>
  <c r="H402"/>
  <c r="H418"/>
  <c r="H434"/>
  <c r="H450"/>
  <c r="H466"/>
  <c r="H482"/>
  <c r="H498"/>
  <c r="H514"/>
  <c r="H530"/>
  <c r="H546"/>
  <c r="H562"/>
  <c r="H578"/>
  <c r="H594"/>
  <c r="H610"/>
  <c r="H626"/>
  <c r="H642"/>
  <c r="H35"/>
  <c r="H226"/>
  <c r="H271"/>
  <c r="H192"/>
  <c r="H311"/>
  <c r="H375"/>
  <c r="H391"/>
  <c r="H407"/>
  <c r="H423"/>
  <c r="H439"/>
  <c r="H455"/>
  <c r="H471"/>
  <c r="H487"/>
  <c r="H503"/>
  <c r="H36"/>
  <c r="H115"/>
  <c r="H245"/>
  <c r="H315"/>
  <c r="H335"/>
  <c r="H351"/>
  <c r="H95"/>
  <c r="H263"/>
  <c r="H8"/>
  <c r="H181"/>
  <c r="H138"/>
  <c r="H29"/>
  <c r="H51"/>
  <c r="H27"/>
  <c r="H140"/>
  <c r="H2"/>
  <c r="H48"/>
  <c r="H100"/>
  <c r="H262"/>
  <c r="H98"/>
  <c r="H46"/>
  <c r="H234"/>
  <c r="H71"/>
  <c r="H50"/>
  <c r="H93"/>
  <c r="H52"/>
  <c r="H33"/>
  <c r="H9"/>
  <c r="H134"/>
  <c r="H10"/>
  <c r="H28"/>
  <c r="H83"/>
  <c r="H72"/>
  <c r="H128"/>
  <c r="H206"/>
  <c r="H167"/>
  <c r="H121"/>
  <c r="H253"/>
  <c r="H102"/>
  <c r="H38"/>
  <c r="H68"/>
  <c r="H223"/>
  <c r="H107"/>
  <c r="H153"/>
  <c r="H220"/>
  <c r="H298"/>
  <c r="H314"/>
  <c r="H330"/>
  <c r="H346"/>
  <c r="H362"/>
  <c r="H378"/>
  <c r="H394"/>
  <c r="H410"/>
  <c r="H426"/>
  <c r="H442"/>
  <c r="H458"/>
  <c r="H474"/>
  <c r="H490"/>
  <c r="H506"/>
  <c r="H522"/>
  <c r="H538"/>
  <c r="H554"/>
  <c r="H570"/>
  <c r="H586"/>
  <c r="H602"/>
  <c r="H618"/>
  <c r="H634"/>
  <c r="H101"/>
  <c r="H64"/>
  <c r="H158"/>
  <c r="H114"/>
  <c r="H291"/>
  <c r="H367"/>
  <c r="H383"/>
  <c r="H399"/>
  <c r="H415"/>
  <c r="H431"/>
  <c r="H447"/>
  <c r="H463"/>
  <c r="H479"/>
  <c r="H495"/>
  <c r="H511"/>
  <c r="H112"/>
  <c r="H270"/>
  <c r="H299"/>
  <c r="H327"/>
  <c r="H343"/>
  <c r="H359"/>
  <c r="H180"/>
  <c r="H57"/>
  <c r="H281"/>
  <c r="H7"/>
  <c r="H135"/>
  <c r="H22"/>
  <c r="H285"/>
  <c r="H286"/>
  <c r="H141"/>
  <c r="H277"/>
  <c r="H31"/>
  <c r="H4"/>
  <c r="H81"/>
  <c r="H176"/>
  <c r="H276"/>
  <c r="H137"/>
  <c r="H85"/>
  <c r="H283"/>
  <c r="H12"/>
  <c r="H257"/>
  <c r="H34"/>
  <c r="H228"/>
  <c r="H105"/>
  <c r="H149"/>
  <c r="H302"/>
  <c r="H334"/>
  <c r="H366"/>
  <c r="H398"/>
  <c r="H430"/>
  <c r="H462"/>
  <c r="H494"/>
  <c r="H526"/>
  <c r="H558"/>
  <c r="H590"/>
  <c r="H622"/>
  <c r="H162"/>
  <c r="H225"/>
  <c r="H303"/>
  <c r="H387"/>
  <c r="H419"/>
  <c r="H451"/>
  <c r="H483"/>
  <c r="H161"/>
  <c r="H246"/>
  <c r="H331"/>
  <c r="H363"/>
  <c r="H174"/>
  <c r="H94"/>
  <c r="H173"/>
  <c r="H19"/>
  <c r="H55"/>
  <c r="H53"/>
  <c r="H235"/>
  <c r="H82"/>
  <c r="H170"/>
  <c r="H45"/>
  <c r="H279"/>
  <c r="H13"/>
  <c r="H205"/>
  <c r="H18"/>
  <c r="H165"/>
  <c r="H203"/>
  <c r="H119"/>
  <c r="H254"/>
  <c r="H144"/>
  <c r="H229"/>
  <c r="H116"/>
  <c r="H110"/>
  <c r="H113"/>
  <c r="H249"/>
  <c r="H224"/>
  <c r="H194"/>
  <c r="H243"/>
  <c r="H152"/>
  <c r="H244"/>
  <c r="H216"/>
  <c r="H288"/>
  <c r="H296"/>
  <c r="H304"/>
  <c r="H312"/>
  <c r="H320"/>
  <c r="H328"/>
  <c r="H336"/>
  <c r="H344"/>
  <c r="H352"/>
  <c r="H360"/>
  <c r="H368"/>
  <c r="H376"/>
  <c r="H384"/>
  <c r="H392"/>
  <c r="H400"/>
  <c r="H408"/>
  <c r="H416"/>
  <c r="H424"/>
  <c r="H179"/>
  <c r="H99"/>
  <c r="H287"/>
  <c r="H32"/>
  <c r="H238"/>
  <c r="H40"/>
  <c r="H24"/>
  <c r="H172"/>
  <c r="H171"/>
  <c r="H233"/>
  <c r="H240"/>
  <c r="H274"/>
  <c r="H184"/>
  <c r="H215"/>
  <c r="H218"/>
  <c r="H310"/>
  <c r="H342"/>
  <c r="H374"/>
  <c r="H406"/>
  <c r="H438"/>
  <c r="H470"/>
  <c r="H502"/>
  <c r="H534"/>
  <c r="H566"/>
  <c r="H598"/>
  <c r="H630"/>
  <c r="H227"/>
  <c r="H268"/>
  <c r="H319"/>
  <c r="H395"/>
  <c r="H427"/>
  <c r="H459"/>
  <c r="H491"/>
  <c r="H103"/>
  <c r="H295"/>
  <c r="H339"/>
  <c r="H178"/>
  <c r="H49"/>
  <c r="H97"/>
  <c r="H56"/>
  <c r="H84"/>
  <c r="H264"/>
  <c r="H284"/>
  <c r="H278"/>
  <c r="H6"/>
  <c r="H266"/>
  <c r="H88"/>
  <c r="H258"/>
  <c r="H124"/>
  <c r="H80"/>
  <c r="H14"/>
  <c r="H256"/>
  <c r="H213"/>
  <c r="H202"/>
  <c r="H63"/>
  <c r="H267"/>
  <c r="H160"/>
  <c r="H199"/>
  <c r="H145"/>
  <c r="H196"/>
  <c r="H269"/>
  <c r="H104"/>
  <c r="H248"/>
  <c r="H185"/>
  <c r="H148"/>
  <c r="H186"/>
  <c r="H217"/>
  <c r="H289"/>
  <c r="H297"/>
  <c r="H305"/>
  <c r="H313"/>
  <c r="H321"/>
  <c r="H329"/>
  <c r="H337"/>
  <c r="H345"/>
  <c r="H353"/>
  <c r="H361"/>
  <c r="H369"/>
  <c r="H377"/>
  <c r="H385"/>
  <c r="H393"/>
  <c r="H401"/>
  <c r="H409"/>
  <c r="H417"/>
  <c r="H425"/>
  <c r="H433"/>
  <c r="H441"/>
  <c r="H449"/>
  <c r="H457"/>
  <c r="H465"/>
  <c r="H473"/>
  <c r="H481"/>
  <c r="H489"/>
  <c r="H497"/>
  <c r="H505"/>
  <c r="H513"/>
  <c r="H527"/>
  <c r="H543"/>
  <c r="H559"/>
  <c r="H575"/>
  <c r="H591"/>
  <c r="H607"/>
  <c r="H623"/>
  <c r="H639"/>
  <c r="H520"/>
  <c r="H528"/>
  <c r="H536"/>
  <c r="H544"/>
  <c r="H552"/>
  <c r="H560"/>
  <c r="H568"/>
  <c r="H576"/>
  <c r="H584"/>
  <c r="H592"/>
  <c r="H600"/>
  <c r="H608"/>
  <c r="H616"/>
  <c r="H624"/>
  <c r="H632"/>
  <c r="H640"/>
  <c r="H648"/>
  <c r="H656"/>
  <c r="H664"/>
  <c r="H672"/>
  <c r="H688"/>
  <c r="H704"/>
  <c r="H720"/>
  <c r="H26"/>
  <c r="H86"/>
  <c r="H47"/>
  <c r="H133"/>
  <c r="H43"/>
  <c r="H15"/>
  <c r="H195"/>
  <c r="H190"/>
  <c r="H350"/>
  <c r="H414"/>
  <c r="H478"/>
  <c r="H542"/>
  <c r="H606"/>
  <c r="H159"/>
  <c r="H371"/>
  <c r="H435"/>
  <c r="H499"/>
  <c r="H307"/>
  <c r="H261"/>
  <c r="H58"/>
  <c r="H59"/>
  <c r="H73"/>
  <c r="H208"/>
  <c r="H143"/>
  <c r="H61"/>
  <c r="H204"/>
  <c r="H39"/>
  <c r="H252"/>
  <c r="H200"/>
  <c r="H198"/>
  <c r="H109"/>
  <c r="H108"/>
  <c r="H151"/>
  <c r="H219"/>
  <c r="H300"/>
  <c r="H316"/>
  <c r="H332"/>
  <c r="H348"/>
  <c r="H364"/>
  <c r="H380"/>
  <c r="H396"/>
  <c r="H412"/>
  <c r="H428"/>
  <c r="H436"/>
  <c r="H440"/>
  <c r="H453"/>
  <c r="H468"/>
  <c r="H472"/>
  <c r="H485"/>
  <c r="H500"/>
  <c r="H504"/>
  <c r="H519"/>
  <c r="H547"/>
  <c r="H555"/>
  <c r="H583"/>
  <c r="H611"/>
  <c r="H619"/>
  <c r="H516"/>
  <c r="H529"/>
  <c r="H533"/>
  <c r="H548"/>
  <c r="H561"/>
  <c r="H565"/>
  <c r="H580"/>
  <c r="H593"/>
  <c r="H597"/>
  <c r="H612"/>
  <c r="H625"/>
  <c r="H629"/>
  <c r="H644"/>
  <c r="H657"/>
  <c r="H661"/>
  <c r="H680"/>
  <c r="H708"/>
  <c r="H716"/>
  <c r="H728"/>
  <c r="H744"/>
  <c r="H760"/>
  <c r="H776"/>
  <c r="H792"/>
  <c r="H808"/>
  <c r="H824"/>
  <c r="H840"/>
  <c r="H856"/>
  <c r="H872"/>
  <c r="H888"/>
  <c r="H673"/>
  <c r="H647"/>
  <c r="H655"/>
  <c r="H663"/>
  <c r="H671"/>
  <c r="H679"/>
  <c r="H691"/>
  <c r="H707"/>
  <c r="H723"/>
  <c r="H739"/>
  <c r="H755"/>
  <c r="H771"/>
  <c r="H787"/>
  <c r="H803"/>
  <c r="H819"/>
  <c r="H835"/>
  <c r="H851"/>
  <c r="H867"/>
  <c r="H883"/>
  <c r="H899"/>
  <c r="H916"/>
  <c r="H932"/>
  <c r="H948"/>
  <c r="H964"/>
  <c r="H980"/>
  <c r="H996"/>
  <c r="H903"/>
  <c r="H919"/>
  <c r="H935"/>
  <c r="H951"/>
  <c r="H967"/>
  <c r="H983"/>
  <c r="H999"/>
  <c r="H1016"/>
  <c r="H1032"/>
  <c r="H1048"/>
  <c r="H1064"/>
  <c r="H1080"/>
  <c r="H1096"/>
  <c r="H1112"/>
  <c r="H1128"/>
  <c r="H1144"/>
  <c r="H1160"/>
  <c r="H1176"/>
  <c r="H1192"/>
  <c r="H1208"/>
  <c r="H690"/>
  <c r="H698"/>
  <c r="H706"/>
  <c r="H714"/>
  <c r="H722"/>
  <c r="H730"/>
  <c r="H738"/>
  <c r="H746"/>
  <c r="H754"/>
  <c r="H762"/>
  <c r="H770"/>
  <c r="H778"/>
  <c r="H786"/>
  <c r="H794"/>
  <c r="H802"/>
  <c r="H810"/>
  <c r="H818"/>
  <c r="H826"/>
  <c r="H834"/>
  <c r="H842"/>
  <c r="H850"/>
  <c r="H858"/>
  <c r="H866"/>
  <c r="H874"/>
  <c r="H882"/>
  <c r="H890"/>
  <c r="H898"/>
  <c r="H906"/>
  <c r="H914"/>
  <c r="H922"/>
  <c r="H930"/>
  <c r="H938"/>
  <c r="H946"/>
  <c r="H954"/>
  <c r="H962"/>
  <c r="H970"/>
  <c r="H978"/>
  <c r="H986"/>
  <c r="H994"/>
  <c r="H1002"/>
  <c r="H182"/>
  <c r="H16"/>
  <c r="H260"/>
  <c r="H92"/>
  <c r="H126"/>
  <c r="H163"/>
  <c r="H155"/>
  <c r="H326"/>
  <c r="H390"/>
  <c r="H454"/>
  <c r="H518"/>
  <c r="H582"/>
  <c r="H166"/>
  <c r="H191"/>
  <c r="H411"/>
  <c r="H475"/>
  <c r="H65"/>
  <c r="H355"/>
  <c r="H211"/>
  <c r="H210"/>
  <c r="H11"/>
  <c r="H3"/>
  <c r="H275"/>
  <c r="H265"/>
  <c r="H183"/>
  <c r="H79"/>
  <c r="H77"/>
  <c r="H230"/>
  <c r="H250"/>
  <c r="H214"/>
  <c r="H67"/>
  <c r="H147"/>
  <c r="H188"/>
  <c r="H293"/>
  <c r="H309"/>
  <c r="H325"/>
  <c r="H341"/>
  <c r="H357"/>
  <c r="H373"/>
  <c r="H389"/>
  <c r="H405"/>
  <c r="H421"/>
  <c r="H432"/>
  <c r="H445"/>
  <c r="H460"/>
  <c r="H464"/>
  <c r="H477"/>
  <c r="H492"/>
  <c r="H496"/>
  <c r="H509"/>
  <c r="H531"/>
  <c r="H539"/>
  <c r="H567"/>
  <c r="H595"/>
  <c r="H603"/>
  <c r="H631"/>
  <c r="H521"/>
  <c r="H525"/>
  <c r="H540"/>
  <c r="H553"/>
  <c r="H557"/>
  <c r="H572"/>
  <c r="H585"/>
  <c r="H589"/>
  <c r="H604"/>
  <c r="H617"/>
  <c r="H621"/>
  <c r="H636"/>
  <c r="H649"/>
  <c r="H653"/>
  <c r="H668"/>
  <c r="H692"/>
  <c r="H700"/>
  <c r="H732"/>
  <c r="H748"/>
  <c r="H764"/>
  <c r="H780"/>
  <c r="H796"/>
  <c r="H812"/>
  <c r="H828"/>
  <c r="H844"/>
  <c r="H860"/>
  <c r="H876"/>
  <c r="H892"/>
  <c r="H677"/>
  <c r="H650"/>
  <c r="H658"/>
  <c r="H666"/>
  <c r="H674"/>
  <c r="H682"/>
  <c r="H695"/>
  <c r="H711"/>
  <c r="H727"/>
  <c r="H743"/>
  <c r="H759"/>
  <c r="H775"/>
  <c r="H791"/>
  <c r="H807"/>
  <c r="H823"/>
  <c r="H839"/>
  <c r="H855"/>
  <c r="H871"/>
  <c r="H887"/>
  <c r="H904"/>
  <c r="H920"/>
  <c r="H936"/>
  <c r="H952"/>
  <c r="H968"/>
  <c r="H984"/>
  <c r="H1000"/>
  <c r="H907"/>
  <c r="H923"/>
  <c r="H939"/>
  <c r="H955"/>
  <c r="H971"/>
  <c r="H987"/>
  <c r="H1003"/>
  <c r="H1020"/>
  <c r="H1036"/>
  <c r="H1052"/>
  <c r="H1068"/>
  <c r="H1084"/>
  <c r="H1100"/>
  <c r="H1116"/>
  <c r="H1132"/>
  <c r="H1148"/>
  <c r="H1164"/>
  <c r="H1180"/>
  <c r="H1196"/>
  <c r="H685"/>
  <c r="H693"/>
  <c r="H701"/>
  <c r="H709"/>
  <c r="H717"/>
  <c r="H725"/>
  <c r="H733"/>
  <c r="H741"/>
  <c r="H749"/>
  <c r="H757"/>
  <c r="H765"/>
  <c r="H773"/>
  <c r="H781"/>
  <c r="H789"/>
  <c r="H797"/>
  <c r="H805"/>
  <c r="H813"/>
  <c r="H821"/>
  <c r="H829"/>
  <c r="H837"/>
  <c r="H845"/>
  <c r="H853"/>
  <c r="H861"/>
  <c r="H869"/>
  <c r="H877"/>
  <c r="H885"/>
  <c r="H893"/>
  <c r="H901"/>
  <c r="H909"/>
  <c r="H917"/>
  <c r="H925"/>
  <c r="H933"/>
  <c r="H941"/>
  <c r="H949"/>
  <c r="H957"/>
  <c r="H965"/>
  <c r="H973"/>
  <c r="H981"/>
  <c r="H989"/>
  <c r="H997"/>
  <c r="H1005"/>
  <c r="H90"/>
  <c r="H21"/>
  <c r="H164"/>
  <c r="H294"/>
  <c r="H422"/>
  <c r="H550"/>
  <c r="H197"/>
  <c r="H443"/>
  <c r="H323"/>
  <c r="H212"/>
  <c r="H142"/>
  <c r="H207"/>
  <c r="H17"/>
  <c r="H75"/>
  <c r="H69"/>
  <c r="H106"/>
  <c r="H189"/>
  <c r="H317"/>
  <c r="H349"/>
  <c r="H381"/>
  <c r="H413"/>
  <c r="H448"/>
  <c r="H461"/>
  <c r="H476"/>
  <c r="H512"/>
  <c r="H535"/>
  <c r="H563"/>
  <c r="H635"/>
  <c r="H524"/>
  <c r="H537"/>
  <c r="H573"/>
  <c r="H588"/>
  <c r="H601"/>
  <c r="H637"/>
  <c r="H652"/>
  <c r="H665"/>
  <c r="H740"/>
  <c r="H772"/>
  <c r="H804"/>
  <c r="H836"/>
  <c r="H868"/>
  <c r="H900"/>
  <c r="H654"/>
  <c r="H670"/>
  <c r="H687"/>
  <c r="H719"/>
  <c r="H751"/>
  <c r="H783"/>
  <c r="H815"/>
  <c r="H847"/>
  <c r="H879"/>
  <c r="H912"/>
  <c r="H944"/>
  <c r="H976"/>
  <c r="H1008"/>
  <c r="H931"/>
  <c r="H963"/>
  <c r="H995"/>
  <c r="H1028"/>
  <c r="H1060"/>
  <c r="H1092"/>
  <c r="H1124"/>
  <c r="H1156"/>
  <c r="H1188"/>
  <c r="H689"/>
  <c r="H705"/>
  <c r="H721"/>
  <c r="H737"/>
  <c r="H753"/>
  <c r="H769"/>
  <c r="H785"/>
  <c r="H801"/>
  <c r="H817"/>
  <c r="H833"/>
  <c r="H849"/>
  <c r="H865"/>
  <c r="H881"/>
  <c r="H897"/>
  <c r="H913"/>
  <c r="H929"/>
  <c r="H945"/>
  <c r="H961"/>
  <c r="H977"/>
  <c r="H993"/>
  <c r="H1015"/>
  <c r="H1031"/>
  <c r="H1047"/>
  <c r="H1063"/>
  <c r="H1079"/>
  <c r="H1095"/>
  <c r="H1111"/>
  <c r="H1127"/>
  <c r="H1143"/>
  <c r="H1159"/>
  <c r="H1175"/>
  <c r="H1191"/>
  <c r="H1207"/>
  <c r="H1014"/>
  <c r="H1022"/>
  <c r="H1030"/>
  <c r="H1038"/>
  <c r="H1046"/>
  <c r="H1054"/>
  <c r="H1062"/>
  <c r="H1070"/>
  <c r="H1078"/>
  <c r="H1086"/>
  <c r="H1094"/>
  <c r="H1102"/>
  <c r="H1110"/>
  <c r="H1118"/>
  <c r="H1126"/>
  <c r="H1134"/>
  <c r="H1142"/>
  <c r="H1150"/>
  <c r="H1158"/>
  <c r="H1166"/>
  <c r="H1174"/>
  <c r="H1182"/>
  <c r="H1190"/>
  <c r="H1198"/>
  <c r="H1206"/>
  <c r="H146"/>
  <c r="H358"/>
  <c r="H614"/>
  <c r="H507"/>
  <c r="H131"/>
  <c r="H125"/>
  <c r="H120"/>
  <c r="H251"/>
  <c r="H221"/>
  <c r="H333"/>
  <c r="H365"/>
  <c r="H429"/>
  <c r="H444"/>
  <c r="H480"/>
  <c r="H569"/>
  <c r="H605"/>
  <c r="H696"/>
  <c r="H756"/>
  <c r="H820"/>
  <c r="H884"/>
  <c r="H662"/>
  <c r="H703"/>
  <c r="H767"/>
  <c r="H831"/>
  <c r="H895"/>
  <c r="H928"/>
  <c r="H992"/>
  <c r="H947"/>
  <c r="H1012"/>
  <c r="H1076"/>
  <c r="H1108"/>
  <c r="H1172"/>
  <c r="H697"/>
  <c r="H729"/>
  <c r="H745"/>
  <c r="H761"/>
  <c r="H777"/>
  <c r="H793"/>
  <c r="H825"/>
  <c r="H841"/>
  <c r="H873"/>
  <c r="H905"/>
  <c r="H921"/>
  <c r="H953"/>
  <c r="H985"/>
  <c r="H1001"/>
  <c r="H1039"/>
  <c r="H1071"/>
  <c r="H1103"/>
  <c r="H1119"/>
  <c r="H1135"/>
  <c r="H1151"/>
  <c r="H1167"/>
  <c r="H1183"/>
  <c r="H1010"/>
  <c r="H1018"/>
  <c r="H1026"/>
  <c r="H1034"/>
  <c r="H1050"/>
  <c r="H1066"/>
  <c r="H1082"/>
  <c r="H1090"/>
  <c r="H1098"/>
  <c r="H1114"/>
  <c r="H1122"/>
  <c r="H1138"/>
  <c r="H1154"/>
  <c r="H1170"/>
  <c r="H1178"/>
  <c r="H1186"/>
  <c r="H1194"/>
  <c r="H175"/>
  <c r="H382"/>
  <c r="H638"/>
  <c r="H37"/>
  <c r="H209"/>
  <c r="H123"/>
  <c r="H111"/>
  <c r="H187"/>
  <c r="H308"/>
  <c r="H372"/>
  <c r="H469"/>
  <c r="H551"/>
  <c r="H517"/>
  <c r="H532"/>
  <c r="H609"/>
  <c r="H645"/>
  <c r="H660"/>
  <c r="H676"/>
  <c r="H816"/>
  <c r="H659"/>
  <c r="H699"/>
  <c r="H763"/>
  <c r="H827"/>
  <c r="H891"/>
  <c r="H956"/>
  <c r="H911"/>
  <c r="H1007"/>
  <c r="H1072"/>
  <c r="H1136"/>
  <c r="H1168"/>
  <c r="H694"/>
  <c r="H726"/>
  <c r="H742"/>
  <c r="H758"/>
  <c r="H790"/>
  <c r="H806"/>
  <c r="H838"/>
  <c r="H870"/>
  <c r="H902"/>
  <c r="H934"/>
  <c r="H982"/>
  <c r="H1059"/>
  <c r="H1091"/>
  <c r="H1107"/>
  <c r="H1139"/>
  <c r="H1171"/>
  <c r="H1203"/>
  <c r="H1021"/>
  <c r="H1037"/>
  <c r="H1045"/>
  <c r="H1053"/>
  <c r="H1061"/>
  <c r="H1069"/>
  <c r="H1077"/>
  <c r="H1085"/>
  <c r="H1101"/>
  <c r="H1125"/>
  <c r="H1133"/>
  <c r="H1141"/>
  <c r="H1149"/>
  <c r="H1157"/>
  <c r="H1165"/>
  <c r="H1181"/>
  <c r="H1197"/>
  <c r="H232"/>
  <c r="H42"/>
  <c r="H70"/>
  <c r="H318"/>
  <c r="H446"/>
  <c r="H574"/>
  <c r="H150"/>
  <c r="H467"/>
  <c r="H347"/>
  <c r="H30"/>
  <c r="H91"/>
  <c r="H44"/>
  <c r="H60"/>
  <c r="H201"/>
  <c r="H241"/>
  <c r="H222"/>
  <c r="H292"/>
  <c r="H324"/>
  <c r="H356"/>
  <c r="H388"/>
  <c r="H420"/>
  <c r="H437"/>
  <c r="H452"/>
  <c r="H488"/>
  <c r="H501"/>
  <c r="H515"/>
  <c r="H587"/>
  <c r="H615"/>
  <c r="H643"/>
  <c r="H549"/>
  <c r="H564"/>
  <c r="H577"/>
  <c r="H613"/>
  <c r="H628"/>
  <c r="H641"/>
  <c r="H684"/>
  <c r="H712"/>
  <c r="H736"/>
  <c r="H768"/>
  <c r="H800"/>
  <c r="H832"/>
  <c r="H864"/>
  <c r="H896"/>
  <c r="H651"/>
  <c r="H667"/>
  <c r="H683"/>
  <c r="H715"/>
  <c r="H747"/>
  <c r="H779"/>
  <c r="H811"/>
  <c r="H843"/>
  <c r="H875"/>
  <c r="H908"/>
  <c r="H940"/>
  <c r="H972"/>
  <c r="H1004"/>
  <c r="H927"/>
  <c r="H959"/>
  <c r="H991"/>
  <c r="H1024"/>
  <c r="H1056"/>
  <c r="H1088"/>
  <c r="H1120"/>
  <c r="H1152"/>
  <c r="H1184"/>
  <c r="H686"/>
  <c r="H702"/>
  <c r="H718"/>
  <c r="H734"/>
  <c r="H750"/>
  <c r="H766"/>
  <c r="H782"/>
  <c r="H798"/>
  <c r="H814"/>
  <c r="H830"/>
  <c r="H846"/>
  <c r="H862"/>
  <c r="H878"/>
  <c r="H894"/>
  <c r="H910"/>
  <c r="H926"/>
  <c r="H942"/>
  <c r="H958"/>
  <c r="H974"/>
  <c r="H990"/>
  <c r="H1006"/>
  <c r="H1019"/>
  <c r="H1035"/>
  <c r="H1051"/>
  <c r="H1067"/>
  <c r="H1083"/>
  <c r="H1099"/>
  <c r="H1115"/>
  <c r="H1131"/>
  <c r="H1147"/>
  <c r="H1163"/>
  <c r="H1179"/>
  <c r="H1195"/>
  <c r="H1009"/>
  <c r="H1017"/>
  <c r="H1025"/>
  <c r="H1033"/>
  <c r="H1041"/>
  <c r="H1049"/>
  <c r="H1057"/>
  <c r="H1065"/>
  <c r="H1073"/>
  <c r="H1081"/>
  <c r="H1089"/>
  <c r="H1097"/>
  <c r="H1105"/>
  <c r="H1113"/>
  <c r="H1121"/>
  <c r="H1129"/>
  <c r="H1137"/>
  <c r="H1145"/>
  <c r="H1153"/>
  <c r="H1161"/>
  <c r="H1169"/>
  <c r="H1177"/>
  <c r="H1185"/>
  <c r="H1193"/>
  <c r="H1201"/>
  <c r="H41"/>
  <c r="H237"/>
  <c r="H239"/>
  <c r="H89"/>
  <c r="H486"/>
  <c r="H379"/>
  <c r="H20"/>
  <c r="H87"/>
  <c r="H157"/>
  <c r="H301"/>
  <c r="H397"/>
  <c r="H493"/>
  <c r="H508"/>
  <c r="H571"/>
  <c r="H599"/>
  <c r="H627"/>
  <c r="H541"/>
  <c r="H556"/>
  <c r="H620"/>
  <c r="H633"/>
  <c r="H669"/>
  <c r="H724"/>
  <c r="H788"/>
  <c r="H852"/>
  <c r="H646"/>
  <c r="H678"/>
  <c r="H735"/>
  <c r="H799"/>
  <c r="H863"/>
  <c r="H960"/>
  <c r="H915"/>
  <c r="H979"/>
  <c r="H1044"/>
  <c r="H1140"/>
  <c r="H1204"/>
  <c r="H713"/>
  <c r="H809"/>
  <c r="H857"/>
  <c r="H889"/>
  <c r="H937"/>
  <c r="H969"/>
  <c r="H1023"/>
  <c r="H1055"/>
  <c r="H1087"/>
  <c r="H1199"/>
  <c r="H1042"/>
  <c r="H1058"/>
  <c r="H1074"/>
  <c r="H1106"/>
  <c r="H1130"/>
  <c r="H1146"/>
  <c r="H1162"/>
  <c r="H1202"/>
  <c r="H78"/>
  <c r="H273"/>
  <c r="H193"/>
  <c r="H510"/>
  <c r="H403"/>
  <c r="H136"/>
  <c r="H5"/>
  <c r="H255"/>
  <c r="H66"/>
  <c r="H340"/>
  <c r="H404"/>
  <c r="H456"/>
  <c r="H484"/>
  <c r="H523"/>
  <c r="H579"/>
  <c r="H545"/>
  <c r="H581"/>
  <c r="H596"/>
  <c r="H752"/>
  <c r="H784"/>
  <c r="H848"/>
  <c r="H880"/>
  <c r="H681"/>
  <c r="H675"/>
  <c r="H731"/>
  <c r="H795"/>
  <c r="H859"/>
  <c r="H924"/>
  <c r="H988"/>
  <c r="H943"/>
  <c r="H975"/>
  <c r="H1040"/>
  <c r="H1104"/>
  <c r="H1200"/>
  <c r="H710"/>
  <c r="H774"/>
  <c r="H822"/>
  <c r="H854"/>
  <c r="H886"/>
  <c r="H918"/>
  <c r="H950"/>
  <c r="H966"/>
  <c r="H998"/>
  <c r="H1011"/>
  <c r="H1027"/>
  <c r="H1043"/>
  <c r="H1075"/>
  <c r="H1123"/>
  <c r="H1155"/>
  <c r="H1187"/>
  <c r="H1013"/>
  <c r="H1029"/>
  <c r="H1093"/>
  <c r="H1109"/>
  <c r="H1117"/>
  <c r="H1173"/>
  <c r="H1189"/>
  <c r="H1205"/>
  <c r="B4" i="25"/>
  <c r="E1189" i="11" l="1"/>
  <c r="F1189"/>
  <c r="E1093"/>
  <c r="F1093"/>
  <c r="E1155"/>
  <c r="F1155"/>
  <c r="F1027"/>
  <c r="E1027"/>
  <c r="F950"/>
  <c r="E950"/>
  <c r="F822"/>
  <c r="E822"/>
  <c r="F1104"/>
  <c r="E1104"/>
  <c r="F988"/>
  <c r="E988"/>
  <c r="E731"/>
  <c r="F731"/>
  <c r="E848"/>
  <c r="F848"/>
  <c r="F581"/>
  <c r="E581"/>
  <c r="F484"/>
  <c r="E484"/>
  <c r="E66"/>
  <c r="F66"/>
  <c r="F403"/>
  <c r="E403"/>
  <c r="F78"/>
  <c r="E78"/>
  <c r="F1130"/>
  <c r="E1130"/>
  <c r="F1042"/>
  <c r="E1042"/>
  <c r="E1023"/>
  <c r="F1023"/>
  <c r="E857"/>
  <c r="F857"/>
  <c r="F1140"/>
  <c r="E1140"/>
  <c r="F960"/>
  <c r="E960"/>
  <c r="E678"/>
  <c r="F678"/>
  <c r="E724"/>
  <c r="F724"/>
  <c r="E556"/>
  <c r="F556"/>
  <c r="E571"/>
  <c r="F571"/>
  <c r="F301"/>
  <c r="E301"/>
  <c r="F379"/>
  <c r="E379"/>
  <c r="E237"/>
  <c r="F237"/>
  <c r="F1185"/>
  <c r="E1185"/>
  <c r="F1153"/>
  <c r="E1153"/>
  <c r="F1121"/>
  <c r="E1121"/>
  <c r="F1089"/>
  <c r="E1089"/>
  <c r="F1057"/>
  <c r="E1057"/>
  <c r="F1025"/>
  <c r="E1025"/>
  <c r="F1179"/>
  <c r="E1179"/>
  <c r="F1115"/>
  <c r="E1115"/>
  <c r="F1051"/>
  <c r="E1051"/>
  <c r="F990"/>
  <c r="E990"/>
  <c r="F926"/>
  <c r="E926"/>
  <c r="F862"/>
  <c r="E862"/>
  <c r="F798"/>
  <c r="E798"/>
  <c r="F734"/>
  <c r="E734"/>
  <c r="F1184"/>
  <c r="E1184"/>
  <c r="F1056"/>
  <c r="E1056"/>
  <c r="F927"/>
  <c r="E927"/>
  <c r="F908"/>
  <c r="E908"/>
  <c r="E779"/>
  <c r="F779"/>
  <c r="F667"/>
  <c r="E667"/>
  <c r="E832"/>
  <c r="F832"/>
  <c r="E712"/>
  <c r="F712"/>
  <c r="F613"/>
  <c r="E613"/>
  <c r="F643"/>
  <c r="E643"/>
  <c r="E420"/>
  <c r="F420"/>
  <c r="E60"/>
  <c r="F60"/>
  <c r="F446"/>
  <c r="E446"/>
  <c r="E1157"/>
  <c r="F1157"/>
  <c r="E1069"/>
  <c r="F1069"/>
  <c r="E1139"/>
  <c r="F1139"/>
  <c r="F838"/>
  <c r="E838"/>
  <c r="F1136"/>
  <c r="E1136"/>
  <c r="E699"/>
  <c r="F699"/>
  <c r="F517"/>
  <c r="E517"/>
  <c r="F209"/>
  <c r="E209"/>
  <c r="F1170"/>
  <c r="E1170"/>
  <c r="F1066"/>
  <c r="E1066"/>
  <c r="F1018"/>
  <c r="E1018"/>
  <c r="E1071"/>
  <c r="F1071"/>
  <c r="E841"/>
  <c r="F841"/>
  <c r="F1172"/>
  <c r="E1172"/>
  <c r="E831"/>
  <c r="F831"/>
  <c r="F605"/>
  <c r="E605"/>
  <c r="F251"/>
  <c r="E251"/>
  <c r="E1206"/>
  <c r="F1206"/>
  <c r="F1142"/>
  <c r="E1142"/>
  <c r="F1078"/>
  <c r="E1078"/>
  <c r="E1014"/>
  <c r="F1014"/>
  <c r="F1031"/>
  <c r="E1031"/>
  <c r="E448"/>
  <c r="F448"/>
  <c r="F1109"/>
  <c r="E1109"/>
  <c r="E1043"/>
  <c r="F1043"/>
  <c r="F854"/>
  <c r="E854"/>
  <c r="F943"/>
  <c r="E943"/>
  <c r="E880"/>
  <c r="F880"/>
  <c r="E523"/>
  <c r="F523"/>
  <c r="F136"/>
  <c r="E136"/>
  <c r="F1146"/>
  <c r="E1146"/>
  <c r="E1055"/>
  <c r="F1055"/>
  <c r="F1204"/>
  <c r="E1204"/>
  <c r="E735"/>
  <c r="F735"/>
  <c r="E620"/>
  <c r="F620"/>
  <c r="F397"/>
  <c r="E397"/>
  <c r="F239"/>
  <c r="E239"/>
  <c r="F1161"/>
  <c r="E1161"/>
  <c r="F1097"/>
  <c r="E1097"/>
  <c r="F1033"/>
  <c r="E1033"/>
  <c r="F1131"/>
  <c r="E1131"/>
  <c r="F1006"/>
  <c r="E1006"/>
  <c r="F878"/>
  <c r="E878"/>
  <c r="F750"/>
  <c r="E750"/>
  <c r="F1088"/>
  <c r="E1088"/>
  <c r="F940"/>
  <c r="E940"/>
  <c r="F683"/>
  <c r="E683"/>
  <c r="E736"/>
  <c r="F736"/>
  <c r="F549"/>
  <c r="E549"/>
  <c r="F437"/>
  <c r="E437"/>
  <c r="E201"/>
  <c r="F201"/>
  <c r="F574"/>
  <c r="E574"/>
  <c r="F1165"/>
  <c r="E1165"/>
  <c r="F1077"/>
  <c r="E1077"/>
  <c r="E1171"/>
  <c r="F1171"/>
  <c r="F870"/>
  <c r="E870"/>
  <c r="F1168"/>
  <c r="E1168"/>
  <c r="E763"/>
  <c r="F763"/>
  <c r="E532"/>
  <c r="F532"/>
  <c r="E123"/>
  <c r="F123"/>
  <c r="F382"/>
  <c r="E382"/>
  <c r="F1122"/>
  <c r="E1122"/>
  <c r="F1026"/>
  <c r="E1026"/>
  <c r="E1103"/>
  <c r="F1103"/>
  <c r="E873"/>
  <c r="F873"/>
  <c r="E697"/>
  <c r="F697"/>
  <c r="E895"/>
  <c r="F895"/>
  <c r="E696"/>
  <c r="F696"/>
  <c r="E221"/>
  <c r="F221"/>
  <c r="F146"/>
  <c r="E146"/>
  <c r="F1150"/>
  <c r="E1150"/>
  <c r="F1086"/>
  <c r="E1086"/>
  <c r="F1022"/>
  <c r="E1022"/>
  <c r="E1111"/>
  <c r="F1111"/>
  <c r="E977"/>
  <c r="F977"/>
  <c r="E849"/>
  <c r="F849"/>
  <c r="E721"/>
  <c r="F721"/>
  <c r="F1028"/>
  <c r="E1028"/>
  <c r="E879"/>
  <c r="F879"/>
  <c r="E654"/>
  <c r="F654"/>
  <c r="E652"/>
  <c r="F652"/>
  <c r="F563"/>
  <c r="E563"/>
  <c r="F349"/>
  <c r="E349"/>
  <c r="E142"/>
  <c r="F142"/>
  <c r="F164"/>
  <c r="E164"/>
  <c r="F965"/>
  <c r="E965"/>
  <c r="F901"/>
  <c r="E901"/>
  <c r="F837"/>
  <c r="E837"/>
  <c r="F773"/>
  <c r="E773"/>
  <c r="F709"/>
  <c r="E709"/>
  <c r="E1132"/>
  <c r="F1132"/>
  <c r="E1003"/>
  <c r="F1003"/>
  <c r="E984"/>
  <c r="F984"/>
  <c r="F855"/>
  <c r="E855"/>
  <c r="F727"/>
  <c r="E727"/>
  <c r="F677"/>
  <c r="E677"/>
  <c r="F780"/>
  <c r="E780"/>
  <c r="E649"/>
  <c r="F649"/>
  <c r="E557"/>
  <c r="F557"/>
  <c r="E567"/>
  <c r="F567"/>
  <c r="F460"/>
  <c r="E460"/>
  <c r="F341"/>
  <c r="E341"/>
  <c r="F250"/>
  <c r="E250"/>
  <c r="F11"/>
  <c r="E11"/>
  <c r="F166"/>
  <c r="E166"/>
  <c r="F126"/>
  <c r="E126"/>
  <c r="F978"/>
  <c r="E978"/>
  <c r="F914"/>
  <c r="E914"/>
  <c r="E850"/>
  <c r="F850"/>
  <c r="F786"/>
  <c r="E786"/>
  <c r="F722"/>
  <c r="E722"/>
  <c r="F1160"/>
  <c r="E1160"/>
  <c r="E1032"/>
  <c r="F1032"/>
  <c r="E967"/>
  <c r="F967"/>
  <c r="E948"/>
  <c r="F948"/>
  <c r="E819"/>
  <c r="F819"/>
  <c r="E691"/>
  <c r="F691"/>
  <c r="E872"/>
  <c r="F872"/>
  <c r="E744"/>
  <c r="F744"/>
  <c r="E629"/>
  <c r="F629"/>
  <c r="E548"/>
  <c r="F548"/>
  <c r="F547"/>
  <c r="E547"/>
  <c r="F440"/>
  <c r="E440"/>
  <c r="E332"/>
  <c r="F332"/>
  <c r="F200"/>
  <c r="E200"/>
  <c r="E59"/>
  <c r="F59"/>
  <c r="F606"/>
  <c r="E606"/>
  <c r="E43"/>
  <c r="F43"/>
  <c r="E26"/>
  <c r="F26"/>
  <c r="F640"/>
  <c r="E640"/>
  <c r="F576"/>
  <c r="E576"/>
  <c r="F639"/>
  <c r="E639"/>
  <c r="E513"/>
  <c r="F513"/>
  <c r="E449"/>
  <c r="F449"/>
  <c r="E385"/>
  <c r="F385"/>
  <c r="E321"/>
  <c r="F321"/>
  <c r="F185"/>
  <c r="E185"/>
  <c r="F267"/>
  <c r="E267"/>
  <c r="F258"/>
  <c r="E258"/>
  <c r="F56"/>
  <c r="E56"/>
  <c r="F459"/>
  <c r="E459"/>
  <c r="F566"/>
  <c r="E566"/>
  <c r="F310"/>
  <c r="E310"/>
  <c r="F274"/>
  <c r="E274"/>
  <c r="F32"/>
  <c r="E32"/>
  <c r="F392"/>
  <c r="E392"/>
  <c r="F360"/>
  <c r="E360"/>
  <c r="F296"/>
  <c r="E296"/>
  <c r="E249"/>
  <c r="F249"/>
  <c r="F203"/>
  <c r="E203"/>
  <c r="F82"/>
  <c r="E82"/>
  <c r="F363"/>
  <c r="E363"/>
  <c r="F483"/>
  <c r="E483"/>
  <c r="F303"/>
  <c r="E303"/>
  <c r="F590"/>
  <c r="E590"/>
  <c r="F462"/>
  <c r="E462"/>
  <c r="F334"/>
  <c r="E334"/>
  <c r="E283"/>
  <c r="F283"/>
  <c r="F176"/>
  <c r="E176"/>
  <c r="F277"/>
  <c r="E277"/>
  <c r="E22"/>
  <c r="F22"/>
  <c r="E57"/>
  <c r="F57"/>
  <c r="E327"/>
  <c r="F327"/>
  <c r="E511"/>
  <c r="F511"/>
  <c r="E447"/>
  <c r="F447"/>
  <c r="E383"/>
  <c r="F383"/>
  <c r="E158"/>
  <c r="F158"/>
  <c r="E618"/>
  <c r="F618"/>
  <c r="E554"/>
  <c r="F554"/>
  <c r="E490"/>
  <c r="F490"/>
  <c r="E426"/>
  <c r="F426"/>
  <c r="E362"/>
  <c r="F362"/>
  <c r="E298"/>
  <c r="F298"/>
  <c r="E223"/>
  <c r="F223"/>
  <c r="E253"/>
  <c r="F253"/>
  <c r="F128"/>
  <c r="E128"/>
  <c r="E10"/>
  <c r="F10"/>
  <c r="F52"/>
  <c r="E52"/>
  <c r="E234"/>
  <c r="F234"/>
  <c r="F100"/>
  <c r="E100"/>
  <c r="F27"/>
  <c r="E27"/>
  <c r="E181"/>
  <c r="F181"/>
  <c r="E351"/>
  <c r="F351"/>
  <c r="E115"/>
  <c r="F115"/>
  <c r="E471"/>
  <c r="F471"/>
  <c r="E407"/>
  <c r="F407"/>
  <c r="E192"/>
  <c r="F192"/>
  <c r="E642"/>
  <c r="F642"/>
  <c r="E578"/>
  <c r="F578"/>
  <c r="E514"/>
  <c r="F514"/>
  <c r="E450"/>
  <c r="F450"/>
  <c r="E386"/>
  <c r="F386"/>
  <c r="E322"/>
  <c r="F322"/>
  <c r="E247"/>
  <c r="F247"/>
  <c r="E76"/>
  <c r="F76"/>
  <c r="F74"/>
  <c r="E74"/>
  <c r="E259"/>
  <c r="F259"/>
  <c r="E96"/>
  <c r="F96"/>
  <c r="E272"/>
  <c r="F272"/>
  <c r="E23"/>
  <c r="F23"/>
  <c r="E1117"/>
  <c r="F1117"/>
  <c r="E1013"/>
  <c r="F1013"/>
  <c r="E1075"/>
  <c r="F1075"/>
  <c r="F998"/>
  <c r="E998"/>
  <c r="F886"/>
  <c r="E886"/>
  <c r="F710"/>
  <c r="E710"/>
  <c r="F975"/>
  <c r="E975"/>
  <c r="E859"/>
  <c r="F859"/>
  <c r="E681"/>
  <c r="F681"/>
  <c r="E752"/>
  <c r="F752"/>
  <c r="F579"/>
  <c r="E579"/>
  <c r="E404"/>
  <c r="F404"/>
  <c r="E5"/>
  <c r="F5"/>
  <c r="F193"/>
  <c r="E193"/>
  <c r="F1162"/>
  <c r="E1162"/>
  <c r="F1074"/>
  <c r="E1074"/>
  <c r="E1087"/>
  <c r="F1087"/>
  <c r="E937"/>
  <c r="F937"/>
  <c r="E713"/>
  <c r="F713"/>
  <c r="F979"/>
  <c r="E979"/>
  <c r="E799"/>
  <c r="F799"/>
  <c r="E852"/>
  <c r="F852"/>
  <c r="E633"/>
  <c r="F633"/>
  <c r="F627"/>
  <c r="E627"/>
  <c r="F493"/>
  <c r="E493"/>
  <c r="E87"/>
  <c r="F87"/>
  <c r="E89"/>
  <c r="F89"/>
  <c r="F1201"/>
  <c r="E1201"/>
  <c r="F1169"/>
  <c r="E1169"/>
  <c r="F1137"/>
  <c r="E1137"/>
  <c r="F1105"/>
  <c r="E1105"/>
  <c r="F1073"/>
  <c r="E1073"/>
  <c r="F1041"/>
  <c r="E1041"/>
  <c r="F1009"/>
  <c r="E1009"/>
  <c r="F1147"/>
  <c r="E1147"/>
  <c r="F1083"/>
  <c r="E1083"/>
  <c r="F1019"/>
  <c r="E1019"/>
  <c r="F958"/>
  <c r="E958"/>
  <c r="F894"/>
  <c r="E894"/>
  <c r="F830"/>
  <c r="E830"/>
  <c r="F766"/>
  <c r="E766"/>
  <c r="F702"/>
  <c r="E702"/>
  <c r="F1120"/>
  <c r="E1120"/>
  <c r="F991"/>
  <c r="E991"/>
  <c r="F972"/>
  <c r="E972"/>
  <c r="E843"/>
  <c r="F843"/>
  <c r="E715"/>
  <c r="F715"/>
  <c r="E896"/>
  <c r="F896"/>
  <c r="E768"/>
  <c r="F768"/>
  <c r="E641"/>
  <c r="F641"/>
  <c r="E564"/>
  <c r="F564"/>
  <c r="E587"/>
  <c r="F587"/>
  <c r="F452"/>
  <c r="E452"/>
  <c r="E356"/>
  <c r="F356"/>
  <c r="F241"/>
  <c r="E241"/>
  <c r="E91"/>
  <c r="F91"/>
  <c r="F150"/>
  <c r="E150"/>
  <c r="F70"/>
  <c r="E70"/>
  <c r="E1181"/>
  <c r="F1181"/>
  <c r="E1141"/>
  <c r="F1141"/>
  <c r="E1085"/>
  <c r="F1085"/>
  <c r="E1053"/>
  <c r="F1053"/>
  <c r="E1203"/>
  <c r="F1203"/>
  <c r="F1091"/>
  <c r="E1091"/>
  <c r="F902"/>
  <c r="E902"/>
  <c r="F790"/>
  <c r="E790"/>
  <c r="F694"/>
  <c r="E694"/>
  <c r="F1007"/>
  <c r="E1007"/>
  <c r="E827"/>
  <c r="F827"/>
  <c r="E816"/>
  <c r="F816"/>
  <c r="E609"/>
  <c r="F609"/>
  <c r="F469"/>
  <c r="E469"/>
  <c r="F111"/>
  <c r="E111"/>
  <c r="F638"/>
  <c r="E638"/>
  <c r="F1186"/>
  <c r="E1186"/>
  <c r="F1138"/>
  <c r="E1138"/>
  <c r="F1090"/>
  <c r="E1090"/>
  <c r="F1034"/>
  <c r="E1034"/>
  <c r="E1183"/>
  <c r="F1183"/>
  <c r="E1119"/>
  <c r="F1119"/>
  <c r="E1001"/>
  <c r="F1001"/>
  <c r="E905"/>
  <c r="F905"/>
  <c r="E793"/>
  <c r="F793"/>
  <c r="E729"/>
  <c r="F729"/>
  <c r="F1076"/>
  <c r="E1076"/>
  <c r="F928"/>
  <c r="E928"/>
  <c r="E703"/>
  <c r="F703"/>
  <c r="E756"/>
  <c r="F756"/>
  <c r="E480"/>
  <c r="F480"/>
  <c r="F333"/>
  <c r="E333"/>
  <c r="E125"/>
  <c r="F125"/>
  <c r="F358"/>
  <c r="E358"/>
  <c r="E1190"/>
  <c r="F1190"/>
  <c r="F1158"/>
  <c r="E1158"/>
  <c r="F1126"/>
  <c r="E1126"/>
  <c r="E1094"/>
  <c r="F1094"/>
  <c r="F1062"/>
  <c r="E1062"/>
  <c r="E1030"/>
  <c r="F1030"/>
  <c r="E1191"/>
  <c r="F1191"/>
  <c r="F1127"/>
  <c r="E1127"/>
  <c r="E1063"/>
  <c r="F1063"/>
  <c r="E993"/>
  <c r="F993"/>
  <c r="E929"/>
  <c r="F929"/>
  <c r="E865"/>
  <c r="F865"/>
  <c r="E801"/>
  <c r="F801"/>
  <c r="E737"/>
  <c r="F737"/>
  <c r="F1188"/>
  <c r="E1188"/>
  <c r="F1060"/>
  <c r="E1060"/>
  <c r="F931"/>
  <c r="E931"/>
  <c r="F912"/>
  <c r="E912"/>
  <c r="E783"/>
  <c r="F783"/>
  <c r="E670"/>
  <c r="F670"/>
  <c r="E836"/>
  <c r="F836"/>
  <c r="E665"/>
  <c r="F665"/>
  <c r="E588"/>
  <c r="F588"/>
  <c r="E635"/>
  <c r="F635"/>
  <c r="F476"/>
  <c r="E476"/>
  <c r="F381"/>
  <c r="E381"/>
  <c r="E106"/>
  <c r="F106"/>
  <c r="E207"/>
  <c r="F207"/>
  <c r="F443"/>
  <c r="E443"/>
  <c r="F294"/>
  <c r="E294"/>
  <c r="F1005"/>
  <c r="E1005"/>
  <c r="F973"/>
  <c r="E973"/>
  <c r="F941"/>
  <c r="E941"/>
  <c r="F909"/>
  <c r="E909"/>
  <c r="F877"/>
  <c r="E877"/>
  <c r="F845"/>
  <c r="E845"/>
  <c r="F813"/>
  <c r="E813"/>
  <c r="F781"/>
  <c r="E781"/>
  <c r="F749"/>
  <c r="E749"/>
  <c r="F717"/>
  <c r="E717"/>
  <c r="F685"/>
  <c r="E685"/>
  <c r="E1148"/>
  <c r="F1148"/>
  <c r="E1084"/>
  <c r="F1084"/>
  <c r="E1020"/>
  <c r="F1020"/>
  <c r="E955"/>
  <c r="F955"/>
  <c r="E1000"/>
  <c r="F1000"/>
  <c r="E936"/>
  <c r="F936"/>
  <c r="F871"/>
  <c r="E871"/>
  <c r="F807"/>
  <c r="E807"/>
  <c r="F743"/>
  <c r="E743"/>
  <c r="F682"/>
  <c r="E682"/>
  <c r="F650"/>
  <c r="E650"/>
  <c r="F860"/>
  <c r="E860"/>
  <c r="F796"/>
  <c r="E796"/>
  <c r="F732"/>
  <c r="E732"/>
  <c r="E653"/>
  <c r="F653"/>
  <c r="E617"/>
  <c r="F617"/>
  <c r="E572"/>
  <c r="F572"/>
  <c r="E525"/>
  <c r="F525"/>
  <c r="F595"/>
  <c r="E595"/>
  <c r="F509"/>
  <c r="E509"/>
  <c r="F464"/>
  <c r="E464"/>
  <c r="F421"/>
  <c r="E421"/>
  <c r="F357"/>
  <c r="E357"/>
  <c r="F293"/>
  <c r="E293"/>
  <c r="F214"/>
  <c r="E214"/>
  <c r="E79"/>
  <c r="F79"/>
  <c r="E3"/>
  <c r="F3"/>
  <c r="F355"/>
  <c r="E355"/>
  <c r="F191"/>
  <c r="E191"/>
  <c r="F454"/>
  <c r="E454"/>
  <c r="F163"/>
  <c r="E163"/>
  <c r="F16"/>
  <c r="E16"/>
  <c r="E986"/>
  <c r="F986"/>
  <c r="E954"/>
  <c r="F954"/>
  <c r="E922"/>
  <c r="F922"/>
  <c r="E890"/>
  <c r="F890"/>
  <c r="E858"/>
  <c r="F858"/>
  <c r="E826"/>
  <c r="F826"/>
  <c r="E794"/>
  <c r="F794"/>
  <c r="E762"/>
  <c r="F762"/>
  <c r="E730"/>
  <c r="F730"/>
  <c r="E698"/>
  <c r="F698"/>
  <c r="E1176"/>
  <c r="F1176"/>
  <c r="E1112"/>
  <c r="F1112"/>
  <c r="E1048"/>
  <c r="F1048"/>
  <c r="E983"/>
  <c r="F983"/>
  <c r="E919"/>
  <c r="F919"/>
  <c r="E964"/>
  <c r="F964"/>
  <c r="F899"/>
  <c r="E899"/>
  <c r="F835"/>
  <c r="E835"/>
  <c r="F771"/>
  <c r="E771"/>
  <c r="F707"/>
  <c r="E707"/>
  <c r="E663"/>
  <c r="F663"/>
  <c r="F888"/>
  <c r="E888"/>
  <c r="F824"/>
  <c r="E824"/>
  <c r="F760"/>
  <c r="E760"/>
  <c r="F708"/>
  <c r="E708"/>
  <c r="E644"/>
  <c r="F644"/>
  <c r="F597"/>
  <c r="E597"/>
  <c r="E561"/>
  <c r="F561"/>
  <c r="E516"/>
  <c r="F516"/>
  <c r="F555"/>
  <c r="E555"/>
  <c r="F500"/>
  <c r="E500"/>
  <c r="F453"/>
  <c r="E453"/>
  <c r="E412"/>
  <c r="F412"/>
  <c r="E348"/>
  <c r="F348"/>
  <c r="E219"/>
  <c r="F219"/>
  <c r="F198"/>
  <c r="E198"/>
  <c r="F204"/>
  <c r="E204"/>
  <c r="E73"/>
  <c r="F73"/>
  <c r="F307"/>
  <c r="E307"/>
  <c r="F159"/>
  <c r="E159"/>
  <c r="F414"/>
  <c r="E414"/>
  <c r="F15"/>
  <c r="E15"/>
  <c r="F86"/>
  <c r="E86"/>
  <c r="F688"/>
  <c r="E688"/>
  <c r="F648"/>
  <c r="E648"/>
  <c r="F616"/>
  <c r="E616"/>
  <c r="E584"/>
  <c r="F584"/>
  <c r="F552"/>
  <c r="E552"/>
  <c r="F520"/>
  <c r="E520"/>
  <c r="F591"/>
  <c r="E591"/>
  <c r="F527"/>
  <c r="E527"/>
  <c r="E489"/>
  <c r="F489"/>
  <c r="F457"/>
  <c r="E457"/>
  <c r="E425"/>
  <c r="F425"/>
  <c r="E393"/>
  <c r="F393"/>
  <c r="E361"/>
  <c r="F361"/>
  <c r="E329"/>
  <c r="F329"/>
  <c r="E297"/>
  <c r="F297"/>
  <c r="F148"/>
  <c r="E148"/>
  <c r="E269"/>
  <c r="F269"/>
  <c r="E160"/>
  <c r="F160"/>
  <c r="F213"/>
  <c r="E213"/>
  <c r="F124"/>
  <c r="E124"/>
  <c r="F6"/>
  <c r="E6"/>
  <c r="E84"/>
  <c r="F84"/>
  <c r="F178"/>
  <c r="E178"/>
  <c r="F491"/>
  <c r="E491"/>
  <c r="F319"/>
  <c r="E319"/>
  <c r="F598"/>
  <c r="E598"/>
  <c r="F470"/>
  <c r="E470"/>
  <c r="F342"/>
  <c r="E342"/>
  <c r="F184"/>
  <c r="E184"/>
  <c r="E171"/>
  <c r="F171"/>
  <c r="F238"/>
  <c r="E238"/>
  <c r="E179"/>
  <c r="F179"/>
  <c r="E400"/>
  <c r="F400"/>
  <c r="E368"/>
  <c r="F368"/>
  <c r="E336"/>
  <c r="F336"/>
  <c r="E304"/>
  <c r="F304"/>
  <c r="F244"/>
  <c r="E244"/>
  <c r="E224"/>
  <c r="F224"/>
  <c r="F116"/>
  <c r="E116"/>
  <c r="E119"/>
  <c r="F119"/>
  <c r="E205"/>
  <c r="F205"/>
  <c r="E170"/>
  <c r="F170"/>
  <c r="F55"/>
  <c r="E55"/>
  <c r="F174"/>
  <c r="E174"/>
  <c r="F161"/>
  <c r="E161"/>
  <c r="F387"/>
  <c r="E387"/>
  <c r="F622"/>
  <c r="E622"/>
  <c r="F494"/>
  <c r="E494"/>
  <c r="F366"/>
  <c r="E366"/>
  <c r="F105"/>
  <c r="E105"/>
  <c r="F12"/>
  <c r="E12"/>
  <c r="E276"/>
  <c r="F276"/>
  <c r="E31"/>
  <c r="F31"/>
  <c r="E285"/>
  <c r="F285"/>
  <c r="E281"/>
  <c r="F281"/>
  <c r="E343"/>
  <c r="F343"/>
  <c r="E112"/>
  <c r="F112"/>
  <c r="E463"/>
  <c r="F463"/>
  <c r="E399"/>
  <c r="F399"/>
  <c r="E114"/>
  <c r="F114"/>
  <c r="E634"/>
  <c r="F634"/>
  <c r="E570"/>
  <c r="F570"/>
  <c r="E506"/>
  <c r="F506"/>
  <c r="E442"/>
  <c r="F442"/>
  <c r="E378"/>
  <c r="F378"/>
  <c r="E314"/>
  <c r="F314"/>
  <c r="E107"/>
  <c r="F107"/>
  <c r="E102"/>
  <c r="F102"/>
  <c r="F206"/>
  <c r="E206"/>
  <c r="E28"/>
  <c r="F28"/>
  <c r="E33"/>
  <c r="F33"/>
  <c r="E71"/>
  <c r="F71"/>
  <c r="E262"/>
  <c r="F262"/>
  <c r="F140"/>
  <c r="E140"/>
  <c r="E138"/>
  <c r="F138"/>
  <c r="E95"/>
  <c r="F95"/>
  <c r="E245"/>
  <c r="F245"/>
  <c r="E487"/>
  <c r="F487"/>
  <c r="E423"/>
  <c r="F423"/>
  <c r="E311"/>
  <c r="F311"/>
  <c r="E35"/>
  <c r="F35"/>
  <c r="E594"/>
  <c r="F594"/>
  <c r="E530"/>
  <c r="F530"/>
  <c r="E466"/>
  <c r="F466"/>
  <c r="E402"/>
  <c r="F402"/>
  <c r="E338"/>
  <c r="F338"/>
  <c r="E154"/>
  <c r="F154"/>
  <c r="E117"/>
  <c r="F117"/>
  <c r="F122"/>
  <c r="E122"/>
  <c r="F54"/>
  <c r="E54"/>
  <c r="E25"/>
  <c r="F25"/>
  <c r="E177"/>
  <c r="F177"/>
  <c r="E62"/>
  <c r="F62"/>
  <c r="F501"/>
  <c r="E501"/>
  <c r="E292"/>
  <c r="F292"/>
  <c r="F347"/>
  <c r="E347"/>
  <c r="F232"/>
  <c r="E232"/>
  <c r="E1125"/>
  <c r="F1125"/>
  <c r="E1037"/>
  <c r="F1037"/>
  <c r="F982"/>
  <c r="E982"/>
  <c r="F742"/>
  <c r="E742"/>
  <c r="F956"/>
  <c r="E956"/>
  <c r="E660"/>
  <c r="F660"/>
  <c r="E308"/>
  <c r="F308"/>
  <c r="F175"/>
  <c r="E175"/>
  <c r="F1114"/>
  <c r="E1114"/>
  <c r="E1151"/>
  <c r="F1151"/>
  <c r="E953"/>
  <c r="F953"/>
  <c r="E761"/>
  <c r="F761"/>
  <c r="F947"/>
  <c r="E947"/>
  <c r="E884"/>
  <c r="F884"/>
  <c r="F429"/>
  <c r="E429"/>
  <c r="F507"/>
  <c r="E507"/>
  <c r="E1174"/>
  <c r="F1174"/>
  <c r="E1110"/>
  <c r="F1110"/>
  <c r="F1046"/>
  <c r="E1046"/>
  <c r="F1159"/>
  <c r="E1159"/>
  <c r="E1095"/>
  <c r="F1095"/>
  <c r="E961"/>
  <c r="F961"/>
  <c r="E897"/>
  <c r="F897"/>
  <c r="E833"/>
  <c r="F833"/>
  <c r="E769"/>
  <c r="F769"/>
  <c r="E705"/>
  <c r="F705"/>
  <c r="F1124"/>
  <c r="E1124"/>
  <c r="F995"/>
  <c r="E995"/>
  <c r="F976"/>
  <c r="E976"/>
  <c r="E847"/>
  <c r="F847"/>
  <c r="E719"/>
  <c r="F719"/>
  <c r="E900"/>
  <c r="F900"/>
  <c r="E772"/>
  <c r="F772"/>
  <c r="F637"/>
  <c r="E637"/>
  <c r="E537"/>
  <c r="F537"/>
  <c r="E535"/>
  <c r="F535"/>
  <c r="F317"/>
  <c r="E317"/>
  <c r="E75"/>
  <c r="F75"/>
  <c r="F212"/>
  <c r="E212"/>
  <c r="F550"/>
  <c r="E550"/>
  <c r="F21"/>
  <c r="E21"/>
  <c r="F989"/>
  <c r="E989"/>
  <c r="F957"/>
  <c r="E957"/>
  <c r="F925"/>
  <c r="E925"/>
  <c r="F893"/>
  <c r="E893"/>
  <c r="F861"/>
  <c r="E861"/>
  <c r="F829"/>
  <c r="E829"/>
  <c r="F797"/>
  <c r="E797"/>
  <c r="F765"/>
  <c r="E765"/>
  <c r="F733"/>
  <c r="E733"/>
  <c r="F701"/>
  <c r="E701"/>
  <c r="E1180"/>
  <c r="F1180"/>
  <c r="E1116"/>
  <c r="F1116"/>
  <c r="E1052"/>
  <c r="F1052"/>
  <c r="E987"/>
  <c r="F987"/>
  <c r="E923"/>
  <c r="F923"/>
  <c r="E968"/>
  <c r="F968"/>
  <c r="E904"/>
  <c r="F904"/>
  <c r="F839"/>
  <c r="E839"/>
  <c r="F775"/>
  <c r="E775"/>
  <c r="F711"/>
  <c r="E711"/>
  <c r="F666"/>
  <c r="E666"/>
  <c r="F892"/>
  <c r="E892"/>
  <c r="F828"/>
  <c r="E828"/>
  <c r="F764"/>
  <c r="E764"/>
  <c r="F692"/>
  <c r="E692"/>
  <c r="E636"/>
  <c r="F636"/>
  <c r="E589"/>
  <c r="F589"/>
  <c r="E553"/>
  <c r="F553"/>
  <c r="E631"/>
  <c r="F631"/>
  <c r="F539"/>
  <c r="E539"/>
  <c r="F492"/>
  <c r="E492"/>
  <c r="F445"/>
  <c r="E445"/>
  <c r="F389"/>
  <c r="E389"/>
  <c r="F325"/>
  <c r="E325"/>
  <c r="E147"/>
  <c r="F147"/>
  <c r="E230"/>
  <c r="F230"/>
  <c r="E265"/>
  <c r="F265"/>
  <c r="E210"/>
  <c r="F210"/>
  <c r="F475"/>
  <c r="E475"/>
  <c r="F1205"/>
  <c r="E1205"/>
  <c r="E1187"/>
  <c r="F1187"/>
  <c r="F966"/>
  <c r="E966"/>
  <c r="F1200"/>
  <c r="E1200"/>
  <c r="E795"/>
  <c r="F795"/>
  <c r="E596"/>
  <c r="F596"/>
  <c r="E340"/>
  <c r="F340"/>
  <c r="F273"/>
  <c r="E273"/>
  <c r="F1058"/>
  <c r="E1058"/>
  <c r="E889"/>
  <c r="F889"/>
  <c r="F915"/>
  <c r="E915"/>
  <c r="E788"/>
  <c r="F788"/>
  <c r="E599"/>
  <c r="F599"/>
  <c r="F20"/>
  <c r="E20"/>
  <c r="F1193"/>
  <c r="E1193"/>
  <c r="F1129"/>
  <c r="E1129"/>
  <c r="F1065"/>
  <c r="E1065"/>
  <c r="F1195"/>
  <c r="E1195"/>
  <c r="F1067"/>
  <c r="E1067"/>
  <c r="F942"/>
  <c r="E942"/>
  <c r="F814"/>
  <c r="E814"/>
  <c r="F686"/>
  <c r="E686"/>
  <c r="F959"/>
  <c r="E959"/>
  <c r="E811"/>
  <c r="F811"/>
  <c r="E864"/>
  <c r="F864"/>
  <c r="E628"/>
  <c r="F628"/>
  <c r="F515"/>
  <c r="E515"/>
  <c r="E324"/>
  <c r="F324"/>
  <c r="E30"/>
  <c r="F30"/>
  <c r="E42"/>
  <c r="F42"/>
  <c r="F1133"/>
  <c r="E1133"/>
  <c r="F1045"/>
  <c r="E1045"/>
  <c r="F1059"/>
  <c r="E1059"/>
  <c r="F758"/>
  <c r="E758"/>
  <c r="F911"/>
  <c r="E911"/>
  <c r="F676"/>
  <c r="E676"/>
  <c r="E372"/>
  <c r="F372"/>
  <c r="F1178"/>
  <c r="E1178"/>
  <c r="F1082"/>
  <c r="E1082"/>
  <c r="E1167"/>
  <c r="F1167"/>
  <c r="E985"/>
  <c r="F985"/>
  <c r="E777"/>
  <c r="F777"/>
  <c r="F1012"/>
  <c r="E1012"/>
  <c r="E662"/>
  <c r="F662"/>
  <c r="F444"/>
  <c r="E444"/>
  <c r="E131"/>
  <c r="F131"/>
  <c r="F1182"/>
  <c r="E1182"/>
  <c r="E1118"/>
  <c r="F1118"/>
  <c r="F1054"/>
  <c r="E1054"/>
  <c r="E1175"/>
  <c r="F1175"/>
  <c r="E1047"/>
  <c r="F1047"/>
  <c r="E913"/>
  <c r="F913"/>
  <c r="E785"/>
  <c r="F785"/>
  <c r="F1156"/>
  <c r="E1156"/>
  <c r="F1008"/>
  <c r="E1008"/>
  <c r="E751"/>
  <c r="F751"/>
  <c r="E804"/>
  <c r="F804"/>
  <c r="F573"/>
  <c r="E573"/>
  <c r="F461"/>
  <c r="E461"/>
  <c r="F69"/>
  <c r="E69"/>
  <c r="F197"/>
  <c r="E197"/>
  <c r="F997"/>
  <c r="E997"/>
  <c r="F933"/>
  <c r="E933"/>
  <c r="F869"/>
  <c r="E869"/>
  <c r="F805"/>
  <c r="E805"/>
  <c r="F741"/>
  <c r="E741"/>
  <c r="E1196"/>
  <c r="F1196"/>
  <c r="E1068"/>
  <c r="F1068"/>
  <c r="E939"/>
  <c r="F939"/>
  <c r="E920"/>
  <c r="F920"/>
  <c r="F791"/>
  <c r="E791"/>
  <c r="F674"/>
  <c r="E674"/>
  <c r="F844"/>
  <c r="E844"/>
  <c r="F700"/>
  <c r="E700"/>
  <c r="E604"/>
  <c r="F604"/>
  <c r="E521"/>
  <c r="F521"/>
  <c r="F496"/>
  <c r="E496"/>
  <c r="F405"/>
  <c r="E405"/>
  <c r="F188"/>
  <c r="E188"/>
  <c r="E183"/>
  <c r="F183"/>
  <c r="F65"/>
  <c r="E65"/>
  <c r="F390"/>
  <c r="E390"/>
  <c r="F182"/>
  <c r="E182"/>
  <c r="F946"/>
  <c r="E946"/>
  <c r="E882"/>
  <c r="F882"/>
  <c r="F818"/>
  <c r="E818"/>
  <c r="F754"/>
  <c r="E754"/>
  <c r="F690"/>
  <c r="E690"/>
  <c r="F1096"/>
  <c r="E1096"/>
  <c r="E903"/>
  <c r="F903"/>
  <c r="E883"/>
  <c r="F883"/>
  <c r="E755"/>
  <c r="F755"/>
  <c r="F655"/>
  <c r="E655"/>
  <c r="E808"/>
  <c r="F808"/>
  <c r="E680"/>
  <c r="F680"/>
  <c r="E593"/>
  <c r="F593"/>
  <c r="F619"/>
  <c r="E619"/>
  <c r="F485"/>
  <c r="E485"/>
  <c r="E396"/>
  <c r="F396"/>
  <c r="E151"/>
  <c r="F151"/>
  <c r="E61"/>
  <c r="F61"/>
  <c r="F499"/>
  <c r="E499"/>
  <c r="F350"/>
  <c r="E350"/>
  <c r="F672"/>
  <c r="E672"/>
  <c r="F608"/>
  <c r="E608"/>
  <c r="F544"/>
  <c r="E544"/>
  <c r="F575"/>
  <c r="E575"/>
  <c r="E481"/>
  <c r="F481"/>
  <c r="E417"/>
  <c r="F417"/>
  <c r="E353"/>
  <c r="F353"/>
  <c r="E289"/>
  <c r="F289"/>
  <c r="E196"/>
  <c r="F196"/>
  <c r="F256"/>
  <c r="E256"/>
  <c r="F278"/>
  <c r="E278"/>
  <c r="F339"/>
  <c r="E339"/>
  <c r="F268"/>
  <c r="E268"/>
  <c r="F438"/>
  <c r="E438"/>
  <c r="E172"/>
  <c r="F172"/>
  <c r="F424"/>
  <c r="E424"/>
  <c r="F328"/>
  <c r="E328"/>
  <c r="F152"/>
  <c r="E152"/>
  <c r="E229"/>
  <c r="F229"/>
  <c r="F13"/>
  <c r="E13"/>
  <c r="E19"/>
  <c r="F19"/>
  <c r="F228"/>
  <c r="E228"/>
  <c r="E1173"/>
  <c r="F1173"/>
  <c r="E1029"/>
  <c r="F1029"/>
  <c r="E1123"/>
  <c r="F1123"/>
  <c r="E1011"/>
  <c r="F1011"/>
  <c r="F918"/>
  <c r="E918"/>
  <c r="F774"/>
  <c r="E774"/>
  <c r="F1040"/>
  <c r="E1040"/>
  <c r="F924"/>
  <c r="E924"/>
  <c r="F675"/>
  <c r="E675"/>
  <c r="E784"/>
  <c r="F784"/>
  <c r="E545"/>
  <c r="F545"/>
  <c r="E456"/>
  <c r="F456"/>
  <c r="E255"/>
  <c r="F255"/>
  <c r="F510"/>
  <c r="E510"/>
  <c r="F1202"/>
  <c r="E1202"/>
  <c r="F1106"/>
  <c r="E1106"/>
  <c r="F1199"/>
  <c r="E1199"/>
  <c r="E969"/>
  <c r="F969"/>
  <c r="E809"/>
  <c r="F809"/>
  <c r="F1044"/>
  <c r="E1044"/>
  <c r="E863"/>
  <c r="F863"/>
  <c r="E646"/>
  <c r="F646"/>
  <c r="F669"/>
  <c r="E669"/>
  <c r="F541"/>
  <c r="E541"/>
  <c r="F508"/>
  <c r="E508"/>
  <c r="F157"/>
  <c r="E157"/>
  <c r="F486"/>
  <c r="E486"/>
  <c r="E41"/>
  <c r="F41"/>
  <c r="F1177"/>
  <c r="E1177"/>
  <c r="F1145"/>
  <c r="E1145"/>
  <c r="F1113"/>
  <c r="E1113"/>
  <c r="F1081"/>
  <c r="E1081"/>
  <c r="F1049"/>
  <c r="E1049"/>
  <c r="F1017"/>
  <c r="E1017"/>
  <c r="F1163"/>
  <c r="E1163"/>
  <c r="F1099"/>
  <c r="E1099"/>
  <c r="F1035"/>
  <c r="E1035"/>
  <c r="F974"/>
  <c r="E974"/>
  <c r="F910"/>
  <c r="E910"/>
  <c r="F846"/>
  <c r="E846"/>
  <c r="F782"/>
  <c r="E782"/>
  <c r="F718"/>
  <c r="E718"/>
  <c r="F1152"/>
  <c r="E1152"/>
  <c r="F1024"/>
  <c r="E1024"/>
  <c r="F1004"/>
  <c r="E1004"/>
  <c r="E875"/>
  <c r="F875"/>
  <c r="B5" i="25"/>
  <c r="E747" i="11"/>
  <c r="F747"/>
  <c r="F651"/>
  <c r="E651"/>
  <c r="E800"/>
  <c r="F800"/>
  <c r="E684"/>
  <c r="F684"/>
  <c r="E577"/>
  <c r="F577"/>
  <c r="E615"/>
  <c r="F615"/>
  <c r="E488"/>
  <c r="F488"/>
  <c r="E388"/>
  <c r="F388"/>
  <c r="E222"/>
  <c r="F222"/>
  <c r="E44"/>
  <c r="F44"/>
  <c r="F467"/>
  <c r="E467"/>
  <c r="F318"/>
  <c r="E318"/>
  <c r="E1197"/>
  <c r="F1197"/>
  <c r="F1149"/>
  <c r="E1149"/>
  <c r="E1101"/>
  <c r="F1101"/>
  <c r="F1061"/>
  <c r="E1061"/>
  <c r="E1021"/>
  <c r="F1021"/>
  <c r="E1107"/>
  <c r="F1107"/>
  <c r="F934"/>
  <c r="E934"/>
  <c r="F806"/>
  <c r="E806"/>
  <c r="F726"/>
  <c r="E726"/>
  <c r="F1072"/>
  <c r="E1072"/>
  <c r="E891"/>
  <c r="F891"/>
  <c r="F659"/>
  <c r="E659"/>
  <c r="F645"/>
  <c r="E645"/>
  <c r="E551"/>
  <c r="F551"/>
  <c r="F187"/>
  <c r="E187"/>
  <c r="F37"/>
  <c r="E37"/>
  <c r="F1194"/>
  <c r="E1194"/>
  <c r="F1154"/>
  <c r="E1154"/>
  <c r="F1098"/>
  <c r="E1098"/>
  <c r="F1050"/>
  <c r="E1050"/>
  <c r="F1010"/>
  <c r="E1010"/>
  <c r="E1135"/>
  <c r="F1135"/>
  <c r="E1039"/>
  <c r="F1039"/>
  <c r="E921"/>
  <c r="F921"/>
  <c r="E825"/>
  <c r="F825"/>
  <c r="E745"/>
  <c r="F745"/>
  <c r="F1108"/>
  <c r="E1108"/>
  <c r="F992"/>
  <c r="E992"/>
  <c r="E767"/>
  <c r="F767"/>
  <c r="E820"/>
  <c r="F820"/>
  <c r="E569"/>
  <c r="F569"/>
  <c r="F365"/>
  <c r="E365"/>
  <c r="E120"/>
  <c r="F120"/>
  <c r="F614"/>
  <c r="E614"/>
  <c r="F1198"/>
  <c r="E1198"/>
  <c r="F1166"/>
  <c r="E1166"/>
  <c r="F1134"/>
  <c r="E1134"/>
  <c r="F1102"/>
  <c r="E1102"/>
  <c r="F1070"/>
  <c r="E1070"/>
  <c r="F1038"/>
  <c r="E1038"/>
  <c r="F1207"/>
  <c r="E1207"/>
  <c r="E1143"/>
  <c r="F1143"/>
  <c r="E1079"/>
  <c r="F1079"/>
  <c r="E1015"/>
  <c r="F1015"/>
  <c r="E945"/>
  <c r="F945"/>
  <c r="E881"/>
  <c r="F881"/>
  <c r="E817"/>
  <c r="F817"/>
  <c r="E753"/>
  <c r="F753"/>
  <c r="E689"/>
  <c r="F689"/>
  <c r="F1092"/>
  <c r="E1092"/>
  <c r="F963"/>
  <c r="E963"/>
  <c r="F944"/>
  <c r="E944"/>
  <c r="E815"/>
  <c r="F815"/>
  <c r="E687"/>
  <c r="F687"/>
  <c r="E868"/>
  <c r="F868"/>
  <c r="E740"/>
  <c r="F740"/>
  <c r="E601"/>
  <c r="F601"/>
  <c r="E524"/>
  <c r="F524"/>
  <c r="E512"/>
  <c r="F512"/>
  <c r="F413"/>
  <c r="E413"/>
  <c r="E189"/>
  <c r="F189"/>
  <c r="F17"/>
  <c r="E17"/>
  <c r="F323"/>
  <c r="E323"/>
  <c r="F422"/>
  <c r="E422"/>
  <c r="F90"/>
  <c r="E90"/>
  <c r="F981"/>
  <c r="E981"/>
  <c r="F949"/>
  <c r="E949"/>
  <c r="F917"/>
  <c r="E917"/>
  <c r="F885"/>
  <c r="E885"/>
  <c r="F853"/>
  <c r="E853"/>
  <c r="F821"/>
  <c r="E821"/>
  <c r="F789"/>
  <c r="E789"/>
  <c r="F757"/>
  <c r="E757"/>
  <c r="F725"/>
  <c r="E725"/>
  <c r="F693"/>
  <c r="E693"/>
  <c r="E1164"/>
  <c r="F1164"/>
  <c r="E1100"/>
  <c r="F1100"/>
  <c r="E1036"/>
  <c r="F1036"/>
  <c r="E971"/>
  <c r="F971"/>
  <c r="E907"/>
  <c r="F907"/>
  <c r="E952"/>
  <c r="F952"/>
  <c r="F887"/>
  <c r="E887"/>
  <c r="F823"/>
  <c r="E823"/>
  <c r="F759"/>
  <c r="E759"/>
  <c r="F695"/>
  <c r="E695"/>
  <c r="F658"/>
  <c r="E658"/>
  <c r="F876"/>
  <c r="E876"/>
  <c r="F812"/>
  <c r="E812"/>
  <c r="F748"/>
  <c r="E748"/>
  <c r="E668"/>
  <c r="F668"/>
  <c r="E621"/>
  <c r="F621"/>
  <c r="E585"/>
  <c r="F585"/>
  <c r="E540"/>
  <c r="F540"/>
  <c r="F603"/>
  <c r="E603"/>
  <c r="F531"/>
  <c r="E531"/>
  <c r="F477"/>
  <c r="E477"/>
  <c r="F432"/>
  <c r="E432"/>
  <c r="F373"/>
  <c r="E373"/>
  <c r="F309"/>
  <c r="E309"/>
  <c r="E67"/>
  <c r="F67"/>
  <c r="E77"/>
  <c r="F77"/>
  <c r="E275"/>
  <c r="F275"/>
  <c r="E211"/>
  <c r="F211"/>
  <c r="F411"/>
  <c r="E411"/>
  <c r="F518"/>
  <c r="E518"/>
  <c r="F155"/>
  <c r="E155"/>
  <c r="F260"/>
  <c r="E260"/>
  <c r="F994"/>
  <c r="E994"/>
  <c r="E962"/>
  <c r="F962"/>
  <c r="E930"/>
  <c r="F930"/>
  <c r="F898"/>
  <c r="E898"/>
  <c r="F866"/>
  <c r="E866"/>
  <c r="F834"/>
  <c r="E834"/>
  <c r="E802"/>
  <c r="F802"/>
  <c r="F770"/>
  <c r="E770"/>
  <c r="F738"/>
  <c r="E738"/>
  <c r="E706"/>
  <c r="F706"/>
  <c r="E1192"/>
  <c r="F1192"/>
  <c r="E1128"/>
  <c r="F1128"/>
  <c r="F1064"/>
  <c r="E1064"/>
  <c r="F999"/>
  <c r="E999"/>
  <c r="F935"/>
  <c r="E935"/>
  <c r="F980"/>
  <c r="E980"/>
  <c r="F916"/>
  <c r="E916"/>
  <c r="F851"/>
  <c r="E851"/>
  <c r="F787"/>
  <c r="E787"/>
  <c r="F723"/>
  <c r="E723"/>
  <c r="E671"/>
  <c r="F671"/>
  <c r="F673"/>
  <c r="E673"/>
  <c r="F840"/>
  <c r="E840"/>
  <c r="F776"/>
  <c r="E776"/>
  <c r="F716"/>
  <c r="E716"/>
  <c r="E657"/>
  <c r="F657"/>
  <c r="E612"/>
  <c r="F612"/>
  <c r="E565"/>
  <c r="F565"/>
  <c r="E529"/>
  <c r="F529"/>
  <c r="E583"/>
  <c r="F583"/>
  <c r="F504"/>
  <c r="E504"/>
  <c r="F468"/>
  <c r="E468"/>
  <c r="E428"/>
  <c r="F428"/>
  <c r="E364"/>
  <c r="F364"/>
  <c r="E300"/>
  <c r="F300"/>
  <c r="F109"/>
  <c r="E109"/>
  <c r="E39"/>
  <c r="F39"/>
  <c r="E208"/>
  <c r="F208"/>
  <c r="F261"/>
  <c r="E261"/>
  <c r="F371"/>
  <c r="E371"/>
  <c r="F478"/>
  <c r="E478"/>
  <c r="F195"/>
  <c r="E195"/>
  <c r="F47"/>
  <c r="E47"/>
  <c r="E704"/>
  <c r="F704"/>
  <c r="E656"/>
  <c r="F656"/>
  <c r="E624"/>
  <c r="F624"/>
  <c r="E592"/>
  <c r="F592"/>
  <c r="E560"/>
  <c r="F560"/>
  <c r="E528"/>
  <c r="F528"/>
  <c r="E607"/>
  <c r="F607"/>
  <c r="E543"/>
  <c r="F543"/>
  <c r="F497"/>
  <c r="E497"/>
  <c r="F465"/>
  <c r="E465"/>
  <c r="F433"/>
  <c r="E433"/>
  <c r="E401"/>
  <c r="F401"/>
  <c r="E369"/>
  <c r="F369"/>
  <c r="E337"/>
  <c r="F337"/>
  <c r="E305"/>
  <c r="F305"/>
  <c r="E186"/>
  <c r="F186"/>
  <c r="F104"/>
  <c r="E104"/>
  <c r="E199"/>
  <c r="F199"/>
  <c r="F202"/>
  <c r="E202"/>
  <c r="F80"/>
  <c r="E80"/>
  <c r="F266"/>
  <c r="E266"/>
  <c r="E264"/>
  <c r="F264"/>
  <c r="F49"/>
  <c r="E49"/>
  <c r="F103"/>
  <c r="E103"/>
  <c r="F395"/>
  <c r="E395"/>
  <c r="F630"/>
  <c r="E630"/>
  <c r="F502"/>
  <c r="E502"/>
  <c r="F374"/>
  <c r="E374"/>
  <c r="F215"/>
  <c r="E215"/>
  <c r="F233"/>
  <c r="E233"/>
  <c r="E40"/>
  <c r="F40"/>
  <c r="E99"/>
  <c r="F99"/>
  <c r="F408"/>
  <c r="E408"/>
  <c r="E376"/>
  <c r="F376"/>
  <c r="E344"/>
  <c r="F344"/>
  <c r="F312"/>
  <c r="E312"/>
  <c r="F216"/>
  <c r="E216"/>
  <c r="F194"/>
  <c r="E194"/>
  <c r="F110"/>
  <c r="E110"/>
  <c r="E254"/>
  <c r="F254"/>
  <c r="E18"/>
  <c r="F18"/>
  <c r="F45"/>
  <c r="E45"/>
  <c r="F53"/>
  <c r="E53"/>
  <c r="F94"/>
  <c r="E94"/>
  <c r="F246"/>
  <c r="E246"/>
  <c r="F419"/>
  <c r="E419"/>
  <c r="F162"/>
  <c r="E162"/>
  <c r="F526"/>
  <c r="E526"/>
  <c r="F398"/>
  <c r="E398"/>
  <c r="F149"/>
  <c r="E149"/>
  <c r="F257"/>
  <c r="E257"/>
  <c r="F137"/>
  <c r="E137"/>
  <c r="F4"/>
  <c r="E4"/>
  <c r="F286"/>
  <c r="E286"/>
  <c r="F7"/>
  <c r="E7"/>
  <c r="E359"/>
  <c r="F359"/>
  <c r="E270"/>
  <c r="F270"/>
  <c r="E479"/>
  <c r="F479"/>
  <c r="E415"/>
  <c r="F415"/>
  <c r="E291"/>
  <c r="F291"/>
  <c r="E101"/>
  <c r="F101"/>
  <c r="E586"/>
  <c r="F586"/>
  <c r="E522"/>
  <c r="F522"/>
  <c r="E458"/>
  <c r="F458"/>
  <c r="E394"/>
  <c r="F394"/>
  <c r="E330"/>
  <c r="F330"/>
  <c r="E153"/>
  <c r="F153"/>
  <c r="E38"/>
  <c r="F38"/>
  <c r="F167"/>
  <c r="E167"/>
  <c r="E83"/>
  <c r="F83"/>
  <c r="E9"/>
  <c r="F9"/>
  <c r="E50"/>
  <c r="F50"/>
  <c r="E98"/>
  <c r="F98"/>
  <c r="F2"/>
  <c r="E2"/>
  <c r="C19" i="15"/>
  <c r="E29" i="11"/>
  <c r="F29"/>
  <c r="E263"/>
  <c r="F263"/>
  <c r="E315"/>
  <c r="F315"/>
  <c r="E503"/>
  <c r="F503"/>
  <c r="E439"/>
  <c r="F439"/>
  <c r="E375"/>
  <c r="F375"/>
  <c r="E226"/>
  <c r="F226"/>
  <c r="E610"/>
  <c r="F610"/>
  <c r="E546"/>
  <c r="F546"/>
  <c r="E482"/>
  <c r="F482"/>
  <c r="E418"/>
  <c r="F418"/>
  <c r="E354"/>
  <c r="F354"/>
  <c r="E290"/>
  <c r="F290"/>
  <c r="E242"/>
  <c r="F242"/>
  <c r="F231"/>
  <c r="E231"/>
  <c r="F129"/>
  <c r="E129"/>
  <c r="E132"/>
  <c r="F132"/>
  <c r="F280"/>
  <c r="E280"/>
  <c r="E130"/>
  <c r="F130"/>
  <c r="F282"/>
  <c r="E282"/>
  <c r="F582"/>
  <c r="E582"/>
  <c r="F326"/>
  <c r="E326"/>
  <c r="E92"/>
  <c r="F92"/>
  <c r="E1002"/>
  <c r="F1002"/>
  <c r="E970"/>
  <c r="F970"/>
  <c r="E938"/>
  <c r="F938"/>
  <c r="E906"/>
  <c r="F906"/>
  <c r="E874"/>
  <c r="F874"/>
  <c r="E842"/>
  <c r="F842"/>
  <c r="E810"/>
  <c r="F810"/>
  <c r="E778"/>
  <c r="F778"/>
  <c r="E746"/>
  <c r="F746"/>
  <c r="E714"/>
  <c r="F714"/>
  <c r="E1208"/>
  <c r="F1208"/>
  <c r="E1144"/>
  <c r="F1144"/>
  <c r="E1080"/>
  <c r="F1080"/>
  <c r="E1016"/>
  <c r="F1016"/>
  <c r="E951"/>
  <c r="F951"/>
  <c r="E996"/>
  <c r="F996"/>
  <c r="E932"/>
  <c r="F932"/>
  <c r="F867"/>
  <c r="E867"/>
  <c r="F803"/>
  <c r="E803"/>
  <c r="F739"/>
  <c r="E739"/>
  <c r="E679"/>
  <c r="F679"/>
  <c r="E647"/>
  <c r="F647"/>
  <c r="F856"/>
  <c r="E856"/>
  <c r="F792"/>
  <c r="E792"/>
  <c r="F728"/>
  <c r="E728"/>
  <c r="E661"/>
  <c r="F661"/>
  <c r="E625"/>
  <c r="F625"/>
  <c r="E580"/>
  <c r="F580"/>
  <c r="E533"/>
  <c r="F533"/>
  <c r="F611"/>
  <c r="E611"/>
  <c r="E519"/>
  <c r="F519"/>
  <c r="E472"/>
  <c r="F472"/>
  <c r="F436"/>
  <c r="E436"/>
  <c r="E380"/>
  <c r="F380"/>
  <c r="E316"/>
  <c r="F316"/>
  <c r="E108"/>
  <c r="F108"/>
  <c r="E252"/>
  <c r="F252"/>
  <c r="E143"/>
  <c r="F143"/>
  <c r="F58"/>
  <c r="E58"/>
  <c r="F435"/>
  <c r="E435"/>
  <c r="F542"/>
  <c r="E542"/>
  <c r="F190"/>
  <c r="E190"/>
  <c r="F133"/>
  <c r="E133"/>
  <c r="E720"/>
  <c r="F720"/>
  <c r="E664"/>
  <c r="F664"/>
  <c r="E632"/>
  <c r="F632"/>
  <c r="E600"/>
  <c r="F600"/>
  <c r="E568"/>
  <c r="F568"/>
  <c r="E536"/>
  <c r="F536"/>
  <c r="E623"/>
  <c r="F623"/>
  <c r="E559"/>
  <c r="F559"/>
  <c r="F505"/>
  <c r="E505"/>
  <c r="F473"/>
  <c r="E473"/>
  <c r="F441"/>
  <c r="E441"/>
  <c r="E409"/>
  <c r="F409"/>
  <c r="E377"/>
  <c r="F377"/>
  <c r="E345"/>
  <c r="F345"/>
  <c r="E313"/>
  <c r="F313"/>
  <c r="F217"/>
  <c r="E217"/>
  <c r="F248"/>
  <c r="E248"/>
  <c r="E145"/>
  <c r="F145"/>
  <c r="F63"/>
  <c r="E63"/>
  <c r="F14"/>
  <c r="E14"/>
  <c r="F88"/>
  <c r="E88"/>
  <c r="F284"/>
  <c r="E284"/>
  <c r="F97"/>
  <c r="E97"/>
  <c r="F295"/>
  <c r="E295"/>
  <c r="F427"/>
  <c r="E427"/>
  <c r="F227"/>
  <c r="E227"/>
  <c r="F534"/>
  <c r="E534"/>
  <c r="F406"/>
  <c r="E406"/>
  <c r="F218"/>
  <c r="E218"/>
  <c r="F240"/>
  <c r="E240"/>
  <c r="F24"/>
  <c r="E24"/>
  <c r="F287"/>
  <c r="E287"/>
  <c r="E416"/>
  <c r="F416"/>
  <c r="E384"/>
  <c r="F384"/>
  <c r="E352"/>
  <c r="F352"/>
  <c r="E320"/>
  <c r="F320"/>
  <c r="E288"/>
  <c r="F288"/>
  <c r="E243"/>
  <c r="F243"/>
  <c r="F113"/>
  <c r="E113"/>
  <c r="E144"/>
  <c r="F144"/>
  <c r="E165"/>
  <c r="F165"/>
  <c r="E279"/>
  <c r="F279"/>
  <c r="E235"/>
  <c r="F235"/>
  <c r="F173"/>
  <c r="E173"/>
  <c r="F331"/>
  <c r="E331"/>
  <c r="F451"/>
  <c r="E451"/>
  <c r="F225"/>
  <c r="E225"/>
  <c r="F558"/>
  <c r="E558"/>
  <c r="F430"/>
  <c r="E430"/>
  <c r="F302"/>
  <c r="E302"/>
  <c r="F34"/>
  <c r="E34"/>
  <c r="F85"/>
  <c r="E85"/>
  <c r="F81"/>
  <c r="E81"/>
  <c r="F141"/>
  <c r="E141"/>
  <c r="E135"/>
  <c r="F135"/>
  <c r="E180"/>
  <c r="F180"/>
  <c r="E299"/>
  <c r="F299"/>
  <c r="E495"/>
  <c r="F495"/>
  <c r="E431"/>
  <c r="F431"/>
  <c r="E367"/>
  <c r="F367"/>
  <c r="E64"/>
  <c r="F64"/>
  <c r="E602"/>
  <c r="F602"/>
  <c r="E538"/>
  <c r="F538"/>
  <c r="E474"/>
  <c r="F474"/>
  <c r="E410"/>
  <c r="F410"/>
  <c r="E346"/>
  <c r="F346"/>
  <c r="E220"/>
  <c r="F220"/>
  <c r="E68"/>
  <c r="F68"/>
  <c r="F121"/>
  <c r="E121"/>
  <c r="F72"/>
  <c r="E72"/>
  <c r="E134"/>
  <c r="F134"/>
  <c r="F93"/>
  <c r="E93"/>
  <c r="E46"/>
  <c r="F46"/>
  <c r="F48"/>
  <c r="E48"/>
  <c r="E51"/>
  <c r="F51"/>
  <c r="E8"/>
  <c r="F8"/>
  <c r="E335"/>
  <c r="F335"/>
  <c r="E36"/>
  <c r="F36"/>
  <c r="E455"/>
  <c r="F455"/>
  <c r="E391"/>
  <c r="F391"/>
  <c r="E271"/>
  <c r="F271"/>
  <c r="E626"/>
  <c r="F626"/>
  <c r="E562"/>
  <c r="F562"/>
  <c r="E498"/>
  <c r="F498"/>
  <c r="E434"/>
  <c r="F434"/>
  <c r="E370"/>
  <c r="F370"/>
  <c r="E306"/>
  <c r="F306"/>
  <c r="E156"/>
  <c r="F156"/>
  <c r="E118"/>
  <c r="F118"/>
  <c r="F169"/>
  <c r="E169"/>
  <c r="E139"/>
  <c r="F139"/>
  <c r="F236"/>
  <c r="E236"/>
  <c r="E127"/>
  <c r="F127"/>
  <c r="F168"/>
  <c r="E168"/>
  <c r="C20" i="15" l="1"/>
  <c r="E10"/>
  <c r="C25"/>
  <c r="C27"/>
  <c r="B6" i="25"/>
  <c r="D10" i="15" l="1"/>
  <c r="EY9" s="1"/>
  <c r="C29" s="1"/>
  <c r="B7" i="25"/>
  <c r="B8" s="1"/>
  <c r="E8" i="15" l="1"/>
  <c r="B9" i="25"/>
  <c r="B10" s="1"/>
  <c r="D8" i="15" l="1"/>
  <c r="E14"/>
  <c r="B11" i="25"/>
  <c r="D14" i="15" l="1"/>
  <c r="C14" s="1"/>
  <c r="C21" s="1"/>
  <c r="EY13"/>
  <c r="EX13" s="1"/>
  <c r="C30" s="1"/>
  <c r="B12" i="25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</calcChain>
</file>

<file path=xl/sharedStrings.xml><?xml version="1.0" encoding="utf-8"?>
<sst xmlns="http://schemas.openxmlformats.org/spreadsheetml/2006/main" count="2743" uniqueCount="240">
  <si>
    <t>sampling point</t>
  </si>
  <si>
    <t>Relative Frequency (%)</t>
  </si>
  <si>
    <t>Relative Frequency (squared)</t>
  </si>
  <si>
    <t>Simpson Diversity Index</t>
  </si>
  <si>
    <t>comments</t>
  </si>
  <si>
    <t>sp3</t>
  </si>
  <si>
    <t>sp4</t>
  </si>
  <si>
    <t>sp5</t>
  </si>
  <si>
    <t>sp6</t>
  </si>
  <si>
    <t>sp7</t>
  </si>
  <si>
    <t>sp8</t>
  </si>
  <si>
    <t>sp9</t>
  </si>
  <si>
    <t>Total vegetation</t>
  </si>
  <si>
    <t>Frequency of occurrence within vegetated areas (%)</t>
  </si>
  <si>
    <t>STATS</t>
  </si>
  <si>
    <t>Entry</t>
  </si>
  <si>
    <t>Boat Survey</t>
  </si>
  <si>
    <t>Sampled holding rake pole (P) or rake rope (R)?</t>
  </si>
  <si>
    <t>Depth with some plants (NO ENTRY!)</t>
  </si>
  <si>
    <t>Depths within vegetated range(NO ENTRY!)</t>
  </si>
  <si>
    <t>Frequency of occurrence at sites shallower than maximum depth of plants</t>
  </si>
  <si>
    <t>Total Number Species at Site (NO ENTRY!)</t>
  </si>
  <si>
    <t>Longitude (need electronic copy of site locations)</t>
  </si>
  <si>
    <t>INDIVIDUAL SPECIES STATS:</t>
  </si>
  <si>
    <t>SUMMARY STATS:</t>
  </si>
  <si>
    <t>County</t>
  </si>
  <si>
    <t>WBIC</t>
  </si>
  <si>
    <t>Number of sites sampled using rake on Pole (P)</t>
  </si>
  <si>
    <t>Average number of native species per site (shallower than max depth)</t>
  </si>
  <si>
    <t>Total Number Species at Site (shallower than max depth) (NO ENTRY!) includes exotics</t>
  </si>
  <si>
    <t>Total Number Species - veg sites only (NO ENTRY!)includes exotics</t>
  </si>
  <si>
    <t>Total Number Species - veg sites only (NO ENTRY!) No exotics</t>
  </si>
  <si>
    <t>Average number of all species per site (shallower than max depth)</t>
  </si>
  <si>
    <t>Species Richness (including visuals)</t>
  </si>
  <si>
    <t xml:space="preserve">Species Richness </t>
  </si>
  <si>
    <t>#visual sightings</t>
  </si>
  <si>
    <t>present (visual or collected)</t>
  </si>
  <si>
    <t>Average Rake Fullness</t>
  </si>
  <si>
    <t>Date of Survey</t>
  </si>
  <si>
    <t>Survey Date</t>
  </si>
  <si>
    <r>
      <t>Potamogeton crispus</t>
    </r>
    <r>
      <rPr>
        <sz val="9"/>
        <rFont val="Arial"/>
        <family val="2"/>
      </rPr>
      <t>,Curly-leaf pondweed</t>
    </r>
  </si>
  <si>
    <t>Nearest Point</t>
  </si>
  <si>
    <t xml:space="preserve">Depth (ft) </t>
  </si>
  <si>
    <t>Species seen, habitat information</t>
  </si>
  <si>
    <t>Name</t>
  </si>
  <si>
    <t>Date</t>
  </si>
  <si>
    <t>Field Crew</t>
  </si>
  <si>
    <t>Lake</t>
  </si>
  <si>
    <t xml:space="preserve">WBIC </t>
  </si>
  <si>
    <t>ADDITIONAL COMMENTS</t>
  </si>
  <si>
    <t>sp2</t>
  </si>
  <si>
    <t>sp1</t>
  </si>
  <si>
    <t>Total number of sites with vegetation</t>
  </si>
  <si>
    <t>Total number of sites shallower than maximum depth of plants</t>
  </si>
  <si>
    <t>Number of sites sampled using rake on Rope (R)</t>
  </si>
  <si>
    <t>Average number of all species per site (veg. sites only)</t>
  </si>
  <si>
    <t>Average number of native species per site (veg. sites only)</t>
  </si>
  <si>
    <t>Number of sites where species found</t>
  </si>
  <si>
    <t>DEPTH BIN (FT)</t>
  </si>
  <si>
    <t># SITES (NO ENTRY)</t>
  </si>
  <si>
    <t>Click on the outermost portion of the graph, and adjust the selection box in Column A.</t>
  </si>
  <si>
    <r>
      <t>Note:</t>
    </r>
    <r>
      <rPr>
        <sz val="11"/>
        <rFont val="Arial"/>
        <family val="2"/>
      </rPr>
      <t xml:space="preserve"> The X-axis (Depth Bin) can be scaled to better fit the plant distribution data.</t>
    </r>
  </si>
  <si>
    <t>Total number of sites visited</t>
  </si>
  <si>
    <t>Matthew S. Berg</t>
  </si>
  <si>
    <t>Alisma triviale,Northern water-plantain</t>
  </si>
  <si>
    <t>Bolboschoenus fluviatilis,River bulrush</t>
  </si>
  <si>
    <t>Total Number Species at Site (shallower than max depth) (NO ENTRY!),no exotics</t>
  </si>
  <si>
    <t>Dominant sediment type (M=muck,S=Sand,R=Rock)</t>
  </si>
  <si>
    <t>Myriophyllum spicatum,Eurasian water-milfoil or Hybrid water-milfoil</t>
  </si>
  <si>
    <t>Acorus americanus,Sweet-flag</t>
  </si>
  <si>
    <t>Brasenia schreberi,Watershield</t>
  </si>
  <si>
    <t>Calla palustris,Wild calla</t>
  </si>
  <si>
    <t>Callitriche hermaphroditica,Autumnal water-starwort</t>
  </si>
  <si>
    <t>Callitriche heterophylla,Large water-starwort</t>
  </si>
  <si>
    <t>Callitriche palustris,Common water-starwort</t>
  </si>
  <si>
    <t>Carex comosa,Bottle brush sedge</t>
  </si>
  <si>
    <t>Catabrosa aquatica,Brook grass</t>
  </si>
  <si>
    <t>Ceratophyllum demersum,Coontail</t>
  </si>
  <si>
    <t>Ceratophyllum echinatum,Spiny hornwort</t>
  </si>
  <si>
    <t>Comarum palustre,Marsh cinquefoil</t>
  </si>
  <si>
    <t>Decodon verticillatus,Swamp loosestrife</t>
  </si>
  <si>
    <t>Dulichium arundinaceum,Three-way sedge</t>
  </si>
  <si>
    <t>Elatine minima,Waterwort</t>
  </si>
  <si>
    <t>Elatine triandra,Greater waterwort</t>
  </si>
  <si>
    <t>Eleocharis acicularis,Needle spikerush</t>
  </si>
  <si>
    <t>Eleocharis erythropoda,Bald spikerush</t>
  </si>
  <si>
    <t>Eleocharis palustris,Creeping spikerush</t>
  </si>
  <si>
    <t>Eleocharis robbinsii,Robbins' spikerush</t>
  </si>
  <si>
    <t>Elodea canadensis,Common waterweed</t>
  </si>
  <si>
    <t>Elodea nuttallii,Slender waterweed</t>
  </si>
  <si>
    <t>Equisetum fluviatile,Water horsetail</t>
  </si>
  <si>
    <t>Eriocaulon aquaticum,Pipewort</t>
  </si>
  <si>
    <t>Glyceria borealis,Northern manna grass</t>
  </si>
  <si>
    <t>Gratiola aurea,Golden hedge-hyssop</t>
  </si>
  <si>
    <t>Heteranthera dubia,Water star-grass</t>
  </si>
  <si>
    <t>Iris versicolor,Northern blue flag</t>
  </si>
  <si>
    <t>Iris virginica,Southern blue flag</t>
  </si>
  <si>
    <t>Isoetes echinospora,Spiny spored-quillwort</t>
  </si>
  <si>
    <t>Isoetes lacustris,Lake quillwort</t>
  </si>
  <si>
    <t>Isoetes sp.,Quillwort</t>
  </si>
  <si>
    <t>Juncus pelocarpus f. submersus,Brown-fruited rush</t>
  </si>
  <si>
    <t>Juncus torreyi,Torrey's rush</t>
  </si>
  <si>
    <t>Lemna minor,Small duckweed</t>
  </si>
  <si>
    <t>Lemna perpusilla,Least duckweed</t>
  </si>
  <si>
    <t>Lemna trisulca,Forked duckweed</t>
  </si>
  <si>
    <t>Littorella uniflora,Littorella</t>
  </si>
  <si>
    <t>Lobelia dortmanna,Water lobelia</t>
  </si>
  <si>
    <t>Ludwigia palustris,Marsh purslane</t>
  </si>
  <si>
    <t>Lythrum salicaria,Purple loosestrife</t>
  </si>
  <si>
    <t>Myriophyllum alterniflorum,Alternate-flowered water-milfoil</t>
  </si>
  <si>
    <t>Myriophyllum farwellii,Farwell's water-milfoil</t>
  </si>
  <si>
    <t>Myriophyllum heterophyllum,Various-leaved water-milfoil</t>
  </si>
  <si>
    <t>Myriophyllum sibiricum,Northern water-milfoil</t>
  </si>
  <si>
    <t>Myriophyllum tenellum,Dwarf water-milfoil</t>
  </si>
  <si>
    <t>Myriophyllum verticillatum,Whorled water-milfoil</t>
  </si>
  <si>
    <t>Najas flexilis,Slender naiad</t>
  </si>
  <si>
    <t>Najas gracillima,Northern naiad</t>
  </si>
  <si>
    <t>Najas guadalupensis,Southern naiad</t>
  </si>
  <si>
    <t>Najas marina,Spiny naiad</t>
  </si>
  <si>
    <t>Nelumbo lutea,American lotus</t>
  </si>
  <si>
    <t>Nitella sp.,Nitella</t>
  </si>
  <si>
    <t>Nuphar advena,Yellow pond lily</t>
  </si>
  <si>
    <t>Nuphar microphylla,Small pond lily</t>
  </si>
  <si>
    <t>Nuphar X rubrodisca,Intermediate pond lily</t>
  </si>
  <si>
    <t>Nuphar variegata,Spatterdock</t>
  </si>
  <si>
    <t>Nymphaea odorata,White water lily</t>
  </si>
  <si>
    <t>Phalaris arundinacea,Reed canary grass</t>
  </si>
  <si>
    <t>Phragmites australis,Common reed</t>
  </si>
  <si>
    <t>Polygonum amphibium,Water smartweed</t>
  </si>
  <si>
    <t>Polygonum punctatum,Dotted smartweed</t>
  </si>
  <si>
    <t>Pontederia cordata,Pickerelweed</t>
  </si>
  <si>
    <t>Potamogeton alpinus,Alpine pondweed</t>
  </si>
  <si>
    <t>Potamogeton amplifolius,Large-leaf pondweed</t>
  </si>
  <si>
    <t>Potamogeton bicupulatus,Snail-seed pondweed</t>
  </si>
  <si>
    <t>Potamogeton confervoides,Algal-leaved pondweed</t>
  </si>
  <si>
    <t>Potamogeton diversifolius,Water-thread pondweed</t>
  </si>
  <si>
    <t>Potamogeton epihydrus,Ribbon-leaf pondweed</t>
  </si>
  <si>
    <t>Potamogeton foliosus,Leafy pondweed</t>
  </si>
  <si>
    <t>Potamogeton friesii,Fries' pondweed</t>
  </si>
  <si>
    <t>Potamogeton gramineus,Variable pondweed</t>
  </si>
  <si>
    <t>Potamogeton hillii,Hill's pondweed</t>
  </si>
  <si>
    <t>Potamogeton illinoensis,Illinois pondweed</t>
  </si>
  <si>
    <t>Potamogeton natans,Floating-leaf pondweed</t>
  </si>
  <si>
    <t>Potamogeton nodosus,Long-leaf pondweed</t>
  </si>
  <si>
    <t>Potamogeton oakesianus,Oakes' pondweed</t>
  </si>
  <si>
    <t>Potamogeton obtusifolius,Blunt-leaf pondweed</t>
  </si>
  <si>
    <t>Potamogeton praelongus,White-stem pondweed</t>
  </si>
  <si>
    <t>Potamogeton pulcher,Spotted pondweed</t>
  </si>
  <si>
    <t>Potamogeton pusillus,Small pondweed</t>
  </si>
  <si>
    <t>Potamogeton richardsonii,Clasping-leaf pondweed</t>
  </si>
  <si>
    <t>Potamogeton robbinsii,Fern pondweed</t>
  </si>
  <si>
    <t>Potamogeton spirillus,Spiral-fruited pondweed</t>
  </si>
  <si>
    <t>Potamogeton strictifolius,Stiff pondweed</t>
  </si>
  <si>
    <t>Potamogeton vaseyi,Vasey's pondweed</t>
  </si>
  <si>
    <t>Potamogeton zosteriformis,Flat-stem pondweed</t>
  </si>
  <si>
    <t>Ranunculus aquatilis,White water crowfoot</t>
  </si>
  <si>
    <t>Ranunculus flabellaris,Yellow water crowfoot</t>
  </si>
  <si>
    <t>Ranunculus flammula,Creeping spearwort</t>
  </si>
  <si>
    <t>Ruppia cirrhosa,Ditch grass</t>
  </si>
  <si>
    <t>Sagittaria brevirostra,Midwestern arrowhead</t>
  </si>
  <si>
    <t>Sagittaria cristata,Crested arrowhead</t>
  </si>
  <si>
    <t>Sagittaria cuneata,Arum-leaved arrowhead</t>
  </si>
  <si>
    <t>Sagittaria graminea,Grass-leaved arrowhead</t>
  </si>
  <si>
    <t>Sagittaria latifolia,Common arrowhead</t>
  </si>
  <si>
    <t>Sagittaria rigida,Sessile-fruited arrowhead</t>
  </si>
  <si>
    <t>Sagittaria sp.,Arrowhead</t>
  </si>
  <si>
    <t>Schoenoplectus acutus,Hardstem bulrush</t>
  </si>
  <si>
    <t>Schoenoplectus heterochaetus,Slender bulrush</t>
  </si>
  <si>
    <t>Schoenoplectus pungens,Three-square bulrush</t>
  </si>
  <si>
    <t>Schoenoplectus subterminalis,Water bulrush</t>
  </si>
  <si>
    <t>Schoenoplectus tabernaemontani,Softstem bulrush</t>
  </si>
  <si>
    <t>Sparganium americanum,American bur-reed</t>
  </si>
  <si>
    <t>Sparganium androcladum,Branched bur-reed</t>
  </si>
  <si>
    <t>Sparganium angustifolium,Narrow-leaved bur-reed</t>
  </si>
  <si>
    <t>Sparganium emersum,Short-stemmed bur-reed</t>
  </si>
  <si>
    <t>Sparganium eurycarpum,Common bur-reed</t>
  </si>
  <si>
    <t>Sparganium fluctuans,Floating-leaf bur-reed</t>
  </si>
  <si>
    <t>Sparganium natans,Small bur-reed</t>
  </si>
  <si>
    <t>Sparganium sp.,Bur-reed</t>
  </si>
  <si>
    <t>Spirodela polyrhiza,Large duckweed</t>
  </si>
  <si>
    <t>Stuckenia filiformis,Fine-leaved pondweed</t>
  </si>
  <si>
    <t>Stuckenia pectinata,Sago pondweed</t>
  </si>
  <si>
    <t>Stuckenia vaginata,Sheathed pondweed</t>
  </si>
  <si>
    <t>Typha angustifolia,Narrow-leaved cattail</t>
  </si>
  <si>
    <t>Typha latifolia,Broad-leaved cattail</t>
  </si>
  <si>
    <t>Typha sp.,Cattail</t>
  </si>
  <si>
    <t>Utricularia cornuta,Horned pondweed</t>
  </si>
  <si>
    <t>Utricularia geminiscapa,Twin-stemmed bladderwort</t>
  </si>
  <si>
    <t>Utricularia gibba,Creeping bladderwort</t>
  </si>
  <si>
    <t>Utricularia intermedia,Flat-leaf bladderwort</t>
  </si>
  <si>
    <t>Utricularia minor,Small bladderwort</t>
  </si>
  <si>
    <t>Utricularia purpurea,Large purple bladderwort</t>
  </si>
  <si>
    <t>Utricularia resupinata,Small purple bladderwort</t>
  </si>
  <si>
    <t>Utricularia vulgaris,Common bladderwort</t>
  </si>
  <si>
    <t>Vallisneria americana,Wild celery</t>
  </si>
  <si>
    <t>Wolffia borealis,Northern watermeal</t>
  </si>
  <si>
    <t>Wolffia columbiana,Common watermeal</t>
  </si>
  <si>
    <t>Zannichellia palustris,Horned pondweed</t>
  </si>
  <si>
    <t>Zizania aquatica,Southern wild rice</t>
  </si>
  <si>
    <t>Zizania palustris,Northern wild rice</t>
  </si>
  <si>
    <t>Zizania sp.,Wild rice</t>
  </si>
  <si>
    <t>Riccia fluitans,Slender riccia</t>
  </si>
  <si>
    <t xml:space="preserve">Ricciocarpus natans,Purple-fringed riccia </t>
  </si>
  <si>
    <t>Mean depth of plants (ft)</t>
  </si>
  <si>
    <t>Median depth of plants (ft)</t>
  </si>
  <si>
    <t>Species Richness (including visuals and boat survey)</t>
  </si>
  <si>
    <t>Noah M. Berg</t>
  </si>
  <si>
    <t>Bidens beckii,Water marigold</t>
  </si>
  <si>
    <t>Mean rake fullness (veg. sites only)</t>
  </si>
  <si>
    <t>Chara sp.,Muskgrass</t>
  </si>
  <si>
    <t>Total_Rake_Fullness</t>
  </si>
  <si>
    <t>,Aquatic moss</t>
  </si>
  <si>
    <t>,Freshwater sponge</t>
  </si>
  <si>
    <t>,Filamentous algae</t>
  </si>
  <si>
    <r>
      <t>Myriophyllum spicatum</t>
    </r>
    <r>
      <rPr>
        <sz val="9"/>
        <rFont val="Times New Roman"/>
        <family val="1"/>
      </rPr>
      <t>,Eurasian water milfoil</t>
    </r>
  </si>
  <si>
    <r>
      <t>Potamogeton crispus</t>
    </r>
    <r>
      <rPr>
        <sz val="9"/>
        <rFont val="Times New Roman"/>
        <family val="1"/>
      </rPr>
      <t xml:space="preserve">,Curly-leaf pondweed </t>
    </r>
  </si>
  <si>
    <r>
      <t>Maximum depth of plants (ft)</t>
    </r>
    <r>
      <rPr>
        <b/>
        <sz val="12"/>
        <rFont val="Times New Roman"/>
        <family val="1"/>
      </rPr>
      <t xml:space="preserve">** </t>
    </r>
  </si>
  <si>
    <r>
      <t>**</t>
    </r>
    <r>
      <rPr>
        <b/>
        <sz val="10"/>
        <rFont val="Times New Roman"/>
        <family val="1"/>
      </rPr>
      <t>SEE "MAX DEPTH GRAPH" WORKSHEET TO CONFIRM</t>
    </r>
  </si>
  <si>
    <t>Latitude (need electronic copy of site locations)</t>
  </si>
  <si>
    <t>Spider Lake</t>
  </si>
  <si>
    <t>Sawyer County</t>
  </si>
  <si>
    <t>6/15-17/17</t>
  </si>
  <si>
    <t>Endangered Resource Services</t>
  </si>
  <si>
    <t>M</t>
  </si>
  <si>
    <t>S</t>
  </si>
  <si>
    <t>R</t>
  </si>
  <si>
    <t>Bog</t>
  </si>
  <si>
    <t>V</t>
  </si>
  <si>
    <t/>
  </si>
  <si>
    <t>present</t>
  </si>
  <si>
    <t xml:space="preserve">Potamogeton crispus,Curly-leaf pondweed </t>
  </si>
  <si>
    <t>ID</t>
  </si>
  <si>
    <t>Latitude</t>
  </si>
  <si>
    <t>Longitude</t>
  </si>
  <si>
    <t>Depth</t>
  </si>
  <si>
    <t>Sediment</t>
  </si>
  <si>
    <t>CLP</t>
  </si>
  <si>
    <t>CLP continues to be widespread in Big Spider with plants found from  4-16.5ft.</t>
  </si>
  <si>
    <t>Yellow iris is common and spreading throughout the lake - especially along the southeast shore of Little Spider.</t>
  </si>
  <si>
    <t>The vast majority of plants were growing in 8-13.5ft with plants dominant in the 9-12ft zone in most environments that had at least some organic muck.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</si>
</sst>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mm/dd/yy;@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2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74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2" xfId="0" applyBorder="1" applyAlignment="1" applyProtection="1">
      <alignment textRotation="45"/>
      <protection locked="0"/>
    </xf>
    <xf numFmtId="0" fontId="0" fillId="0" borderId="0" xfId="0" applyProtection="1">
      <protection locked="0"/>
    </xf>
    <xf numFmtId="0" fontId="6" fillId="0" borderId="2" xfId="0" applyFont="1" applyBorder="1" applyAlignment="1" applyProtection="1">
      <alignment textRotation="45"/>
      <protection locked="0"/>
    </xf>
    <xf numFmtId="0" fontId="0" fillId="0" borderId="4" xfId="0" applyBorder="1" applyAlignment="1" applyProtection="1">
      <alignment textRotation="45"/>
      <protection locked="0"/>
    </xf>
    <xf numFmtId="0" fontId="0" fillId="2" borderId="2" xfId="0" applyFill="1" applyBorder="1" applyProtection="1">
      <protection locked="0"/>
    </xf>
    <xf numFmtId="0" fontId="7" fillId="2" borderId="2" xfId="0" applyFont="1" applyFill="1" applyBorder="1" applyAlignment="1" applyProtection="1">
      <alignment textRotation="45" wrapText="1"/>
      <protection locked="0"/>
    </xf>
    <xf numFmtId="0" fontId="0" fillId="0" borderId="0" xfId="0" applyFill="1" applyProtection="1">
      <protection locked="0"/>
    </xf>
    <xf numFmtId="0" fontId="0" fillId="0" borderId="5" xfId="0" applyBorder="1" applyAlignment="1" applyProtection="1">
      <alignment textRotation="45"/>
      <protection locked="0"/>
    </xf>
    <xf numFmtId="0" fontId="0" fillId="3" borderId="2" xfId="0" applyFill="1" applyBorder="1" applyProtection="1"/>
    <xf numFmtId="0" fontId="0" fillId="0" borderId="0" xfId="0" applyFill="1" applyBorder="1" applyProtection="1">
      <protection locked="0"/>
    </xf>
    <xf numFmtId="0" fontId="5" fillId="0" borderId="4" xfId="0" applyFont="1" applyBorder="1" applyAlignment="1" applyProtection="1">
      <protection locked="0"/>
    </xf>
    <xf numFmtId="0" fontId="1" fillId="0" borderId="2" xfId="0" applyFont="1" applyFill="1" applyBorder="1" applyAlignment="1" applyProtection="1">
      <alignment textRotation="45"/>
      <protection locked="0"/>
    </xf>
    <xf numFmtId="0" fontId="2" fillId="0" borderId="0" xfId="0" applyFont="1" applyProtection="1">
      <protection locked="0"/>
    </xf>
    <xf numFmtId="0" fontId="2" fillId="0" borderId="0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2" fillId="0" borderId="0" xfId="0" applyNumberFormat="1" applyFont="1" applyFill="1" applyBorder="1" applyAlignment="1" applyProtection="1">
      <alignment horizontal="left"/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4" borderId="2" xfId="0" applyFont="1" applyFill="1" applyBorder="1" applyAlignment="1" applyProtection="1">
      <alignment textRotation="45" wrapText="1"/>
      <protection hidden="1"/>
    </xf>
    <xf numFmtId="0" fontId="4" fillId="4" borderId="2" xfId="0" applyFont="1" applyFill="1" applyBorder="1" applyAlignment="1" applyProtection="1">
      <alignment textRotation="45" wrapText="1"/>
      <protection hidden="1"/>
    </xf>
    <xf numFmtId="0" fontId="0" fillId="4" borderId="2" xfId="0" applyFill="1" applyBorder="1" applyAlignment="1" applyProtection="1">
      <alignment textRotation="45"/>
      <protection hidden="1"/>
    </xf>
    <xf numFmtId="0" fontId="0" fillId="4" borderId="2" xfId="0" applyFill="1" applyBorder="1" applyProtection="1">
      <protection hidden="1"/>
    </xf>
    <xf numFmtId="0" fontId="0" fillId="0" borderId="6" xfId="0" applyBorder="1"/>
    <xf numFmtId="0" fontId="7" fillId="0" borderId="2" xfId="0" applyFont="1" applyFill="1" applyBorder="1" applyAlignment="1" applyProtection="1">
      <alignment textRotation="45" wrapText="1"/>
      <protection locked="0"/>
    </xf>
    <xf numFmtId="0" fontId="11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6" xfId="0" applyFont="1" applyBorder="1"/>
    <xf numFmtId="0" fontId="12" fillId="0" borderId="11" xfId="0" applyFont="1" applyBorder="1"/>
    <xf numFmtId="0" fontId="0" fillId="0" borderId="12" xfId="0" applyBorder="1"/>
    <xf numFmtId="0" fontId="0" fillId="0" borderId="13" xfId="0" applyBorder="1"/>
    <xf numFmtId="0" fontId="8" fillId="5" borderId="5" xfId="0" applyFont="1" applyFill="1" applyBorder="1" applyAlignment="1" applyProtection="1">
      <alignment textRotation="45" wrapText="1"/>
      <protection locked="0"/>
    </xf>
    <xf numFmtId="0" fontId="3" fillId="5" borderId="5" xfId="0" applyFont="1" applyFill="1" applyBorder="1" applyAlignment="1" applyProtection="1">
      <alignment textRotation="45"/>
      <protection locked="0"/>
    </xf>
    <xf numFmtId="0" fontId="6" fillId="5" borderId="5" xfId="0" applyFont="1" applyFill="1" applyBorder="1" applyAlignment="1" applyProtection="1">
      <alignment textRotation="45"/>
      <protection locked="0"/>
    </xf>
    <xf numFmtId="0" fontId="0" fillId="5" borderId="1" xfId="0" applyFill="1" applyBorder="1" applyProtection="1">
      <protection locked="0"/>
    </xf>
    <xf numFmtId="0" fontId="0" fillId="0" borderId="0" xfId="0" applyFill="1" applyBorder="1" applyProtection="1">
      <protection hidden="1"/>
    </xf>
    <xf numFmtId="0" fontId="0" fillId="4" borderId="4" xfId="0" applyFill="1" applyBorder="1" applyAlignment="1" applyProtection="1">
      <alignment textRotation="45"/>
      <protection hidden="1"/>
    </xf>
    <xf numFmtId="0" fontId="0" fillId="4" borderId="4" xfId="0" applyFill="1" applyBorder="1" applyProtection="1">
      <protection hidden="1"/>
    </xf>
    <xf numFmtId="0" fontId="0" fillId="3" borderId="3" xfId="0" applyFill="1" applyBorder="1" applyAlignment="1" applyProtection="1">
      <alignment textRotation="45"/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13" fillId="0" borderId="4" xfId="0" applyFont="1" applyBorder="1" applyAlignment="1">
      <alignment textRotation="45"/>
    </xf>
    <xf numFmtId="0" fontId="14" fillId="0" borderId="4" xfId="0" applyFont="1" applyBorder="1" applyAlignment="1"/>
    <xf numFmtId="2" fontId="15" fillId="0" borderId="2" xfId="0" applyNumberFormat="1" applyFont="1" applyBorder="1" applyAlignment="1">
      <alignment textRotation="45"/>
    </xf>
    <xf numFmtId="0" fontId="16" fillId="0" borderId="3" xfId="0" applyFont="1" applyFill="1" applyBorder="1" applyAlignment="1" applyProtection="1">
      <alignment textRotation="45"/>
      <protection locked="0"/>
    </xf>
    <xf numFmtId="0" fontId="16" fillId="0" borderId="2" xfId="0" applyFont="1" applyFill="1" applyBorder="1" applyAlignment="1" applyProtection="1">
      <alignment textRotation="45"/>
      <protection locked="0"/>
    </xf>
    <xf numFmtId="0" fontId="15" fillId="0" borderId="2" xfId="0" applyFont="1" applyFill="1" applyBorder="1" applyAlignment="1" applyProtection="1">
      <alignment textRotation="45" wrapText="1"/>
      <protection locked="0"/>
    </xf>
    <xf numFmtId="0" fontId="13" fillId="0" borderId="0" xfId="0" applyFont="1" applyBorder="1" applyAlignment="1">
      <alignment textRotation="45"/>
    </xf>
    <xf numFmtId="0" fontId="17" fillId="0" borderId="0" xfId="0" applyFont="1" applyProtection="1"/>
    <xf numFmtId="0" fontId="13" fillId="0" borderId="0" xfId="0" applyFont="1" applyBorder="1" applyAlignment="1">
      <alignment horizontal="left"/>
    </xf>
    <xf numFmtId="2" fontId="13" fillId="0" borderId="2" xfId="0" applyNumberFormat="1" applyFont="1" applyBorder="1" applyAlignment="1">
      <alignment textRotation="45"/>
    </xf>
    <xf numFmtId="0" fontId="18" fillId="0" borderId="3" xfId="0" applyFont="1" applyFill="1" applyBorder="1" applyAlignment="1" applyProtection="1">
      <alignment textRotation="45"/>
      <protection locked="0"/>
    </xf>
    <xf numFmtId="0" fontId="18" fillId="0" borderId="2" xfId="0" applyFont="1" applyFill="1" applyBorder="1" applyAlignment="1" applyProtection="1">
      <alignment textRotation="45"/>
      <protection locked="0"/>
    </xf>
    <xf numFmtId="0" fontId="15" fillId="0" borderId="3" xfId="0" applyFont="1" applyFill="1" applyBorder="1" applyAlignment="1" applyProtection="1">
      <alignment textRotation="45" wrapText="1"/>
      <protection locked="0"/>
    </xf>
    <xf numFmtId="0" fontId="17" fillId="0" borderId="0" xfId="0" applyFont="1" applyFill="1" applyBorder="1" applyProtection="1"/>
    <xf numFmtId="165" fontId="13" fillId="0" borderId="0" xfId="0" applyNumberFormat="1" applyFont="1" applyBorder="1" applyAlignment="1">
      <alignment horizontal="left"/>
    </xf>
    <xf numFmtId="0" fontId="19" fillId="0" borderId="0" xfId="0" applyFont="1" applyBorder="1" applyAlignment="1"/>
    <xf numFmtId="0" fontId="13" fillId="0" borderId="2" xfId="0" applyFont="1" applyFill="1" applyBorder="1" applyAlignment="1" applyProtection="1">
      <alignment textRotation="45"/>
      <protection locked="0"/>
    </xf>
    <xf numFmtId="0" fontId="13" fillId="0" borderId="2" xfId="0" applyFont="1" applyFill="1" applyBorder="1" applyAlignment="1">
      <alignment textRotation="45"/>
    </xf>
    <xf numFmtId="2" fontId="17" fillId="0" borderId="0" xfId="0" applyNumberFormat="1" applyFont="1"/>
    <xf numFmtId="2" fontId="17" fillId="2" borderId="2" xfId="0" applyNumberFormat="1" applyFont="1" applyFill="1" applyBorder="1" applyAlignment="1"/>
    <xf numFmtId="2" fontId="13" fillId="2" borderId="3" xfId="0" applyNumberFormat="1" applyFont="1" applyFill="1" applyBorder="1"/>
    <xf numFmtId="2" fontId="13" fillId="2" borderId="2" xfId="0" applyNumberFormat="1" applyFont="1" applyFill="1" applyBorder="1"/>
    <xf numFmtId="2" fontId="17" fillId="0" borderId="0" xfId="0" applyNumberFormat="1" applyFont="1" applyBorder="1"/>
    <xf numFmtId="2" fontId="17" fillId="2" borderId="2" xfId="0" applyNumberFormat="1" applyFont="1" applyFill="1" applyBorder="1"/>
    <xf numFmtId="164" fontId="13" fillId="0" borderId="0" xfId="0" applyNumberFormat="1" applyFont="1"/>
    <xf numFmtId="164" fontId="17" fillId="0" borderId="0" xfId="0" applyNumberFormat="1" applyFont="1"/>
    <xf numFmtId="164" fontId="13" fillId="2" borderId="3" xfId="0" applyNumberFormat="1" applyFont="1" applyFill="1" applyBorder="1"/>
    <xf numFmtId="164" fontId="13" fillId="0" borderId="0" xfId="0" applyNumberFormat="1" applyFont="1" applyBorder="1"/>
    <xf numFmtId="2" fontId="13" fillId="0" borderId="0" xfId="0" applyNumberFormat="1" applyFont="1"/>
    <xf numFmtId="2" fontId="13" fillId="2" borderId="2" xfId="0" applyNumberFormat="1" applyFont="1" applyFill="1" applyBorder="1" applyAlignment="1"/>
    <xf numFmtId="2" fontId="13" fillId="0" borderId="0" xfId="0" applyNumberFormat="1" applyFont="1" applyBorder="1"/>
    <xf numFmtId="0" fontId="13" fillId="0" borderId="0" xfId="0" applyFont="1"/>
    <xf numFmtId="0" fontId="17" fillId="0" borderId="0" xfId="0" applyFont="1"/>
    <xf numFmtId="0" fontId="13" fillId="2" borderId="3" xfId="0" applyFont="1" applyFill="1" applyBorder="1"/>
    <xf numFmtId="0" fontId="13" fillId="0" borderId="0" xfId="0" applyFont="1" applyBorder="1"/>
    <xf numFmtId="1" fontId="13" fillId="0" borderId="0" xfId="0" applyNumberFormat="1" applyFont="1"/>
    <xf numFmtId="1" fontId="17" fillId="0" borderId="0" xfId="0" applyNumberFormat="1" applyFont="1"/>
    <xf numFmtId="1" fontId="13" fillId="2" borderId="2" xfId="0" applyNumberFormat="1" applyFont="1" applyFill="1" applyBorder="1" applyAlignment="1"/>
    <xf numFmtId="1" fontId="13" fillId="0" borderId="0" xfId="0" applyNumberFormat="1" applyFont="1" applyBorder="1"/>
    <xf numFmtId="1" fontId="17" fillId="0" borderId="0" xfId="0" applyNumberFormat="1" applyFont="1" applyBorder="1"/>
    <xf numFmtId="1" fontId="13" fillId="2" borderId="3" xfId="0" applyNumberFormat="1" applyFont="1" applyFill="1" applyBorder="1" applyAlignment="1"/>
    <xf numFmtId="1" fontId="13" fillId="0" borderId="0" xfId="0" applyNumberFormat="1" applyFont="1" applyFill="1" applyBorder="1"/>
    <xf numFmtId="1" fontId="17" fillId="0" borderId="0" xfId="0" applyNumberFormat="1" applyFont="1" applyFill="1" applyBorder="1"/>
    <xf numFmtId="1" fontId="13" fillId="0" borderId="0" xfId="0" applyNumberFormat="1" applyFont="1" applyFill="1" applyBorder="1" applyAlignment="1"/>
    <xf numFmtId="2" fontId="13" fillId="0" borderId="0" xfId="0" applyNumberFormat="1" applyFont="1" applyFill="1" applyBorder="1"/>
    <xf numFmtId="0" fontId="19" fillId="0" borderId="0" xfId="0" applyFont="1"/>
    <xf numFmtId="2" fontId="13" fillId="0" borderId="0" xfId="0" applyNumberFormat="1" applyFont="1" applyBorder="1" applyAlignment="1"/>
    <xf numFmtId="164" fontId="13" fillId="0" borderId="0" xfId="0" applyNumberFormat="1" applyFont="1" applyFill="1" applyBorder="1"/>
    <xf numFmtId="0" fontId="17" fillId="0" borderId="0" xfId="0" applyFont="1" applyBorder="1" applyAlignment="1"/>
    <xf numFmtId="1" fontId="17" fillId="2" borderId="2" xfId="0" applyNumberFormat="1" applyFont="1" applyFill="1" applyBorder="1" applyAlignment="1"/>
    <xf numFmtId="0" fontId="13" fillId="0" borderId="0" xfId="0" applyFont="1" applyFill="1" applyBorder="1"/>
    <xf numFmtId="2" fontId="13" fillId="0" borderId="0" xfId="0" applyNumberFormat="1" applyFont="1" applyFill="1" applyBorder="1" applyAlignment="1"/>
    <xf numFmtId="1" fontId="17" fillId="2" borderId="2" xfId="0" applyNumberFormat="1" applyFont="1" applyFill="1" applyBorder="1"/>
    <xf numFmtId="0" fontId="20" fillId="0" borderId="0" xfId="0" applyFont="1" applyFill="1" applyBorder="1"/>
    <xf numFmtId="2" fontId="13" fillId="0" borderId="2" xfId="0" applyNumberFormat="1" applyFont="1" applyBorder="1" applyAlignment="1"/>
    <xf numFmtId="165" fontId="3" fillId="6" borderId="2" xfId="0" applyNumberFormat="1" applyFont="1" applyFill="1" applyBorder="1" applyAlignment="1" applyProtection="1">
      <alignment horizontal="left"/>
      <protection locked="0"/>
    </xf>
    <xf numFmtId="0" fontId="21" fillId="6" borderId="2" xfId="0" applyFont="1" applyFill="1" applyBorder="1" applyAlignment="1" applyProtection="1">
      <alignment horizontal="left"/>
      <protection locked="0"/>
    </xf>
    <xf numFmtId="0" fontId="21" fillId="6" borderId="2" xfId="0" applyFont="1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1" fillId="0" borderId="3" xfId="0" applyFont="1" applyBorder="1" applyAlignment="1" applyProtection="1">
      <alignment textRotation="45"/>
      <protection locked="0"/>
    </xf>
    <xf numFmtId="0" fontId="13" fillId="0" borderId="4" xfId="2" applyFont="1" applyBorder="1" applyAlignment="1">
      <alignment textRotation="45"/>
    </xf>
    <xf numFmtId="0" fontId="14" fillId="0" borderId="4" xfId="2" applyFont="1" applyBorder="1" applyAlignment="1"/>
    <xf numFmtId="2" fontId="15" fillId="0" borderId="2" xfId="2" applyNumberFormat="1" applyFont="1" applyBorder="1" applyAlignment="1">
      <alignment textRotation="45"/>
    </xf>
    <xf numFmtId="0" fontId="16" fillId="0" borderId="2" xfId="2" applyFont="1" applyFill="1" applyBorder="1" applyAlignment="1" applyProtection="1">
      <alignment textRotation="45"/>
      <protection locked="0"/>
    </xf>
    <xf numFmtId="0" fontId="15" fillId="0" borderId="2" xfId="2" applyFont="1" applyFill="1" applyBorder="1" applyAlignment="1" applyProtection="1">
      <alignment textRotation="45" wrapText="1"/>
      <protection locked="0"/>
    </xf>
    <xf numFmtId="0" fontId="13" fillId="0" borderId="0" xfId="2" applyFont="1" applyBorder="1" applyAlignment="1">
      <alignment textRotation="45"/>
    </xf>
    <xf numFmtId="0" fontId="17" fillId="0" borderId="0" xfId="2" applyFont="1" applyProtection="1"/>
    <xf numFmtId="0" fontId="13" fillId="0" borderId="0" xfId="2" applyFont="1" applyBorder="1" applyAlignment="1">
      <alignment horizontal="left"/>
    </xf>
    <xf numFmtId="2" fontId="13" fillId="0" borderId="2" xfId="2" applyNumberFormat="1" applyFont="1" applyBorder="1" applyAlignment="1">
      <alignment textRotation="45"/>
    </xf>
    <xf numFmtId="0" fontId="18" fillId="0" borderId="2" xfId="2" applyFont="1" applyFill="1" applyBorder="1" applyAlignment="1" applyProtection="1">
      <alignment textRotation="45"/>
      <protection locked="0"/>
    </xf>
    <xf numFmtId="0" fontId="17" fillId="0" borderId="0" xfId="2" applyFont="1" applyFill="1" applyBorder="1" applyProtection="1"/>
    <xf numFmtId="165" fontId="13" fillId="0" borderId="0" xfId="2" applyNumberFormat="1" applyFont="1" applyBorder="1" applyAlignment="1">
      <alignment horizontal="left"/>
    </xf>
    <xf numFmtId="0" fontId="19" fillId="0" borderId="0" xfId="2" applyFont="1" applyBorder="1" applyAlignment="1"/>
    <xf numFmtId="0" fontId="13" fillId="0" borderId="2" xfId="2" applyFont="1" applyFill="1" applyBorder="1" applyAlignment="1">
      <alignment textRotation="45"/>
    </xf>
    <xf numFmtId="0" fontId="13" fillId="0" borderId="0" xfId="2" applyFont="1"/>
    <xf numFmtId="0" fontId="17" fillId="0" borderId="0" xfId="2" applyFont="1"/>
    <xf numFmtId="2" fontId="13" fillId="2" borderId="2" xfId="2" applyNumberFormat="1" applyFont="1" applyFill="1" applyBorder="1" applyAlignment="1"/>
    <xf numFmtId="0" fontId="13" fillId="2" borderId="3" xfId="2" applyFont="1" applyFill="1" applyBorder="1"/>
    <xf numFmtId="0" fontId="13" fillId="0" borderId="0" xfId="2" applyFont="1" applyBorder="1"/>
    <xf numFmtId="164" fontId="13" fillId="0" borderId="0" xfId="2" applyNumberFormat="1" applyFont="1"/>
    <xf numFmtId="164" fontId="17" fillId="0" borderId="0" xfId="2" applyNumberFormat="1" applyFont="1"/>
    <xf numFmtId="2" fontId="17" fillId="2" borderId="2" xfId="2" applyNumberFormat="1" applyFont="1" applyFill="1" applyBorder="1" applyAlignment="1"/>
    <xf numFmtId="164" fontId="13" fillId="2" borderId="3" xfId="2" applyNumberFormat="1" applyFont="1" applyFill="1" applyBorder="1"/>
    <xf numFmtId="164" fontId="13" fillId="0" borderId="0" xfId="2" applyNumberFormat="1" applyFont="1" applyBorder="1"/>
    <xf numFmtId="2" fontId="17" fillId="0" borderId="0" xfId="2" applyNumberFormat="1" applyFont="1"/>
    <xf numFmtId="2" fontId="13" fillId="2" borderId="2" xfId="2" applyNumberFormat="1" applyFont="1" applyFill="1" applyBorder="1"/>
    <xf numFmtId="2" fontId="17" fillId="0" borderId="0" xfId="2" applyNumberFormat="1" applyFont="1" applyBorder="1"/>
    <xf numFmtId="2" fontId="17" fillId="2" borderId="2" xfId="2" applyNumberFormat="1" applyFont="1" applyFill="1" applyBorder="1"/>
    <xf numFmtId="2" fontId="13" fillId="0" borderId="0" xfId="2" applyNumberFormat="1" applyFont="1"/>
    <xf numFmtId="2" fontId="13" fillId="0" borderId="0" xfId="2" applyNumberFormat="1" applyFont="1" applyBorder="1"/>
    <xf numFmtId="1" fontId="13" fillId="0" borderId="0" xfId="2" applyNumberFormat="1" applyFont="1"/>
    <xf numFmtId="1" fontId="17" fillId="0" borderId="0" xfId="2" applyNumberFormat="1" applyFont="1"/>
    <xf numFmtId="1" fontId="13" fillId="2" borderId="2" xfId="2" applyNumberFormat="1" applyFont="1" applyFill="1" applyBorder="1" applyAlignment="1"/>
    <xf numFmtId="1" fontId="13" fillId="0" borderId="0" xfId="2" applyNumberFormat="1" applyFont="1" applyBorder="1"/>
    <xf numFmtId="1" fontId="17" fillId="0" borderId="0" xfId="2" applyNumberFormat="1" applyFont="1" applyBorder="1"/>
    <xf numFmtId="1" fontId="13" fillId="2" borderId="3" xfId="2" applyNumberFormat="1" applyFont="1" applyFill="1" applyBorder="1" applyAlignment="1"/>
    <xf numFmtId="1" fontId="13" fillId="0" borderId="0" xfId="2" applyNumberFormat="1" applyFont="1" applyFill="1" applyBorder="1"/>
    <xf numFmtId="1" fontId="17" fillId="0" borderId="0" xfId="2" applyNumberFormat="1" applyFont="1" applyFill="1" applyBorder="1"/>
    <xf numFmtId="1" fontId="13" fillId="0" borderId="0" xfId="2" applyNumberFormat="1" applyFont="1" applyFill="1" applyBorder="1" applyAlignment="1"/>
    <xf numFmtId="2" fontId="13" fillId="0" borderId="0" xfId="2" applyNumberFormat="1" applyFont="1" applyFill="1" applyBorder="1"/>
    <xf numFmtId="0" fontId="19" fillId="0" borderId="0" xfId="2" applyFont="1"/>
    <xf numFmtId="2" fontId="13" fillId="0" borderId="0" xfId="2" applyNumberFormat="1" applyFont="1" applyBorder="1" applyAlignment="1"/>
    <xf numFmtId="0" fontId="17" fillId="0" borderId="0" xfId="2" applyFont="1" applyBorder="1" applyAlignment="1"/>
    <xf numFmtId="1" fontId="17" fillId="2" borderId="2" xfId="2" applyNumberFormat="1" applyFont="1" applyFill="1" applyBorder="1" applyAlignment="1"/>
    <xf numFmtId="0" fontId="13" fillId="0" borderId="0" xfId="2" applyFont="1" applyFill="1" applyBorder="1"/>
    <xf numFmtId="2" fontId="13" fillId="0" borderId="0" xfId="2" applyNumberFormat="1" applyFont="1" applyFill="1" applyBorder="1" applyAlignment="1"/>
    <xf numFmtId="1" fontId="17" fillId="2" borderId="2" xfId="2" applyNumberFormat="1" applyFont="1" applyFill="1" applyBorder="1"/>
    <xf numFmtId="0" fontId="20" fillId="0" borderId="0" xfId="2" applyFont="1" applyFill="1" applyBorder="1"/>
    <xf numFmtId="2" fontId="13" fillId="0" borderId="2" xfId="2" applyNumberFormat="1" applyFont="1" applyBorder="1" applyAlignment="1"/>
    <xf numFmtId="0" fontId="1" fillId="3" borderId="3" xfId="2" applyFont="1" applyFill="1" applyBorder="1" applyAlignment="1" applyProtection="1">
      <alignment textRotation="45"/>
      <protection locked="0"/>
    </xf>
    <xf numFmtId="0" fontId="1" fillId="0" borderId="3" xfId="2" applyFont="1" applyBorder="1" applyAlignment="1" applyProtection="1">
      <alignment textRotation="45"/>
      <protection locked="0"/>
    </xf>
    <xf numFmtId="0" fontId="1" fillId="0" borderId="2" xfId="2" applyFont="1" applyBorder="1" applyAlignment="1" applyProtection="1">
      <alignment textRotation="45"/>
      <protection locked="0"/>
    </xf>
    <xf numFmtId="0" fontId="1" fillId="0" borderId="5" xfId="2" applyFont="1" applyBorder="1" applyAlignment="1" applyProtection="1">
      <alignment textRotation="45"/>
      <protection locked="0"/>
    </xf>
    <xf numFmtId="0" fontId="7" fillId="2" borderId="2" xfId="2" applyFont="1" applyFill="1" applyBorder="1" applyAlignment="1" applyProtection="1">
      <alignment textRotation="45" wrapText="1"/>
      <protection locked="0"/>
    </xf>
    <xf numFmtId="0" fontId="1" fillId="0" borderId="2" xfId="2" applyBorder="1" applyAlignment="1" applyProtection="1">
      <alignment textRotation="45"/>
      <protection locked="0"/>
    </xf>
    <xf numFmtId="0" fontId="1" fillId="3" borderId="2" xfId="2" applyFill="1" applyBorder="1" applyProtection="1"/>
    <xf numFmtId="0" fontId="1" fillId="0" borderId="0" xfId="2"/>
    <xf numFmtId="0" fontId="1" fillId="0" borderId="0" xfId="2" applyProtection="1">
      <protection locked="0"/>
    </xf>
    <xf numFmtId="0" fontId="1" fillId="2" borderId="2" xfId="2" applyFill="1" applyBorder="1" applyProtection="1">
      <protection locked="0"/>
    </xf>
    <xf numFmtId="0" fontId="1" fillId="0" borderId="0" xfId="2" applyFill="1" applyBorder="1" applyProtection="1">
      <protection locked="0"/>
    </xf>
    <xf numFmtId="0" fontId="1" fillId="3" borderId="3" xfId="0" applyFont="1" applyFill="1" applyBorder="1" applyAlignment="1" applyProtection="1">
      <alignment textRotation="45"/>
      <protection locked="0"/>
    </xf>
    <xf numFmtId="0" fontId="1" fillId="0" borderId="2" xfId="0" applyFont="1" applyBorder="1" applyAlignment="1" applyProtection="1">
      <alignment textRotation="45"/>
      <protection locked="0"/>
    </xf>
    <xf numFmtId="0" fontId="1" fillId="0" borderId="5" xfId="0" applyFont="1" applyBorder="1" applyAlignment="1" applyProtection="1">
      <alignment textRotation="45"/>
      <protection locked="0"/>
    </xf>
    <xf numFmtId="0" fontId="1" fillId="0" borderId="0" xfId="0" applyFont="1"/>
    <xf numFmtId="0" fontId="1" fillId="0" borderId="0" xfId="0" applyFont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Maximum Depth of Plant Colonization</a:t>
            </a:r>
          </a:p>
        </c:rich>
      </c:tx>
      <c:layout>
        <c:manualLayout>
          <c:xMode val="edge"/>
          <c:yMode val="edge"/>
          <c:x val="0.26227678571428648"/>
          <c:y val="2.654867256637174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379464285714315"/>
          <c:y val="0.14306805267683692"/>
          <c:w val="0.88058035714285587"/>
          <c:h val="0.7227149052747416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'MAX DEPTH GRAPH'!$A$2:$A$19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cat>
          <c:val>
            <c:numRef>
              <c:f>'MAX DEPTH GRAPH'!$B$2:$B$19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15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</c:numCache>
            </c:numRef>
          </c:val>
        </c:ser>
        <c:axId val="164985472"/>
        <c:axId val="169924480"/>
      </c:barChart>
      <c:catAx>
        <c:axId val="1649854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Bin (feet)</a:t>
                </a:r>
              </a:p>
            </c:rich>
          </c:tx>
          <c:layout>
            <c:manualLayout>
              <c:xMode val="edge"/>
              <c:yMode val="edge"/>
              <c:x val="0.4609375"/>
              <c:y val="0.9306798597078026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924480"/>
        <c:crosses val="autoZero"/>
        <c:auto val="1"/>
        <c:lblAlgn val="ctr"/>
        <c:lblOffset val="100"/>
        <c:tickLblSkip val="2"/>
        <c:tickMarkSkip val="1"/>
      </c:catAx>
      <c:valAx>
        <c:axId val="1699244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 Sites</a:t>
                </a:r>
              </a:p>
            </c:rich>
          </c:tx>
          <c:layout>
            <c:manualLayout>
              <c:xMode val="edge"/>
              <c:yMode val="edge"/>
              <c:x val="1.7857142857142856E-2"/>
              <c:y val="0.454277905527295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985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9525</xdr:rowOff>
    </xdr:from>
    <xdr:to>
      <xdr:col>17</xdr:col>
      <xdr:colOff>0</xdr:colOff>
      <xdr:row>40</xdr:row>
      <xdr:rowOff>152400</xdr:rowOff>
    </xdr:to>
    <xdr:graphicFrame macro="">
      <xdr:nvGraphicFramePr>
        <xdr:cNvPr id="10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pane xSplit="1" ySplit="1" topLeftCell="B2" activePane="bottomRight" state="frozen"/>
      <selection pane="topRight" activeCell="K1" sqref="K1"/>
      <selection pane="bottomLeft" activeCell="A2" sqref="A2"/>
      <selection pane="bottomRight" activeCell="F1" sqref="F1:F1048576"/>
    </sheetView>
  </sheetViews>
  <sheetFormatPr defaultColWidth="5.7109375" defaultRowHeight="12.75"/>
  <cols>
    <col min="1" max="1" width="5" style="12" bestFit="1" customWidth="1"/>
    <col min="2" max="2" width="11" style="4" customWidth="1"/>
    <col min="3" max="3" width="13.28515625" style="4" customWidth="1"/>
    <col min="4" max="5" width="5.7109375" style="4" customWidth="1"/>
    <col min="6" max="6" width="6.7109375" style="4" customWidth="1"/>
    <col min="7" max="16384" width="5.7109375" style="4"/>
  </cols>
  <sheetData>
    <row r="1" spans="1:6" s="3" customFormat="1" ht="190.15" customHeight="1">
      <c r="A1" s="169" t="s">
        <v>231</v>
      </c>
      <c r="B1" s="108" t="s">
        <v>232</v>
      </c>
      <c r="C1" s="170" t="s">
        <v>233</v>
      </c>
      <c r="D1" s="171" t="s">
        <v>234</v>
      </c>
      <c r="E1" s="170" t="s">
        <v>235</v>
      </c>
      <c r="F1" s="8" t="s">
        <v>236</v>
      </c>
    </row>
    <row r="2" spans="1:6">
      <c r="A2" s="11">
        <v>1</v>
      </c>
      <c r="B2">
        <v>46.073430000000002</v>
      </c>
      <c r="C2">
        <v>-91.246579999999994</v>
      </c>
      <c r="D2" s="4">
        <v>4</v>
      </c>
      <c r="E2" s="4" t="s">
        <v>223</v>
      </c>
      <c r="F2" s="7">
        <v>0</v>
      </c>
    </row>
    <row r="3" spans="1:6">
      <c r="A3" s="11">
        <v>2</v>
      </c>
      <c r="B3">
        <v>46.073439999999998</v>
      </c>
      <c r="C3">
        <v>-91.245739999999998</v>
      </c>
      <c r="D3" s="4">
        <v>4</v>
      </c>
      <c r="E3" s="4" t="s">
        <v>223</v>
      </c>
      <c r="F3" s="7">
        <v>0</v>
      </c>
    </row>
    <row r="4" spans="1:6">
      <c r="A4" s="11">
        <v>3</v>
      </c>
      <c r="B4">
        <v>46.073999999999998</v>
      </c>
      <c r="C4">
        <v>-91.248270000000005</v>
      </c>
      <c r="D4" s="4">
        <v>1</v>
      </c>
      <c r="E4" s="4" t="s">
        <v>223</v>
      </c>
      <c r="F4" s="7">
        <v>0</v>
      </c>
    </row>
    <row r="5" spans="1:6">
      <c r="A5" s="11">
        <v>4</v>
      </c>
      <c r="B5">
        <v>46.074010000000001</v>
      </c>
      <c r="C5">
        <v>-91.247429999999994</v>
      </c>
      <c r="D5" s="4">
        <v>2</v>
      </c>
      <c r="E5" s="4" t="s">
        <v>223</v>
      </c>
      <c r="F5" s="7">
        <v>0</v>
      </c>
    </row>
    <row r="6" spans="1:6">
      <c r="A6" s="11">
        <v>5</v>
      </c>
      <c r="B6">
        <v>46.074019999999997</v>
      </c>
      <c r="C6">
        <v>-91.246589999999998</v>
      </c>
      <c r="D6" s="4">
        <v>4</v>
      </c>
      <c r="E6" s="4" t="s">
        <v>223</v>
      </c>
      <c r="F6" s="7">
        <v>0</v>
      </c>
    </row>
    <row r="7" spans="1:6">
      <c r="A7" s="11">
        <v>6</v>
      </c>
      <c r="B7">
        <v>46.07403</v>
      </c>
      <c r="C7">
        <v>-91.245750000000001</v>
      </c>
      <c r="D7" s="4">
        <v>4</v>
      </c>
      <c r="E7" s="4" t="s">
        <v>223</v>
      </c>
      <c r="F7" s="7">
        <v>0</v>
      </c>
    </row>
    <row r="8" spans="1:6">
      <c r="A8" s="11">
        <v>7</v>
      </c>
      <c r="B8">
        <v>46.074039999999997</v>
      </c>
      <c r="C8">
        <v>-91.244910000000004</v>
      </c>
      <c r="D8" s="4">
        <v>3</v>
      </c>
      <c r="E8" s="4" t="s">
        <v>223</v>
      </c>
      <c r="F8" s="7">
        <v>0</v>
      </c>
    </row>
    <row r="9" spans="1:6">
      <c r="A9" s="11">
        <v>8</v>
      </c>
      <c r="B9">
        <v>46.074590000000001</v>
      </c>
      <c r="C9">
        <v>-91.247450000000001</v>
      </c>
      <c r="D9" s="4">
        <v>0.5</v>
      </c>
      <c r="E9" s="4" t="s">
        <v>223</v>
      </c>
      <c r="F9" s="7">
        <v>0</v>
      </c>
    </row>
    <row r="10" spans="1:6">
      <c r="A10" s="11">
        <v>9</v>
      </c>
      <c r="B10">
        <v>46.074599999999997</v>
      </c>
      <c r="C10">
        <v>-91.246610000000004</v>
      </c>
      <c r="D10" s="4">
        <v>4.5</v>
      </c>
      <c r="E10" s="4" t="s">
        <v>223</v>
      </c>
      <c r="F10" s="7">
        <v>0</v>
      </c>
    </row>
    <row r="11" spans="1:6">
      <c r="A11" s="11">
        <v>10</v>
      </c>
      <c r="B11">
        <v>46.07461</v>
      </c>
      <c r="C11">
        <v>-91.245760000000004</v>
      </c>
      <c r="D11" s="4">
        <v>4.5</v>
      </c>
      <c r="E11" s="4" t="s">
        <v>223</v>
      </c>
      <c r="F11" s="7">
        <v>0</v>
      </c>
    </row>
    <row r="12" spans="1:6">
      <c r="A12" s="11">
        <v>11</v>
      </c>
      <c r="B12">
        <v>46.074620000000003</v>
      </c>
      <c r="C12">
        <v>-91.244929999999997</v>
      </c>
      <c r="D12" s="4">
        <v>4</v>
      </c>
      <c r="E12" s="4" t="s">
        <v>223</v>
      </c>
      <c r="F12" s="7">
        <v>0</v>
      </c>
    </row>
    <row r="13" spans="1:6">
      <c r="A13" s="11">
        <v>12</v>
      </c>
      <c r="B13">
        <v>46.075189999999999</v>
      </c>
      <c r="C13">
        <v>-91.246619999999993</v>
      </c>
      <c r="D13" s="4">
        <v>4.5</v>
      </c>
      <c r="E13" s="4" t="s">
        <v>223</v>
      </c>
      <c r="F13" s="7">
        <v>0</v>
      </c>
    </row>
    <row r="14" spans="1:6">
      <c r="A14" s="11">
        <v>13</v>
      </c>
      <c r="B14">
        <v>46.075200000000002</v>
      </c>
      <c r="C14">
        <v>-91.245779999999996</v>
      </c>
      <c r="D14" s="4">
        <v>5</v>
      </c>
      <c r="E14" s="4" t="s">
        <v>223</v>
      </c>
      <c r="F14" s="7">
        <v>0</v>
      </c>
    </row>
    <row r="15" spans="1:6">
      <c r="A15" s="11">
        <v>14</v>
      </c>
      <c r="B15">
        <v>46.075209999999998</v>
      </c>
      <c r="C15">
        <v>-91.24494</v>
      </c>
      <c r="D15" s="4">
        <v>4</v>
      </c>
      <c r="E15" s="4" t="s">
        <v>223</v>
      </c>
      <c r="F15" s="7">
        <v>0</v>
      </c>
    </row>
    <row r="16" spans="1:6">
      <c r="A16" s="11">
        <v>15</v>
      </c>
      <c r="B16">
        <v>46.07526</v>
      </c>
      <c r="C16">
        <v>-91.239900000000006</v>
      </c>
      <c r="D16" s="4">
        <v>4.5</v>
      </c>
      <c r="E16" s="4" t="s">
        <v>223</v>
      </c>
      <c r="F16" s="7">
        <v>0</v>
      </c>
    </row>
    <row r="17" spans="1:6">
      <c r="A17" s="11">
        <v>16</v>
      </c>
      <c r="B17">
        <v>46.075270000000003</v>
      </c>
      <c r="C17">
        <v>-91.239059999999995</v>
      </c>
      <c r="D17" s="4">
        <v>5.5</v>
      </c>
      <c r="E17" s="4" t="s">
        <v>223</v>
      </c>
      <c r="F17" s="7">
        <v>0</v>
      </c>
    </row>
    <row r="18" spans="1:6">
      <c r="A18" s="11">
        <v>17</v>
      </c>
      <c r="B18">
        <v>46.075279999999999</v>
      </c>
      <c r="C18">
        <v>-91.238209999999995</v>
      </c>
      <c r="D18" s="4">
        <v>6</v>
      </c>
      <c r="E18" s="4" t="s">
        <v>223</v>
      </c>
      <c r="F18" s="7">
        <v>0</v>
      </c>
    </row>
    <row r="19" spans="1:6">
      <c r="A19" s="11">
        <v>18</v>
      </c>
      <c r="B19">
        <v>46.075760000000002</v>
      </c>
      <c r="C19">
        <v>-91.247470000000007</v>
      </c>
      <c r="D19" s="4">
        <v>3</v>
      </c>
      <c r="E19" s="4" t="s">
        <v>223</v>
      </c>
      <c r="F19" s="7">
        <v>0</v>
      </c>
    </row>
    <row r="20" spans="1:6">
      <c r="A20" s="11">
        <v>19</v>
      </c>
      <c r="B20">
        <v>46.075769999999999</v>
      </c>
      <c r="C20">
        <v>-91.246629999999996</v>
      </c>
      <c r="D20" s="4">
        <v>5</v>
      </c>
      <c r="E20" s="4" t="s">
        <v>223</v>
      </c>
      <c r="F20" s="7">
        <v>0</v>
      </c>
    </row>
    <row r="21" spans="1:6">
      <c r="A21" s="11">
        <v>20</v>
      </c>
      <c r="B21">
        <v>46.075780000000002</v>
      </c>
      <c r="C21">
        <v>-91.24579</v>
      </c>
      <c r="D21" s="4">
        <v>4.5</v>
      </c>
      <c r="E21" s="4" t="s">
        <v>223</v>
      </c>
      <c r="F21" s="7">
        <v>0</v>
      </c>
    </row>
    <row r="22" spans="1:6">
      <c r="A22" s="11">
        <v>21</v>
      </c>
      <c r="B22">
        <v>46.075789999999998</v>
      </c>
      <c r="C22">
        <v>-91.244950000000003</v>
      </c>
      <c r="D22" s="4">
        <v>4</v>
      </c>
      <c r="E22" s="4" t="s">
        <v>223</v>
      </c>
      <c r="F22" s="7">
        <v>0</v>
      </c>
    </row>
    <row r="23" spans="1:6">
      <c r="A23" s="11">
        <v>22</v>
      </c>
      <c r="B23">
        <v>46.075800000000001</v>
      </c>
      <c r="C23">
        <v>-91.244110000000006</v>
      </c>
      <c r="D23" s="4">
        <v>5</v>
      </c>
      <c r="E23" s="4" t="s">
        <v>223</v>
      </c>
      <c r="F23" s="7">
        <v>0</v>
      </c>
    </row>
    <row r="24" spans="1:6">
      <c r="A24" s="11">
        <v>23</v>
      </c>
      <c r="B24">
        <v>46.075809999999997</v>
      </c>
      <c r="C24">
        <v>-91.243269999999995</v>
      </c>
      <c r="D24" s="4">
        <v>5</v>
      </c>
      <c r="E24" s="4" t="s">
        <v>223</v>
      </c>
      <c r="F24" s="7">
        <v>0</v>
      </c>
    </row>
    <row r="25" spans="1:6">
      <c r="A25" s="11">
        <v>24</v>
      </c>
      <c r="B25">
        <v>46.07582</v>
      </c>
      <c r="C25">
        <v>-91.242429999999999</v>
      </c>
      <c r="D25" s="4">
        <v>4.5</v>
      </c>
      <c r="E25" s="4" t="s">
        <v>223</v>
      </c>
      <c r="F25" s="7">
        <v>0</v>
      </c>
    </row>
    <row r="26" spans="1:6">
      <c r="A26" s="11">
        <v>25</v>
      </c>
      <c r="B26">
        <v>46.075830000000003</v>
      </c>
      <c r="C26">
        <v>-91.241590000000002</v>
      </c>
      <c r="D26" s="4">
        <v>4</v>
      </c>
      <c r="E26" s="4" t="s">
        <v>223</v>
      </c>
      <c r="F26" s="7">
        <v>0</v>
      </c>
    </row>
    <row r="27" spans="1:6">
      <c r="A27" s="11">
        <v>26</v>
      </c>
      <c r="B27">
        <v>46.075850000000003</v>
      </c>
      <c r="C27">
        <v>-91.239909999999995</v>
      </c>
      <c r="D27" s="4">
        <v>4</v>
      </c>
      <c r="E27" s="4" t="s">
        <v>223</v>
      </c>
      <c r="F27" s="7">
        <v>0</v>
      </c>
    </row>
    <row r="28" spans="1:6">
      <c r="A28" s="11">
        <v>27</v>
      </c>
      <c r="B28">
        <v>46.075859999999999</v>
      </c>
      <c r="C28">
        <v>-91.239069999999998</v>
      </c>
      <c r="D28" s="4">
        <v>8.5</v>
      </c>
      <c r="E28" s="4" t="s">
        <v>223</v>
      </c>
      <c r="F28" s="7">
        <v>0</v>
      </c>
    </row>
    <row r="29" spans="1:6">
      <c r="A29" s="11">
        <v>28</v>
      </c>
      <c r="B29">
        <v>46.075859999999999</v>
      </c>
      <c r="C29">
        <v>-91.238230000000001</v>
      </c>
      <c r="D29" s="4">
        <v>6</v>
      </c>
      <c r="E29" s="4" t="s">
        <v>223</v>
      </c>
      <c r="F29" s="7">
        <v>0</v>
      </c>
    </row>
    <row r="30" spans="1:6">
      <c r="A30" s="11">
        <v>29</v>
      </c>
      <c r="B30">
        <v>46.076349999999998</v>
      </c>
      <c r="C30">
        <v>-91.247489999999999</v>
      </c>
      <c r="D30" s="4">
        <v>4</v>
      </c>
      <c r="E30" s="4" t="s">
        <v>223</v>
      </c>
      <c r="F30" s="7">
        <v>0</v>
      </c>
    </row>
    <row r="31" spans="1:6">
      <c r="A31" s="11">
        <v>30</v>
      </c>
      <c r="B31">
        <v>46.076360000000001</v>
      </c>
      <c r="C31">
        <v>-91.246639999999999</v>
      </c>
      <c r="D31" s="4">
        <v>3</v>
      </c>
      <c r="E31" s="4" t="s">
        <v>223</v>
      </c>
      <c r="F31" s="7">
        <v>0</v>
      </c>
    </row>
    <row r="32" spans="1:6">
      <c r="A32" s="11">
        <v>31</v>
      </c>
      <c r="B32">
        <v>46.076369999999997</v>
      </c>
      <c r="C32">
        <v>-91.245800000000003</v>
      </c>
      <c r="D32" s="4">
        <v>4.5</v>
      </c>
      <c r="E32" s="4" t="s">
        <v>223</v>
      </c>
      <c r="F32" s="7">
        <v>0</v>
      </c>
    </row>
    <row r="33" spans="1:6">
      <c r="A33" s="11">
        <v>32</v>
      </c>
      <c r="B33">
        <v>46.07638</v>
      </c>
      <c r="C33">
        <v>-91.244960000000006</v>
      </c>
      <c r="D33" s="4">
        <v>4</v>
      </c>
      <c r="E33" s="4" t="s">
        <v>223</v>
      </c>
      <c r="F33" s="7">
        <v>0</v>
      </c>
    </row>
    <row r="34" spans="1:6">
      <c r="A34" s="11">
        <v>33</v>
      </c>
      <c r="B34">
        <v>46.076390000000004</v>
      </c>
      <c r="C34">
        <v>-91.244119999999995</v>
      </c>
      <c r="D34" s="4">
        <v>5.5</v>
      </c>
      <c r="E34" s="4" t="s">
        <v>223</v>
      </c>
      <c r="F34" s="7">
        <v>0</v>
      </c>
    </row>
    <row r="35" spans="1:6">
      <c r="A35" s="11">
        <v>34</v>
      </c>
      <c r="B35">
        <v>46.0764</v>
      </c>
      <c r="C35">
        <v>-91.243279999999999</v>
      </c>
      <c r="D35" s="4">
        <v>5</v>
      </c>
      <c r="E35" s="4" t="s">
        <v>223</v>
      </c>
      <c r="F35" s="7">
        <v>0</v>
      </c>
    </row>
    <row r="36" spans="1:6">
      <c r="A36" s="11">
        <v>35</v>
      </c>
      <c r="B36">
        <v>46.0764</v>
      </c>
      <c r="C36">
        <v>-91.242440000000002</v>
      </c>
      <c r="D36" s="4">
        <v>4.5</v>
      </c>
      <c r="E36" s="4" t="s">
        <v>223</v>
      </c>
      <c r="F36" s="7">
        <v>0</v>
      </c>
    </row>
    <row r="37" spans="1:6">
      <c r="A37" s="11">
        <v>36</v>
      </c>
      <c r="B37">
        <v>46.076410000000003</v>
      </c>
      <c r="C37">
        <v>-91.241600000000005</v>
      </c>
      <c r="D37" s="4">
        <v>5</v>
      </c>
      <c r="E37" s="4" t="s">
        <v>223</v>
      </c>
      <c r="F37" s="7">
        <v>0</v>
      </c>
    </row>
    <row r="38" spans="1:6">
      <c r="A38" s="11">
        <v>37</v>
      </c>
      <c r="B38">
        <v>46.076419999999999</v>
      </c>
      <c r="C38">
        <v>-91.240759999999995</v>
      </c>
      <c r="D38" s="4">
        <v>5</v>
      </c>
      <c r="E38" s="4" t="s">
        <v>223</v>
      </c>
      <c r="F38" s="7">
        <v>0</v>
      </c>
    </row>
    <row r="39" spans="1:6">
      <c r="A39" s="11">
        <v>38</v>
      </c>
      <c r="B39">
        <v>46.076439999999998</v>
      </c>
      <c r="C39">
        <v>-91.239080000000001</v>
      </c>
      <c r="D39" s="4">
        <v>6</v>
      </c>
      <c r="E39" s="4" t="s">
        <v>223</v>
      </c>
      <c r="F39" s="7">
        <v>0</v>
      </c>
    </row>
    <row r="40" spans="1:6">
      <c r="A40" s="11">
        <v>39</v>
      </c>
      <c r="B40">
        <v>46.076450000000001</v>
      </c>
      <c r="C40">
        <v>-91.238240000000005</v>
      </c>
      <c r="D40" s="4">
        <v>17</v>
      </c>
      <c r="E40" s="4" t="s">
        <v>223</v>
      </c>
      <c r="F40" s="7">
        <v>0</v>
      </c>
    </row>
    <row r="41" spans="1:6">
      <c r="A41" s="11">
        <v>40</v>
      </c>
      <c r="B41">
        <v>46.076459999999997</v>
      </c>
      <c r="C41">
        <v>-91.237399999999994</v>
      </c>
      <c r="D41" s="4">
        <v>1</v>
      </c>
      <c r="E41" s="4" t="s">
        <v>224</v>
      </c>
      <c r="F41" s="7">
        <v>0</v>
      </c>
    </row>
    <row r="42" spans="1:6">
      <c r="A42" s="11">
        <v>41</v>
      </c>
      <c r="B42">
        <v>46.07694</v>
      </c>
      <c r="C42">
        <v>-91.246660000000006</v>
      </c>
      <c r="D42" s="4">
        <v>2</v>
      </c>
      <c r="E42" s="4" t="s">
        <v>224</v>
      </c>
      <c r="F42" s="7">
        <v>0</v>
      </c>
    </row>
    <row r="43" spans="1:6">
      <c r="A43" s="11">
        <v>42</v>
      </c>
      <c r="B43">
        <v>46.076949999999997</v>
      </c>
      <c r="C43">
        <v>-91.245819999999995</v>
      </c>
      <c r="D43" s="4">
        <v>4.5</v>
      </c>
      <c r="E43" s="4" t="s">
        <v>223</v>
      </c>
      <c r="F43" s="7">
        <v>0</v>
      </c>
    </row>
    <row r="44" spans="1:6">
      <c r="A44" s="11">
        <v>43</v>
      </c>
      <c r="B44">
        <v>46.07696</v>
      </c>
      <c r="C44">
        <v>-91.244979999999998</v>
      </c>
      <c r="D44" s="4">
        <v>6</v>
      </c>
      <c r="E44" s="4" t="s">
        <v>223</v>
      </c>
      <c r="F44" s="7">
        <v>0</v>
      </c>
    </row>
    <row r="45" spans="1:6">
      <c r="A45" s="11">
        <v>44</v>
      </c>
      <c r="B45">
        <v>46.076970000000003</v>
      </c>
      <c r="C45">
        <v>-91.244140000000002</v>
      </c>
      <c r="D45" s="4">
        <v>6</v>
      </c>
      <c r="E45" s="4" t="s">
        <v>223</v>
      </c>
      <c r="F45" s="7">
        <v>0</v>
      </c>
    </row>
    <row r="46" spans="1:6">
      <c r="A46" s="11">
        <v>45</v>
      </c>
      <c r="B46">
        <v>46.076979999999999</v>
      </c>
      <c r="C46">
        <v>-91.243300000000005</v>
      </c>
      <c r="D46" s="4">
        <v>5.5</v>
      </c>
      <c r="E46" s="4" t="s">
        <v>223</v>
      </c>
      <c r="F46" s="7">
        <v>0</v>
      </c>
    </row>
    <row r="47" spans="1:6">
      <c r="A47" s="11">
        <v>46</v>
      </c>
      <c r="B47">
        <v>46.076990000000002</v>
      </c>
      <c r="C47">
        <v>-91.242459999999994</v>
      </c>
      <c r="D47" s="4">
        <v>5.5</v>
      </c>
      <c r="E47" s="4" t="s">
        <v>223</v>
      </c>
      <c r="F47" s="7">
        <v>0</v>
      </c>
    </row>
    <row r="48" spans="1:6">
      <c r="A48" s="11">
        <v>47</v>
      </c>
      <c r="B48">
        <v>46.076999999999998</v>
      </c>
      <c r="C48">
        <v>-91.241619999999998</v>
      </c>
      <c r="D48" s="4">
        <v>4.5</v>
      </c>
      <c r="E48" s="4" t="s">
        <v>223</v>
      </c>
      <c r="F48" s="7">
        <v>0</v>
      </c>
    </row>
    <row r="49" spans="1:6">
      <c r="A49" s="11">
        <v>48</v>
      </c>
      <c r="B49">
        <v>46.077010000000001</v>
      </c>
      <c r="C49">
        <v>-91.240769999999998</v>
      </c>
      <c r="D49" s="4">
        <v>5</v>
      </c>
      <c r="E49" s="4" t="s">
        <v>223</v>
      </c>
      <c r="F49" s="7">
        <v>0</v>
      </c>
    </row>
    <row r="50" spans="1:6">
      <c r="A50" s="11">
        <v>49</v>
      </c>
      <c r="B50">
        <v>46.077030000000001</v>
      </c>
      <c r="C50">
        <v>-91.239090000000004</v>
      </c>
      <c r="D50" s="4">
        <v>6.5</v>
      </c>
      <c r="E50" s="4" t="s">
        <v>223</v>
      </c>
      <c r="F50" s="7">
        <v>0</v>
      </c>
    </row>
    <row r="51" spans="1:6">
      <c r="A51" s="11">
        <v>50</v>
      </c>
      <c r="B51">
        <v>46.077030000000001</v>
      </c>
      <c r="C51">
        <v>-91.238249999999994</v>
      </c>
      <c r="D51" s="4">
        <v>18.5</v>
      </c>
      <c r="E51" s="4" t="s">
        <v>223</v>
      </c>
      <c r="F51" s="7">
        <v>0</v>
      </c>
    </row>
    <row r="52" spans="1:6">
      <c r="A52" s="11">
        <v>51</v>
      </c>
      <c r="B52">
        <v>46.077039999999997</v>
      </c>
      <c r="C52">
        <v>-91.237409999999997</v>
      </c>
      <c r="D52" s="4">
        <v>7</v>
      </c>
      <c r="E52" s="4" t="s">
        <v>223</v>
      </c>
      <c r="F52" s="7">
        <v>0</v>
      </c>
    </row>
    <row r="53" spans="1:6">
      <c r="A53" s="11">
        <v>52</v>
      </c>
      <c r="B53">
        <v>46.07705</v>
      </c>
      <c r="C53">
        <v>-91.23657</v>
      </c>
      <c r="D53" s="4">
        <v>8.5</v>
      </c>
      <c r="E53" s="4" t="s">
        <v>223</v>
      </c>
      <c r="F53" s="7">
        <v>0</v>
      </c>
    </row>
    <row r="54" spans="1:6">
      <c r="A54" s="11">
        <v>53</v>
      </c>
      <c r="B54">
        <v>46.077060000000003</v>
      </c>
      <c r="C54">
        <v>-91.235730000000004</v>
      </c>
      <c r="D54" s="4">
        <v>9.5</v>
      </c>
      <c r="E54" s="4" t="s">
        <v>223</v>
      </c>
      <c r="F54" s="7">
        <v>0</v>
      </c>
    </row>
    <row r="55" spans="1:6">
      <c r="A55" s="11">
        <v>54</v>
      </c>
      <c r="B55">
        <v>46.077080000000002</v>
      </c>
      <c r="C55">
        <v>-91.234049999999996</v>
      </c>
      <c r="D55" s="4">
        <v>2</v>
      </c>
      <c r="E55" s="4" t="s">
        <v>224</v>
      </c>
      <c r="F55" s="7">
        <v>0</v>
      </c>
    </row>
    <row r="56" spans="1:6">
      <c r="A56" s="11">
        <v>55</v>
      </c>
      <c r="B56">
        <v>46.077530000000003</v>
      </c>
      <c r="C56">
        <v>-91.246669999999995</v>
      </c>
      <c r="D56" s="4">
        <v>3</v>
      </c>
      <c r="E56" s="4" t="s">
        <v>223</v>
      </c>
      <c r="F56" s="7">
        <v>0</v>
      </c>
    </row>
    <row r="57" spans="1:6">
      <c r="A57" s="11">
        <v>56</v>
      </c>
      <c r="B57">
        <v>46.077539999999999</v>
      </c>
      <c r="C57">
        <v>-91.245829999999998</v>
      </c>
      <c r="D57" s="4">
        <v>5.5</v>
      </c>
      <c r="E57" s="4" t="s">
        <v>223</v>
      </c>
      <c r="F57" s="7">
        <v>0</v>
      </c>
    </row>
    <row r="58" spans="1:6">
      <c r="A58" s="11">
        <v>57</v>
      </c>
      <c r="B58">
        <v>46.077550000000002</v>
      </c>
      <c r="C58">
        <v>-91.244990000000001</v>
      </c>
      <c r="D58" s="4">
        <v>5.5</v>
      </c>
      <c r="E58" s="4" t="s">
        <v>223</v>
      </c>
      <c r="F58" s="7">
        <v>0</v>
      </c>
    </row>
    <row r="59" spans="1:6">
      <c r="A59" s="11">
        <v>58</v>
      </c>
      <c r="B59">
        <v>46.077559999999998</v>
      </c>
      <c r="C59">
        <v>-91.244150000000005</v>
      </c>
      <c r="D59" s="4">
        <v>5.5</v>
      </c>
      <c r="E59" s="4" t="s">
        <v>223</v>
      </c>
      <c r="F59" s="7">
        <v>0</v>
      </c>
    </row>
    <row r="60" spans="1:6">
      <c r="A60" s="11">
        <v>59</v>
      </c>
      <c r="B60">
        <v>46.077559999999998</v>
      </c>
      <c r="C60">
        <v>-91.243309999999994</v>
      </c>
      <c r="D60" s="4">
        <v>5.5</v>
      </c>
      <c r="E60" s="4" t="s">
        <v>223</v>
      </c>
      <c r="F60" s="7">
        <v>0</v>
      </c>
    </row>
    <row r="61" spans="1:6">
      <c r="A61" s="11">
        <v>60</v>
      </c>
      <c r="B61">
        <v>46.077570000000001</v>
      </c>
      <c r="C61">
        <v>-91.242469999999997</v>
      </c>
      <c r="D61" s="4">
        <v>5</v>
      </c>
      <c r="E61" s="4" t="s">
        <v>223</v>
      </c>
      <c r="F61" s="7">
        <v>0</v>
      </c>
    </row>
    <row r="62" spans="1:6">
      <c r="A62" s="11">
        <v>61</v>
      </c>
      <c r="B62">
        <v>46.077579999999998</v>
      </c>
      <c r="C62">
        <v>-91.241630000000001</v>
      </c>
      <c r="D62" s="4">
        <v>5.5</v>
      </c>
      <c r="E62" s="4" t="s">
        <v>223</v>
      </c>
      <c r="F62" s="7">
        <v>0</v>
      </c>
    </row>
    <row r="63" spans="1:6">
      <c r="A63" s="11">
        <v>62</v>
      </c>
      <c r="B63">
        <v>46.077590000000001</v>
      </c>
      <c r="C63">
        <v>-91.240790000000004</v>
      </c>
      <c r="D63" s="4">
        <v>4.5</v>
      </c>
      <c r="E63" s="4" t="s">
        <v>223</v>
      </c>
      <c r="F63" s="7">
        <v>0</v>
      </c>
    </row>
    <row r="64" spans="1:6">
      <c r="A64" s="11">
        <v>63</v>
      </c>
      <c r="B64">
        <v>46.07761</v>
      </c>
      <c r="C64">
        <v>-91.239109999999997</v>
      </c>
      <c r="D64" s="4">
        <v>6</v>
      </c>
      <c r="E64" s="4" t="s">
        <v>223</v>
      </c>
      <c r="F64" s="7">
        <v>0</v>
      </c>
    </row>
    <row r="65" spans="1:6">
      <c r="A65" s="11">
        <v>64</v>
      </c>
      <c r="B65">
        <v>46.077620000000003</v>
      </c>
      <c r="C65">
        <v>-91.23827</v>
      </c>
      <c r="D65" s="4">
        <v>18.5</v>
      </c>
      <c r="E65" s="4" t="s">
        <v>223</v>
      </c>
      <c r="F65" s="7">
        <v>0</v>
      </c>
    </row>
    <row r="66" spans="1:6">
      <c r="A66" s="11">
        <v>65</v>
      </c>
      <c r="B66">
        <v>46.077629999999999</v>
      </c>
      <c r="C66">
        <v>-91.237430000000003</v>
      </c>
      <c r="D66" s="4">
        <v>18.5</v>
      </c>
      <c r="E66" s="4" t="s">
        <v>223</v>
      </c>
      <c r="F66" s="7">
        <v>0</v>
      </c>
    </row>
    <row r="67" spans="1:6">
      <c r="A67" s="11">
        <v>66</v>
      </c>
      <c r="B67">
        <v>46.077640000000002</v>
      </c>
      <c r="C67">
        <v>-91.236590000000007</v>
      </c>
      <c r="D67" s="4">
        <v>18.5</v>
      </c>
      <c r="E67" s="4" t="s">
        <v>223</v>
      </c>
      <c r="F67" s="7">
        <v>0</v>
      </c>
    </row>
    <row r="68" spans="1:6">
      <c r="A68" s="11">
        <v>67</v>
      </c>
      <c r="B68">
        <v>46.077649999999998</v>
      </c>
      <c r="C68">
        <v>-91.235749999999996</v>
      </c>
      <c r="D68" s="4">
        <v>19.5</v>
      </c>
      <c r="E68" s="4" t="s">
        <v>223</v>
      </c>
      <c r="F68" s="7">
        <v>0</v>
      </c>
    </row>
    <row r="69" spans="1:6">
      <c r="A69" s="11">
        <v>68</v>
      </c>
      <c r="B69">
        <v>46.077660000000002</v>
      </c>
      <c r="C69">
        <v>-91.234909999999999</v>
      </c>
      <c r="D69" s="4">
        <v>19.5</v>
      </c>
      <c r="E69" s="4" t="s">
        <v>223</v>
      </c>
      <c r="F69" s="7">
        <v>0</v>
      </c>
    </row>
    <row r="70" spans="1:6">
      <c r="A70" s="11">
        <v>69</v>
      </c>
      <c r="B70">
        <v>46.077660000000002</v>
      </c>
      <c r="C70">
        <v>-91.234070000000003</v>
      </c>
      <c r="D70" s="4">
        <v>10</v>
      </c>
      <c r="E70" s="4" t="s">
        <v>223</v>
      </c>
      <c r="F70" s="7">
        <v>0</v>
      </c>
    </row>
    <row r="71" spans="1:6">
      <c r="A71" s="11">
        <v>70</v>
      </c>
      <c r="B71">
        <v>46.078099999999999</v>
      </c>
      <c r="C71">
        <v>-91.247529999999998</v>
      </c>
      <c r="D71" s="4">
        <v>2.5</v>
      </c>
      <c r="E71" s="4" t="s">
        <v>223</v>
      </c>
      <c r="F71" s="7">
        <v>0</v>
      </c>
    </row>
    <row r="72" spans="1:6">
      <c r="A72" s="11">
        <v>71</v>
      </c>
      <c r="B72">
        <v>46.078110000000002</v>
      </c>
      <c r="C72">
        <v>-91.246679999999998</v>
      </c>
      <c r="D72" s="4">
        <v>4</v>
      </c>
      <c r="E72" s="4" t="s">
        <v>223</v>
      </c>
      <c r="F72" s="7">
        <v>0</v>
      </c>
    </row>
    <row r="73" spans="1:6">
      <c r="A73" s="11">
        <v>72</v>
      </c>
      <c r="B73">
        <v>46.078119999999998</v>
      </c>
      <c r="C73">
        <v>-91.245840000000001</v>
      </c>
      <c r="D73" s="4">
        <v>5</v>
      </c>
      <c r="E73" s="4" t="s">
        <v>223</v>
      </c>
      <c r="F73" s="7">
        <v>0</v>
      </c>
    </row>
    <row r="74" spans="1:6">
      <c r="A74" s="11">
        <v>73</v>
      </c>
      <c r="B74">
        <v>46.078130000000002</v>
      </c>
      <c r="C74">
        <v>-91.245000000000005</v>
      </c>
      <c r="D74" s="4">
        <v>6</v>
      </c>
      <c r="E74" s="4" t="s">
        <v>223</v>
      </c>
      <c r="F74" s="7">
        <v>0</v>
      </c>
    </row>
    <row r="75" spans="1:6">
      <c r="A75" s="11">
        <v>74</v>
      </c>
      <c r="B75">
        <v>46.078139999999998</v>
      </c>
      <c r="C75">
        <v>-91.244159999999994</v>
      </c>
      <c r="D75" s="4">
        <v>5</v>
      </c>
      <c r="E75" s="4" t="s">
        <v>223</v>
      </c>
      <c r="F75" s="7">
        <v>0</v>
      </c>
    </row>
    <row r="76" spans="1:6">
      <c r="A76" s="11">
        <v>75</v>
      </c>
      <c r="B76">
        <v>46.078150000000001</v>
      </c>
      <c r="C76">
        <v>-91.243319999999997</v>
      </c>
      <c r="D76" s="4">
        <v>5</v>
      </c>
      <c r="E76" s="4" t="s">
        <v>223</v>
      </c>
      <c r="F76" s="7">
        <v>0</v>
      </c>
    </row>
    <row r="77" spans="1:6">
      <c r="A77" s="11">
        <v>76</v>
      </c>
      <c r="B77">
        <v>46.078159999999997</v>
      </c>
      <c r="C77">
        <v>-91.24248</v>
      </c>
      <c r="D77" s="4">
        <v>6.5</v>
      </c>
      <c r="E77" s="4" t="s">
        <v>223</v>
      </c>
      <c r="F77" s="7">
        <v>0</v>
      </c>
    </row>
    <row r="78" spans="1:6">
      <c r="A78" s="11">
        <v>77</v>
      </c>
      <c r="B78">
        <v>46.07817</v>
      </c>
      <c r="C78">
        <v>-91.241640000000004</v>
      </c>
      <c r="D78" s="4">
        <v>6</v>
      </c>
      <c r="E78" s="4" t="s">
        <v>223</v>
      </c>
      <c r="F78" s="7">
        <v>0</v>
      </c>
    </row>
    <row r="79" spans="1:6">
      <c r="A79" s="11">
        <v>78</v>
      </c>
      <c r="B79">
        <v>46.078180000000003</v>
      </c>
      <c r="C79">
        <v>-91.240799999999993</v>
      </c>
      <c r="D79" s="4">
        <v>5</v>
      </c>
      <c r="E79" s="4" t="s">
        <v>223</v>
      </c>
      <c r="F79" s="7">
        <v>0</v>
      </c>
    </row>
    <row r="80" spans="1:6">
      <c r="A80" s="11">
        <v>79</v>
      </c>
      <c r="B80">
        <v>46.078189999999999</v>
      </c>
      <c r="C80">
        <v>-91.23912</v>
      </c>
      <c r="D80" s="4">
        <v>12</v>
      </c>
      <c r="E80" s="4" t="s">
        <v>223</v>
      </c>
      <c r="F80" s="7">
        <v>0</v>
      </c>
    </row>
    <row r="81" spans="1:6">
      <c r="A81" s="11">
        <v>80</v>
      </c>
      <c r="B81">
        <v>46.078200000000002</v>
      </c>
      <c r="C81">
        <v>-91.238280000000003</v>
      </c>
      <c r="D81" s="4">
        <v>18.5</v>
      </c>
      <c r="E81" s="4" t="s">
        <v>223</v>
      </c>
      <c r="F81" s="7">
        <v>0</v>
      </c>
    </row>
    <row r="82" spans="1:6">
      <c r="A82" s="11">
        <v>81</v>
      </c>
      <c r="B82">
        <v>46.078209999999999</v>
      </c>
      <c r="C82">
        <v>-91.237440000000007</v>
      </c>
      <c r="D82" s="4">
        <v>19</v>
      </c>
      <c r="E82" s="4" t="s">
        <v>223</v>
      </c>
      <c r="F82" s="7">
        <v>0</v>
      </c>
    </row>
    <row r="83" spans="1:6">
      <c r="A83" s="11">
        <v>82</v>
      </c>
      <c r="B83">
        <v>46.078220000000002</v>
      </c>
      <c r="C83">
        <v>-91.236599999999996</v>
      </c>
      <c r="D83" s="4">
        <v>19.5</v>
      </c>
      <c r="E83" s="4" t="s">
        <v>223</v>
      </c>
      <c r="F83" s="7">
        <v>0</v>
      </c>
    </row>
    <row r="84" spans="1:6">
      <c r="A84" s="11">
        <v>83</v>
      </c>
      <c r="B84">
        <v>46.078229999999998</v>
      </c>
      <c r="C84">
        <v>-91.235759999999999</v>
      </c>
      <c r="D84" s="4">
        <v>20</v>
      </c>
      <c r="E84" s="4" t="s">
        <v>223</v>
      </c>
      <c r="F84" s="7">
        <v>0</v>
      </c>
    </row>
    <row r="85" spans="1:6">
      <c r="A85" s="11">
        <v>84</v>
      </c>
      <c r="B85">
        <v>46.078240000000001</v>
      </c>
      <c r="C85">
        <v>-91.234920000000002</v>
      </c>
      <c r="D85" s="4">
        <v>20.5</v>
      </c>
      <c r="E85" s="4" t="s">
        <v>223</v>
      </c>
      <c r="F85" s="7">
        <v>0</v>
      </c>
    </row>
    <row r="86" spans="1:6">
      <c r="A86" s="11">
        <v>85</v>
      </c>
      <c r="B86">
        <v>46.078249999999997</v>
      </c>
      <c r="C86">
        <v>-91.234080000000006</v>
      </c>
      <c r="D86" s="4">
        <v>18.5</v>
      </c>
      <c r="E86" s="4" t="s">
        <v>223</v>
      </c>
      <c r="F86" s="7">
        <v>0</v>
      </c>
    </row>
    <row r="87" spans="1:6">
      <c r="A87" s="11">
        <v>86</v>
      </c>
      <c r="B87">
        <v>46.07826</v>
      </c>
      <c r="C87">
        <v>-91.233239999999995</v>
      </c>
      <c r="D87" s="4">
        <v>1.5</v>
      </c>
      <c r="E87" s="4" t="s">
        <v>225</v>
      </c>
      <c r="F87" s="7">
        <v>0</v>
      </c>
    </row>
    <row r="88" spans="1:6">
      <c r="A88" s="11">
        <v>87</v>
      </c>
      <c r="B88">
        <v>46.078690000000002</v>
      </c>
      <c r="C88">
        <v>-91.247540000000001</v>
      </c>
      <c r="D88" s="4">
        <v>5</v>
      </c>
      <c r="E88" s="4" t="s">
        <v>223</v>
      </c>
      <c r="F88" s="7">
        <v>0</v>
      </c>
    </row>
    <row r="89" spans="1:6">
      <c r="A89" s="11">
        <v>88</v>
      </c>
      <c r="B89">
        <v>46.078699999999998</v>
      </c>
      <c r="C89">
        <v>-91.246700000000004</v>
      </c>
      <c r="D89" s="4">
        <v>5</v>
      </c>
      <c r="E89" s="4" t="s">
        <v>223</v>
      </c>
      <c r="F89" s="7">
        <v>0</v>
      </c>
    </row>
    <row r="90" spans="1:6">
      <c r="A90" s="11">
        <v>89</v>
      </c>
      <c r="B90">
        <v>46.078710000000001</v>
      </c>
      <c r="C90">
        <v>-91.245859999999993</v>
      </c>
      <c r="D90" s="4">
        <v>5</v>
      </c>
      <c r="E90" s="4" t="s">
        <v>223</v>
      </c>
      <c r="F90" s="7">
        <v>0</v>
      </c>
    </row>
    <row r="91" spans="1:6">
      <c r="A91" s="11">
        <v>90</v>
      </c>
      <c r="B91">
        <v>46.078719999999997</v>
      </c>
      <c r="C91">
        <v>-91.245019999999997</v>
      </c>
      <c r="D91" s="4">
        <v>3.5</v>
      </c>
      <c r="E91" s="4" t="s">
        <v>223</v>
      </c>
      <c r="F91" s="7">
        <v>0</v>
      </c>
    </row>
    <row r="92" spans="1:6">
      <c r="A92" s="11">
        <v>91</v>
      </c>
      <c r="B92">
        <v>46.07873</v>
      </c>
      <c r="C92">
        <v>-91.24418</v>
      </c>
      <c r="D92" s="4">
        <v>5.5</v>
      </c>
      <c r="E92" s="4" t="s">
        <v>223</v>
      </c>
      <c r="F92" s="7">
        <v>0</v>
      </c>
    </row>
    <row r="93" spans="1:6">
      <c r="A93" s="11">
        <v>92</v>
      </c>
      <c r="B93">
        <v>46.07873</v>
      </c>
      <c r="C93">
        <v>-91.243340000000003</v>
      </c>
      <c r="D93" s="4">
        <v>5.5</v>
      </c>
      <c r="E93" s="4" t="s">
        <v>223</v>
      </c>
      <c r="F93" s="7">
        <v>0</v>
      </c>
    </row>
    <row r="94" spans="1:6">
      <c r="A94" s="11">
        <v>93</v>
      </c>
      <c r="B94">
        <v>46.078740000000003</v>
      </c>
      <c r="C94">
        <v>-91.242500000000007</v>
      </c>
      <c r="D94" s="4">
        <v>4.5</v>
      </c>
      <c r="E94" s="4" t="s">
        <v>223</v>
      </c>
      <c r="F94" s="7">
        <v>0</v>
      </c>
    </row>
    <row r="95" spans="1:6">
      <c r="A95" s="11">
        <v>94</v>
      </c>
      <c r="B95">
        <v>46.078749999999999</v>
      </c>
      <c r="C95">
        <v>-91.241650000000007</v>
      </c>
      <c r="D95" s="4">
        <v>5</v>
      </c>
      <c r="E95" s="4" t="s">
        <v>223</v>
      </c>
      <c r="F95" s="7">
        <v>0</v>
      </c>
    </row>
    <row r="96" spans="1:6">
      <c r="A96" s="11">
        <v>95</v>
      </c>
      <c r="B96">
        <v>46.078760000000003</v>
      </c>
      <c r="C96">
        <v>-91.240809999999996</v>
      </c>
      <c r="D96" s="4">
        <v>5.5</v>
      </c>
      <c r="E96" s="4" t="s">
        <v>223</v>
      </c>
      <c r="F96" s="7">
        <v>0</v>
      </c>
    </row>
    <row r="97" spans="1:6">
      <c r="A97" s="11">
        <v>96</v>
      </c>
      <c r="B97">
        <v>46.078769999999999</v>
      </c>
      <c r="C97">
        <v>-91.23997</v>
      </c>
      <c r="D97" s="4">
        <v>5.5</v>
      </c>
      <c r="E97" s="4" t="s">
        <v>223</v>
      </c>
      <c r="F97" s="7">
        <v>0</v>
      </c>
    </row>
    <row r="98" spans="1:6">
      <c r="A98" s="11">
        <v>97</v>
      </c>
      <c r="B98">
        <v>46.078780000000002</v>
      </c>
      <c r="C98">
        <v>-91.239130000000003</v>
      </c>
      <c r="D98" s="4">
        <v>9</v>
      </c>
      <c r="E98" s="4" t="s">
        <v>223</v>
      </c>
      <c r="F98" s="7">
        <v>0</v>
      </c>
    </row>
    <row r="99" spans="1:6">
      <c r="A99" s="11">
        <v>98</v>
      </c>
      <c r="B99">
        <v>46.078789999999998</v>
      </c>
      <c r="C99">
        <v>-91.238290000000006</v>
      </c>
      <c r="D99" s="4">
        <v>15</v>
      </c>
      <c r="E99" s="4" t="s">
        <v>223</v>
      </c>
      <c r="F99" s="7">
        <v>0</v>
      </c>
    </row>
    <row r="100" spans="1:6">
      <c r="A100" s="11">
        <v>99</v>
      </c>
      <c r="B100">
        <v>46.078800000000001</v>
      </c>
      <c r="C100">
        <v>-91.237449999999995</v>
      </c>
      <c r="D100" s="4">
        <v>18</v>
      </c>
      <c r="E100" s="4" t="s">
        <v>223</v>
      </c>
      <c r="F100" s="7">
        <v>0</v>
      </c>
    </row>
    <row r="101" spans="1:6">
      <c r="A101" s="11">
        <v>100</v>
      </c>
      <c r="B101">
        <v>46.078809999999997</v>
      </c>
      <c r="C101">
        <v>-91.236609999999999</v>
      </c>
      <c r="D101" s="4">
        <v>20.5</v>
      </c>
      <c r="E101" s="4" t="s">
        <v>223</v>
      </c>
      <c r="F101" s="7">
        <v>0</v>
      </c>
    </row>
    <row r="102" spans="1:6">
      <c r="A102" s="11">
        <v>101</v>
      </c>
      <c r="B102">
        <v>46.07882</v>
      </c>
      <c r="C102">
        <v>-91.235770000000002</v>
      </c>
      <c r="D102" s="4">
        <v>20.5</v>
      </c>
      <c r="E102" s="4" t="s">
        <v>223</v>
      </c>
      <c r="F102" s="7">
        <v>0</v>
      </c>
    </row>
    <row r="103" spans="1:6">
      <c r="A103" s="11">
        <v>102</v>
      </c>
      <c r="B103">
        <v>46.078830000000004</v>
      </c>
      <c r="C103">
        <v>-91.234930000000006</v>
      </c>
      <c r="D103" s="4">
        <v>20</v>
      </c>
      <c r="E103" s="4" t="s">
        <v>223</v>
      </c>
      <c r="F103" s="7">
        <v>0</v>
      </c>
    </row>
    <row r="104" spans="1:6">
      <c r="A104" s="11">
        <v>103</v>
      </c>
      <c r="B104">
        <v>46.07884</v>
      </c>
      <c r="C104">
        <v>-91.234089999999995</v>
      </c>
      <c r="D104" s="4">
        <v>20.5</v>
      </c>
      <c r="E104" s="4" t="s">
        <v>223</v>
      </c>
      <c r="F104" s="7">
        <v>0</v>
      </c>
    </row>
    <row r="105" spans="1:6">
      <c r="A105" s="11">
        <v>104</v>
      </c>
      <c r="B105">
        <v>46.07884</v>
      </c>
      <c r="C105">
        <v>-91.233249999999998</v>
      </c>
      <c r="D105" s="4">
        <v>15.5</v>
      </c>
      <c r="E105" s="4" t="s">
        <v>223</v>
      </c>
      <c r="F105" s="7">
        <v>0</v>
      </c>
    </row>
    <row r="106" spans="1:6">
      <c r="A106" s="11">
        <v>105</v>
      </c>
      <c r="B106">
        <v>46.078850000000003</v>
      </c>
      <c r="C106">
        <v>-91.232410000000002</v>
      </c>
      <c r="D106" s="4">
        <v>4</v>
      </c>
      <c r="E106" s="4" t="s">
        <v>224</v>
      </c>
      <c r="F106" s="7">
        <v>0</v>
      </c>
    </row>
    <row r="107" spans="1:6">
      <c r="A107" s="11">
        <v>106</v>
      </c>
      <c r="B107">
        <v>46.079270000000001</v>
      </c>
      <c r="C107">
        <v>-91.247550000000004</v>
      </c>
      <c r="D107" s="4">
        <v>4</v>
      </c>
      <c r="E107" s="4" t="s">
        <v>223</v>
      </c>
      <c r="F107" s="7">
        <v>0</v>
      </c>
    </row>
    <row r="108" spans="1:6">
      <c r="A108" s="11">
        <v>107</v>
      </c>
      <c r="B108">
        <v>46.079279999999997</v>
      </c>
      <c r="C108">
        <v>-91.246709999999993</v>
      </c>
      <c r="D108" s="4">
        <v>4.5</v>
      </c>
      <c r="E108" s="4" t="s">
        <v>223</v>
      </c>
      <c r="F108" s="7">
        <v>0</v>
      </c>
    </row>
    <row r="109" spans="1:6">
      <c r="A109" s="11">
        <v>108</v>
      </c>
      <c r="B109">
        <v>46.07929</v>
      </c>
      <c r="C109">
        <v>-91.245869999999996</v>
      </c>
      <c r="D109" s="4">
        <v>5.5</v>
      </c>
      <c r="E109" s="4" t="s">
        <v>223</v>
      </c>
      <c r="F109" s="7">
        <v>0</v>
      </c>
    </row>
    <row r="110" spans="1:6">
      <c r="A110" s="11">
        <v>109</v>
      </c>
      <c r="B110">
        <v>46.079300000000003</v>
      </c>
      <c r="C110">
        <v>-91.24503</v>
      </c>
      <c r="D110" s="4">
        <v>4.5</v>
      </c>
      <c r="E110" s="4" t="s">
        <v>223</v>
      </c>
      <c r="F110" s="7">
        <v>0</v>
      </c>
    </row>
    <row r="111" spans="1:6">
      <c r="A111" s="11">
        <v>110</v>
      </c>
      <c r="B111">
        <v>46.07931</v>
      </c>
      <c r="C111">
        <v>-91.244190000000003</v>
      </c>
      <c r="D111" s="4">
        <v>5</v>
      </c>
      <c r="E111" s="4" t="s">
        <v>223</v>
      </c>
      <c r="F111" s="7">
        <v>0</v>
      </c>
    </row>
    <row r="112" spans="1:6">
      <c r="A112" s="11">
        <v>111</v>
      </c>
      <c r="B112">
        <v>46.079320000000003</v>
      </c>
      <c r="C112">
        <v>-91.243350000000007</v>
      </c>
      <c r="D112" s="4">
        <v>6</v>
      </c>
      <c r="E112" s="4" t="s">
        <v>223</v>
      </c>
      <c r="F112" s="7">
        <v>0</v>
      </c>
    </row>
    <row r="113" spans="1:6">
      <c r="A113" s="11">
        <v>112</v>
      </c>
      <c r="B113">
        <v>46.079329999999999</v>
      </c>
      <c r="C113">
        <v>-91.242509999999996</v>
      </c>
      <c r="D113" s="4">
        <v>5.5</v>
      </c>
      <c r="E113" s="4" t="s">
        <v>223</v>
      </c>
      <c r="F113" s="7">
        <v>0</v>
      </c>
    </row>
    <row r="114" spans="1:6">
      <c r="A114" s="11">
        <v>113</v>
      </c>
      <c r="B114">
        <v>46.079340000000002</v>
      </c>
      <c r="C114">
        <v>-91.241669999999999</v>
      </c>
      <c r="D114" s="4">
        <v>6</v>
      </c>
      <c r="E114" s="4" t="s">
        <v>223</v>
      </c>
      <c r="F114" s="7">
        <v>0</v>
      </c>
    </row>
    <row r="115" spans="1:6">
      <c r="A115" s="11">
        <v>114</v>
      </c>
      <c r="B115">
        <v>46.079349999999998</v>
      </c>
      <c r="C115">
        <v>-91.240830000000003</v>
      </c>
      <c r="D115" s="4">
        <v>6.5</v>
      </c>
      <c r="E115" s="4" t="s">
        <v>223</v>
      </c>
      <c r="F115" s="7">
        <v>0</v>
      </c>
    </row>
    <row r="116" spans="1:6">
      <c r="A116" s="11">
        <v>115</v>
      </c>
      <c r="B116">
        <v>46.079360000000001</v>
      </c>
      <c r="C116">
        <v>-91.239990000000006</v>
      </c>
      <c r="D116" s="4">
        <v>10</v>
      </c>
      <c r="E116" s="4" t="s">
        <v>223</v>
      </c>
      <c r="F116" s="7">
        <v>0</v>
      </c>
    </row>
    <row r="117" spans="1:6">
      <c r="A117" s="11">
        <v>116</v>
      </c>
      <c r="B117">
        <v>46.079360000000001</v>
      </c>
      <c r="C117">
        <v>-91.239149999999995</v>
      </c>
      <c r="D117" s="4">
        <v>5.5</v>
      </c>
      <c r="E117" s="4" t="s">
        <v>223</v>
      </c>
      <c r="F117" s="7">
        <v>0</v>
      </c>
    </row>
    <row r="118" spans="1:6">
      <c r="A118" s="11">
        <v>117</v>
      </c>
      <c r="B118">
        <v>46.079369999999997</v>
      </c>
      <c r="C118">
        <v>-91.238309999999998</v>
      </c>
      <c r="D118" s="4">
        <v>7.5</v>
      </c>
      <c r="E118" s="4" t="s">
        <v>223</v>
      </c>
      <c r="F118" s="7">
        <v>0</v>
      </c>
    </row>
    <row r="119" spans="1:6">
      <c r="A119" s="11">
        <v>118</v>
      </c>
      <c r="B119">
        <v>46.07938</v>
      </c>
      <c r="C119">
        <v>-91.237470000000002</v>
      </c>
      <c r="D119" s="4">
        <v>3.5</v>
      </c>
      <c r="E119" s="4" t="s">
        <v>225</v>
      </c>
      <c r="F119" s="7">
        <v>0</v>
      </c>
    </row>
    <row r="120" spans="1:6">
      <c r="A120" s="11">
        <v>119</v>
      </c>
      <c r="B120">
        <v>46.079389999999997</v>
      </c>
      <c r="C120">
        <v>-91.236630000000005</v>
      </c>
      <c r="D120" s="4">
        <v>1</v>
      </c>
      <c r="E120" s="4" t="s">
        <v>224</v>
      </c>
      <c r="F120" s="7">
        <v>0</v>
      </c>
    </row>
    <row r="121" spans="1:6">
      <c r="A121" s="11">
        <v>120</v>
      </c>
      <c r="B121">
        <v>46.0794</v>
      </c>
      <c r="C121">
        <v>-91.235780000000005</v>
      </c>
      <c r="D121" s="4">
        <v>18.5</v>
      </c>
      <c r="E121" s="4" t="s">
        <v>223</v>
      </c>
      <c r="F121" s="7">
        <v>0</v>
      </c>
    </row>
    <row r="122" spans="1:6">
      <c r="A122" s="11">
        <v>121</v>
      </c>
      <c r="B122">
        <v>46.079410000000003</v>
      </c>
      <c r="C122">
        <v>-91.234939999999995</v>
      </c>
      <c r="D122" s="4">
        <v>19.5</v>
      </c>
      <c r="E122" s="4" t="s">
        <v>223</v>
      </c>
      <c r="F122" s="7">
        <v>0</v>
      </c>
    </row>
    <row r="123" spans="1:6">
      <c r="A123" s="11">
        <v>122</v>
      </c>
      <c r="B123">
        <v>46.079419999999999</v>
      </c>
      <c r="C123">
        <v>-91.234099999999998</v>
      </c>
      <c r="D123" s="4">
        <v>22</v>
      </c>
      <c r="F123" s="7">
        <v>0</v>
      </c>
    </row>
    <row r="124" spans="1:6">
      <c r="A124" s="11">
        <v>123</v>
      </c>
      <c r="B124">
        <v>46.079430000000002</v>
      </c>
      <c r="C124">
        <v>-91.233260000000001</v>
      </c>
      <c r="D124" s="4">
        <v>17</v>
      </c>
      <c r="E124" s="4" t="s">
        <v>223</v>
      </c>
      <c r="F124" s="7">
        <v>0</v>
      </c>
    </row>
    <row r="125" spans="1:6">
      <c r="A125" s="11">
        <v>124</v>
      </c>
      <c r="B125">
        <v>46.079439999999998</v>
      </c>
      <c r="C125">
        <v>-91.232420000000005</v>
      </c>
      <c r="D125" s="4">
        <v>9</v>
      </c>
      <c r="E125" s="4" t="s">
        <v>224</v>
      </c>
      <c r="F125" s="7">
        <v>0</v>
      </c>
    </row>
    <row r="126" spans="1:6">
      <c r="A126" s="11">
        <v>125</v>
      </c>
      <c r="B126">
        <v>46.079859999999996</v>
      </c>
      <c r="C126">
        <v>-91.247559999999993</v>
      </c>
      <c r="D126" s="4">
        <v>4</v>
      </c>
      <c r="E126" s="4" t="s">
        <v>223</v>
      </c>
      <c r="F126" s="7">
        <v>0</v>
      </c>
    </row>
    <row r="127" spans="1:6">
      <c r="A127" s="11">
        <v>126</v>
      </c>
      <c r="B127">
        <v>46.07987</v>
      </c>
      <c r="C127">
        <v>-91.246719999999996</v>
      </c>
      <c r="D127" s="4">
        <v>4.5</v>
      </c>
      <c r="E127" s="4" t="s">
        <v>223</v>
      </c>
      <c r="F127" s="7">
        <v>0</v>
      </c>
    </row>
    <row r="128" spans="1:6">
      <c r="A128" s="11">
        <v>127</v>
      </c>
      <c r="B128">
        <v>46.079880000000003</v>
      </c>
      <c r="C128">
        <v>-91.24588</v>
      </c>
      <c r="D128" s="4">
        <v>5</v>
      </c>
      <c r="E128" s="4" t="s">
        <v>223</v>
      </c>
      <c r="F128" s="7">
        <v>0</v>
      </c>
    </row>
    <row r="129" spans="1:6">
      <c r="A129" s="11">
        <v>128</v>
      </c>
      <c r="B129">
        <v>46.079889999999999</v>
      </c>
      <c r="C129">
        <v>-91.245040000000003</v>
      </c>
      <c r="D129" s="4">
        <v>5.5</v>
      </c>
      <c r="E129" s="4" t="s">
        <v>223</v>
      </c>
      <c r="F129" s="7">
        <v>0</v>
      </c>
    </row>
    <row r="130" spans="1:6">
      <c r="A130" s="11">
        <v>129</v>
      </c>
      <c r="B130">
        <v>46.079889999999999</v>
      </c>
      <c r="C130">
        <v>-91.244200000000006</v>
      </c>
      <c r="D130" s="4">
        <v>5</v>
      </c>
      <c r="E130" s="4" t="s">
        <v>223</v>
      </c>
      <c r="F130" s="7">
        <v>0</v>
      </c>
    </row>
    <row r="131" spans="1:6">
      <c r="A131" s="11">
        <v>130</v>
      </c>
      <c r="B131">
        <v>46.079900000000002</v>
      </c>
      <c r="C131">
        <v>-91.243359999999996</v>
      </c>
      <c r="D131" s="4">
        <v>5</v>
      </c>
      <c r="E131" s="4" t="s">
        <v>223</v>
      </c>
      <c r="F131" s="7">
        <v>0</v>
      </c>
    </row>
    <row r="132" spans="1:6">
      <c r="A132" s="11">
        <v>131</v>
      </c>
      <c r="B132">
        <v>46.079909999999998</v>
      </c>
      <c r="C132">
        <v>-91.242519999999999</v>
      </c>
      <c r="D132" s="4">
        <v>6</v>
      </c>
      <c r="E132" s="4" t="s">
        <v>223</v>
      </c>
      <c r="F132" s="7">
        <v>0</v>
      </c>
    </row>
    <row r="133" spans="1:6">
      <c r="A133" s="11">
        <v>132</v>
      </c>
      <c r="B133">
        <v>46.079920000000001</v>
      </c>
      <c r="C133">
        <v>-91.241680000000002</v>
      </c>
      <c r="D133" s="4">
        <v>6</v>
      </c>
      <c r="E133" s="4" t="s">
        <v>223</v>
      </c>
      <c r="F133" s="7">
        <v>0</v>
      </c>
    </row>
    <row r="134" spans="1:6">
      <c r="A134" s="11">
        <v>133</v>
      </c>
      <c r="B134">
        <v>46.079929999999997</v>
      </c>
      <c r="C134">
        <v>-91.240840000000006</v>
      </c>
      <c r="D134" s="4">
        <v>6</v>
      </c>
      <c r="E134" s="4" t="s">
        <v>223</v>
      </c>
      <c r="F134" s="7">
        <v>0</v>
      </c>
    </row>
    <row r="135" spans="1:6">
      <c r="A135" s="11">
        <v>134</v>
      </c>
      <c r="B135">
        <v>46.079940000000001</v>
      </c>
      <c r="C135">
        <v>-91.24</v>
      </c>
      <c r="D135" s="4">
        <v>6</v>
      </c>
      <c r="E135" s="4" t="s">
        <v>223</v>
      </c>
      <c r="F135" s="7">
        <v>0</v>
      </c>
    </row>
    <row r="136" spans="1:6">
      <c r="A136" s="11">
        <v>135</v>
      </c>
      <c r="B136">
        <v>46.079949999999997</v>
      </c>
      <c r="C136">
        <v>-91.239159999999998</v>
      </c>
      <c r="D136" s="4">
        <v>5</v>
      </c>
      <c r="E136" s="4" t="s">
        <v>223</v>
      </c>
      <c r="F136" s="7">
        <v>0</v>
      </c>
    </row>
    <row r="137" spans="1:6">
      <c r="A137" s="11">
        <v>136</v>
      </c>
      <c r="B137">
        <v>46.07996</v>
      </c>
      <c r="C137">
        <v>-91.238320000000002</v>
      </c>
      <c r="D137" s="4">
        <v>5</v>
      </c>
      <c r="E137" s="4" t="s">
        <v>223</v>
      </c>
      <c r="F137" s="7">
        <v>0</v>
      </c>
    </row>
    <row r="138" spans="1:6">
      <c r="A138" s="11">
        <v>137</v>
      </c>
      <c r="B138">
        <v>46.079990000000002</v>
      </c>
      <c r="C138">
        <v>-91.234960000000001</v>
      </c>
      <c r="D138" s="4">
        <v>2</v>
      </c>
      <c r="E138" s="4" t="s">
        <v>224</v>
      </c>
      <c r="F138" s="7">
        <v>0</v>
      </c>
    </row>
    <row r="139" spans="1:6">
      <c r="A139" s="11">
        <v>138</v>
      </c>
      <c r="B139">
        <v>46.08</v>
      </c>
      <c r="C139">
        <v>-91.234120000000004</v>
      </c>
      <c r="D139" s="4">
        <v>22</v>
      </c>
      <c r="F139" s="7">
        <v>0</v>
      </c>
    </row>
    <row r="140" spans="1:6">
      <c r="A140" s="11">
        <v>139</v>
      </c>
      <c r="B140">
        <v>46.080010000000001</v>
      </c>
      <c r="C140">
        <v>-91.233279999999993</v>
      </c>
      <c r="D140" s="4">
        <v>15.5</v>
      </c>
      <c r="E140" s="4" t="s">
        <v>223</v>
      </c>
      <c r="F140" s="7">
        <v>0</v>
      </c>
    </row>
    <row r="141" spans="1:6">
      <c r="A141" s="11">
        <v>140</v>
      </c>
      <c r="B141">
        <v>46.080019999999998</v>
      </c>
      <c r="C141">
        <v>-91.232439999999997</v>
      </c>
      <c r="D141" s="4">
        <v>7</v>
      </c>
      <c r="E141" s="4" t="s">
        <v>225</v>
      </c>
      <c r="F141" s="7">
        <v>0</v>
      </c>
    </row>
    <row r="142" spans="1:6">
      <c r="A142" s="11">
        <v>141</v>
      </c>
      <c r="B142">
        <v>46.080030000000001</v>
      </c>
      <c r="C142">
        <v>-91.2316</v>
      </c>
      <c r="D142" s="4">
        <v>7.5</v>
      </c>
      <c r="E142" s="4" t="s">
        <v>223</v>
      </c>
      <c r="F142" s="7">
        <v>0</v>
      </c>
    </row>
    <row r="143" spans="1:6">
      <c r="A143" s="11">
        <v>142</v>
      </c>
      <c r="B143">
        <v>46.08043</v>
      </c>
      <c r="C143">
        <v>-91.248419999999996</v>
      </c>
      <c r="D143" s="4" t="s">
        <v>226</v>
      </c>
      <c r="F143" s="7">
        <v>0</v>
      </c>
    </row>
    <row r="144" spans="1:6">
      <c r="A144" s="11">
        <v>143</v>
      </c>
      <c r="B144">
        <v>46.080440000000003</v>
      </c>
      <c r="C144">
        <v>-91.247579999999999</v>
      </c>
      <c r="D144" s="4">
        <v>3</v>
      </c>
      <c r="E144" s="4" t="s">
        <v>223</v>
      </c>
      <c r="F144" s="7">
        <v>0</v>
      </c>
    </row>
    <row r="145" spans="1:6">
      <c r="A145" s="11">
        <v>144</v>
      </c>
      <c r="B145">
        <v>46.080449999999999</v>
      </c>
      <c r="C145">
        <v>-91.246740000000003</v>
      </c>
      <c r="D145" s="4">
        <v>4</v>
      </c>
      <c r="E145" s="4" t="s">
        <v>223</v>
      </c>
      <c r="F145" s="7">
        <v>0</v>
      </c>
    </row>
    <row r="146" spans="1:6">
      <c r="A146" s="11">
        <v>145</v>
      </c>
      <c r="B146">
        <v>46.080460000000002</v>
      </c>
      <c r="C146">
        <v>-91.245900000000006</v>
      </c>
      <c r="D146" s="4">
        <v>5.5</v>
      </c>
      <c r="E146" s="4" t="s">
        <v>223</v>
      </c>
      <c r="F146" s="7">
        <v>0</v>
      </c>
    </row>
    <row r="147" spans="1:6">
      <c r="A147" s="11">
        <v>146</v>
      </c>
      <c r="B147">
        <v>46.080469999999998</v>
      </c>
      <c r="C147">
        <v>-91.245059999999995</v>
      </c>
      <c r="D147" s="4">
        <v>5</v>
      </c>
      <c r="E147" s="4" t="s">
        <v>223</v>
      </c>
      <c r="F147" s="7">
        <v>0</v>
      </c>
    </row>
    <row r="148" spans="1:6">
      <c r="A148" s="11">
        <v>147</v>
      </c>
      <c r="B148">
        <v>46.080480000000001</v>
      </c>
      <c r="C148">
        <v>-91.244219999999999</v>
      </c>
      <c r="D148" s="4">
        <v>5</v>
      </c>
      <c r="E148" s="4" t="s">
        <v>223</v>
      </c>
      <c r="F148" s="7">
        <v>0</v>
      </c>
    </row>
    <row r="149" spans="1:6">
      <c r="A149" s="11">
        <v>148</v>
      </c>
      <c r="B149">
        <v>46.080489999999998</v>
      </c>
      <c r="C149">
        <v>-91.243380000000002</v>
      </c>
      <c r="D149" s="4">
        <v>4</v>
      </c>
      <c r="E149" s="4" t="s">
        <v>223</v>
      </c>
      <c r="F149" s="7">
        <v>0</v>
      </c>
    </row>
    <row r="150" spans="1:6">
      <c r="A150" s="11">
        <v>149</v>
      </c>
      <c r="B150">
        <v>46.080500000000001</v>
      </c>
      <c r="C150">
        <v>-91.242540000000005</v>
      </c>
      <c r="D150" s="4">
        <v>5</v>
      </c>
      <c r="E150" s="4" t="s">
        <v>223</v>
      </c>
      <c r="F150" s="7">
        <v>0</v>
      </c>
    </row>
    <row r="151" spans="1:6">
      <c r="A151" s="11">
        <v>150</v>
      </c>
      <c r="B151">
        <v>46.080509999999997</v>
      </c>
      <c r="C151">
        <v>-91.241690000000006</v>
      </c>
      <c r="D151" s="4">
        <v>5</v>
      </c>
      <c r="E151" s="4" t="s">
        <v>223</v>
      </c>
      <c r="F151" s="7">
        <v>0</v>
      </c>
    </row>
    <row r="152" spans="1:6">
      <c r="A152" s="11">
        <v>151</v>
      </c>
      <c r="B152">
        <v>46.08052</v>
      </c>
      <c r="C152">
        <v>-91.240849999999995</v>
      </c>
      <c r="D152" s="4">
        <v>5.5</v>
      </c>
      <c r="E152" s="4" t="s">
        <v>223</v>
      </c>
      <c r="F152" s="7">
        <v>0</v>
      </c>
    </row>
    <row r="153" spans="1:6">
      <c r="A153" s="11">
        <v>152</v>
      </c>
      <c r="B153">
        <v>46.080530000000003</v>
      </c>
      <c r="C153">
        <v>-91.240009999999998</v>
      </c>
      <c r="D153" s="4">
        <v>5.5</v>
      </c>
      <c r="E153" s="4" t="s">
        <v>223</v>
      </c>
      <c r="F153" s="7">
        <v>0</v>
      </c>
    </row>
    <row r="154" spans="1:6">
      <c r="A154" s="11">
        <v>153</v>
      </c>
      <c r="B154">
        <v>46.080539999999999</v>
      </c>
      <c r="C154">
        <v>-91.239170000000001</v>
      </c>
      <c r="D154" s="4">
        <v>5</v>
      </c>
      <c r="E154" s="4" t="s">
        <v>223</v>
      </c>
      <c r="F154" s="7">
        <v>0</v>
      </c>
    </row>
    <row r="155" spans="1:6">
      <c r="A155" s="11">
        <v>154</v>
      </c>
      <c r="B155">
        <v>46.080539999999999</v>
      </c>
      <c r="C155">
        <v>-91.238330000000005</v>
      </c>
      <c r="D155" s="4">
        <v>3</v>
      </c>
      <c r="E155" s="4" t="s">
        <v>224</v>
      </c>
      <c r="F155" s="7">
        <v>0</v>
      </c>
    </row>
    <row r="156" spans="1:6">
      <c r="A156" s="11">
        <v>155</v>
      </c>
      <c r="B156">
        <v>46.080590000000001</v>
      </c>
      <c r="C156">
        <v>-91.234129999999993</v>
      </c>
      <c r="D156" s="4">
        <v>18.5</v>
      </c>
      <c r="E156" s="4" t="s">
        <v>223</v>
      </c>
      <c r="F156" s="7">
        <v>0</v>
      </c>
    </row>
    <row r="157" spans="1:6">
      <c r="A157" s="11">
        <v>156</v>
      </c>
      <c r="B157">
        <v>46.080599999999997</v>
      </c>
      <c r="C157">
        <v>-91.233289999999997</v>
      </c>
      <c r="D157" s="4">
        <v>13</v>
      </c>
      <c r="E157" s="4" t="s">
        <v>223</v>
      </c>
      <c r="F157" s="7">
        <v>0</v>
      </c>
    </row>
    <row r="158" spans="1:6">
      <c r="A158" s="11">
        <v>157</v>
      </c>
      <c r="B158">
        <v>46.08061</v>
      </c>
      <c r="C158">
        <v>-91.23245</v>
      </c>
      <c r="D158" s="4">
        <v>7</v>
      </c>
      <c r="E158" s="4" t="s">
        <v>223</v>
      </c>
      <c r="F158" s="7">
        <v>0</v>
      </c>
    </row>
    <row r="159" spans="1:6">
      <c r="A159" s="11">
        <v>158</v>
      </c>
      <c r="B159">
        <v>46.080620000000003</v>
      </c>
      <c r="C159">
        <v>-91.231610000000003</v>
      </c>
      <c r="D159" s="4">
        <v>5.5</v>
      </c>
      <c r="E159" s="4" t="s">
        <v>223</v>
      </c>
      <c r="F159" s="7">
        <v>0</v>
      </c>
    </row>
    <row r="160" spans="1:6">
      <c r="A160" s="11">
        <v>159</v>
      </c>
      <c r="B160">
        <v>46.081040000000002</v>
      </c>
      <c r="C160">
        <v>-91.246750000000006</v>
      </c>
      <c r="D160" s="4">
        <v>3</v>
      </c>
      <c r="E160" s="4" t="s">
        <v>223</v>
      </c>
      <c r="F160" s="7">
        <v>0</v>
      </c>
    </row>
    <row r="161" spans="1:6">
      <c r="A161" s="11">
        <v>160</v>
      </c>
      <c r="B161">
        <v>46.081049999999998</v>
      </c>
      <c r="C161">
        <v>-91.245909999999995</v>
      </c>
      <c r="D161" s="4">
        <v>3</v>
      </c>
      <c r="E161" s="4" t="s">
        <v>223</v>
      </c>
      <c r="F161" s="7">
        <v>0</v>
      </c>
    </row>
    <row r="162" spans="1:6">
      <c r="A162" s="11">
        <v>161</v>
      </c>
      <c r="B162">
        <v>46.081060000000001</v>
      </c>
      <c r="C162">
        <v>-91.245069999999998</v>
      </c>
      <c r="D162" s="4">
        <v>4</v>
      </c>
      <c r="E162" s="4" t="s">
        <v>223</v>
      </c>
      <c r="F162" s="7">
        <v>0</v>
      </c>
    </row>
    <row r="163" spans="1:6">
      <c r="A163" s="11">
        <v>162</v>
      </c>
      <c r="B163">
        <v>46.081069999999997</v>
      </c>
      <c r="C163">
        <v>-91.244230000000002</v>
      </c>
      <c r="D163" s="4">
        <v>4</v>
      </c>
      <c r="E163" s="4" t="s">
        <v>223</v>
      </c>
      <c r="F163" s="7">
        <v>0</v>
      </c>
    </row>
    <row r="164" spans="1:6">
      <c r="A164" s="11">
        <v>163</v>
      </c>
      <c r="B164">
        <v>46.08117</v>
      </c>
      <c r="C164">
        <v>-91.234139999999996</v>
      </c>
      <c r="D164" s="4">
        <v>8</v>
      </c>
      <c r="E164" s="4" t="s">
        <v>224</v>
      </c>
      <c r="F164" s="7">
        <v>0</v>
      </c>
    </row>
    <row r="165" spans="1:6">
      <c r="A165" s="11">
        <v>164</v>
      </c>
      <c r="B165">
        <v>46.081180000000003</v>
      </c>
      <c r="C165">
        <v>-91.2333</v>
      </c>
      <c r="D165" s="4">
        <v>20</v>
      </c>
      <c r="F165" s="7">
        <v>0</v>
      </c>
    </row>
    <row r="166" spans="1:6">
      <c r="A166" s="11">
        <v>165</v>
      </c>
      <c r="B166">
        <v>46.081189999999999</v>
      </c>
      <c r="C166">
        <v>-91.232460000000003</v>
      </c>
      <c r="D166" s="4">
        <v>7.5</v>
      </c>
      <c r="E166" s="4" t="s">
        <v>223</v>
      </c>
      <c r="F166" s="7">
        <v>0</v>
      </c>
    </row>
    <row r="167" spans="1:6">
      <c r="A167" s="11">
        <v>166</v>
      </c>
      <c r="B167">
        <v>46.081200000000003</v>
      </c>
      <c r="C167">
        <v>-91.231620000000007</v>
      </c>
      <c r="D167" s="4">
        <v>6.5</v>
      </c>
      <c r="E167" s="4" t="s">
        <v>223</v>
      </c>
      <c r="F167" s="7">
        <v>0</v>
      </c>
    </row>
    <row r="168" spans="1:6">
      <c r="A168" s="11">
        <v>167</v>
      </c>
      <c r="B168">
        <v>46.081740000000003</v>
      </c>
      <c r="C168">
        <v>-91.235839999999996</v>
      </c>
      <c r="D168" s="4">
        <v>3</v>
      </c>
      <c r="E168" s="4" t="s">
        <v>223</v>
      </c>
      <c r="F168" s="7">
        <v>0</v>
      </c>
    </row>
    <row r="169" spans="1:6">
      <c r="A169" s="11">
        <v>168</v>
      </c>
      <c r="B169">
        <v>46.08175</v>
      </c>
      <c r="C169">
        <v>-91.234999999999999</v>
      </c>
      <c r="D169" s="4">
        <v>3</v>
      </c>
      <c r="E169" s="4" t="s">
        <v>223</v>
      </c>
      <c r="F169" s="7">
        <v>0</v>
      </c>
    </row>
    <row r="170" spans="1:6">
      <c r="A170" s="11">
        <v>169</v>
      </c>
      <c r="B170">
        <v>46.081769999999999</v>
      </c>
      <c r="C170">
        <v>-91.233320000000006</v>
      </c>
      <c r="D170" s="4">
        <v>21</v>
      </c>
      <c r="F170" s="7">
        <v>0</v>
      </c>
    </row>
    <row r="171" spans="1:6">
      <c r="A171" s="11">
        <v>170</v>
      </c>
      <c r="B171">
        <v>46.081780000000002</v>
      </c>
      <c r="C171">
        <v>-91.232470000000006</v>
      </c>
      <c r="D171" s="4">
        <v>19</v>
      </c>
      <c r="F171" s="7">
        <v>0</v>
      </c>
    </row>
    <row r="172" spans="1:6">
      <c r="A172" s="11">
        <v>171</v>
      </c>
      <c r="B172">
        <v>46.081789999999998</v>
      </c>
      <c r="C172">
        <v>-91.231639999999999</v>
      </c>
      <c r="D172" s="4">
        <v>7</v>
      </c>
      <c r="E172" s="4" t="s">
        <v>223</v>
      </c>
      <c r="F172" s="7">
        <v>0</v>
      </c>
    </row>
    <row r="173" spans="1:6">
      <c r="A173" s="11">
        <v>172</v>
      </c>
      <c r="B173">
        <v>46.082320000000003</v>
      </c>
      <c r="C173">
        <v>-91.236689999999996</v>
      </c>
      <c r="D173" s="4">
        <v>3</v>
      </c>
      <c r="E173" s="4" t="s">
        <v>223</v>
      </c>
      <c r="F173" s="7">
        <v>0</v>
      </c>
    </row>
    <row r="174" spans="1:6">
      <c r="A174" s="11">
        <v>173</v>
      </c>
      <c r="B174">
        <v>46.082329999999999</v>
      </c>
      <c r="C174">
        <v>-91.235849999999999</v>
      </c>
      <c r="D174" s="4">
        <v>4.5</v>
      </c>
      <c r="E174" s="4" t="s">
        <v>223</v>
      </c>
      <c r="F174" s="7">
        <v>0</v>
      </c>
    </row>
    <row r="175" spans="1:6">
      <c r="A175" s="11">
        <v>174</v>
      </c>
      <c r="B175">
        <v>46.082340000000002</v>
      </c>
      <c r="C175">
        <v>-91.235010000000003</v>
      </c>
      <c r="D175" s="4">
        <v>4.5</v>
      </c>
      <c r="E175" s="4" t="s">
        <v>223</v>
      </c>
      <c r="F175" s="7">
        <v>0</v>
      </c>
    </row>
    <row r="176" spans="1:6">
      <c r="A176" s="11">
        <v>175</v>
      </c>
      <c r="B176">
        <v>46.082349999999998</v>
      </c>
      <c r="C176">
        <v>-91.233329999999995</v>
      </c>
      <c r="D176" s="4">
        <v>7.5</v>
      </c>
      <c r="E176" s="4" t="s">
        <v>223</v>
      </c>
      <c r="F176" s="7">
        <v>0</v>
      </c>
    </row>
    <row r="177" spans="1:6">
      <c r="A177" s="11">
        <v>176</v>
      </c>
      <c r="B177">
        <v>46.082360000000001</v>
      </c>
      <c r="C177">
        <v>-91.232489999999999</v>
      </c>
      <c r="D177" s="4">
        <v>21</v>
      </c>
      <c r="F177" s="7">
        <v>0</v>
      </c>
    </row>
    <row r="178" spans="1:6">
      <c r="A178" s="11">
        <v>177</v>
      </c>
      <c r="B178">
        <v>46.082369999999997</v>
      </c>
      <c r="C178">
        <v>-91.231650000000002</v>
      </c>
      <c r="D178" s="4">
        <v>19</v>
      </c>
      <c r="F178" s="7">
        <v>0</v>
      </c>
    </row>
    <row r="179" spans="1:6">
      <c r="A179" s="11">
        <v>178</v>
      </c>
      <c r="B179">
        <v>46.082380000000001</v>
      </c>
      <c r="C179">
        <v>-91.230810000000005</v>
      </c>
      <c r="D179" s="4">
        <v>8</v>
      </c>
      <c r="E179" s="4" t="s">
        <v>223</v>
      </c>
      <c r="F179" s="7">
        <v>0</v>
      </c>
    </row>
    <row r="180" spans="1:6">
      <c r="A180" s="11">
        <v>179</v>
      </c>
      <c r="B180">
        <v>46.082889999999999</v>
      </c>
      <c r="C180">
        <v>-91.237539999999996</v>
      </c>
      <c r="D180" s="4">
        <v>5</v>
      </c>
      <c r="E180" s="4" t="s">
        <v>223</v>
      </c>
      <c r="F180" s="7">
        <v>0</v>
      </c>
    </row>
    <row r="181" spans="1:6">
      <c r="A181" s="11">
        <v>180</v>
      </c>
      <c r="B181">
        <v>46.082900000000002</v>
      </c>
      <c r="C181">
        <v>-91.236699999999999</v>
      </c>
      <c r="D181" s="4">
        <v>5</v>
      </c>
      <c r="E181" s="4" t="s">
        <v>223</v>
      </c>
      <c r="F181" s="7">
        <v>0</v>
      </c>
    </row>
    <row r="182" spans="1:6">
      <c r="A182" s="11">
        <v>181</v>
      </c>
      <c r="B182">
        <v>46.082909999999998</v>
      </c>
      <c r="C182">
        <v>-91.235860000000002</v>
      </c>
      <c r="D182" s="4">
        <v>5.5</v>
      </c>
      <c r="E182" s="4" t="s">
        <v>223</v>
      </c>
      <c r="F182" s="7">
        <v>0</v>
      </c>
    </row>
    <row r="183" spans="1:6">
      <c r="A183" s="11">
        <v>182</v>
      </c>
      <c r="B183">
        <v>46.082920000000001</v>
      </c>
      <c r="C183">
        <v>-91.235020000000006</v>
      </c>
      <c r="D183" s="4">
        <v>5</v>
      </c>
      <c r="E183" s="4" t="s">
        <v>223</v>
      </c>
      <c r="F183" s="7">
        <v>0</v>
      </c>
    </row>
    <row r="184" spans="1:6">
      <c r="A184" s="11">
        <v>183</v>
      </c>
      <c r="B184">
        <v>46.082929999999998</v>
      </c>
      <c r="C184">
        <v>-91.234179999999995</v>
      </c>
      <c r="D184" s="4">
        <v>4</v>
      </c>
      <c r="E184" s="4" t="s">
        <v>223</v>
      </c>
      <c r="F184" s="7">
        <v>0</v>
      </c>
    </row>
    <row r="185" spans="1:6">
      <c r="A185" s="11">
        <v>184</v>
      </c>
      <c r="B185">
        <v>46.082940000000001</v>
      </c>
      <c r="C185">
        <v>-91.233339999999998</v>
      </c>
      <c r="D185" s="4">
        <v>9</v>
      </c>
      <c r="E185" s="4" t="s">
        <v>223</v>
      </c>
      <c r="F185" s="7">
        <v>0</v>
      </c>
    </row>
    <row r="186" spans="1:6">
      <c r="A186" s="11">
        <v>185</v>
      </c>
      <c r="B186">
        <v>46.082949999999997</v>
      </c>
      <c r="C186">
        <v>-91.232500000000002</v>
      </c>
      <c r="D186" s="4">
        <v>19.5</v>
      </c>
      <c r="F186" s="7">
        <v>0</v>
      </c>
    </row>
    <row r="187" spans="1:6">
      <c r="A187" s="11">
        <v>186</v>
      </c>
      <c r="B187">
        <v>46.08296</v>
      </c>
      <c r="C187">
        <v>-91.231660000000005</v>
      </c>
      <c r="D187" s="4">
        <v>20</v>
      </c>
      <c r="F187" s="7">
        <v>0</v>
      </c>
    </row>
    <row r="188" spans="1:6">
      <c r="A188" s="11">
        <v>187</v>
      </c>
      <c r="B188">
        <v>46.082970000000003</v>
      </c>
      <c r="C188">
        <v>-91.230819999999994</v>
      </c>
      <c r="D188" s="4">
        <v>19</v>
      </c>
      <c r="F188" s="7">
        <v>0</v>
      </c>
    </row>
    <row r="189" spans="1:6">
      <c r="A189" s="11">
        <v>188</v>
      </c>
      <c r="B189">
        <v>46.082970000000003</v>
      </c>
      <c r="C189">
        <v>-91.229979999999998</v>
      </c>
      <c r="D189" s="4">
        <v>7.5</v>
      </c>
      <c r="E189" s="4" t="s">
        <v>223</v>
      </c>
      <c r="F189" s="7">
        <v>0</v>
      </c>
    </row>
    <row r="190" spans="1:6">
      <c r="A190" s="11">
        <v>189</v>
      </c>
      <c r="B190">
        <v>46.083469999999998</v>
      </c>
      <c r="C190">
        <v>-91.238399999999999</v>
      </c>
      <c r="D190" s="4">
        <v>4</v>
      </c>
      <c r="E190" s="4" t="s">
        <v>223</v>
      </c>
      <c r="F190" s="7">
        <v>0</v>
      </c>
    </row>
    <row r="191" spans="1:6">
      <c r="A191" s="11">
        <v>190</v>
      </c>
      <c r="B191">
        <v>46.083480000000002</v>
      </c>
      <c r="C191">
        <v>-91.237560000000002</v>
      </c>
      <c r="D191" s="4">
        <v>5</v>
      </c>
      <c r="E191" s="4" t="s">
        <v>223</v>
      </c>
      <c r="F191" s="7">
        <v>0</v>
      </c>
    </row>
    <row r="192" spans="1:6">
      <c r="A192" s="11">
        <v>191</v>
      </c>
      <c r="B192">
        <v>46.083489999999998</v>
      </c>
      <c r="C192">
        <v>-91.236720000000005</v>
      </c>
      <c r="D192" s="4">
        <v>6</v>
      </c>
      <c r="E192" s="4" t="s">
        <v>223</v>
      </c>
      <c r="F192" s="7">
        <v>0</v>
      </c>
    </row>
    <row r="193" spans="1:6">
      <c r="A193" s="11">
        <v>192</v>
      </c>
      <c r="B193">
        <v>46.083500000000001</v>
      </c>
      <c r="C193">
        <v>-91.235879999999995</v>
      </c>
      <c r="D193" s="4">
        <v>5</v>
      </c>
      <c r="E193" s="4" t="s">
        <v>223</v>
      </c>
      <c r="F193" s="7">
        <v>0</v>
      </c>
    </row>
    <row r="194" spans="1:6">
      <c r="A194" s="11">
        <v>193</v>
      </c>
      <c r="B194">
        <v>46.083500000000001</v>
      </c>
      <c r="C194">
        <v>-91.235039999999998</v>
      </c>
      <c r="D194" s="4">
        <v>5</v>
      </c>
      <c r="E194" s="4" t="s">
        <v>223</v>
      </c>
      <c r="F194" s="7">
        <v>0</v>
      </c>
    </row>
    <row r="195" spans="1:6">
      <c r="A195" s="11">
        <v>194</v>
      </c>
      <c r="B195">
        <v>46.083509999999997</v>
      </c>
      <c r="C195">
        <v>-91.234200000000001</v>
      </c>
      <c r="D195" s="4">
        <v>5.5</v>
      </c>
      <c r="E195" s="4" t="s">
        <v>223</v>
      </c>
      <c r="F195" s="7">
        <v>0</v>
      </c>
    </row>
    <row r="196" spans="1:6">
      <c r="A196" s="11">
        <v>195</v>
      </c>
      <c r="B196">
        <v>46.08352</v>
      </c>
      <c r="C196">
        <v>-91.233350000000002</v>
      </c>
      <c r="D196" s="4">
        <v>3.5</v>
      </c>
      <c r="E196" s="4" t="s">
        <v>224</v>
      </c>
      <c r="F196" s="7">
        <v>0</v>
      </c>
    </row>
    <row r="197" spans="1:6">
      <c r="A197" s="11">
        <v>196</v>
      </c>
      <c r="B197">
        <v>46.083530000000003</v>
      </c>
      <c r="C197">
        <v>-91.232510000000005</v>
      </c>
      <c r="D197" s="4">
        <v>19</v>
      </c>
      <c r="F197" s="7">
        <v>0</v>
      </c>
    </row>
    <row r="198" spans="1:6">
      <c r="A198" s="11">
        <v>197</v>
      </c>
      <c r="B198">
        <v>46.083539999999999</v>
      </c>
      <c r="C198">
        <v>-91.231669999999994</v>
      </c>
      <c r="D198" s="4">
        <v>19.5</v>
      </c>
      <c r="F198" s="7">
        <v>0</v>
      </c>
    </row>
    <row r="199" spans="1:6">
      <c r="A199" s="11">
        <v>198</v>
      </c>
      <c r="B199">
        <v>46.083550000000002</v>
      </c>
      <c r="C199">
        <v>-91.230829999999997</v>
      </c>
      <c r="D199" s="4">
        <v>20</v>
      </c>
      <c r="F199" s="7">
        <v>0</v>
      </c>
    </row>
    <row r="200" spans="1:6">
      <c r="A200" s="11">
        <v>199</v>
      </c>
      <c r="B200">
        <v>46.083559999999999</v>
      </c>
      <c r="C200">
        <v>-91.229990000000001</v>
      </c>
      <c r="D200" s="4">
        <v>18</v>
      </c>
      <c r="E200" s="4" t="s">
        <v>223</v>
      </c>
      <c r="F200" s="7">
        <v>0</v>
      </c>
    </row>
    <row r="201" spans="1:6">
      <c r="A201" s="11">
        <v>200</v>
      </c>
      <c r="B201">
        <v>46.083570000000002</v>
      </c>
      <c r="C201">
        <v>-91.229150000000004</v>
      </c>
      <c r="D201" s="4">
        <v>6</v>
      </c>
      <c r="E201" s="4" t="s">
        <v>223</v>
      </c>
      <c r="F201" s="7">
        <v>0</v>
      </c>
    </row>
    <row r="202" spans="1:6">
      <c r="A202" s="11">
        <v>201</v>
      </c>
      <c r="B202">
        <v>46.084040000000002</v>
      </c>
      <c r="C202">
        <v>-91.239249999999998</v>
      </c>
      <c r="D202" s="4">
        <v>2.5</v>
      </c>
      <c r="E202" s="4" t="s">
        <v>223</v>
      </c>
      <c r="F202" s="7">
        <v>0</v>
      </c>
    </row>
    <row r="203" spans="1:6">
      <c r="A203" s="11">
        <v>202</v>
      </c>
      <c r="B203">
        <v>46.084049999999998</v>
      </c>
      <c r="C203">
        <v>-91.238410000000002</v>
      </c>
      <c r="D203" s="4">
        <v>4</v>
      </c>
      <c r="E203" s="4" t="s">
        <v>223</v>
      </c>
      <c r="F203" s="7">
        <v>0</v>
      </c>
    </row>
    <row r="204" spans="1:6">
      <c r="A204" s="11">
        <v>203</v>
      </c>
      <c r="B204">
        <v>46.084060000000001</v>
      </c>
      <c r="C204">
        <v>-91.237570000000005</v>
      </c>
      <c r="D204" s="4">
        <v>4.5</v>
      </c>
      <c r="E204" s="4" t="s">
        <v>223</v>
      </c>
      <c r="F204" s="7">
        <v>0</v>
      </c>
    </row>
    <row r="205" spans="1:6">
      <c r="A205" s="11">
        <v>204</v>
      </c>
      <c r="B205">
        <v>46.084069999999997</v>
      </c>
      <c r="C205">
        <v>-91.236729999999994</v>
      </c>
      <c r="D205" s="4">
        <v>6</v>
      </c>
      <c r="E205" s="4" t="s">
        <v>223</v>
      </c>
      <c r="F205" s="7">
        <v>0</v>
      </c>
    </row>
    <row r="206" spans="1:6">
      <c r="A206" s="11">
        <v>205</v>
      </c>
      <c r="B206">
        <v>46.08408</v>
      </c>
      <c r="C206">
        <v>-91.235889999999998</v>
      </c>
      <c r="D206" s="4">
        <v>6</v>
      </c>
      <c r="E206" s="4" t="s">
        <v>223</v>
      </c>
      <c r="F206" s="7">
        <v>0</v>
      </c>
    </row>
    <row r="207" spans="1:6">
      <c r="A207" s="11">
        <v>206</v>
      </c>
      <c r="B207">
        <v>46.084090000000003</v>
      </c>
      <c r="C207">
        <v>-91.235050000000001</v>
      </c>
      <c r="D207" s="4">
        <v>6</v>
      </c>
      <c r="E207" s="4" t="s">
        <v>223</v>
      </c>
      <c r="F207" s="7">
        <v>0</v>
      </c>
    </row>
    <row r="208" spans="1:6">
      <c r="A208" s="11">
        <v>207</v>
      </c>
      <c r="B208">
        <v>46.084099999999999</v>
      </c>
      <c r="C208">
        <v>-91.234210000000004</v>
      </c>
      <c r="D208" s="4">
        <v>5</v>
      </c>
      <c r="E208" s="4" t="s">
        <v>223</v>
      </c>
      <c r="F208" s="7">
        <v>0</v>
      </c>
    </row>
    <row r="209" spans="1:6">
      <c r="A209" s="11">
        <v>208</v>
      </c>
      <c r="B209">
        <v>46.084119999999999</v>
      </c>
      <c r="C209">
        <v>-91.232529999999997</v>
      </c>
      <c r="D209" s="4">
        <v>18.5</v>
      </c>
      <c r="E209" s="4" t="s">
        <v>223</v>
      </c>
      <c r="F209" s="7">
        <v>0</v>
      </c>
    </row>
    <row r="210" spans="1:6">
      <c r="A210" s="11">
        <v>209</v>
      </c>
      <c r="B210">
        <v>46.084130000000002</v>
      </c>
      <c r="C210">
        <v>-91.23169</v>
      </c>
      <c r="D210" s="4">
        <v>19</v>
      </c>
      <c r="F210" s="7">
        <v>0</v>
      </c>
    </row>
    <row r="211" spans="1:6">
      <c r="A211" s="11">
        <v>210</v>
      </c>
      <c r="B211">
        <v>46.084130000000002</v>
      </c>
      <c r="C211">
        <v>-91.230850000000004</v>
      </c>
      <c r="D211" s="4">
        <v>19.5</v>
      </c>
      <c r="F211" s="7">
        <v>0</v>
      </c>
    </row>
    <row r="212" spans="1:6">
      <c r="A212" s="11">
        <v>211</v>
      </c>
      <c r="B212">
        <v>46.084139999999998</v>
      </c>
      <c r="C212">
        <v>-91.230009999999993</v>
      </c>
      <c r="D212" s="4">
        <v>19</v>
      </c>
      <c r="F212" s="7">
        <v>0</v>
      </c>
    </row>
    <row r="213" spans="1:6">
      <c r="A213" s="11">
        <v>212</v>
      </c>
      <c r="B213">
        <v>46.084150000000001</v>
      </c>
      <c r="C213">
        <v>-91.229169999999996</v>
      </c>
      <c r="D213" s="4">
        <v>7.5</v>
      </c>
      <c r="E213" s="4" t="s">
        <v>223</v>
      </c>
      <c r="F213" s="7">
        <v>0</v>
      </c>
    </row>
    <row r="214" spans="1:6">
      <c r="A214" s="11">
        <v>213</v>
      </c>
      <c r="B214">
        <v>46.084629999999997</v>
      </c>
      <c r="C214">
        <v>-91.239260000000002</v>
      </c>
      <c r="D214" s="4">
        <v>2.5</v>
      </c>
      <c r="E214" s="4" t="s">
        <v>223</v>
      </c>
      <c r="F214" s="7">
        <v>0</v>
      </c>
    </row>
    <row r="215" spans="1:6">
      <c r="A215" s="11">
        <v>214</v>
      </c>
      <c r="B215">
        <v>46.08464</v>
      </c>
      <c r="C215">
        <v>-91.238420000000005</v>
      </c>
      <c r="D215" s="4">
        <v>4</v>
      </c>
      <c r="E215" s="4" t="s">
        <v>223</v>
      </c>
      <c r="F215" s="7">
        <v>0</v>
      </c>
    </row>
    <row r="216" spans="1:6">
      <c r="A216" s="11">
        <v>215</v>
      </c>
      <c r="B216">
        <v>46.084650000000003</v>
      </c>
      <c r="C216">
        <v>-91.237579999999994</v>
      </c>
      <c r="D216" s="4">
        <v>5</v>
      </c>
      <c r="E216" s="4" t="s">
        <v>223</v>
      </c>
      <c r="F216" s="7">
        <v>0</v>
      </c>
    </row>
    <row r="217" spans="1:6">
      <c r="A217" s="11">
        <v>216</v>
      </c>
      <c r="B217">
        <v>46.08466</v>
      </c>
      <c r="C217">
        <v>-91.236739999999998</v>
      </c>
      <c r="D217" s="4">
        <v>4.5</v>
      </c>
      <c r="E217" s="4" t="s">
        <v>223</v>
      </c>
      <c r="F217" s="7">
        <v>0</v>
      </c>
    </row>
    <row r="218" spans="1:6">
      <c r="A218" s="11">
        <v>217</v>
      </c>
      <c r="B218">
        <v>46.084670000000003</v>
      </c>
      <c r="C218">
        <v>-91.235900000000001</v>
      </c>
      <c r="D218" s="4">
        <v>5.5</v>
      </c>
      <c r="E218" s="4" t="s">
        <v>223</v>
      </c>
      <c r="F218" s="7">
        <v>0</v>
      </c>
    </row>
    <row r="219" spans="1:6">
      <c r="A219" s="11">
        <v>218</v>
      </c>
      <c r="B219">
        <v>46.084670000000003</v>
      </c>
      <c r="C219">
        <v>-91.235060000000004</v>
      </c>
      <c r="D219" s="4">
        <v>5.5</v>
      </c>
      <c r="E219" s="4" t="s">
        <v>223</v>
      </c>
      <c r="F219" s="7">
        <v>0</v>
      </c>
    </row>
    <row r="220" spans="1:6">
      <c r="A220" s="11">
        <v>219</v>
      </c>
      <c r="B220">
        <v>46.084679999999999</v>
      </c>
      <c r="C220">
        <v>-91.234219999999993</v>
      </c>
      <c r="D220" s="4">
        <v>5.5</v>
      </c>
      <c r="E220" s="4" t="s">
        <v>223</v>
      </c>
      <c r="F220" s="7">
        <v>0</v>
      </c>
    </row>
    <row r="221" spans="1:6">
      <c r="A221" s="11">
        <v>220</v>
      </c>
      <c r="B221">
        <v>46.084690000000002</v>
      </c>
      <c r="C221">
        <v>-91.233379999999997</v>
      </c>
      <c r="D221" s="4">
        <v>5</v>
      </c>
      <c r="E221" s="4" t="s">
        <v>224</v>
      </c>
      <c r="F221" s="7">
        <v>0</v>
      </c>
    </row>
    <row r="222" spans="1:6">
      <c r="A222" s="11">
        <v>221</v>
      </c>
      <c r="B222">
        <v>46.084699999999998</v>
      </c>
      <c r="C222">
        <v>-91.23254</v>
      </c>
      <c r="D222" s="4">
        <v>16</v>
      </c>
      <c r="E222" s="4" t="s">
        <v>223</v>
      </c>
      <c r="F222" s="7">
        <v>0</v>
      </c>
    </row>
    <row r="223" spans="1:6">
      <c r="A223" s="11">
        <v>222</v>
      </c>
      <c r="B223">
        <v>46.084710000000001</v>
      </c>
      <c r="C223">
        <v>-91.231700000000004</v>
      </c>
      <c r="D223" s="4">
        <v>18.5</v>
      </c>
      <c r="E223" s="4" t="s">
        <v>223</v>
      </c>
      <c r="F223" s="7">
        <v>0</v>
      </c>
    </row>
    <row r="224" spans="1:6">
      <c r="A224" s="11">
        <v>223</v>
      </c>
      <c r="B224">
        <v>46.084719999999997</v>
      </c>
      <c r="C224">
        <v>-91.230860000000007</v>
      </c>
      <c r="D224" s="4">
        <v>20</v>
      </c>
      <c r="F224" s="7">
        <v>0</v>
      </c>
    </row>
    <row r="225" spans="1:6">
      <c r="A225" s="11">
        <v>224</v>
      </c>
      <c r="B225">
        <v>46.08473</v>
      </c>
      <c r="C225">
        <v>-91.230019999999996</v>
      </c>
      <c r="D225" s="4">
        <v>20</v>
      </c>
      <c r="F225" s="7">
        <v>0</v>
      </c>
    </row>
    <row r="226" spans="1:6">
      <c r="A226" s="11">
        <v>225</v>
      </c>
      <c r="B226">
        <v>46.084739999999996</v>
      </c>
      <c r="C226">
        <v>-91.229179999999999</v>
      </c>
      <c r="D226" s="4">
        <v>9</v>
      </c>
      <c r="E226" s="4" t="s">
        <v>223</v>
      </c>
      <c r="F226" s="7">
        <v>0</v>
      </c>
    </row>
    <row r="227" spans="1:6">
      <c r="A227" s="11">
        <v>226</v>
      </c>
      <c r="B227">
        <v>46.08475</v>
      </c>
      <c r="C227">
        <v>-91.228340000000003</v>
      </c>
      <c r="D227" s="4">
        <v>1</v>
      </c>
      <c r="E227" s="4" t="s">
        <v>225</v>
      </c>
      <c r="F227" s="7">
        <v>0</v>
      </c>
    </row>
    <row r="228" spans="1:6">
      <c r="A228" s="11">
        <v>227</v>
      </c>
      <c r="B228">
        <v>46.085209999999996</v>
      </c>
      <c r="C228">
        <v>-91.239279999999994</v>
      </c>
      <c r="D228" s="4">
        <v>2</v>
      </c>
      <c r="E228" s="4" t="s">
        <v>223</v>
      </c>
      <c r="F228" s="7">
        <v>0</v>
      </c>
    </row>
    <row r="229" spans="1:6">
      <c r="A229" s="11">
        <v>228</v>
      </c>
      <c r="B229">
        <v>46.08522</v>
      </c>
      <c r="C229">
        <v>-91.238439999999997</v>
      </c>
      <c r="D229" s="4">
        <v>4</v>
      </c>
      <c r="E229" s="4" t="s">
        <v>223</v>
      </c>
      <c r="F229" s="7">
        <v>0</v>
      </c>
    </row>
    <row r="230" spans="1:6">
      <c r="A230" s="11">
        <v>229</v>
      </c>
      <c r="B230">
        <v>46.085230000000003</v>
      </c>
      <c r="C230">
        <v>-91.2376</v>
      </c>
      <c r="D230" s="4">
        <v>4</v>
      </c>
      <c r="E230" s="4" t="s">
        <v>223</v>
      </c>
      <c r="F230" s="7">
        <v>0</v>
      </c>
    </row>
    <row r="231" spans="1:6">
      <c r="A231" s="11">
        <v>230</v>
      </c>
      <c r="B231">
        <v>46.085239999999999</v>
      </c>
      <c r="C231">
        <v>-91.236760000000004</v>
      </c>
      <c r="D231" s="4">
        <v>5</v>
      </c>
      <c r="E231" s="4" t="s">
        <v>223</v>
      </c>
      <c r="F231" s="7">
        <v>0</v>
      </c>
    </row>
    <row r="232" spans="1:6">
      <c r="A232" s="11">
        <v>231</v>
      </c>
      <c r="B232">
        <v>46.085250000000002</v>
      </c>
      <c r="C232">
        <v>-91.235910000000004</v>
      </c>
      <c r="D232" s="4">
        <v>5</v>
      </c>
      <c r="E232" s="4" t="s">
        <v>223</v>
      </c>
      <c r="F232" s="7">
        <v>0</v>
      </c>
    </row>
    <row r="233" spans="1:6">
      <c r="A233" s="11">
        <v>232</v>
      </c>
      <c r="B233">
        <v>46.085259999999998</v>
      </c>
      <c r="C233">
        <v>-91.235079999999996</v>
      </c>
      <c r="D233" s="4">
        <v>4</v>
      </c>
      <c r="E233" s="4" t="s">
        <v>223</v>
      </c>
      <c r="F233" s="7">
        <v>0</v>
      </c>
    </row>
    <row r="234" spans="1:6">
      <c r="A234" s="11">
        <v>233</v>
      </c>
      <c r="B234">
        <v>46.085270000000001</v>
      </c>
      <c r="C234">
        <v>-91.234229999999997</v>
      </c>
      <c r="D234" s="4">
        <v>4.5</v>
      </c>
      <c r="E234" s="4" t="s">
        <v>223</v>
      </c>
      <c r="F234" s="7">
        <v>0</v>
      </c>
    </row>
    <row r="235" spans="1:6">
      <c r="A235" s="11">
        <v>234</v>
      </c>
      <c r="B235">
        <v>46.085279999999997</v>
      </c>
      <c r="C235">
        <v>-91.23339</v>
      </c>
      <c r="D235" s="4">
        <v>5</v>
      </c>
      <c r="E235" s="4" t="s">
        <v>223</v>
      </c>
      <c r="F235" s="7">
        <v>0</v>
      </c>
    </row>
    <row r="236" spans="1:6">
      <c r="A236" s="11">
        <v>235</v>
      </c>
      <c r="B236">
        <v>46.085290000000001</v>
      </c>
      <c r="C236">
        <v>-91.232550000000003</v>
      </c>
      <c r="D236" s="4">
        <v>6</v>
      </c>
      <c r="E236" s="4" t="s">
        <v>225</v>
      </c>
      <c r="F236" s="7">
        <v>0</v>
      </c>
    </row>
    <row r="237" spans="1:6">
      <c r="A237" s="11">
        <v>236</v>
      </c>
      <c r="B237">
        <v>46.085299999999997</v>
      </c>
      <c r="C237">
        <v>-91.231710000000007</v>
      </c>
      <c r="D237" s="4">
        <v>18</v>
      </c>
      <c r="E237" s="4" t="s">
        <v>223</v>
      </c>
      <c r="F237" s="7">
        <v>0</v>
      </c>
    </row>
    <row r="238" spans="1:6">
      <c r="A238" s="11">
        <v>237</v>
      </c>
      <c r="B238">
        <v>46.085299999999997</v>
      </c>
      <c r="C238">
        <v>-91.230869999999996</v>
      </c>
      <c r="D238" s="4">
        <v>21</v>
      </c>
      <c r="F238" s="7">
        <v>0</v>
      </c>
    </row>
    <row r="239" spans="1:6">
      <c r="A239" s="11">
        <v>238</v>
      </c>
      <c r="B239">
        <v>46.08531</v>
      </c>
      <c r="C239">
        <v>-91.230029999999999</v>
      </c>
      <c r="D239" s="4">
        <v>19.5</v>
      </c>
      <c r="F239" s="7">
        <v>0</v>
      </c>
    </row>
    <row r="240" spans="1:6">
      <c r="A240" s="11">
        <v>239</v>
      </c>
      <c r="B240">
        <v>46.085320000000003</v>
      </c>
      <c r="C240">
        <v>-91.229190000000003</v>
      </c>
      <c r="D240" s="4">
        <v>10</v>
      </c>
      <c r="E240" s="4" t="s">
        <v>223</v>
      </c>
      <c r="F240" s="7">
        <v>0</v>
      </c>
    </row>
    <row r="241" spans="1:6">
      <c r="A241" s="11">
        <v>240</v>
      </c>
      <c r="B241">
        <v>46.085329999999999</v>
      </c>
      <c r="C241">
        <v>-91.228350000000006</v>
      </c>
      <c r="D241" s="4">
        <v>8</v>
      </c>
      <c r="E241" s="4" t="s">
        <v>223</v>
      </c>
      <c r="F241" s="7">
        <v>0</v>
      </c>
    </row>
    <row r="242" spans="1:6">
      <c r="A242" s="11">
        <v>241</v>
      </c>
      <c r="B242">
        <v>46.085810000000002</v>
      </c>
      <c r="C242">
        <v>-91.23845</v>
      </c>
      <c r="D242" s="4">
        <v>2</v>
      </c>
      <c r="E242" s="4" t="s">
        <v>223</v>
      </c>
      <c r="F242" s="7">
        <v>0</v>
      </c>
    </row>
    <row r="243" spans="1:6">
      <c r="A243" s="11">
        <v>242</v>
      </c>
      <c r="B243">
        <v>46.085819999999998</v>
      </c>
      <c r="C243">
        <v>-91.237610000000004</v>
      </c>
      <c r="D243" s="4">
        <v>4</v>
      </c>
      <c r="E243" s="4" t="s">
        <v>223</v>
      </c>
      <c r="F243" s="7">
        <v>0</v>
      </c>
    </row>
    <row r="244" spans="1:6">
      <c r="A244" s="11">
        <v>243</v>
      </c>
      <c r="B244">
        <v>46.085830000000001</v>
      </c>
      <c r="C244">
        <v>-91.236770000000007</v>
      </c>
      <c r="D244" s="4">
        <v>1.5</v>
      </c>
      <c r="E244" s="4" t="s">
        <v>225</v>
      </c>
      <c r="F244" s="7">
        <v>0</v>
      </c>
    </row>
    <row r="245" spans="1:6">
      <c r="A245" s="11">
        <v>244</v>
      </c>
      <c r="B245">
        <v>46.085830000000001</v>
      </c>
      <c r="C245">
        <v>-91.235929999999996</v>
      </c>
      <c r="D245" s="4">
        <v>4</v>
      </c>
      <c r="E245" s="4" t="s">
        <v>223</v>
      </c>
      <c r="F245" s="7">
        <v>0</v>
      </c>
    </row>
    <row r="246" spans="1:6">
      <c r="A246" s="11">
        <v>245</v>
      </c>
      <c r="B246">
        <v>46.085839999999997</v>
      </c>
      <c r="C246">
        <v>-91.23509</v>
      </c>
      <c r="D246" s="4">
        <v>5</v>
      </c>
      <c r="E246" s="4" t="s">
        <v>223</v>
      </c>
      <c r="F246" s="7">
        <v>0</v>
      </c>
    </row>
    <row r="247" spans="1:6">
      <c r="A247" s="11">
        <v>246</v>
      </c>
      <c r="B247">
        <v>46.085850000000001</v>
      </c>
      <c r="C247">
        <v>-91.234250000000003</v>
      </c>
      <c r="D247" s="4">
        <v>5.5</v>
      </c>
      <c r="E247" s="4" t="s">
        <v>223</v>
      </c>
      <c r="F247" s="7">
        <v>0</v>
      </c>
    </row>
    <row r="248" spans="1:6">
      <c r="A248" s="11">
        <v>247</v>
      </c>
      <c r="B248">
        <v>46.085859999999997</v>
      </c>
      <c r="C248">
        <v>-91.233410000000006</v>
      </c>
      <c r="D248" s="4">
        <v>5.5</v>
      </c>
      <c r="E248" s="4" t="s">
        <v>223</v>
      </c>
      <c r="F248" s="7">
        <v>0</v>
      </c>
    </row>
    <row r="249" spans="1:6">
      <c r="A249" s="11">
        <v>248</v>
      </c>
      <c r="B249">
        <v>46.08587</v>
      </c>
      <c r="C249">
        <v>-91.232569999999996</v>
      </c>
      <c r="D249" s="4">
        <v>5.5</v>
      </c>
      <c r="E249" s="4" t="s">
        <v>223</v>
      </c>
      <c r="F249" s="7">
        <v>0</v>
      </c>
    </row>
    <row r="250" spans="1:6">
      <c r="A250" s="11">
        <v>249</v>
      </c>
      <c r="B250">
        <v>46.085880000000003</v>
      </c>
      <c r="C250">
        <v>-91.231729999999999</v>
      </c>
      <c r="D250" s="4">
        <v>3</v>
      </c>
      <c r="E250" s="4" t="s">
        <v>225</v>
      </c>
      <c r="F250" s="7">
        <v>0</v>
      </c>
    </row>
    <row r="251" spans="1:6">
      <c r="A251" s="11">
        <v>250</v>
      </c>
      <c r="B251">
        <v>46.085889999999999</v>
      </c>
      <c r="C251">
        <v>-91.230879999999999</v>
      </c>
      <c r="D251" s="4">
        <v>22.5</v>
      </c>
      <c r="F251" s="7">
        <v>0</v>
      </c>
    </row>
    <row r="252" spans="1:6">
      <c r="A252" s="11">
        <v>251</v>
      </c>
      <c r="B252">
        <v>46.085900000000002</v>
      </c>
      <c r="C252">
        <v>-91.230040000000002</v>
      </c>
      <c r="D252" s="4">
        <v>19.5</v>
      </c>
      <c r="F252" s="7">
        <v>0</v>
      </c>
    </row>
    <row r="253" spans="1:6">
      <c r="A253" s="11">
        <v>252</v>
      </c>
      <c r="B253">
        <v>46.085909999999998</v>
      </c>
      <c r="C253">
        <v>-91.229200000000006</v>
      </c>
      <c r="D253" s="4">
        <v>9.5</v>
      </c>
      <c r="E253" s="4" t="s">
        <v>223</v>
      </c>
      <c r="F253" s="7">
        <v>0</v>
      </c>
    </row>
    <row r="254" spans="1:6">
      <c r="A254" s="11">
        <v>253</v>
      </c>
      <c r="B254">
        <v>46.085920000000002</v>
      </c>
      <c r="C254">
        <v>-91.228359999999995</v>
      </c>
      <c r="D254" s="4">
        <v>9</v>
      </c>
      <c r="E254" s="4" t="s">
        <v>223</v>
      </c>
      <c r="F254" s="7">
        <v>0</v>
      </c>
    </row>
    <row r="255" spans="1:6">
      <c r="A255" s="11">
        <v>254</v>
      </c>
      <c r="B255">
        <v>46.085929999999998</v>
      </c>
      <c r="C255">
        <v>-91.227519999999998</v>
      </c>
      <c r="D255" s="4">
        <v>3</v>
      </c>
      <c r="E255" s="4" t="s">
        <v>224</v>
      </c>
      <c r="F255" s="7">
        <v>0</v>
      </c>
    </row>
    <row r="256" spans="1:6">
      <c r="A256" s="11">
        <v>255</v>
      </c>
      <c r="B256">
        <v>46.086399999999998</v>
      </c>
      <c r="C256">
        <v>-91.237620000000007</v>
      </c>
      <c r="D256" s="4">
        <v>2</v>
      </c>
      <c r="E256" s="4" t="s">
        <v>223</v>
      </c>
      <c r="F256" s="7">
        <v>0</v>
      </c>
    </row>
    <row r="257" spans="1:6">
      <c r="A257" s="11">
        <v>256</v>
      </c>
      <c r="B257">
        <v>46.086410000000001</v>
      </c>
      <c r="C257">
        <v>-91.236779999999996</v>
      </c>
      <c r="D257" s="4">
        <v>4</v>
      </c>
      <c r="E257" s="4" t="s">
        <v>223</v>
      </c>
      <c r="F257" s="7">
        <v>0</v>
      </c>
    </row>
    <row r="258" spans="1:6">
      <c r="A258" s="11">
        <v>257</v>
      </c>
      <c r="B258">
        <v>46.086419999999997</v>
      </c>
      <c r="C258">
        <v>-91.235939999999999</v>
      </c>
      <c r="D258" s="4">
        <v>5</v>
      </c>
      <c r="E258" s="4" t="s">
        <v>223</v>
      </c>
      <c r="F258" s="7">
        <v>0</v>
      </c>
    </row>
    <row r="259" spans="1:6">
      <c r="A259" s="11">
        <v>258</v>
      </c>
      <c r="B259">
        <v>46.08643</v>
      </c>
      <c r="C259">
        <v>-91.235100000000003</v>
      </c>
      <c r="D259" s="4">
        <v>5</v>
      </c>
      <c r="E259" s="4" t="s">
        <v>223</v>
      </c>
      <c r="F259" s="7">
        <v>0</v>
      </c>
    </row>
    <row r="260" spans="1:6">
      <c r="A260" s="11">
        <v>259</v>
      </c>
      <c r="B260">
        <v>46.086440000000003</v>
      </c>
      <c r="C260">
        <v>-91.234260000000006</v>
      </c>
      <c r="D260" s="4">
        <v>5</v>
      </c>
      <c r="E260" s="4" t="s">
        <v>223</v>
      </c>
      <c r="F260" s="7">
        <v>0</v>
      </c>
    </row>
    <row r="261" spans="1:6">
      <c r="A261" s="11">
        <v>260</v>
      </c>
      <c r="B261">
        <v>46.086449999999999</v>
      </c>
      <c r="C261">
        <v>-91.233419999999995</v>
      </c>
      <c r="D261" s="4">
        <v>5.5</v>
      </c>
      <c r="E261" s="4" t="s">
        <v>223</v>
      </c>
      <c r="F261" s="7">
        <v>0</v>
      </c>
    </row>
    <row r="262" spans="1:6">
      <c r="A262" s="11">
        <v>261</v>
      </c>
      <c r="B262">
        <v>46.086460000000002</v>
      </c>
      <c r="C262">
        <v>-91.232579999999999</v>
      </c>
      <c r="D262" s="4">
        <v>5</v>
      </c>
      <c r="E262" s="4" t="s">
        <v>223</v>
      </c>
      <c r="F262" s="7">
        <v>0</v>
      </c>
    </row>
    <row r="263" spans="1:6">
      <c r="A263" s="11">
        <v>262</v>
      </c>
      <c r="B263">
        <v>46.086460000000002</v>
      </c>
      <c r="C263">
        <v>-91.231740000000002</v>
      </c>
      <c r="D263" s="4">
        <v>10</v>
      </c>
      <c r="E263" s="4" t="s">
        <v>225</v>
      </c>
      <c r="F263" s="7">
        <v>0</v>
      </c>
    </row>
    <row r="264" spans="1:6">
      <c r="A264" s="11">
        <v>263</v>
      </c>
      <c r="B264">
        <v>46.086469999999998</v>
      </c>
      <c r="C264">
        <v>-91.230900000000005</v>
      </c>
      <c r="D264" s="4">
        <v>21</v>
      </c>
      <c r="F264" s="7">
        <v>0</v>
      </c>
    </row>
    <row r="265" spans="1:6">
      <c r="A265" s="11">
        <v>264</v>
      </c>
      <c r="B265">
        <v>46.086480000000002</v>
      </c>
      <c r="C265">
        <v>-91.230059999999995</v>
      </c>
      <c r="D265" s="4">
        <v>18</v>
      </c>
      <c r="E265" s="4" t="s">
        <v>223</v>
      </c>
      <c r="F265" s="7">
        <v>0</v>
      </c>
    </row>
    <row r="266" spans="1:6">
      <c r="A266" s="11">
        <v>265</v>
      </c>
      <c r="B266">
        <v>46.086489999999998</v>
      </c>
      <c r="C266">
        <v>-91.229219999999998</v>
      </c>
      <c r="D266" s="4">
        <v>10</v>
      </c>
      <c r="E266" s="4" t="s">
        <v>225</v>
      </c>
      <c r="F266" s="7">
        <v>0</v>
      </c>
    </row>
    <row r="267" spans="1:6">
      <c r="A267" s="11">
        <v>266</v>
      </c>
      <c r="B267">
        <v>46.086500000000001</v>
      </c>
      <c r="C267">
        <v>-91.228380000000001</v>
      </c>
      <c r="D267" s="4">
        <v>9</v>
      </c>
      <c r="E267" s="4" t="s">
        <v>223</v>
      </c>
      <c r="F267" s="7">
        <v>0</v>
      </c>
    </row>
    <row r="268" spans="1:6">
      <c r="A268" s="11">
        <v>267</v>
      </c>
      <c r="B268">
        <v>46.087009999999999</v>
      </c>
      <c r="C268">
        <v>-91.235960000000006</v>
      </c>
      <c r="D268" s="4">
        <v>3.5</v>
      </c>
      <c r="E268" s="4" t="s">
        <v>223</v>
      </c>
      <c r="F268" s="7">
        <v>0</v>
      </c>
    </row>
    <row r="269" spans="1:6">
      <c r="A269" s="11">
        <v>268</v>
      </c>
      <c r="B269">
        <v>46.087009999999999</v>
      </c>
      <c r="C269">
        <v>-91.235110000000006</v>
      </c>
      <c r="D269" s="4">
        <v>5</v>
      </c>
      <c r="E269" s="4" t="s">
        <v>223</v>
      </c>
      <c r="F269" s="7">
        <v>0</v>
      </c>
    </row>
    <row r="270" spans="1:6">
      <c r="A270" s="11">
        <v>269</v>
      </c>
      <c r="B270">
        <v>46.087020000000003</v>
      </c>
      <c r="C270">
        <v>-91.234269999999995</v>
      </c>
      <c r="D270" s="4">
        <v>4.5</v>
      </c>
      <c r="E270" s="4" t="s">
        <v>223</v>
      </c>
      <c r="F270" s="7">
        <v>0</v>
      </c>
    </row>
    <row r="271" spans="1:6">
      <c r="A271" s="11">
        <v>270</v>
      </c>
      <c r="B271">
        <v>46.087029999999999</v>
      </c>
      <c r="C271">
        <v>-91.233429999999998</v>
      </c>
      <c r="D271" s="4">
        <v>5</v>
      </c>
      <c r="E271" s="4" t="s">
        <v>223</v>
      </c>
      <c r="F271" s="7">
        <v>0</v>
      </c>
    </row>
    <row r="272" spans="1:6">
      <c r="A272" s="11">
        <v>271</v>
      </c>
      <c r="B272">
        <v>46.087049999999998</v>
      </c>
      <c r="C272">
        <v>-91.231750000000005</v>
      </c>
      <c r="D272" s="4">
        <v>10</v>
      </c>
      <c r="E272" s="4" t="s">
        <v>223</v>
      </c>
      <c r="F272" s="7">
        <v>0</v>
      </c>
    </row>
    <row r="273" spans="1:6">
      <c r="A273" s="11">
        <v>272</v>
      </c>
      <c r="B273">
        <v>46.087060000000001</v>
      </c>
      <c r="C273">
        <v>-91.230909999999994</v>
      </c>
      <c r="D273" s="4">
        <v>20.5</v>
      </c>
      <c r="F273" s="7">
        <v>0</v>
      </c>
    </row>
    <row r="274" spans="1:6">
      <c r="A274" s="11">
        <v>273</v>
      </c>
      <c r="B274">
        <v>46.087069999999997</v>
      </c>
      <c r="C274">
        <v>-91.230069999999998</v>
      </c>
      <c r="D274" s="4">
        <v>18</v>
      </c>
      <c r="E274" s="4" t="s">
        <v>223</v>
      </c>
      <c r="F274" s="7">
        <v>0</v>
      </c>
    </row>
    <row r="275" spans="1:6">
      <c r="A275" s="11">
        <v>274</v>
      </c>
      <c r="B275">
        <v>46.08708</v>
      </c>
      <c r="C275">
        <v>-91.229230000000001</v>
      </c>
      <c r="D275" s="4">
        <v>9.5</v>
      </c>
      <c r="E275" s="4" t="s">
        <v>223</v>
      </c>
      <c r="F275" s="7">
        <v>0</v>
      </c>
    </row>
    <row r="276" spans="1:6">
      <c r="A276" s="11">
        <v>275</v>
      </c>
      <c r="B276">
        <v>46.087090000000003</v>
      </c>
      <c r="C276">
        <v>-91.228390000000005</v>
      </c>
      <c r="D276" s="4">
        <v>5.5</v>
      </c>
      <c r="E276" s="4" t="s">
        <v>225</v>
      </c>
      <c r="F276" s="7">
        <v>0</v>
      </c>
    </row>
    <row r="277" spans="1:6">
      <c r="A277" s="11">
        <v>276</v>
      </c>
      <c r="B277">
        <v>46.087600000000002</v>
      </c>
      <c r="C277">
        <v>-91.235129999999998</v>
      </c>
      <c r="D277" s="4">
        <v>4</v>
      </c>
      <c r="E277" s="4" t="s">
        <v>223</v>
      </c>
      <c r="F277" s="7">
        <v>0</v>
      </c>
    </row>
    <row r="278" spans="1:6">
      <c r="A278" s="11">
        <v>277</v>
      </c>
      <c r="B278">
        <v>46.087609999999998</v>
      </c>
      <c r="C278">
        <v>-91.234290000000001</v>
      </c>
      <c r="D278" s="4">
        <v>4.5</v>
      </c>
      <c r="E278" s="4" t="s">
        <v>223</v>
      </c>
      <c r="F278" s="7">
        <v>0</v>
      </c>
    </row>
    <row r="279" spans="1:6">
      <c r="A279" s="11">
        <v>278</v>
      </c>
      <c r="B279">
        <v>46.087620000000001</v>
      </c>
      <c r="C279">
        <v>-91.233450000000005</v>
      </c>
      <c r="D279" s="4">
        <v>4.5</v>
      </c>
      <c r="E279" s="4" t="s">
        <v>223</v>
      </c>
      <c r="F279" s="7">
        <v>0</v>
      </c>
    </row>
    <row r="280" spans="1:6">
      <c r="A280" s="11">
        <v>279</v>
      </c>
      <c r="B280">
        <v>46.08764</v>
      </c>
      <c r="C280">
        <v>-91.231769999999997</v>
      </c>
      <c r="D280" s="4">
        <v>7</v>
      </c>
      <c r="E280" s="4" t="s">
        <v>223</v>
      </c>
      <c r="F280" s="7">
        <v>0</v>
      </c>
    </row>
    <row r="281" spans="1:6">
      <c r="A281" s="11">
        <v>280</v>
      </c>
      <c r="B281">
        <v>46.08764</v>
      </c>
      <c r="C281">
        <v>-91.230919999999998</v>
      </c>
      <c r="D281" s="4">
        <v>20.5</v>
      </c>
      <c r="F281" s="7">
        <v>0</v>
      </c>
    </row>
    <row r="282" spans="1:6">
      <c r="A282" s="11">
        <v>281</v>
      </c>
      <c r="B282">
        <v>46.087649999999996</v>
      </c>
      <c r="C282">
        <v>-91.230080000000001</v>
      </c>
      <c r="D282" s="4">
        <v>18.5</v>
      </c>
      <c r="F282" s="7">
        <v>0</v>
      </c>
    </row>
    <row r="283" spans="1:6">
      <c r="A283" s="11">
        <v>282</v>
      </c>
      <c r="B283">
        <v>46.08766</v>
      </c>
      <c r="C283">
        <v>-91.229240000000004</v>
      </c>
      <c r="D283" s="4">
        <v>15</v>
      </c>
      <c r="E283" s="4" t="s">
        <v>223</v>
      </c>
      <c r="F283" s="7">
        <v>0</v>
      </c>
    </row>
    <row r="284" spans="1:6">
      <c r="A284" s="11">
        <v>283</v>
      </c>
      <c r="B284">
        <v>46.087670000000003</v>
      </c>
      <c r="C284">
        <v>-91.228399999999993</v>
      </c>
      <c r="D284" s="4">
        <v>7</v>
      </c>
      <c r="E284" s="4" t="s">
        <v>224</v>
      </c>
      <c r="F284" s="7">
        <v>0</v>
      </c>
    </row>
    <row r="285" spans="1:6">
      <c r="A285" s="11">
        <v>284</v>
      </c>
      <c r="B285">
        <v>46.088189999999997</v>
      </c>
      <c r="C285">
        <v>-91.234300000000005</v>
      </c>
      <c r="D285" s="4">
        <v>2.5</v>
      </c>
      <c r="E285" s="4" t="s">
        <v>223</v>
      </c>
      <c r="F285" s="7">
        <v>0</v>
      </c>
    </row>
    <row r="286" spans="1:6">
      <c r="A286" s="11">
        <v>285</v>
      </c>
      <c r="B286">
        <v>46.088200000000001</v>
      </c>
      <c r="C286">
        <v>-91.233459999999994</v>
      </c>
      <c r="D286" s="4">
        <v>3</v>
      </c>
      <c r="E286" s="4" t="s">
        <v>223</v>
      </c>
      <c r="F286" s="7">
        <v>0</v>
      </c>
    </row>
    <row r="287" spans="1:6">
      <c r="A287" s="11">
        <v>286</v>
      </c>
      <c r="B287">
        <v>46.08822</v>
      </c>
      <c r="C287">
        <v>-91.231780000000001</v>
      </c>
      <c r="D287" s="4">
        <v>8.5</v>
      </c>
      <c r="E287" s="4" t="s">
        <v>223</v>
      </c>
      <c r="F287" s="7">
        <v>0</v>
      </c>
    </row>
    <row r="288" spans="1:6">
      <c r="A288" s="11">
        <v>287</v>
      </c>
      <c r="B288">
        <v>46.088230000000003</v>
      </c>
      <c r="C288">
        <v>-91.230940000000004</v>
      </c>
      <c r="D288" s="4">
        <v>18.5</v>
      </c>
      <c r="E288" s="4" t="s">
        <v>223</v>
      </c>
      <c r="F288" s="7">
        <v>0</v>
      </c>
    </row>
    <row r="289" spans="1:6">
      <c r="A289" s="11">
        <v>288</v>
      </c>
      <c r="B289">
        <v>46.088239999999999</v>
      </c>
      <c r="C289">
        <v>-91.230099999999993</v>
      </c>
      <c r="D289" s="4">
        <v>20</v>
      </c>
      <c r="F289" s="7">
        <v>0</v>
      </c>
    </row>
    <row r="290" spans="1:6">
      <c r="A290" s="11">
        <v>289</v>
      </c>
      <c r="B290">
        <v>46.088250000000002</v>
      </c>
      <c r="C290">
        <v>-91.229259999999996</v>
      </c>
      <c r="D290" s="4">
        <v>17.5</v>
      </c>
      <c r="E290" s="4" t="s">
        <v>223</v>
      </c>
      <c r="F290" s="7">
        <v>0</v>
      </c>
    </row>
    <row r="291" spans="1:6">
      <c r="A291" s="11">
        <v>290</v>
      </c>
      <c r="B291">
        <v>46.088259999999998</v>
      </c>
      <c r="C291">
        <v>-91.22842</v>
      </c>
      <c r="D291" s="4">
        <v>5.5</v>
      </c>
      <c r="E291" s="4" t="s">
        <v>223</v>
      </c>
      <c r="F291" s="7">
        <v>0</v>
      </c>
    </row>
    <row r="292" spans="1:6">
      <c r="A292" s="11">
        <v>291</v>
      </c>
      <c r="B292">
        <v>46.088259999999998</v>
      </c>
      <c r="C292">
        <v>-91.22757</v>
      </c>
      <c r="D292" s="4">
        <v>6</v>
      </c>
      <c r="E292" s="4" t="s">
        <v>223</v>
      </c>
      <c r="F292" s="7">
        <v>0</v>
      </c>
    </row>
    <row r="293" spans="1:6">
      <c r="A293" s="11">
        <v>292</v>
      </c>
      <c r="B293">
        <v>46.088299999999997</v>
      </c>
      <c r="C293">
        <v>-91.224209999999999</v>
      </c>
      <c r="D293" s="4">
        <v>4</v>
      </c>
      <c r="E293" s="4" t="s">
        <v>223</v>
      </c>
      <c r="F293" s="7">
        <v>0</v>
      </c>
    </row>
    <row r="294" spans="1:6">
      <c r="A294" s="11">
        <v>293</v>
      </c>
      <c r="B294">
        <v>46.088810000000002</v>
      </c>
      <c r="C294">
        <v>-91.231790000000004</v>
      </c>
      <c r="D294" s="4">
        <v>8</v>
      </c>
      <c r="E294" s="4" t="s">
        <v>223</v>
      </c>
      <c r="F294" s="7">
        <v>0</v>
      </c>
    </row>
    <row r="295" spans="1:6">
      <c r="A295" s="11">
        <v>294</v>
      </c>
      <c r="B295">
        <v>46.088810000000002</v>
      </c>
      <c r="C295">
        <v>-91.230950000000007</v>
      </c>
      <c r="D295" s="4">
        <v>13</v>
      </c>
      <c r="E295" s="4" t="s">
        <v>223</v>
      </c>
      <c r="F295" s="7">
        <v>0</v>
      </c>
    </row>
    <row r="296" spans="1:6">
      <c r="A296" s="11">
        <v>295</v>
      </c>
      <c r="B296">
        <v>46.088819999999998</v>
      </c>
      <c r="C296">
        <v>-91.230109999999996</v>
      </c>
      <c r="D296" s="4">
        <v>21</v>
      </c>
      <c r="F296" s="7">
        <v>0</v>
      </c>
    </row>
    <row r="297" spans="1:6">
      <c r="A297" s="11">
        <v>296</v>
      </c>
      <c r="B297">
        <v>46.088830000000002</v>
      </c>
      <c r="C297">
        <v>-91.22927</v>
      </c>
      <c r="D297" s="4">
        <v>19.5</v>
      </c>
      <c r="F297" s="7">
        <v>0</v>
      </c>
    </row>
    <row r="298" spans="1:6">
      <c r="A298" s="11">
        <v>297</v>
      </c>
      <c r="B298">
        <v>46.088839999999998</v>
      </c>
      <c r="C298">
        <v>-91.228430000000003</v>
      </c>
      <c r="D298" s="4">
        <v>12.5</v>
      </c>
      <c r="E298" s="4" t="s">
        <v>223</v>
      </c>
      <c r="F298" s="7">
        <v>0</v>
      </c>
    </row>
    <row r="299" spans="1:6">
      <c r="A299" s="11">
        <v>298</v>
      </c>
      <c r="B299">
        <v>46.088850000000001</v>
      </c>
      <c r="C299">
        <v>-91.227590000000006</v>
      </c>
      <c r="D299" s="4">
        <v>6</v>
      </c>
      <c r="E299" s="4" t="s">
        <v>223</v>
      </c>
      <c r="F299" s="7">
        <v>0</v>
      </c>
    </row>
    <row r="300" spans="1:6">
      <c r="A300" s="11">
        <v>299</v>
      </c>
      <c r="B300">
        <v>46.088859999999997</v>
      </c>
      <c r="C300">
        <v>-91.226749999999996</v>
      </c>
      <c r="D300" s="4">
        <v>8</v>
      </c>
      <c r="E300" s="4" t="s">
        <v>223</v>
      </c>
      <c r="F300" s="7">
        <v>0</v>
      </c>
    </row>
    <row r="301" spans="1:6">
      <c r="A301" s="11">
        <v>300</v>
      </c>
      <c r="B301">
        <v>46.08887</v>
      </c>
      <c r="C301">
        <v>-91.225909999999999</v>
      </c>
      <c r="D301" s="4">
        <v>6</v>
      </c>
      <c r="E301" s="4" t="s">
        <v>223</v>
      </c>
      <c r="F301" s="7">
        <v>0</v>
      </c>
    </row>
    <row r="302" spans="1:6">
      <c r="A302" s="11">
        <v>301</v>
      </c>
      <c r="B302">
        <v>46.088880000000003</v>
      </c>
      <c r="C302">
        <v>-91.225070000000002</v>
      </c>
      <c r="D302" s="4">
        <v>5.5</v>
      </c>
      <c r="E302" s="4" t="s">
        <v>223</v>
      </c>
      <c r="F302" s="7">
        <v>0</v>
      </c>
    </row>
    <row r="303" spans="1:6">
      <c r="A303" s="11">
        <v>302</v>
      </c>
      <c r="B303">
        <v>46.088889999999999</v>
      </c>
      <c r="C303">
        <v>-91.224230000000006</v>
      </c>
      <c r="D303" s="4">
        <v>6</v>
      </c>
      <c r="E303" s="4" t="s">
        <v>223</v>
      </c>
      <c r="F303" s="7">
        <v>0</v>
      </c>
    </row>
    <row r="304" spans="1:6">
      <c r="A304" s="11">
        <v>303</v>
      </c>
      <c r="B304">
        <v>46.089390000000002</v>
      </c>
      <c r="C304">
        <v>-91.231800000000007</v>
      </c>
      <c r="D304" s="4">
        <v>2.5</v>
      </c>
      <c r="E304" s="4" t="s">
        <v>224</v>
      </c>
      <c r="F304" s="7">
        <v>0</v>
      </c>
    </row>
    <row r="305" spans="1:6">
      <c r="A305" s="11">
        <v>304</v>
      </c>
      <c r="B305">
        <v>46.089399999999998</v>
      </c>
      <c r="C305">
        <v>-91.230959999999996</v>
      </c>
      <c r="D305" s="4">
        <v>9.5</v>
      </c>
      <c r="E305" s="4" t="s">
        <v>223</v>
      </c>
      <c r="F305" s="7">
        <v>0</v>
      </c>
    </row>
    <row r="306" spans="1:6">
      <c r="A306" s="11">
        <v>305</v>
      </c>
      <c r="B306">
        <v>46.089410000000001</v>
      </c>
      <c r="C306">
        <v>-91.230119999999999</v>
      </c>
      <c r="D306" s="4">
        <v>17.5</v>
      </c>
      <c r="E306" s="4" t="s">
        <v>223</v>
      </c>
      <c r="F306" s="7">
        <v>0</v>
      </c>
    </row>
    <row r="307" spans="1:6">
      <c r="A307" s="11">
        <v>306</v>
      </c>
      <c r="B307">
        <v>46.089419999999997</v>
      </c>
      <c r="C307">
        <v>-91.229280000000003</v>
      </c>
      <c r="D307" s="4">
        <v>21</v>
      </c>
      <c r="F307" s="7">
        <v>0</v>
      </c>
    </row>
    <row r="308" spans="1:6">
      <c r="A308" s="11">
        <v>307</v>
      </c>
      <c r="B308">
        <v>46.08943</v>
      </c>
      <c r="C308">
        <v>-91.228440000000006</v>
      </c>
      <c r="D308" s="4">
        <v>16.5</v>
      </c>
      <c r="E308" s="4" t="s">
        <v>223</v>
      </c>
      <c r="F308" s="7">
        <v>0</v>
      </c>
    </row>
    <row r="309" spans="1:6">
      <c r="A309" s="11">
        <v>308</v>
      </c>
      <c r="B309">
        <v>46.089440000000003</v>
      </c>
      <c r="C309">
        <v>-91.227599999999995</v>
      </c>
      <c r="D309" s="4">
        <v>6.5</v>
      </c>
      <c r="E309" s="4" t="s">
        <v>223</v>
      </c>
      <c r="F309" s="7">
        <v>0</v>
      </c>
    </row>
    <row r="310" spans="1:6">
      <c r="A310" s="11">
        <v>309</v>
      </c>
      <c r="B310">
        <v>46.089440000000003</v>
      </c>
      <c r="C310">
        <v>-91.226759999999999</v>
      </c>
      <c r="D310" s="4">
        <v>5.5</v>
      </c>
      <c r="E310" s="4" t="s">
        <v>223</v>
      </c>
      <c r="F310" s="7">
        <v>0</v>
      </c>
    </row>
    <row r="311" spans="1:6">
      <c r="A311" s="11">
        <v>310</v>
      </c>
      <c r="B311">
        <v>46.089449999999999</v>
      </c>
      <c r="C311">
        <v>-91.225920000000002</v>
      </c>
      <c r="D311" s="4">
        <v>6.5</v>
      </c>
      <c r="E311" s="4" t="s">
        <v>223</v>
      </c>
      <c r="F311" s="7">
        <v>0</v>
      </c>
    </row>
    <row r="312" spans="1:6">
      <c r="A312" s="11">
        <v>311</v>
      </c>
      <c r="B312">
        <v>46.089460000000003</v>
      </c>
      <c r="C312">
        <v>-91.225080000000005</v>
      </c>
      <c r="D312" s="4">
        <v>13</v>
      </c>
      <c r="E312" s="4" t="s">
        <v>223</v>
      </c>
      <c r="F312" s="7">
        <v>0</v>
      </c>
    </row>
    <row r="313" spans="1:6">
      <c r="A313" s="11">
        <v>312</v>
      </c>
      <c r="B313">
        <v>46.089469999999999</v>
      </c>
      <c r="C313">
        <v>-91.224239999999995</v>
      </c>
      <c r="D313" s="4">
        <v>5.5</v>
      </c>
      <c r="E313" s="4" t="s">
        <v>223</v>
      </c>
      <c r="F313" s="7">
        <v>0</v>
      </c>
    </row>
    <row r="314" spans="1:6">
      <c r="A314" s="11">
        <v>313</v>
      </c>
      <c r="B314">
        <v>46.089480000000002</v>
      </c>
      <c r="C314">
        <v>-91.223399999999998</v>
      </c>
      <c r="D314" s="4">
        <v>6.5</v>
      </c>
      <c r="E314" s="4" t="s">
        <v>223</v>
      </c>
      <c r="F314" s="7">
        <v>0</v>
      </c>
    </row>
    <row r="315" spans="1:6">
      <c r="A315" s="11">
        <v>314</v>
      </c>
      <c r="B315">
        <v>46.089500000000001</v>
      </c>
      <c r="C315">
        <v>-91.221720000000005</v>
      </c>
      <c r="D315" s="4">
        <v>3.5</v>
      </c>
      <c r="E315" s="4" t="s">
        <v>223</v>
      </c>
      <c r="F315" s="7">
        <v>0</v>
      </c>
    </row>
    <row r="316" spans="1:6">
      <c r="A316" s="11">
        <v>315</v>
      </c>
      <c r="B316">
        <v>46.089979999999997</v>
      </c>
      <c r="C316">
        <v>-91.230980000000002</v>
      </c>
      <c r="D316" s="4">
        <v>6.5</v>
      </c>
      <c r="E316" s="4" t="s">
        <v>223</v>
      </c>
      <c r="F316" s="7">
        <v>0</v>
      </c>
    </row>
    <row r="317" spans="1:6">
      <c r="A317" s="11">
        <v>316</v>
      </c>
      <c r="B317">
        <v>46.08999</v>
      </c>
      <c r="C317">
        <v>-91.230140000000006</v>
      </c>
      <c r="D317" s="4">
        <v>7.5</v>
      </c>
      <c r="E317" s="4" t="s">
        <v>223</v>
      </c>
      <c r="F317" s="7">
        <v>0</v>
      </c>
    </row>
    <row r="318" spans="1:6">
      <c r="A318" s="11">
        <v>317</v>
      </c>
      <c r="B318">
        <v>46.09</v>
      </c>
      <c r="C318">
        <v>-91.229299999999995</v>
      </c>
      <c r="D318" s="4">
        <v>21</v>
      </c>
      <c r="F318" s="7">
        <v>0</v>
      </c>
    </row>
    <row r="319" spans="1:6">
      <c r="A319" s="11">
        <v>318</v>
      </c>
      <c r="B319">
        <v>46.090009999999999</v>
      </c>
      <c r="C319">
        <v>-91.228449999999995</v>
      </c>
      <c r="D319" s="4">
        <v>16.5</v>
      </c>
      <c r="E319" s="4" t="s">
        <v>223</v>
      </c>
      <c r="F319" s="7">
        <v>0</v>
      </c>
    </row>
    <row r="320" spans="1:6">
      <c r="A320" s="11">
        <v>319</v>
      </c>
      <c r="B320">
        <v>46.090020000000003</v>
      </c>
      <c r="C320">
        <v>-91.227609999999999</v>
      </c>
      <c r="D320" s="4">
        <v>7</v>
      </c>
      <c r="E320" s="4" t="s">
        <v>223</v>
      </c>
      <c r="F320" s="7">
        <v>0</v>
      </c>
    </row>
    <row r="321" spans="1:6">
      <c r="A321" s="11">
        <v>320</v>
      </c>
      <c r="B321">
        <v>46.090029999999999</v>
      </c>
      <c r="C321">
        <v>-91.226770000000002</v>
      </c>
      <c r="D321" s="4">
        <v>7.5</v>
      </c>
      <c r="E321" s="4" t="s">
        <v>223</v>
      </c>
      <c r="F321" s="7">
        <v>0</v>
      </c>
    </row>
    <row r="322" spans="1:6">
      <c r="A322" s="11">
        <v>321</v>
      </c>
      <c r="B322">
        <v>46.090040000000002</v>
      </c>
      <c r="C322">
        <v>-91.225930000000005</v>
      </c>
      <c r="D322" s="4">
        <v>19.5</v>
      </c>
      <c r="F322" s="7">
        <v>0</v>
      </c>
    </row>
    <row r="323" spans="1:6">
      <c r="A323" s="11">
        <v>322</v>
      </c>
      <c r="B323">
        <v>46.090049999999998</v>
      </c>
      <c r="C323">
        <v>-91.225089999999994</v>
      </c>
      <c r="D323" s="4">
        <v>6</v>
      </c>
      <c r="E323" s="4" t="s">
        <v>223</v>
      </c>
      <c r="F323" s="7">
        <v>0</v>
      </c>
    </row>
    <row r="324" spans="1:6">
      <c r="A324" s="11">
        <v>323</v>
      </c>
      <c r="B324">
        <v>46.090060000000001</v>
      </c>
      <c r="C324">
        <v>-91.224249999999998</v>
      </c>
      <c r="D324" s="4">
        <v>6</v>
      </c>
      <c r="E324" s="4" t="s">
        <v>223</v>
      </c>
      <c r="F324" s="7">
        <v>0</v>
      </c>
    </row>
    <row r="325" spans="1:6">
      <c r="A325" s="11">
        <v>324</v>
      </c>
      <c r="B325">
        <v>46.090060000000001</v>
      </c>
      <c r="C325">
        <v>-91.223410000000001</v>
      </c>
      <c r="D325" s="4">
        <v>7</v>
      </c>
      <c r="E325" s="4" t="s">
        <v>223</v>
      </c>
      <c r="F325" s="7">
        <v>0</v>
      </c>
    </row>
    <row r="326" spans="1:6">
      <c r="A326" s="11">
        <v>325</v>
      </c>
      <c r="B326">
        <v>46.090069999999997</v>
      </c>
      <c r="C326">
        <v>-91.222570000000005</v>
      </c>
      <c r="D326" s="4">
        <v>5.5</v>
      </c>
      <c r="E326" s="4" t="s">
        <v>223</v>
      </c>
      <c r="F326" s="7">
        <v>0</v>
      </c>
    </row>
    <row r="327" spans="1:6">
      <c r="A327" s="11">
        <v>326</v>
      </c>
      <c r="B327">
        <v>46.09008</v>
      </c>
      <c r="C327">
        <v>-91.221729999999994</v>
      </c>
      <c r="D327" s="4">
        <v>5</v>
      </c>
      <c r="E327" s="4" t="s">
        <v>223</v>
      </c>
      <c r="F327" s="7">
        <v>0</v>
      </c>
    </row>
    <row r="328" spans="1:6">
      <c r="A328" s="11">
        <v>327</v>
      </c>
      <c r="B328">
        <v>46.090089999999996</v>
      </c>
      <c r="C328">
        <v>-91.220889999999997</v>
      </c>
      <c r="D328" s="4">
        <v>4</v>
      </c>
      <c r="E328" s="4" t="s">
        <v>223</v>
      </c>
      <c r="F328" s="7">
        <v>0</v>
      </c>
    </row>
    <row r="329" spans="1:6">
      <c r="A329" s="11">
        <v>328</v>
      </c>
      <c r="B329">
        <v>46.0901</v>
      </c>
      <c r="C329">
        <v>-91.220050000000001</v>
      </c>
      <c r="D329" s="4">
        <v>3.5</v>
      </c>
      <c r="E329" s="4" t="s">
        <v>223</v>
      </c>
      <c r="F329" s="7">
        <v>0</v>
      </c>
    </row>
    <row r="330" spans="1:6">
      <c r="A330" s="11">
        <v>329</v>
      </c>
      <c r="B330">
        <v>46.090580000000003</v>
      </c>
      <c r="C330">
        <v>-91.230149999999995</v>
      </c>
      <c r="D330" s="4">
        <v>8</v>
      </c>
      <c r="E330" s="4" t="s">
        <v>223</v>
      </c>
      <c r="F330" s="7">
        <v>0</v>
      </c>
    </row>
    <row r="331" spans="1:6">
      <c r="A331" s="11">
        <v>330</v>
      </c>
      <c r="B331">
        <v>46.090589999999999</v>
      </c>
      <c r="C331">
        <v>-91.229309999999998</v>
      </c>
      <c r="D331" s="4">
        <v>20.5</v>
      </c>
      <c r="F331" s="7">
        <v>0</v>
      </c>
    </row>
    <row r="332" spans="1:6">
      <c r="A332" s="11">
        <v>331</v>
      </c>
      <c r="B332">
        <v>46.090600000000002</v>
      </c>
      <c r="C332">
        <v>-91.228470000000002</v>
      </c>
      <c r="D332" s="4">
        <v>19</v>
      </c>
      <c r="E332" s="4" t="s">
        <v>223</v>
      </c>
      <c r="F332" s="7">
        <v>0</v>
      </c>
    </row>
    <row r="333" spans="1:6">
      <c r="A333" s="11">
        <v>332</v>
      </c>
      <c r="B333">
        <v>46.090600000000002</v>
      </c>
      <c r="C333">
        <v>-91.227630000000005</v>
      </c>
      <c r="D333" s="4">
        <v>6</v>
      </c>
      <c r="E333" s="4" t="s">
        <v>223</v>
      </c>
      <c r="F333" s="7">
        <v>0</v>
      </c>
    </row>
    <row r="334" spans="1:6">
      <c r="A334" s="11">
        <v>333</v>
      </c>
      <c r="B334">
        <v>46.090609999999998</v>
      </c>
      <c r="C334">
        <v>-91.226789999999994</v>
      </c>
      <c r="D334" s="4">
        <v>16</v>
      </c>
      <c r="E334" s="4" t="s">
        <v>223</v>
      </c>
      <c r="F334" s="7">
        <v>0</v>
      </c>
    </row>
    <row r="335" spans="1:6">
      <c r="A335" s="11">
        <v>334</v>
      </c>
      <c r="B335">
        <v>46.090620000000001</v>
      </c>
      <c r="C335">
        <v>-91.225949999999997</v>
      </c>
      <c r="D335" s="4">
        <v>20</v>
      </c>
      <c r="F335" s="7">
        <v>0</v>
      </c>
    </row>
    <row r="336" spans="1:6">
      <c r="A336" s="11">
        <v>335</v>
      </c>
      <c r="B336">
        <v>46.090629999999997</v>
      </c>
      <c r="C336">
        <v>-91.225110000000001</v>
      </c>
      <c r="D336" s="4">
        <v>16.5</v>
      </c>
      <c r="E336" s="4" t="s">
        <v>223</v>
      </c>
      <c r="F336" s="7">
        <v>0</v>
      </c>
    </row>
    <row r="337" spans="1:6">
      <c r="A337" s="11">
        <v>336</v>
      </c>
      <c r="B337">
        <v>46.09064</v>
      </c>
      <c r="C337">
        <v>-91.224260000000001</v>
      </c>
      <c r="D337" s="4">
        <v>6</v>
      </c>
      <c r="E337" s="4" t="s">
        <v>223</v>
      </c>
      <c r="F337" s="7">
        <v>0</v>
      </c>
    </row>
    <row r="338" spans="1:6">
      <c r="A338" s="11">
        <v>337</v>
      </c>
      <c r="B338">
        <v>46.090649999999997</v>
      </c>
      <c r="C338">
        <v>-91.223420000000004</v>
      </c>
      <c r="D338" s="4">
        <v>3</v>
      </c>
      <c r="E338" s="4" t="s">
        <v>225</v>
      </c>
      <c r="F338" s="7">
        <v>0</v>
      </c>
    </row>
    <row r="339" spans="1:6">
      <c r="A339" s="11">
        <v>338</v>
      </c>
      <c r="B339">
        <v>46.09066</v>
      </c>
      <c r="C339">
        <v>-91.222579999999994</v>
      </c>
      <c r="D339" s="4">
        <v>7</v>
      </c>
      <c r="E339" s="4" t="s">
        <v>223</v>
      </c>
      <c r="F339" s="7">
        <v>0</v>
      </c>
    </row>
    <row r="340" spans="1:6">
      <c r="A340" s="11">
        <v>339</v>
      </c>
      <c r="B340">
        <v>46.090679999999999</v>
      </c>
      <c r="C340">
        <v>-91.2209</v>
      </c>
      <c r="D340" s="4">
        <v>5</v>
      </c>
      <c r="E340" s="4" t="s">
        <v>223</v>
      </c>
      <c r="F340" s="7">
        <v>0</v>
      </c>
    </row>
    <row r="341" spans="1:6">
      <c r="A341" s="11">
        <v>340</v>
      </c>
      <c r="B341">
        <v>46.090690000000002</v>
      </c>
      <c r="C341">
        <v>-91.220060000000004</v>
      </c>
      <c r="D341" s="4">
        <v>3.5</v>
      </c>
      <c r="E341" s="4" t="s">
        <v>223</v>
      </c>
      <c r="F341" s="7">
        <v>0</v>
      </c>
    </row>
    <row r="342" spans="1:6">
      <c r="A342" s="11">
        <v>341</v>
      </c>
      <c r="B342">
        <v>46.091160000000002</v>
      </c>
      <c r="C342">
        <v>-91.230159999999998</v>
      </c>
      <c r="D342" s="4">
        <v>8.5</v>
      </c>
      <c r="E342" s="4" t="s">
        <v>223</v>
      </c>
      <c r="F342" s="7">
        <v>0</v>
      </c>
    </row>
    <row r="343" spans="1:6">
      <c r="A343" s="11">
        <v>342</v>
      </c>
      <c r="B343">
        <v>46.091169999999998</v>
      </c>
      <c r="C343">
        <v>-91.229320000000001</v>
      </c>
      <c r="D343" s="4">
        <v>20</v>
      </c>
      <c r="F343" s="7">
        <v>0</v>
      </c>
    </row>
    <row r="344" spans="1:6">
      <c r="A344" s="11">
        <v>343</v>
      </c>
      <c r="B344">
        <v>46.091180000000001</v>
      </c>
      <c r="C344">
        <v>-91.228480000000005</v>
      </c>
      <c r="D344" s="4">
        <v>19</v>
      </c>
      <c r="F344" s="7">
        <v>0</v>
      </c>
    </row>
    <row r="345" spans="1:6">
      <c r="A345" s="11">
        <v>344</v>
      </c>
      <c r="B345">
        <v>46.091189999999997</v>
      </c>
      <c r="C345">
        <v>-91.227639999999994</v>
      </c>
      <c r="D345" s="4">
        <v>7.5</v>
      </c>
      <c r="E345" s="4" t="s">
        <v>223</v>
      </c>
      <c r="F345" s="7">
        <v>0</v>
      </c>
    </row>
    <row r="346" spans="1:6">
      <c r="A346" s="11">
        <v>345</v>
      </c>
      <c r="B346">
        <v>46.091200000000001</v>
      </c>
      <c r="C346">
        <v>-91.226799999999997</v>
      </c>
      <c r="D346" s="4">
        <v>19</v>
      </c>
      <c r="F346" s="7">
        <v>0</v>
      </c>
    </row>
    <row r="347" spans="1:6">
      <c r="A347" s="11">
        <v>346</v>
      </c>
      <c r="B347">
        <v>46.091209999999997</v>
      </c>
      <c r="C347">
        <v>-91.225960000000001</v>
      </c>
      <c r="D347" s="4">
        <v>20.5</v>
      </c>
      <c r="F347" s="7">
        <v>0</v>
      </c>
    </row>
    <row r="348" spans="1:6">
      <c r="A348" s="11">
        <v>347</v>
      </c>
      <c r="B348">
        <v>46.09122</v>
      </c>
      <c r="C348">
        <v>-91.225120000000004</v>
      </c>
      <c r="D348" s="4">
        <v>19</v>
      </c>
      <c r="F348" s="7">
        <v>0</v>
      </c>
    </row>
    <row r="349" spans="1:6">
      <c r="A349" s="11">
        <v>348</v>
      </c>
      <c r="B349">
        <v>46.091230000000003</v>
      </c>
      <c r="C349">
        <v>-91.224279999999993</v>
      </c>
      <c r="D349" s="4">
        <v>15.5</v>
      </c>
      <c r="E349" s="4" t="s">
        <v>223</v>
      </c>
      <c r="F349" s="7">
        <v>0</v>
      </c>
    </row>
    <row r="350" spans="1:6">
      <c r="A350" s="11">
        <v>349</v>
      </c>
      <c r="B350">
        <v>46.091239999999999</v>
      </c>
      <c r="C350">
        <v>-91.223439999999997</v>
      </c>
      <c r="D350" s="4">
        <v>6.5</v>
      </c>
      <c r="E350" s="4" t="s">
        <v>223</v>
      </c>
      <c r="F350" s="7">
        <v>0</v>
      </c>
    </row>
    <row r="351" spans="1:6">
      <c r="A351" s="11">
        <v>350</v>
      </c>
      <c r="B351">
        <v>46.091239999999999</v>
      </c>
      <c r="C351">
        <v>-91.2226</v>
      </c>
      <c r="D351" s="4">
        <v>6</v>
      </c>
      <c r="E351" s="4" t="s">
        <v>223</v>
      </c>
      <c r="F351" s="7">
        <v>0</v>
      </c>
    </row>
    <row r="352" spans="1:6">
      <c r="A352" s="11">
        <v>351</v>
      </c>
      <c r="B352">
        <v>46.091250000000002</v>
      </c>
      <c r="C352">
        <v>-91.221760000000003</v>
      </c>
      <c r="D352" s="4">
        <v>6</v>
      </c>
      <c r="E352" s="4" t="s">
        <v>223</v>
      </c>
      <c r="F352" s="7">
        <v>0</v>
      </c>
    </row>
    <row r="353" spans="1:6">
      <c r="A353" s="11">
        <v>352</v>
      </c>
      <c r="B353">
        <v>46.091259999999998</v>
      </c>
      <c r="C353">
        <v>-91.220910000000003</v>
      </c>
      <c r="D353" s="4">
        <v>5.5</v>
      </c>
      <c r="E353" s="4" t="s">
        <v>223</v>
      </c>
      <c r="F353" s="7">
        <v>0</v>
      </c>
    </row>
    <row r="354" spans="1:6">
      <c r="A354" s="11">
        <v>353</v>
      </c>
      <c r="B354">
        <v>46.091270000000002</v>
      </c>
      <c r="C354">
        <v>-91.220070000000007</v>
      </c>
      <c r="D354" s="4">
        <v>4</v>
      </c>
      <c r="E354" s="4" t="s">
        <v>225</v>
      </c>
      <c r="F354" s="7">
        <v>0</v>
      </c>
    </row>
    <row r="355" spans="1:6">
      <c r="A355" s="11">
        <v>354</v>
      </c>
      <c r="B355">
        <v>46.091749999999998</v>
      </c>
      <c r="C355">
        <v>-91.230170000000001</v>
      </c>
      <c r="D355" s="4">
        <v>6</v>
      </c>
      <c r="E355" s="4" t="s">
        <v>223</v>
      </c>
      <c r="F355" s="7">
        <v>0</v>
      </c>
    </row>
    <row r="356" spans="1:6">
      <c r="A356" s="11">
        <v>355</v>
      </c>
      <c r="B356">
        <v>46.091760000000001</v>
      </c>
      <c r="C356">
        <v>-91.229330000000004</v>
      </c>
      <c r="D356" s="4">
        <v>20.5</v>
      </c>
      <c r="F356" s="7">
        <v>0</v>
      </c>
    </row>
    <row r="357" spans="1:6">
      <c r="A357" s="11">
        <v>356</v>
      </c>
      <c r="B357">
        <v>46.091769999999997</v>
      </c>
      <c r="C357">
        <v>-91.228489999999994</v>
      </c>
      <c r="D357" s="4">
        <v>22</v>
      </c>
      <c r="F357" s="7">
        <v>0</v>
      </c>
    </row>
    <row r="358" spans="1:6">
      <c r="A358" s="11">
        <v>357</v>
      </c>
      <c r="B358">
        <v>46.091769999999997</v>
      </c>
      <c r="C358">
        <v>-91.227649999999997</v>
      </c>
      <c r="D358" s="4">
        <v>7</v>
      </c>
      <c r="E358" s="4" t="s">
        <v>223</v>
      </c>
      <c r="F358" s="7">
        <v>0</v>
      </c>
    </row>
    <row r="359" spans="1:6">
      <c r="A359" s="11">
        <v>358</v>
      </c>
      <c r="B359">
        <v>46.09178</v>
      </c>
      <c r="C359">
        <v>-91.22681</v>
      </c>
      <c r="D359" s="4">
        <v>18.5</v>
      </c>
      <c r="E359" s="4" t="s">
        <v>223</v>
      </c>
      <c r="F359" s="7">
        <v>0</v>
      </c>
    </row>
    <row r="360" spans="1:6">
      <c r="A360" s="11">
        <v>359</v>
      </c>
      <c r="B360">
        <v>46.091790000000003</v>
      </c>
      <c r="C360">
        <v>-91.225970000000004</v>
      </c>
      <c r="D360" s="4">
        <v>21.5</v>
      </c>
      <c r="F360" s="7">
        <v>0</v>
      </c>
    </row>
    <row r="361" spans="1:6">
      <c r="A361" s="11">
        <v>360</v>
      </c>
      <c r="B361">
        <v>46.091799999999999</v>
      </c>
      <c r="C361">
        <v>-91.225129999999993</v>
      </c>
      <c r="D361" s="4">
        <v>19.5</v>
      </c>
      <c r="F361" s="7">
        <v>0</v>
      </c>
    </row>
    <row r="362" spans="1:6">
      <c r="A362" s="11">
        <v>361</v>
      </c>
      <c r="B362">
        <v>46.091810000000002</v>
      </c>
      <c r="C362">
        <v>-91.224289999999996</v>
      </c>
      <c r="D362" s="4">
        <v>19.5</v>
      </c>
      <c r="F362" s="7">
        <v>0</v>
      </c>
    </row>
    <row r="363" spans="1:6">
      <c r="A363" s="11">
        <v>362</v>
      </c>
      <c r="B363">
        <v>46.091819999999998</v>
      </c>
      <c r="C363">
        <v>-91.22345</v>
      </c>
      <c r="D363" s="4">
        <v>18.5</v>
      </c>
      <c r="E363" s="4" t="s">
        <v>223</v>
      </c>
      <c r="F363" s="7">
        <v>0</v>
      </c>
    </row>
    <row r="364" spans="1:6">
      <c r="A364" s="11">
        <v>363</v>
      </c>
      <c r="B364">
        <v>46.091830000000002</v>
      </c>
      <c r="C364">
        <v>-91.222610000000003</v>
      </c>
      <c r="D364" s="4">
        <v>15.5</v>
      </c>
      <c r="E364" s="4" t="s">
        <v>223</v>
      </c>
      <c r="F364" s="7">
        <v>0</v>
      </c>
    </row>
    <row r="365" spans="1:6">
      <c r="A365" s="11">
        <v>364</v>
      </c>
      <c r="B365">
        <v>46.091839999999998</v>
      </c>
      <c r="C365">
        <v>-91.221770000000006</v>
      </c>
      <c r="D365" s="4">
        <v>5</v>
      </c>
      <c r="E365" s="4" t="s">
        <v>223</v>
      </c>
      <c r="F365" s="7">
        <v>0</v>
      </c>
    </row>
    <row r="366" spans="1:6">
      <c r="A366" s="11">
        <v>365</v>
      </c>
      <c r="B366">
        <v>46.091850000000001</v>
      </c>
      <c r="C366">
        <v>-91.220929999999996</v>
      </c>
      <c r="D366" s="4">
        <v>3</v>
      </c>
      <c r="E366" s="4" t="s">
        <v>225</v>
      </c>
      <c r="F366" s="7">
        <v>0</v>
      </c>
    </row>
    <row r="367" spans="1:6">
      <c r="A367" s="11">
        <v>366</v>
      </c>
      <c r="B367">
        <v>46.091859999999997</v>
      </c>
      <c r="C367">
        <v>-91.220089999999999</v>
      </c>
      <c r="D367" s="4">
        <v>3.5</v>
      </c>
      <c r="E367" s="4" t="s">
        <v>223</v>
      </c>
      <c r="F367" s="7">
        <v>0</v>
      </c>
    </row>
    <row r="368" spans="1:6">
      <c r="A368" s="11">
        <v>367</v>
      </c>
      <c r="B368">
        <v>46.092320000000001</v>
      </c>
      <c r="C368">
        <v>-91.231030000000004</v>
      </c>
      <c r="D368" s="4">
        <v>6</v>
      </c>
      <c r="E368" s="4" t="s">
        <v>223</v>
      </c>
      <c r="F368" s="7">
        <v>0</v>
      </c>
    </row>
    <row r="369" spans="1:6">
      <c r="A369" s="11">
        <v>368</v>
      </c>
      <c r="B369">
        <v>46.092329999999997</v>
      </c>
      <c r="C369">
        <v>-91.230189999999993</v>
      </c>
      <c r="D369" s="4">
        <v>7</v>
      </c>
      <c r="E369" s="4" t="s">
        <v>223</v>
      </c>
      <c r="F369" s="7">
        <v>0</v>
      </c>
    </row>
    <row r="370" spans="1:6">
      <c r="A370" s="11">
        <v>369</v>
      </c>
      <c r="B370">
        <v>46.09234</v>
      </c>
      <c r="C370">
        <v>-91.229349999999997</v>
      </c>
      <c r="D370" s="4">
        <v>21.5</v>
      </c>
      <c r="F370" s="7">
        <v>0</v>
      </c>
    </row>
    <row r="371" spans="1:6">
      <c r="A371" s="11">
        <v>370</v>
      </c>
      <c r="B371">
        <v>46.092350000000003</v>
      </c>
      <c r="C371">
        <v>-91.22851</v>
      </c>
      <c r="D371" s="4">
        <v>21.5</v>
      </c>
      <c r="F371" s="7">
        <v>0</v>
      </c>
    </row>
    <row r="372" spans="1:6">
      <c r="A372" s="11">
        <v>371</v>
      </c>
      <c r="B372">
        <v>46.092359999999999</v>
      </c>
      <c r="C372">
        <v>-91.227670000000003</v>
      </c>
      <c r="D372" s="4">
        <v>20.5</v>
      </c>
      <c r="F372" s="7">
        <v>0</v>
      </c>
    </row>
    <row r="373" spans="1:6">
      <c r="A373" s="11">
        <v>372</v>
      </c>
      <c r="B373">
        <v>46.092370000000003</v>
      </c>
      <c r="C373">
        <v>-91.226820000000004</v>
      </c>
      <c r="D373" s="4">
        <v>22.5</v>
      </c>
      <c r="F373" s="7">
        <v>0</v>
      </c>
    </row>
    <row r="374" spans="1:6">
      <c r="A374" s="11">
        <v>373</v>
      </c>
      <c r="B374">
        <v>46.092379999999999</v>
      </c>
      <c r="C374">
        <v>-91.225980000000007</v>
      </c>
      <c r="D374" s="4">
        <v>22.5</v>
      </c>
      <c r="F374" s="7">
        <v>0</v>
      </c>
    </row>
    <row r="375" spans="1:6">
      <c r="A375" s="11">
        <v>374</v>
      </c>
      <c r="B375">
        <v>46.092390000000002</v>
      </c>
      <c r="C375">
        <v>-91.225139999999996</v>
      </c>
      <c r="D375" s="4">
        <v>20.5</v>
      </c>
      <c r="F375" s="7">
        <v>0</v>
      </c>
    </row>
    <row r="376" spans="1:6">
      <c r="A376" s="11">
        <v>375</v>
      </c>
      <c r="B376">
        <v>46.092399999999998</v>
      </c>
      <c r="C376">
        <v>-91.224299999999999</v>
      </c>
      <c r="D376" s="4">
        <v>21.5</v>
      </c>
      <c r="F376" s="7">
        <v>0</v>
      </c>
    </row>
    <row r="377" spans="1:6">
      <c r="A377" s="11">
        <v>376</v>
      </c>
      <c r="B377">
        <v>46.092399999999998</v>
      </c>
      <c r="C377">
        <v>-91.223460000000003</v>
      </c>
      <c r="D377" s="4">
        <v>20.5</v>
      </c>
      <c r="F377" s="7">
        <v>0</v>
      </c>
    </row>
    <row r="378" spans="1:6">
      <c r="A378" s="11">
        <v>377</v>
      </c>
      <c r="B378">
        <v>46.092410000000001</v>
      </c>
      <c r="C378">
        <v>-91.222620000000006</v>
      </c>
      <c r="D378" s="4">
        <v>13</v>
      </c>
      <c r="E378" s="4" t="s">
        <v>223</v>
      </c>
      <c r="F378" s="7">
        <v>0</v>
      </c>
    </row>
    <row r="379" spans="1:6">
      <c r="A379" s="11">
        <v>378</v>
      </c>
      <c r="B379">
        <v>46.092419999999997</v>
      </c>
      <c r="C379">
        <v>-91.221779999999995</v>
      </c>
      <c r="D379" s="4">
        <v>7.5</v>
      </c>
      <c r="E379" s="4" t="s">
        <v>223</v>
      </c>
      <c r="F379" s="7">
        <v>0</v>
      </c>
    </row>
    <row r="380" spans="1:6">
      <c r="A380" s="11">
        <v>379</v>
      </c>
      <c r="B380">
        <v>46.0929</v>
      </c>
      <c r="C380">
        <v>-91.231880000000004</v>
      </c>
      <c r="D380" s="4">
        <v>3</v>
      </c>
      <c r="E380" s="4" t="s">
        <v>224</v>
      </c>
      <c r="F380" s="7">
        <v>0</v>
      </c>
    </row>
    <row r="381" spans="1:6">
      <c r="A381" s="11">
        <v>380</v>
      </c>
      <c r="B381">
        <v>46.092910000000003</v>
      </c>
      <c r="C381">
        <v>-91.231039999999993</v>
      </c>
      <c r="D381" s="4">
        <v>5.5</v>
      </c>
      <c r="E381" s="4" t="s">
        <v>223</v>
      </c>
      <c r="F381" s="7">
        <v>0</v>
      </c>
    </row>
    <row r="382" spans="1:6">
      <c r="A382" s="11">
        <v>381</v>
      </c>
      <c r="B382">
        <v>46.092919999999999</v>
      </c>
      <c r="C382">
        <v>-91.230199999999996</v>
      </c>
      <c r="D382" s="4">
        <v>8.5</v>
      </c>
      <c r="E382" s="4" t="s">
        <v>223</v>
      </c>
      <c r="F382" s="7">
        <v>0</v>
      </c>
    </row>
    <row r="383" spans="1:6">
      <c r="A383" s="11">
        <v>382</v>
      </c>
      <c r="B383">
        <v>46.092930000000003</v>
      </c>
      <c r="C383">
        <v>-91.22936</v>
      </c>
      <c r="D383" s="4">
        <v>18.5</v>
      </c>
      <c r="E383" s="4" t="s">
        <v>223</v>
      </c>
      <c r="F383" s="7">
        <v>0</v>
      </c>
    </row>
    <row r="384" spans="1:6">
      <c r="A384" s="11">
        <v>383</v>
      </c>
      <c r="B384">
        <v>46.092930000000003</v>
      </c>
      <c r="C384">
        <v>-91.228520000000003</v>
      </c>
      <c r="D384" s="4">
        <v>21.5</v>
      </c>
      <c r="F384" s="7">
        <v>0</v>
      </c>
    </row>
    <row r="385" spans="1:6">
      <c r="A385" s="11">
        <v>384</v>
      </c>
      <c r="B385">
        <v>46.092939999999999</v>
      </c>
      <c r="C385">
        <v>-91.227680000000007</v>
      </c>
      <c r="D385" s="4">
        <v>24.5</v>
      </c>
      <c r="F385" s="7">
        <v>0</v>
      </c>
    </row>
    <row r="386" spans="1:6">
      <c r="A386" s="11">
        <v>385</v>
      </c>
      <c r="B386">
        <v>46.092950000000002</v>
      </c>
      <c r="C386">
        <v>-91.226839999999996</v>
      </c>
      <c r="D386" s="4">
        <v>25</v>
      </c>
      <c r="F386" s="7">
        <v>0</v>
      </c>
    </row>
    <row r="387" spans="1:6">
      <c r="A387" s="11">
        <v>386</v>
      </c>
      <c r="B387">
        <v>46.092959999999998</v>
      </c>
      <c r="C387">
        <v>-91.225999999999999</v>
      </c>
      <c r="D387" s="4">
        <v>25</v>
      </c>
      <c r="F387" s="7">
        <v>0</v>
      </c>
    </row>
    <row r="388" spans="1:6">
      <c r="A388" s="11">
        <v>387</v>
      </c>
      <c r="B388">
        <v>46.092970000000001</v>
      </c>
      <c r="C388">
        <v>-91.225160000000002</v>
      </c>
      <c r="D388" s="4">
        <v>24.5</v>
      </c>
      <c r="F388" s="7">
        <v>0</v>
      </c>
    </row>
    <row r="389" spans="1:6">
      <c r="A389" s="11">
        <v>388</v>
      </c>
      <c r="B389">
        <v>46.092979999999997</v>
      </c>
      <c r="C389">
        <v>-91.224320000000006</v>
      </c>
      <c r="D389" s="4">
        <v>23.5</v>
      </c>
      <c r="F389" s="7">
        <v>0</v>
      </c>
    </row>
    <row r="390" spans="1:6">
      <c r="A390" s="11">
        <v>389</v>
      </c>
      <c r="B390">
        <v>46.09299</v>
      </c>
      <c r="C390">
        <v>-91.223470000000006</v>
      </c>
      <c r="D390" s="4">
        <v>22</v>
      </c>
      <c r="F390" s="7">
        <v>0</v>
      </c>
    </row>
    <row r="391" spans="1:6">
      <c r="A391" s="11">
        <v>390</v>
      </c>
      <c r="B391">
        <v>46.093000000000004</v>
      </c>
      <c r="C391">
        <v>-91.222639999999998</v>
      </c>
      <c r="D391" s="4">
        <v>19.5</v>
      </c>
      <c r="F391" s="7">
        <v>0</v>
      </c>
    </row>
    <row r="392" spans="1:6">
      <c r="A392" s="11">
        <v>391</v>
      </c>
      <c r="B392">
        <v>46.09301</v>
      </c>
      <c r="C392">
        <v>-91.221789999999999</v>
      </c>
      <c r="D392" s="4">
        <v>6.5</v>
      </c>
      <c r="E392" s="4" t="s">
        <v>223</v>
      </c>
      <c r="F392" s="7">
        <v>0</v>
      </c>
    </row>
    <row r="393" spans="1:6">
      <c r="A393" s="11">
        <v>392</v>
      </c>
      <c r="B393">
        <v>46.093490000000003</v>
      </c>
      <c r="C393">
        <v>-91.231049999999996</v>
      </c>
      <c r="D393" s="4">
        <v>6</v>
      </c>
      <c r="E393" s="4" t="s">
        <v>223</v>
      </c>
      <c r="F393" s="7">
        <v>0</v>
      </c>
    </row>
    <row r="394" spans="1:6">
      <c r="A394" s="11">
        <v>393</v>
      </c>
      <c r="B394">
        <v>46.093499999999999</v>
      </c>
      <c r="C394">
        <v>-91.23021</v>
      </c>
      <c r="D394" s="4">
        <v>6</v>
      </c>
      <c r="E394" s="4" t="s">
        <v>223</v>
      </c>
      <c r="F394" s="7">
        <v>0</v>
      </c>
    </row>
    <row r="395" spans="1:6">
      <c r="A395" s="11">
        <v>394</v>
      </c>
      <c r="B395">
        <v>46.093510000000002</v>
      </c>
      <c r="C395">
        <v>-91.229370000000003</v>
      </c>
      <c r="D395" s="4">
        <v>16</v>
      </c>
      <c r="E395" s="4" t="s">
        <v>223</v>
      </c>
      <c r="F395" s="7">
        <v>0</v>
      </c>
    </row>
    <row r="396" spans="1:6">
      <c r="A396" s="11">
        <v>395</v>
      </c>
      <c r="B396">
        <v>46.093519999999998</v>
      </c>
      <c r="C396">
        <v>-91.228530000000006</v>
      </c>
      <c r="D396" s="4">
        <v>22.5</v>
      </c>
      <c r="F396" s="7">
        <v>0</v>
      </c>
    </row>
    <row r="397" spans="1:6">
      <c r="A397" s="11">
        <v>396</v>
      </c>
      <c r="B397">
        <v>46.093530000000001</v>
      </c>
      <c r="C397">
        <v>-91.227689999999996</v>
      </c>
      <c r="D397" s="4">
        <v>25.5</v>
      </c>
      <c r="F397" s="7">
        <v>0</v>
      </c>
    </row>
    <row r="398" spans="1:6">
      <c r="A398" s="11">
        <v>397</v>
      </c>
      <c r="B398">
        <v>46.093539999999997</v>
      </c>
      <c r="C398">
        <v>-91.226849999999999</v>
      </c>
      <c r="D398" s="4">
        <v>29</v>
      </c>
      <c r="F398" s="7">
        <v>0</v>
      </c>
    </row>
    <row r="399" spans="1:6">
      <c r="A399" s="11">
        <v>398</v>
      </c>
      <c r="B399">
        <v>46.09355</v>
      </c>
      <c r="C399">
        <v>-91.226010000000002</v>
      </c>
      <c r="D399" s="4">
        <v>30.5</v>
      </c>
      <c r="F399" s="7">
        <v>0</v>
      </c>
    </row>
    <row r="400" spans="1:6">
      <c r="A400" s="11">
        <v>399</v>
      </c>
      <c r="B400">
        <v>46.093559999999997</v>
      </c>
      <c r="C400">
        <v>-91.225170000000006</v>
      </c>
      <c r="D400" s="4">
        <v>32.5</v>
      </c>
      <c r="F400" s="7">
        <v>0</v>
      </c>
    </row>
    <row r="401" spans="1:6">
      <c r="A401" s="11">
        <v>400</v>
      </c>
      <c r="B401">
        <v>46.09357</v>
      </c>
      <c r="C401">
        <v>-91.224329999999995</v>
      </c>
      <c r="D401" s="4">
        <v>32</v>
      </c>
      <c r="F401" s="7">
        <v>0</v>
      </c>
    </row>
    <row r="402" spans="1:6">
      <c r="A402" s="11">
        <v>401</v>
      </c>
      <c r="B402">
        <v>46.09357</v>
      </c>
      <c r="C402">
        <v>-91.223489999999998</v>
      </c>
      <c r="D402" s="4">
        <v>24.5</v>
      </c>
      <c r="F402" s="7">
        <v>0</v>
      </c>
    </row>
    <row r="403" spans="1:6">
      <c r="A403" s="11">
        <v>402</v>
      </c>
      <c r="B403">
        <v>46.093580000000003</v>
      </c>
      <c r="C403">
        <v>-91.222650000000002</v>
      </c>
      <c r="D403" s="4">
        <v>19.5</v>
      </c>
      <c r="F403" s="7">
        <v>0</v>
      </c>
    </row>
    <row r="404" spans="1:6">
      <c r="A404" s="11">
        <v>403</v>
      </c>
      <c r="B404">
        <v>46.093589999999999</v>
      </c>
      <c r="C404">
        <v>-91.221810000000005</v>
      </c>
      <c r="D404" s="4">
        <v>5.5</v>
      </c>
      <c r="E404" s="4" t="s">
        <v>223</v>
      </c>
      <c r="F404" s="7">
        <v>0</v>
      </c>
    </row>
    <row r="405" spans="1:6">
      <c r="A405" s="11">
        <v>404</v>
      </c>
      <c r="B405">
        <v>46.094090000000001</v>
      </c>
      <c r="C405">
        <v>-91.230230000000006</v>
      </c>
      <c r="D405" s="4">
        <v>5</v>
      </c>
      <c r="E405" s="4" t="s">
        <v>223</v>
      </c>
      <c r="F405" s="7">
        <v>0</v>
      </c>
    </row>
    <row r="406" spans="1:6">
      <c r="A406" s="11">
        <v>405</v>
      </c>
      <c r="B406">
        <v>46.094099999999997</v>
      </c>
      <c r="C406">
        <v>-91.229389999999995</v>
      </c>
      <c r="D406" s="4">
        <v>7.5</v>
      </c>
      <c r="E406" s="4" t="s">
        <v>223</v>
      </c>
      <c r="F406" s="7">
        <v>0</v>
      </c>
    </row>
    <row r="407" spans="1:6">
      <c r="A407" s="11">
        <v>406</v>
      </c>
      <c r="B407">
        <v>46.094099999999997</v>
      </c>
      <c r="C407">
        <v>-91.228549999999998</v>
      </c>
      <c r="D407" s="4">
        <v>20</v>
      </c>
      <c r="F407" s="7">
        <v>0</v>
      </c>
    </row>
    <row r="408" spans="1:6">
      <c r="A408" s="11">
        <v>407</v>
      </c>
      <c r="B408">
        <v>46.094110000000001</v>
      </c>
      <c r="C408">
        <v>-91.227699999999999</v>
      </c>
      <c r="D408" s="4">
        <v>26</v>
      </c>
      <c r="F408" s="7">
        <v>0</v>
      </c>
    </row>
    <row r="409" spans="1:6">
      <c r="A409" s="11">
        <v>408</v>
      </c>
      <c r="B409">
        <v>46.094119999999997</v>
      </c>
      <c r="C409">
        <v>-91.226860000000002</v>
      </c>
      <c r="D409" s="4">
        <v>27.5</v>
      </c>
      <c r="F409" s="7">
        <v>0</v>
      </c>
    </row>
    <row r="410" spans="1:6">
      <c r="A410" s="11">
        <v>409</v>
      </c>
      <c r="B410">
        <v>46.09413</v>
      </c>
      <c r="C410">
        <v>-91.226020000000005</v>
      </c>
      <c r="D410" s="4">
        <v>27.5</v>
      </c>
      <c r="F410" s="7">
        <v>0</v>
      </c>
    </row>
    <row r="411" spans="1:6">
      <c r="A411" s="11">
        <v>410</v>
      </c>
      <c r="B411">
        <v>46.094140000000003</v>
      </c>
      <c r="C411">
        <v>-91.225179999999995</v>
      </c>
      <c r="D411" s="4">
        <v>28</v>
      </c>
      <c r="F411" s="7">
        <v>0</v>
      </c>
    </row>
    <row r="412" spans="1:6">
      <c r="A412" s="11">
        <v>411</v>
      </c>
      <c r="B412">
        <v>46.094149999999999</v>
      </c>
      <c r="C412">
        <v>-91.224339999999998</v>
      </c>
      <c r="D412" s="4">
        <v>24</v>
      </c>
      <c r="F412" s="7">
        <v>0</v>
      </c>
    </row>
    <row r="413" spans="1:6">
      <c r="A413" s="11">
        <v>412</v>
      </c>
      <c r="B413">
        <v>46.094160000000002</v>
      </c>
      <c r="C413">
        <v>-91.223500000000001</v>
      </c>
      <c r="D413" s="4">
        <v>12.5</v>
      </c>
      <c r="E413" s="4" t="s">
        <v>223</v>
      </c>
      <c r="F413" s="7">
        <v>0</v>
      </c>
    </row>
    <row r="414" spans="1:6">
      <c r="A414" s="11">
        <v>413</v>
      </c>
      <c r="B414">
        <v>46.094169999999998</v>
      </c>
      <c r="C414">
        <v>-91.222660000000005</v>
      </c>
      <c r="D414" s="4">
        <v>19</v>
      </c>
      <c r="F414" s="7">
        <v>0</v>
      </c>
    </row>
    <row r="415" spans="1:6">
      <c r="A415" s="11">
        <v>414</v>
      </c>
      <c r="B415">
        <v>46.094180000000001</v>
      </c>
      <c r="C415">
        <v>-91.221819999999994</v>
      </c>
      <c r="D415" s="4">
        <v>5</v>
      </c>
      <c r="E415" s="4" t="s">
        <v>223</v>
      </c>
      <c r="F415" s="7">
        <v>0</v>
      </c>
    </row>
    <row r="416" spans="1:6">
      <c r="A416" s="11">
        <v>415</v>
      </c>
      <c r="B416">
        <v>46.094679999999997</v>
      </c>
      <c r="C416">
        <v>-91.229399999999998</v>
      </c>
      <c r="D416" s="4">
        <v>8.5</v>
      </c>
      <c r="E416" s="4" t="s">
        <v>223</v>
      </c>
      <c r="F416" s="7">
        <v>0</v>
      </c>
    </row>
    <row r="417" spans="1:6">
      <c r="A417" s="11">
        <v>416</v>
      </c>
      <c r="B417">
        <v>46.09469</v>
      </c>
      <c r="C417">
        <v>-91.228560000000002</v>
      </c>
      <c r="D417" s="4">
        <v>16</v>
      </c>
      <c r="E417" s="4" t="s">
        <v>223</v>
      </c>
      <c r="F417" s="7">
        <v>0</v>
      </c>
    </row>
    <row r="418" spans="1:6">
      <c r="A418" s="11">
        <v>417</v>
      </c>
      <c r="B418">
        <v>46.094700000000003</v>
      </c>
      <c r="C418">
        <v>-91.227720000000005</v>
      </c>
      <c r="D418" s="4">
        <v>27</v>
      </c>
      <c r="F418" s="7">
        <v>0</v>
      </c>
    </row>
    <row r="419" spans="1:6">
      <c r="A419" s="11">
        <v>418</v>
      </c>
      <c r="B419">
        <v>46.094709999999999</v>
      </c>
      <c r="C419">
        <v>-91.226879999999994</v>
      </c>
      <c r="D419" s="4">
        <v>26.5</v>
      </c>
      <c r="F419" s="7">
        <v>0</v>
      </c>
    </row>
    <row r="420" spans="1:6">
      <c r="A420" s="11">
        <v>419</v>
      </c>
      <c r="B420">
        <v>46.094720000000002</v>
      </c>
      <c r="C420">
        <v>-91.226039999999998</v>
      </c>
      <c r="D420" s="4">
        <v>26.5</v>
      </c>
      <c r="E420" s="4" t="s">
        <v>223</v>
      </c>
      <c r="F420" s="7">
        <v>0</v>
      </c>
    </row>
    <row r="421" spans="1:6">
      <c r="A421" s="11">
        <v>420</v>
      </c>
      <c r="B421">
        <v>46.094729999999998</v>
      </c>
      <c r="C421">
        <v>-91.225200000000001</v>
      </c>
      <c r="D421" s="4">
        <v>25.5</v>
      </c>
      <c r="E421" s="4" t="s">
        <v>223</v>
      </c>
      <c r="F421" s="7">
        <v>0</v>
      </c>
    </row>
    <row r="422" spans="1:6">
      <c r="A422" s="11">
        <v>421</v>
      </c>
      <c r="B422">
        <v>46.094729999999998</v>
      </c>
      <c r="C422">
        <v>-91.224350000000001</v>
      </c>
      <c r="D422" s="4">
        <v>4</v>
      </c>
      <c r="E422" s="4" t="s">
        <v>225</v>
      </c>
      <c r="F422" s="7">
        <v>0</v>
      </c>
    </row>
    <row r="423" spans="1:6">
      <c r="A423" s="11">
        <v>422</v>
      </c>
      <c r="B423">
        <v>46.094740000000002</v>
      </c>
      <c r="C423">
        <v>-91.223510000000005</v>
      </c>
      <c r="D423" s="4">
        <v>7</v>
      </c>
      <c r="E423" s="4" t="s">
        <v>223</v>
      </c>
      <c r="F423" s="7">
        <v>0</v>
      </c>
    </row>
    <row r="424" spans="1:6">
      <c r="A424" s="11">
        <v>423</v>
      </c>
      <c r="B424">
        <v>46.094749999999998</v>
      </c>
      <c r="C424">
        <v>-91.222669999999994</v>
      </c>
      <c r="D424" s="4">
        <v>16</v>
      </c>
      <c r="E424" s="4" t="s">
        <v>223</v>
      </c>
      <c r="F424" s="7">
        <v>0</v>
      </c>
    </row>
    <row r="425" spans="1:6">
      <c r="A425" s="11">
        <v>424</v>
      </c>
      <c r="B425">
        <v>46.094760000000001</v>
      </c>
      <c r="C425">
        <v>-91.221829999999997</v>
      </c>
      <c r="D425" s="4">
        <v>6</v>
      </c>
      <c r="E425" s="4" t="s">
        <v>223</v>
      </c>
      <c r="F425" s="7">
        <v>0</v>
      </c>
    </row>
    <row r="426" spans="1:6">
      <c r="A426" s="11">
        <v>425</v>
      </c>
      <c r="B426">
        <v>46.095269999999999</v>
      </c>
      <c r="C426">
        <v>-91.229410000000001</v>
      </c>
      <c r="D426" s="4">
        <v>6.5</v>
      </c>
      <c r="E426" s="4" t="s">
        <v>223</v>
      </c>
      <c r="F426" s="7">
        <v>0</v>
      </c>
    </row>
    <row r="427" spans="1:6">
      <c r="A427" s="11">
        <v>426</v>
      </c>
      <c r="B427">
        <v>46.095280000000002</v>
      </c>
      <c r="C427">
        <v>-91.228570000000005</v>
      </c>
      <c r="D427" s="4">
        <v>6</v>
      </c>
      <c r="E427" s="4" t="s">
        <v>223</v>
      </c>
      <c r="F427" s="7">
        <v>0</v>
      </c>
    </row>
    <row r="428" spans="1:6">
      <c r="A428" s="11">
        <v>427</v>
      </c>
      <c r="B428">
        <v>46.095280000000002</v>
      </c>
      <c r="C428">
        <v>-91.227729999999994</v>
      </c>
      <c r="D428" s="4">
        <v>15</v>
      </c>
      <c r="E428" s="4" t="s">
        <v>223</v>
      </c>
      <c r="F428" s="7">
        <v>0</v>
      </c>
    </row>
    <row r="429" spans="1:6">
      <c r="A429" s="11">
        <v>428</v>
      </c>
      <c r="B429">
        <v>46.095289999999999</v>
      </c>
      <c r="C429">
        <v>-91.226889999999997</v>
      </c>
      <c r="D429" s="4">
        <v>12</v>
      </c>
      <c r="E429" s="4" t="s">
        <v>223</v>
      </c>
      <c r="F429" s="7">
        <v>0</v>
      </c>
    </row>
    <row r="430" spans="1:6">
      <c r="A430" s="11">
        <v>429</v>
      </c>
      <c r="B430">
        <v>46.095300000000002</v>
      </c>
      <c r="C430">
        <v>-91.226050000000001</v>
      </c>
      <c r="D430" s="4">
        <v>16.5</v>
      </c>
      <c r="E430" s="4" t="s">
        <v>223</v>
      </c>
      <c r="F430" s="7">
        <v>0</v>
      </c>
    </row>
    <row r="431" spans="1:6">
      <c r="A431" s="11">
        <v>430</v>
      </c>
      <c r="B431">
        <v>46.095309999999998</v>
      </c>
      <c r="C431">
        <v>-91.225210000000004</v>
      </c>
      <c r="D431" s="4">
        <v>6</v>
      </c>
      <c r="E431" s="4" t="s">
        <v>225</v>
      </c>
      <c r="F431" s="7">
        <v>0</v>
      </c>
    </row>
    <row r="432" spans="1:6">
      <c r="A432" s="11">
        <v>431</v>
      </c>
      <c r="B432">
        <v>46.095320000000001</v>
      </c>
      <c r="C432">
        <v>-91.224369999999993</v>
      </c>
      <c r="D432" s="4">
        <v>7</v>
      </c>
      <c r="E432" s="4" t="s">
        <v>223</v>
      </c>
      <c r="F432" s="7">
        <v>0</v>
      </c>
    </row>
    <row r="433" spans="1:6">
      <c r="A433" s="11">
        <v>432</v>
      </c>
      <c r="B433">
        <v>46.095329999999997</v>
      </c>
      <c r="C433">
        <v>-91.223529999999997</v>
      </c>
      <c r="D433" s="4">
        <v>7</v>
      </c>
      <c r="E433" s="4" t="s">
        <v>223</v>
      </c>
      <c r="F433" s="7">
        <v>0</v>
      </c>
    </row>
    <row r="434" spans="1:6">
      <c r="A434" s="11">
        <v>433</v>
      </c>
      <c r="B434">
        <v>46.09534</v>
      </c>
      <c r="C434">
        <v>-91.22269</v>
      </c>
      <c r="D434" s="4">
        <v>5</v>
      </c>
      <c r="E434" s="4" t="s">
        <v>225</v>
      </c>
      <c r="F434" s="7">
        <v>0</v>
      </c>
    </row>
    <row r="435" spans="1:6">
      <c r="A435" s="11">
        <v>434</v>
      </c>
      <c r="B435">
        <v>46.095860000000002</v>
      </c>
      <c r="C435">
        <v>-91.228579999999994</v>
      </c>
      <c r="D435" s="4">
        <v>1</v>
      </c>
      <c r="E435" s="4" t="s">
        <v>224</v>
      </c>
      <c r="F435" s="7">
        <v>0</v>
      </c>
    </row>
    <row r="436" spans="1:6">
      <c r="A436" s="11">
        <v>435</v>
      </c>
      <c r="B436">
        <v>46.0959</v>
      </c>
      <c r="C436">
        <v>-91.225219999999993</v>
      </c>
      <c r="D436" s="4">
        <v>7.5</v>
      </c>
      <c r="E436" s="4" t="s">
        <v>223</v>
      </c>
      <c r="F436" s="7">
        <v>0</v>
      </c>
    </row>
    <row r="437" spans="1:6">
      <c r="A437" s="11">
        <v>436</v>
      </c>
      <c r="B437">
        <v>46.095910000000003</v>
      </c>
      <c r="C437">
        <v>-91.224379999999996</v>
      </c>
      <c r="D437" s="4">
        <v>4</v>
      </c>
      <c r="E437" s="4" t="s">
        <v>225</v>
      </c>
      <c r="F437" s="7">
        <v>0</v>
      </c>
    </row>
    <row r="438" spans="1:6">
      <c r="A438" s="11">
        <v>437</v>
      </c>
      <c r="B438">
        <v>46.095910000000003</v>
      </c>
      <c r="C438">
        <v>-91.22354</v>
      </c>
      <c r="D438" s="4">
        <v>6</v>
      </c>
      <c r="E438" s="4" t="s">
        <v>224</v>
      </c>
      <c r="F438" s="7">
        <v>0</v>
      </c>
    </row>
    <row r="439" spans="1:6">
      <c r="A439" s="11">
        <v>438</v>
      </c>
      <c r="B439">
        <v>46.09592</v>
      </c>
      <c r="C439">
        <v>-91.222700000000003</v>
      </c>
      <c r="D439" s="4">
        <v>6</v>
      </c>
      <c r="E439" s="4" t="s">
        <v>223</v>
      </c>
      <c r="F439" s="7">
        <v>0</v>
      </c>
    </row>
    <row r="440" spans="1:6">
      <c r="A440" s="11">
        <v>439</v>
      </c>
      <c r="B440">
        <v>46.095970000000001</v>
      </c>
      <c r="C440">
        <v>-91.218500000000006</v>
      </c>
      <c r="D440" s="4">
        <v>6</v>
      </c>
      <c r="E440" s="4" t="s">
        <v>223</v>
      </c>
      <c r="F440" s="7">
        <v>4</v>
      </c>
    </row>
    <row r="441" spans="1:6">
      <c r="A441" s="11">
        <v>440</v>
      </c>
      <c r="B441">
        <v>46.095979999999997</v>
      </c>
      <c r="C441">
        <v>-91.217650000000006</v>
      </c>
      <c r="D441" s="4">
        <v>8.5</v>
      </c>
      <c r="E441" s="4" t="s">
        <v>223</v>
      </c>
      <c r="F441" s="7">
        <v>0</v>
      </c>
    </row>
    <row r="442" spans="1:6">
      <c r="A442" s="11">
        <v>441</v>
      </c>
      <c r="B442">
        <v>46.095979999999997</v>
      </c>
      <c r="C442">
        <v>-91.216809999999995</v>
      </c>
      <c r="D442" s="4">
        <v>9</v>
      </c>
      <c r="E442" s="4" t="s">
        <v>223</v>
      </c>
      <c r="F442" s="7">
        <v>0</v>
      </c>
    </row>
    <row r="443" spans="1:6">
      <c r="A443" s="11">
        <v>442</v>
      </c>
      <c r="B443">
        <v>46.09648</v>
      </c>
      <c r="C443">
        <v>-91.225239999999999</v>
      </c>
      <c r="D443" s="4">
        <v>6</v>
      </c>
      <c r="E443" s="4" t="s">
        <v>223</v>
      </c>
      <c r="F443" s="7">
        <v>0</v>
      </c>
    </row>
    <row r="444" spans="1:6">
      <c r="A444" s="11">
        <v>443</v>
      </c>
      <c r="B444">
        <v>46.096490000000003</v>
      </c>
      <c r="C444">
        <v>-91.22439</v>
      </c>
      <c r="D444" s="4">
        <v>0.5</v>
      </c>
      <c r="E444" s="4" t="s">
        <v>225</v>
      </c>
      <c r="F444" s="7">
        <v>0</v>
      </c>
    </row>
    <row r="445" spans="1:6">
      <c r="A445" s="11">
        <v>444</v>
      </c>
      <c r="B445">
        <v>46.096530000000001</v>
      </c>
      <c r="C445">
        <v>-91.221029999999999</v>
      </c>
      <c r="D445" s="4">
        <v>2</v>
      </c>
      <c r="E445" s="4" t="s">
        <v>223</v>
      </c>
      <c r="F445" s="7">
        <v>0</v>
      </c>
    </row>
    <row r="446" spans="1:6">
      <c r="A446" s="11">
        <v>445</v>
      </c>
      <c r="B446">
        <v>46.096539999999997</v>
      </c>
      <c r="C446">
        <v>-91.219350000000006</v>
      </c>
      <c r="D446" s="4">
        <v>6.5</v>
      </c>
      <c r="E446" s="4" t="s">
        <v>223</v>
      </c>
      <c r="F446" s="7">
        <v>0</v>
      </c>
    </row>
    <row r="447" spans="1:6">
      <c r="A447" s="11">
        <v>446</v>
      </c>
      <c r="B447">
        <v>46.096550000000001</v>
      </c>
      <c r="C447">
        <v>-91.218509999999995</v>
      </c>
      <c r="D447" s="4">
        <v>4</v>
      </c>
      <c r="E447" s="4" t="s">
        <v>224</v>
      </c>
      <c r="F447" s="7">
        <v>0</v>
      </c>
    </row>
    <row r="448" spans="1:6">
      <c r="A448" s="11">
        <v>447</v>
      </c>
      <c r="B448">
        <v>46.096559999999997</v>
      </c>
      <c r="C448">
        <v>-91.217669999999998</v>
      </c>
      <c r="D448" s="4">
        <v>15.5</v>
      </c>
      <c r="E448" s="4" t="s">
        <v>225</v>
      </c>
      <c r="F448" s="7">
        <v>0</v>
      </c>
    </row>
    <row r="449" spans="1:6">
      <c r="A449" s="11">
        <v>448</v>
      </c>
      <c r="B449">
        <v>46.09657</v>
      </c>
      <c r="C449">
        <v>-91.216830000000002</v>
      </c>
      <c r="D449" s="4">
        <v>22.5</v>
      </c>
      <c r="F449" s="7">
        <v>0</v>
      </c>
    </row>
    <row r="450" spans="1:6">
      <c r="A450" s="11">
        <v>449</v>
      </c>
      <c r="B450">
        <v>46.096580000000003</v>
      </c>
      <c r="C450">
        <v>-91.215990000000005</v>
      </c>
      <c r="D450" s="4">
        <v>9</v>
      </c>
      <c r="E450" s="4" t="s">
        <v>225</v>
      </c>
      <c r="F450" s="7">
        <v>0</v>
      </c>
    </row>
    <row r="451" spans="1:6">
      <c r="A451" s="11">
        <v>450</v>
      </c>
      <c r="B451">
        <v>46.096589999999999</v>
      </c>
      <c r="C451">
        <v>-91.215149999999994</v>
      </c>
      <c r="D451" s="4">
        <v>15</v>
      </c>
      <c r="E451" s="4" t="s">
        <v>223</v>
      </c>
      <c r="F451" s="7">
        <v>0</v>
      </c>
    </row>
    <row r="452" spans="1:6">
      <c r="A452" s="11">
        <v>451</v>
      </c>
      <c r="B452">
        <v>46.097079999999998</v>
      </c>
      <c r="C452">
        <v>-91.223569999999995</v>
      </c>
      <c r="D452" s="4">
        <v>11</v>
      </c>
      <c r="E452" s="4" t="s">
        <v>225</v>
      </c>
      <c r="F452" s="7">
        <v>0</v>
      </c>
    </row>
    <row r="453" spans="1:6">
      <c r="A453" s="11">
        <v>452</v>
      </c>
      <c r="B453">
        <v>46.097090000000001</v>
      </c>
      <c r="C453">
        <v>-91.222719999999995</v>
      </c>
      <c r="D453" s="4">
        <v>18.5</v>
      </c>
      <c r="E453" s="4" t="s">
        <v>225</v>
      </c>
      <c r="F453" s="7">
        <v>0</v>
      </c>
    </row>
    <row r="454" spans="1:6">
      <c r="A454" s="11">
        <v>453</v>
      </c>
      <c r="B454">
        <v>46.097099999999998</v>
      </c>
      <c r="C454">
        <v>-91.221890000000002</v>
      </c>
      <c r="D454" s="4">
        <v>13</v>
      </c>
      <c r="E454" s="4" t="s">
        <v>223</v>
      </c>
      <c r="F454" s="7">
        <v>2</v>
      </c>
    </row>
    <row r="455" spans="1:6">
      <c r="A455" s="11">
        <v>454</v>
      </c>
      <c r="B455">
        <v>46.097119999999997</v>
      </c>
      <c r="C455">
        <v>-91.220200000000006</v>
      </c>
      <c r="D455" s="4">
        <v>9.5</v>
      </c>
      <c r="E455" s="4" t="s">
        <v>223</v>
      </c>
      <c r="F455" s="7">
        <v>2</v>
      </c>
    </row>
    <row r="456" spans="1:6">
      <c r="A456" s="11">
        <v>455</v>
      </c>
      <c r="B456">
        <v>46.097140000000003</v>
      </c>
      <c r="C456">
        <v>-91.218519999999998</v>
      </c>
      <c r="D456" s="4">
        <v>27.5</v>
      </c>
      <c r="F456" s="7">
        <v>0</v>
      </c>
    </row>
    <row r="457" spans="1:6">
      <c r="A457" s="11">
        <v>456</v>
      </c>
      <c r="B457">
        <v>46.097149999999999</v>
      </c>
      <c r="C457">
        <v>-91.217680000000001</v>
      </c>
      <c r="D457" s="4">
        <v>36.5</v>
      </c>
      <c r="F457" s="7">
        <v>0</v>
      </c>
    </row>
    <row r="458" spans="1:6">
      <c r="A458" s="11">
        <v>457</v>
      </c>
      <c r="B458">
        <v>46.097149999999999</v>
      </c>
      <c r="C458">
        <v>-91.216840000000005</v>
      </c>
      <c r="D458" s="4">
        <v>35.5</v>
      </c>
      <c r="F458" s="7">
        <v>0</v>
      </c>
    </row>
    <row r="459" spans="1:6">
      <c r="A459" s="11">
        <v>458</v>
      </c>
      <c r="B459">
        <v>46.097160000000002</v>
      </c>
      <c r="C459">
        <v>-91.215999999999994</v>
      </c>
      <c r="D459" s="4">
        <v>28</v>
      </c>
      <c r="F459" s="7">
        <v>0</v>
      </c>
    </row>
    <row r="460" spans="1:6">
      <c r="A460" s="11">
        <v>459</v>
      </c>
      <c r="B460">
        <v>46.097169999999998</v>
      </c>
      <c r="C460">
        <v>-91.215159999999997</v>
      </c>
      <c r="D460" s="4">
        <v>20.5</v>
      </c>
      <c r="F460" s="7">
        <v>0</v>
      </c>
    </row>
    <row r="461" spans="1:6">
      <c r="A461" s="11">
        <v>460</v>
      </c>
      <c r="B461">
        <v>46.097180000000002</v>
      </c>
      <c r="C461">
        <v>-91.214320000000001</v>
      </c>
      <c r="D461" s="4">
        <v>18</v>
      </c>
      <c r="E461" s="4" t="s">
        <v>223</v>
      </c>
      <c r="F461" s="7">
        <v>0</v>
      </c>
    </row>
    <row r="462" spans="1:6">
      <c r="A462" s="11">
        <v>461</v>
      </c>
      <c r="B462">
        <v>46.097659999999998</v>
      </c>
      <c r="C462">
        <v>-91.224419999999995</v>
      </c>
      <c r="D462" s="4">
        <v>16</v>
      </c>
      <c r="E462" s="4" t="s">
        <v>223</v>
      </c>
      <c r="F462" s="7">
        <v>0</v>
      </c>
    </row>
    <row r="463" spans="1:6">
      <c r="A463" s="11">
        <v>462</v>
      </c>
      <c r="B463">
        <v>46.097670000000001</v>
      </c>
      <c r="C463">
        <v>-91.223579999999998</v>
      </c>
      <c r="D463" s="4">
        <v>22</v>
      </c>
      <c r="F463" s="7">
        <v>0</v>
      </c>
    </row>
    <row r="464" spans="1:6">
      <c r="A464" s="11">
        <v>463</v>
      </c>
      <c r="B464">
        <v>46.097679999999997</v>
      </c>
      <c r="C464">
        <v>-91.222740000000002</v>
      </c>
      <c r="D464" s="4">
        <v>22.5</v>
      </c>
      <c r="F464" s="7">
        <v>0</v>
      </c>
    </row>
    <row r="465" spans="1:6">
      <c r="A465" s="11">
        <v>464</v>
      </c>
      <c r="B465">
        <v>46.09769</v>
      </c>
      <c r="C465">
        <v>-91.221059999999994</v>
      </c>
      <c r="D465" s="4">
        <v>11</v>
      </c>
      <c r="E465" s="4" t="s">
        <v>225</v>
      </c>
      <c r="F465" s="7">
        <v>0</v>
      </c>
    </row>
    <row r="466" spans="1:6">
      <c r="A466" s="11">
        <v>465</v>
      </c>
      <c r="B466">
        <v>46.097700000000003</v>
      </c>
      <c r="C466">
        <v>-91.220219999999998</v>
      </c>
      <c r="D466" s="4">
        <v>8</v>
      </c>
      <c r="E466" s="4" t="s">
        <v>225</v>
      </c>
      <c r="F466" s="7">
        <v>0</v>
      </c>
    </row>
    <row r="467" spans="1:6">
      <c r="A467" s="11">
        <v>466</v>
      </c>
      <c r="B467">
        <v>46.097709999999999</v>
      </c>
      <c r="C467">
        <v>-91.219369999999998</v>
      </c>
      <c r="D467" s="4">
        <v>22</v>
      </c>
      <c r="F467" s="7">
        <v>0</v>
      </c>
    </row>
    <row r="468" spans="1:6">
      <c r="A468" s="11">
        <v>467</v>
      </c>
      <c r="B468">
        <v>46.097720000000002</v>
      </c>
      <c r="C468">
        <v>-91.218540000000004</v>
      </c>
      <c r="D468" s="4">
        <v>35</v>
      </c>
      <c r="F468" s="7">
        <v>0</v>
      </c>
    </row>
    <row r="469" spans="1:6">
      <c r="A469" s="11">
        <v>468</v>
      </c>
      <c r="B469">
        <v>46.097729999999999</v>
      </c>
      <c r="C469">
        <v>-91.217690000000005</v>
      </c>
      <c r="D469" s="4">
        <v>31</v>
      </c>
      <c r="F469" s="7">
        <v>0</v>
      </c>
    </row>
    <row r="470" spans="1:6">
      <c r="A470" s="11">
        <v>469</v>
      </c>
      <c r="B470">
        <v>46.097740000000002</v>
      </c>
      <c r="C470">
        <v>-91.216849999999994</v>
      </c>
      <c r="D470" s="4">
        <v>24.5</v>
      </c>
      <c r="F470" s="7">
        <v>0</v>
      </c>
    </row>
    <row r="471" spans="1:6">
      <c r="A471" s="11">
        <v>470</v>
      </c>
      <c r="B471">
        <v>46.097749999999998</v>
      </c>
      <c r="C471">
        <v>-91.216009999999997</v>
      </c>
      <c r="D471" s="4">
        <v>23.5</v>
      </c>
      <c r="F471" s="7">
        <v>0</v>
      </c>
    </row>
    <row r="472" spans="1:6">
      <c r="A472" s="11">
        <v>471</v>
      </c>
      <c r="B472">
        <v>46.097760000000001</v>
      </c>
      <c r="C472">
        <v>-91.215170000000001</v>
      </c>
      <c r="D472" s="4">
        <v>9</v>
      </c>
      <c r="E472" s="4" t="s">
        <v>223</v>
      </c>
      <c r="F472" s="7">
        <v>2</v>
      </c>
    </row>
    <row r="473" spans="1:6">
      <c r="A473" s="11">
        <v>472</v>
      </c>
      <c r="B473">
        <v>46.097769999999997</v>
      </c>
      <c r="C473">
        <v>-91.214330000000004</v>
      </c>
      <c r="D473" s="4">
        <v>0.5</v>
      </c>
      <c r="E473" s="4" t="s">
        <v>224</v>
      </c>
      <c r="F473" s="7">
        <v>0</v>
      </c>
    </row>
    <row r="474" spans="1:6">
      <c r="A474" s="11">
        <v>473</v>
      </c>
      <c r="B474">
        <v>46.098239999999997</v>
      </c>
      <c r="C474">
        <v>-91.224429999999998</v>
      </c>
      <c r="D474" s="4">
        <v>9</v>
      </c>
      <c r="E474" s="4" t="s">
        <v>224</v>
      </c>
      <c r="F474" s="7">
        <v>0</v>
      </c>
    </row>
    <row r="475" spans="1:6">
      <c r="A475" s="11">
        <v>474</v>
      </c>
      <c r="B475">
        <v>46.09825</v>
      </c>
      <c r="C475">
        <v>-91.223590000000002</v>
      </c>
      <c r="D475" s="4">
        <v>13</v>
      </c>
      <c r="E475" s="4" t="s">
        <v>225</v>
      </c>
      <c r="F475" s="7">
        <v>0</v>
      </c>
    </row>
    <row r="476" spans="1:6">
      <c r="A476" s="11">
        <v>475</v>
      </c>
      <c r="B476">
        <v>46.098260000000003</v>
      </c>
      <c r="C476">
        <v>-91.222750000000005</v>
      </c>
      <c r="D476" s="4">
        <v>7</v>
      </c>
      <c r="E476" s="4" t="s">
        <v>225</v>
      </c>
      <c r="F476" s="7">
        <v>0</v>
      </c>
    </row>
    <row r="477" spans="1:6">
      <c r="A477" s="11">
        <v>476</v>
      </c>
      <c r="B477">
        <v>46.098269999999999</v>
      </c>
      <c r="C477">
        <v>-91.221909999999994</v>
      </c>
      <c r="D477" s="4">
        <v>10</v>
      </c>
      <c r="E477" s="4" t="s">
        <v>223</v>
      </c>
      <c r="F477" s="7">
        <v>3</v>
      </c>
    </row>
    <row r="478" spans="1:6">
      <c r="A478" s="11">
        <v>477</v>
      </c>
      <c r="B478">
        <v>46.098280000000003</v>
      </c>
      <c r="C478">
        <v>-91.221069999999997</v>
      </c>
      <c r="D478" s="4">
        <v>26.5</v>
      </c>
      <c r="F478" s="7">
        <v>0</v>
      </c>
    </row>
    <row r="479" spans="1:6">
      <c r="A479" s="11">
        <v>478</v>
      </c>
      <c r="B479">
        <v>46.098289999999999</v>
      </c>
      <c r="C479">
        <v>-91.220230000000001</v>
      </c>
      <c r="D479" s="4">
        <v>18.5</v>
      </c>
      <c r="E479" s="4" t="s">
        <v>225</v>
      </c>
      <c r="F479" s="7">
        <v>0</v>
      </c>
    </row>
    <row r="480" spans="1:6">
      <c r="A480" s="11">
        <v>479</v>
      </c>
      <c r="B480">
        <v>46.098300000000002</v>
      </c>
      <c r="C480">
        <v>-91.219390000000004</v>
      </c>
      <c r="D480" s="4">
        <v>31.5</v>
      </c>
      <c r="F480" s="7">
        <v>0</v>
      </c>
    </row>
    <row r="481" spans="1:6">
      <c r="A481" s="11">
        <v>480</v>
      </c>
      <c r="B481">
        <v>46.098309999999998</v>
      </c>
      <c r="C481">
        <v>-91.218549999999993</v>
      </c>
      <c r="D481" s="4">
        <v>28.5</v>
      </c>
      <c r="F481" s="7">
        <v>0</v>
      </c>
    </row>
    <row r="482" spans="1:6">
      <c r="A482" s="11">
        <v>481</v>
      </c>
      <c r="B482">
        <v>46.098320000000001</v>
      </c>
      <c r="C482">
        <v>-91.217709999999997</v>
      </c>
      <c r="D482" s="4">
        <v>28</v>
      </c>
      <c r="F482" s="7">
        <v>0</v>
      </c>
    </row>
    <row r="483" spans="1:6">
      <c r="A483" s="11">
        <v>482</v>
      </c>
      <c r="B483">
        <v>46.098329999999997</v>
      </c>
      <c r="C483">
        <v>-91.21687</v>
      </c>
      <c r="D483" s="4">
        <v>29.5</v>
      </c>
      <c r="F483" s="7">
        <v>0</v>
      </c>
    </row>
    <row r="484" spans="1:6">
      <c r="A484" s="11">
        <v>483</v>
      </c>
      <c r="B484">
        <v>46.098329999999997</v>
      </c>
      <c r="C484">
        <v>-91.21602</v>
      </c>
      <c r="D484" s="4">
        <v>24</v>
      </c>
      <c r="F484" s="7">
        <v>0</v>
      </c>
    </row>
    <row r="485" spans="1:6">
      <c r="A485" s="11">
        <v>484</v>
      </c>
      <c r="B485">
        <v>46.09834</v>
      </c>
      <c r="C485">
        <v>-91.215180000000004</v>
      </c>
      <c r="D485" s="4">
        <v>4</v>
      </c>
      <c r="E485" s="4" t="s">
        <v>224</v>
      </c>
      <c r="F485" s="7">
        <v>0</v>
      </c>
    </row>
    <row r="486" spans="1:6">
      <c r="A486" s="11">
        <v>485</v>
      </c>
      <c r="B486">
        <v>46.09883</v>
      </c>
      <c r="C486">
        <v>-91.224450000000004</v>
      </c>
      <c r="D486" s="4">
        <v>8</v>
      </c>
      <c r="E486" s="4" t="s">
        <v>224</v>
      </c>
      <c r="F486" s="7">
        <v>0</v>
      </c>
    </row>
    <row r="487" spans="1:6">
      <c r="A487" s="11">
        <v>486</v>
      </c>
      <c r="B487">
        <v>46.098840000000003</v>
      </c>
      <c r="C487">
        <v>-91.223600000000005</v>
      </c>
      <c r="D487" s="4">
        <v>33.5</v>
      </c>
      <c r="F487" s="7">
        <v>0</v>
      </c>
    </row>
    <row r="488" spans="1:6">
      <c r="A488" s="11">
        <v>487</v>
      </c>
      <c r="B488">
        <v>46.098849999999999</v>
      </c>
      <c r="C488">
        <v>-91.222759999999994</v>
      </c>
      <c r="D488" s="4">
        <v>31.5</v>
      </c>
      <c r="F488" s="7">
        <v>0</v>
      </c>
    </row>
    <row r="489" spans="1:6">
      <c r="A489" s="11">
        <v>488</v>
      </c>
      <c r="B489">
        <v>46.098860000000002</v>
      </c>
      <c r="C489">
        <v>-91.221919999999997</v>
      </c>
      <c r="D489" s="4">
        <v>31.5</v>
      </c>
      <c r="F489" s="7">
        <v>0</v>
      </c>
    </row>
    <row r="490" spans="1:6">
      <c r="A490" s="11">
        <v>489</v>
      </c>
      <c r="B490">
        <v>46.098860000000002</v>
      </c>
      <c r="C490">
        <v>-91.221080000000001</v>
      </c>
      <c r="D490" s="4">
        <v>43</v>
      </c>
      <c r="F490" s="7">
        <v>0</v>
      </c>
    </row>
    <row r="491" spans="1:6">
      <c r="A491" s="11">
        <v>490</v>
      </c>
      <c r="B491">
        <v>46.098869999999998</v>
      </c>
      <c r="C491">
        <v>-91.220240000000004</v>
      </c>
      <c r="D491" s="4">
        <v>33.5</v>
      </c>
      <c r="F491" s="7">
        <v>0</v>
      </c>
    </row>
    <row r="492" spans="1:6">
      <c r="A492" s="11">
        <v>491</v>
      </c>
      <c r="B492">
        <v>46.098880000000001</v>
      </c>
      <c r="C492">
        <v>-91.219399999999993</v>
      </c>
      <c r="D492" s="4">
        <v>32.5</v>
      </c>
      <c r="F492" s="7">
        <v>0</v>
      </c>
    </row>
    <row r="493" spans="1:6">
      <c r="A493" s="11">
        <v>492</v>
      </c>
      <c r="B493">
        <v>46.098889999999997</v>
      </c>
      <c r="C493">
        <v>-91.218559999999997</v>
      </c>
      <c r="D493" s="4">
        <v>29.5</v>
      </c>
      <c r="F493" s="7">
        <v>0</v>
      </c>
    </row>
    <row r="494" spans="1:6">
      <c r="A494" s="11">
        <v>493</v>
      </c>
      <c r="B494">
        <v>46.0989</v>
      </c>
      <c r="C494">
        <v>-91.21772</v>
      </c>
      <c r="D494" s="4">
        <v>31.5</v>
      </c>
      <c r="F494" s="7">
        <v>0</v>
      </c>
    </row>
    <row r="495" spans="1:6">
      <c r="A495" s="11">
        <v>494</v>
      </c>
      <c r="B495">
        <v>46.098909999999997</v>
      </c>
      <c r="C495">
        <v>-91.216880000000003</v>
      </c>
      <c r="D495" s="4">
        <v>27</v>
      </c>
      <c r="F495" s="7">
        <v>0</v>
      </c>
    </row>
    <row r="496" spans="1:6">
      <c r="A496" s="11">
        <v>495</v>
      </c>
      <c r="B496">
        <v>46.0991</v>
      </c>
      <c r="C496">
        <v>-91.19838</v>
      </c>
      <c r="D496" s="4">
        <v>3</v>
      </c>
      <c r="E496" s="4" t="s">
        <v>225</v>
      </c>
      <c r="F496" s="7">
        <v>0</v>
      </c>
    </row>
    <row r="497" spans="1:6">
      <c r="A497" s="11">
        <v>496</v>
      </c>
      <c r="B497">
        <v>46.099110000000003</v>
      </c>
      <c r="C497">
        <v>-91.197540000000004</v>
      </c>
      <c r="D497" s="4">
        <v>5</v>
      </c>
      <c r="E497" s="4" t="s">
        <v>223</v>
      </c>
      <c r="F497" s="7">
        <v>0</v>
      </c>
    </row>
    <row r="498" spans="1:6">
      <c r="A498" s="11">
        <v>497</v>
      </c>
      <c r="B498">
        <v>46.099119999999999</v>
      </c>
      <c r="C498">
        <v>-91.196700000000007</v>
      </c>
      <c r="D498" s="4">
        <v>5</v>
      </c>
      <c r="E498" s="4" t="s">
        <v>223</v>
      </c>
      <c r="F498" s="7">
        <v>0</v>
      </c>
    </row>
    <row r="499" spans="1:6">
      <c r="A499" s="11">
        <v>498</v>
      </c>
      <c r="B499">
        <v>46.099130000000002</v>
      </c>
      <c r="C499">
        <v>-91.195859999999996</v>
      </c>
      <c r="D499" s="4">
        <v>4.5</v>
      </c>
      <c r="E499" s="4" t="s">
        <v>223</v>
      </c>
      <c r="F499" s="7">
        <v>0</v>
      </c>
    </row>
    <row r="500" spans="1:6">
      <c r="A500" s="11">
        <v>499</v>
      </c>
      <c r="B500">
        <v>46.099139999999998</v>
      </c>
      <c r="C500">
        <v>-91.19502</v>
      </c>
      <c r="D500" s="4">
        <v>6</v>
      </c>
      <c r="E500" s="4" t="s">
        <v>223</v>
      </c>
      <c r="F500" s="7">
        <v>0</v>
      </c>
    </row>
    <row r="501" spans="1:6">
      <c r="A501" s="11">
        <v>500</v>
      </c>
      <c r="B501">
        <v>46.099409999999999</v>
      </c>
      <c r="C501">
        <v>-91.224459999999993</v>
      </c>
      <c r="D501" s="4">
        <v>12</v>
      </c>
      <c r="E501" s="4" t="s">
        <v>224</v>
      </c>
      <c r="F501" s="7">
        <v>0</v>
      </c>
    </row>
    <row r="502" spans="1:6">
      <c r="A502" s="11">
        <v>501</v>
      </c>
      <c r="B502">
        <v>46.099420000000002</v>
      </c>
      <c r="C502">
        <v>-91.223619999999997</v>
      </c>
      <c r="D502" s="4">
        <v>40.5</v>
      </c>
      <c r="F502" s="7">
        <v>0</v>
      </c>
    </row>
    <row r="503" spans="1:6">
      <c r="A503" s="11">
        <v>502</v>
      </c>
      <c r="B503">
        <v>46.099429999999998</v>
      </c>
      <c r="C503">
        <v>-91.22278</v>
      </c>
      <c r="D503" s="4">
        <v>46.5</v>
      </c>
      <c r="F503" s="7">
        <v>0</v>
      </c>
    </row>
    <row r="504" spans="1:6">
      <c r="A504" s="11">
        <v>503</v>
      </c>
      <c r="B504">
        <v>46.099440000000001</v>
      </c>
      <c r="C504">
        <v>-91.221940000000004</v>
      </c>
      <c r="D504" s="4">
        <v>59</v>
      </c>
      <c r="F504" s="7">
        <v>0</v>
      </c>
    </row>
    <row r="505" spans="1:6">
      <c r="A505" s="11">
        <v>504</v>
      </c>
      <c r="B505">
        <v>46.099449999999997</v>
      </c>
      <c r="C505">
        <v>-91.221100000000007</v>
      </c>
      <c r="D505" s="4">
        <v>61.5</v>
      </c>
      <c r="F505" s="7">
        <v>0</v>
      </c>
    </row>
    <row r="506" spans="1:6">
      <c r="A506" s="11">
        <v>505</v>
      </c>
      <c r="B506">
        <v>46.099460000000001</v>
      </c>
      <c r="C506">
        <v>-91.220249999999993</v>
      </c>
      <c r="D506" s="4">
        <v>49.5</v>
      </c>
      <c r="F506" s="7">
        <v>0</v>
      </c>
    </row>
    <row r="507" spans="1:6">
      <c r="A507" s="11">
        <v>506</v>
      </c>
      <c r="B507">
        <v>46.099469999999997</v>
      </c>
      <c r="C507">
        <v>-91.219409999999996</v>
      </c>
      <c r="D507" s="4">
        <v>36.5</v>
      </c>
      <c r="F507" s="7">
        <v>0</v>
      </c>
    </row>
    <row r="508" spans="1:6">
      <c r="A508" s="11">
        <v>507</v>
      </c>
      <c r="B508">
        <v>46.09948</v>
      </c>
      <c r="C508">
        <v>-91.21857</v>
      </c>
      <c r="D508" s="4">
        <v>35.5</v>
      </c>
      <c r="F508" s="7">
        <v>0</v>
      </c>
    </row>
    <row r="509" spans="1:6">
      <c r="A509" s="11">
        <v>508</v>
      </c>
      <c r="B509">
        <v>46.099490000000003</v>
      </c>
      <c r="C509">
        <v>-91.217730000000003</v>
      </c>
      <c r="D509" s="4">
        <v>26.5</v>
      </c>
      <c r="F509" s="7">
        <v>0</v>
      </c>
    </row>
    <row r="510" spans="1:6">
      <c r="A510" s="11">
        <v>509</v>
      </c>
      <c r="B510">
        <v>46.099670000000003</v>
      </c>
      <c r="C510">
        <v>-91.20008</v>
      </c>
      <c r="D510" s="4">
        <v>4.5</v>
      </c>
      <c r="E510" s="4" t="s">
        <v>223</v>
      </c>
      <c r="F510" s="7">
        <v>0</v>
      </c>
    </row>
    <row r="511" spans="1:6">
      <c r="A511" s="11">
        <v>510</v>
      </c>
      <c r="B511">
        <v>46.099679999999999</v>
      </c>
      <c r="C511">
        <v>-91.199240000000003</v>
      </c>
      <c r="D511" s="4">
        <v>5</v>
      </c>
      <c r="E511" s="4" t="s">
        <v>223</v>
      </c>
      <c r="F511" s="7">
        <v>1</v>
      </c>
    </row>
    <row r="512" spans="1:6">
      <c r="A512" s="11">
        <v>511</v>
      </c>
      <c r="B512">
        <v>46.099690000000002</v>
      </c>
      <c r="C512">
        <v>-91.198390000000003</v>
      </c>
      <c r="D512" s="4">
        <v>5.5</v>
      </c>
      <c r="E512" s="4" t="s">
        <v>223</v>
      </c>
      <c r="F512" s="7">
        <v>0</v>
      </c>
    </row>
    <row r="513" spans="1:6">
      <c r="A513" s="11">
        <v>512</v>
      </c>
      <c r="B513">
        <v>46.099699999999999</v>
      </c>
      <c r="C513">
        <v>-91.197550000000007</v>
      </c>
      <c r="D513" s="4">
        <v>5</v>
      </c>
      <c r="E513" s="4" t="s">
        <v>223</v>
      </c>
      <c r="F513" s="7">
        <v>0</v>
      </c>
    </row>
    <row r="514" spans="1:6">
      <c r="A514" s="11">
        <v>513</v>
      </c>
      <c r="B514">
        <v>46.099710000000002</v>
      </c>
      <c r="C514">
        <v>-91.196709999999996</v>
      </c>
      <c r="D514" s="4">
        <v>6</v>
      </c>
      <c r="E514" s="4" t="s">
        <v>223</v>
      </c>
      <c r="F514" s="7">
        <v>0</v>
      </c>
    </row>
    <row r="515" spans="1:6">
      <c r="A515" s="11">
        <v>514</v>
      </c>
      <c r="B515">
        <v>46.099719999999998</v>
      </c>
      <c r="C515">
        <v>-91.195869999999999</v>
      </c>
      <c r="D515" s="4">
        <v>7</v>
      </c>
      <c r="E515" s="4" t="s">
        <v>223</v>
      </c>
      <c r="F515" s="7">
        <v>4</v>
      </c>
    </row>
    <row r="516" spans="1:6">
      <c r="A516" s="11">
        <v>515</v>
      </c>
      <c r="B516">
        <v>46.099719999999998</v>
      </c>
      <c r="C516">
        <v>-91.195030000000003</v>
      </c>
      <c r="D516" s="4">
        <v>4.5</v>
      </c>
      <c r="E516" s="4" t="s">
        <v>223</v>
      </c>
      <c r="F516" s="7">
        <v>0</v>
      </c>
    </row>
    <row r="517" spans="1:6">
      <c r="A517" s="11">
        <v>516</v>
      </c>
      <c r="B517">
        <v>46.099730000000001</v>
      </c>
      <c r="C517">
        <v>-91.194190000000006</v>
      </c>
      <c r="D517" s="4">
        <v>4.5</v>
      </c>
      <c r="E517" s="4" t="s">
        <v>223</v>
      </c>
      <c r="F517" s="7">
        <v>0</v>
      </c>
    </row>
    <row r="518" spans="1:6">
      <c r="A518" s="11">
        <v>517</v>
      </c>
      <c r="B518">
        <v>46.099989999999998</v>
      </c>
      <c r="C518">
        <v>-91.225309999999993</v>
      </c>
      <c r="D518" s="4">
        <v>3</v>
      </c>
      <c r="E518" s="4" t="s">
        <v>224</v>
      </c>
      <c r="F518" s="7">
        <v>0</v>
      </c>
    </row>
    <row r="519" spans="1:6">
      <c r="A519" s="11">
        <v>518</v>
      </c>
      <c r="B519">
        <v>46.1</v>
      </c>
      <c r="C519">
        <v>-91.224469999999997</v>
      </c>
      <c r="D519" s="4">
        <v>12</v>
      </c>
      <c r="E519" s="4" t="s">
        <v>224</v>
      </c>
      <c r="F519" s="7">
        <v>2</v>
      </c>
    </row>
    <row r="520" spans="1:6">
      <c r="A520" s="11">
        <v>519</v>
      </c>
      <c r="B520">
        <v>46.100009999999997</v>
      </c>
      <c r="C520">
        <v>-91.22363</v>
      </c>
      <c r="D520" s="4">
        <v>38.5</v>
      </c>
      <c r="F520" s="7">
        <v>0</v>
      </c>
    </row>
    <row r="521" spans="1:6">
      <c r="A521" s="11">
        <v>520</v>
      </c>
      <c r="B521">
        <v>46.100020000000001</v>
      </c>
      <c r="C521">
        <v>-91.222790000000003</v>
      </c>
      <c r="D521" s="4">
        <v>38.5</v>
      </c>
      <c r="F521" s="7">
        <v>0</v>
      </c>
    </row>
    <row r="522" spans="1:6">
      <c r="A522" s="11">
        <v>521</v>
      </c>
      <c r="B522">
        <v>46.100029999999997</v>
      </c>
      <c r="C522">
        <v>-91.221950000000007</v>
      </c>
      <c r="D522" s="4">
        <v>58.5</v>
      </c>
      <c r="F522" s="7">
        <v>0</v>
      </c>
    </row>
    <row r="523" spans="1:6">
      <c r="A523" s="11">
        <v>522</v>
      </c>
      <c r="B523">
        <v>46.10004</v>
      </c>
      <c r="C523">
        <v>-91.221109999999996</v>
      </c>
      <c r="D523" s="4">
        <v>62.5</v>
      </c>
      <c r="F523" s="7">
        <v>0</v>
      </c>
    </row>
    <row r="524" spans="1:6">
      <c r="A524" s="11">
        <v>523</v>
      </c>
      <c r="B524">
        <v>46.10004</v>
      </c>
      <c r="C524">
        <v>-91.220269999999999</v>
      </c>
      <c r="D524" s="4">
        <v>48</v>
      </c>
      <c r="F524" s="7">
        <v>0</v>
      </c>
    </row>
    <row r="525" spans="1:6">
      <c r="A525" s="11">
        <v>524</v>
      </c>
      <c r="B525">
        <v>46.100050000000003</v>
      </c>
      <c r="C525">
        <v>-91.219430000000003</v>
      </c>
      <c r="D525" s="4">
        <v>31.5</v>
      </c>
      <c r="F525" s="7">
        <v>0</v>
      </c>
    </row>
    <row r="526" spans="1:6">
      <c r="A526" s="11">
        <v>525</v>
      </c>
      <c r="B526">
        <v>46.100059999999999</v>
      </c>
      <c r="C526">
        <v>-91.218590000000006</v>
      </c>
      <c r="D526" s="4">
        <v>36</v>
      </c>
      <c r="F526" s="7">
        <v>0</v>
      </c>
    </row>
    <row r="527" spans="1:6">
      <c r="A527" s="11">
        <v>526</v>
      </c>
      <c r="B527">
        <v>46.100070000000002</v>
      </c>
      <c r="C527">
        <v>-91.217749999999995</v>
      </c>
      <c r="D527" s="4">
        <v>31.5</v>
      </c>
      <c r="F527" s="7">
        <v>0</v>
      </c>
    </row>
    <row r="528" spans="1:6">
      <c r="A528" s="11">
        <v>527</v>
      </c>
      <c r="B528">
        <v>46.100099999999998</v>
      </c>
      <c r="C528">
        <v>-91.215220000000002</v>
      </c>
      <c r="D528" s="4">
        <v>9.5</v>
      </c>
      <c r="E528" s="4" t="s">
        <v>223</v>
      </c>
      <c r="F528" s="7">
        <v>0</v>
      </c>
    </row>
    <row r="529" spans="1:6">
      <c r="A529" s="11">
        <v>528</v>
      </c>
      <c r="B529">
        <v>46.100110000000001</v>
      </c>
      <c r="C529">
        <v>-91.214380000000006</v>
      </c>
      <c r="D529" s="4">
        <v>11.5</v>
      </c>
      <c r="E529" s="4" t="s">
        <v>223</v>
      </c>
      <c r="F529" s="7">
        <v>0</v>
      </c>
    </row>
    <row r="530" spans="1:6">
      <c r="A530" s="11">
        <v>529</v>
      </c>
      <c r="B530">
        <v>46.100110000000001</v>
      </c>
      <c r="C530">
        <v>-91.213539999999995</v>
      </c>
      <c r="D530" s="4">
        <v>11.5</v>
      </c>
      <c r="E530" s="4" t="s">
        <v>223</v>
      </c>
      <c r="F530" s="7">
        <v>0</v>
      </c>
    </row>
    <row r="531" spans="1:6">
      <c r="A531" s="11">
        <v>530</v>
      </c>
      <c r="B531">
        <v>46.100119999999997</v>
      </c>
      <c r="C531">
        <v>-91.212699999999998</v>
      </c>
      <c r="D531" s="4">
        <v>7</v>
      </c>
      <c r="E531" s="4" t="s">
        <v>225</v>
      </c>
      <c r="F531" s="7">
        <v>0</v>
      </c>
    </row>
    <row r="532" spans="1:6">
      <c r="A532" s="11">
        <v>531</v>
      </c>
      <c r="B532">
        <v>46.100250000000003</v>
      </c>
      <c r="C532">
        <v>-91.20093</v>
      </c>
      <c r="D532" s="4">
        <v>4.5</v>
      </c>
      <c r="E532" s="4" t="s">
        <v>223</v>
      </c>
      <c r="F532" s="7">
        <v>0</v>
      </c>
    </row>
    <row r="533" spans="1:6">
      <c r="A533" s="11">
        <v>532</v>
      </c>
      <c r="B533">
        <v>46.100259999999999</v>
      </c>
      <c r="C533">
        <v>-91.200090000000003</v>
      </c>
      <c r="D533" s="4">
        <v>5</v>
      </c>
      <c r="E533" s="4" t="s">
        <v>223</v>
      </c>
      <c r="F533" s="7">
        <v>0</v>
      </c>
    </row>
    <row r="534" spans="1:6">
      <c r="A534" s="11">
        <v>533</v>
      </c>
      <c r="B534">
        <v>46.100270000000002</v>
      </c>
      <c r="C534">
        <v>-91.199250000000006</v>
      </c>
      <c r="D534" s="4">
        <v>11.5</v>
      </c>
      <c r="E534" s="4" t="s">
        <v>223</v>
      </c>
      <c r="F534" s="7">
        <v>3</v>
      </c>
    </row>
    <row r="535" spans="1:6">
      <c r="A535" s="11">
        <v>534</v>
      </c>
      <c r="B535">
        <v>46.100270000000002</v>
      </c>
      <c r="C535">
        <v>-91.198409999999996</v>
      </c>
      <c r="D535" s="4">
        <v>11.5</v>
      </c>
      <c r="E535" s="4" t="s">
        <v>223</v>
      </c>
      <c r="F535" s="7">
        <v>3</v>
      </c>
    </row>
    <row r="536" spans="1:6">
      <c r="A536" s="11">
        <v>535</v>
      </c>
      <c r="B536">
        <v>46.100279999999998</v>
      </c>
      <c r="C536">
        <v>-91.197569999999999</v>
      </c>
      <c r="D536" s="4">
        <v>11</v>
      </c>
      <c r="E536" s="4" t="s">
        <v>223</v>
      </c>
      <c r="F536" s="7">
        <v>0</v>
      </c>
    </row>
    <row r="537" spans="1:6">
      <c r="A537" s="11">
        <v>536</v>
      </c>
      <c r="B537">
        <v>46.100290000000001</v>
      </c>
      <c r="C537">
        <v>-91.196730000000002</v>
      </c>
      <c r="D537" s="4">
        <v>12</v>
      </c>
      <c r="E537" s="4" t="s">
        <v>223</v>
      </c>
      <c r="F537" s="7">
        <v>0</v>
      </c>
    </row>
    <row r="538" spans="1:6">
      <c r="A538" s="11">
        <v>537</v>
      </c>
      <c r="B538">
        <v>46.100299999999997</v>
      </c>
      <c r="C538">
        <v>-91.195890000000006</v>
      </c>
      <c r="D538" s="4">
        <v>5</v>
      </c>
      <c r="E538" s="4" t="s">
        <v>223</v>
      </c>
      <c r="F538" s="7">
        <v>0</v>
      </c>
    </row>
    <row r="539" spans="1:6">
      <c r="A539" s="11">
        <v>538</v>
      </c>
      <c r="B539">
        <v>46.10031</v>
      </c>
      <c r="C539">
        <v>-91.195040000000006</v>
      </c>
      <c r="D539" s="4">
        <v>4.5</v>
      </c>
      <c r="E539" s="4" t="s">
        <v>223</v>
      </c>
      <c r="F539" s="7">
        <v>0</v>
      </c>
    </row>
    <row r="540" spans="1:6">
      <c r="A540" s="11">
        <v>539</v>
      </c>
      <c r="B540">
        <v>46.100320000000004</v>
      </c>
      <c r="C540">
        <v>-91.194199999999995</v>
      </c>
      <c r="D540" s="4">
        <v>5</v>
      </c>
      <c r="E540" s="4" t="s">
        <v>223</v>
      </c>
      <c r="F540" s="7">
        <v>0</v>
      </c>
    </row>
    <row r="541" spans="1:6">
      <c r="A541" s="11">
        <v>540</v>
      </c>
      <c r="B541">
        <v>46.100569999999998</v>
      </c>
      <c r="C541">
        <v>-91.22533</v>
      </c>
      <c r="D541" s="4">
        <v>5.5</v>
      </c>
      <c r="E541" s="4" t="s">
        <v>225</v>
      </c>
      <c r="F541" s="7">
        <v>0</v>
      </c>
    </row>
    <row r="542" spans="1:6">
      <c r="A542" s="11">
        <v>541</v>
      </c>
      <c r="B542">
        <v>46.100580000000001</v>
      </c>
      <c r="C542">
        <v>-91.22448</v>
      </c>
      <c r="D542" s="4">
        <v>26.5</v>
      </c>
      <c r="F542" s="7">
        <v>0</v>
      </c>
    </row>
    <row r="543" spans="1:6">
      <c r="A543" s="11">
        <v>542</v>
      </c>
      <c r="B543">
        <v>46.100589999999997</v>
      </c>
      <c r="C543">
        <v>-91.223640000000003</v>
      </c>
      <c r="D543" s="4">
        <v>47</v>
      </c>
      <c r="F543" s="7">
        <v>0</v>
      </c>
    </row>
    <row r="544" spans="1:6">
      <c r="A544" s="11">
        <v>543</v>
      </c>
      <c r="B544">
        <v>46.1006</v>
      </c>
      <c r="C544">
        <v>-91.222800000000007</v>
      </c>
      <c r="D544" s="4">
        <v>38.5</v>
      </c>
      <c r="F544" s="7">
        <v>0</v>
      </c>
    </row>
    <row r="545" spans="1:6">
      <c r="A545" s="11">
        <v>544</v>
      </c>
      <c r="B545">
        <v>46.100610000000003</v>
      </c>
      <c r="C545">
        <v>-91.221959999999996</v>
      </c>
      <c r="D545" s="4">
        <v>42.5</v>
      </c>
      <c r="F545" s="7">
        <v>0</v>
      </c>
    </row>
    <row r="546" spans="1:6">
      <c r="A546" s="11">
        <v>545</v>
      </c>
      <c r="B546">
        <v>46.100619999999999</v>
      </c>
      <c r="C546">
        <v>-91.221119999999999</v>
      </c>
      <c r="D546" s="4">
        <v>50.5</v>
      </c>
      <c r="F546" s="7">
        <v>0</v>
      </c>
    </row>
    <row r="547" spans="1:6">
      <c r="A547" s="11">
        <v>546</v>
      </c>
      <c r="B547">
        <v>46.100630000000002</v>
      </c>
      <c r="C547">
        <v>-91.220280000000002</v>
      </c>
      <c r="D547" s="4">
        <v>43.5</v>
      </c>
      <c r="F547" s="7">
        <v>0</v>
      </c>
    </row>
    <row r="548" spans="1:6">
      <c r="A548" s="11">
        <v>547</v>
      </c>
      <c r="B548">
        <v>46.100639999999999</v>
      </c>
      <c r="C548">
        <v>-91.219440000000006</v>
      </c>
      <c r="D548" s="4">
        <v>41.5</v>
      </c>
      <c r="F548" s="7">
        <v>0</v>
      </c>
    </row>
    <row r="549" spans="1:6">
      <c r="A549" s="11">
        <v>548</v>
      </c>
      <c r="B549">
        <v>46.100650000000002</v>
      </c>
      <c r="C549">
        <v>-91.218599999999995</v>
      </c>
      <c r="D549" s="4">
        <v>33.5</v>
      </c>
      <c r="F549" s="7">
        <v>0</v>
      </c>
    </row>
    <row r="550" spans="1:6">
      <c r="A550" s="11">
        <v>549</v>
      </c>
      <c r="B550">
        <v>46.100659999999998</v>
      </c>
      <c r="C550">
        <v>-91.217759999999998</v>
      </c>
      <c r="D550" s="4">
        <v>2.5</v>
      </c>
      <c r="E550" s="4" t="s">
        <v>224</v>
      </c>
      <c r="F550" s="7">
        <v>0</v>
      </c>
    </row>
    <row r="551" spans="1:6">
      <c r="A551" s="11">
        <v>550</v>
      </c>
      <c r="B551">
        <v>46.100679999999997</v>
      </c>
      <c r="C551">
        <v>-91.215239999999994</v>
      </c>
      <c r="D551" s="4">
        <v>10.5</v>
      </c>
      <c r="E551" s="4" t="s">
        <v>223</v>
      </c>
      <c r="F551" s="7">
        <v>0</v>
      </c>
    </row>
    <row r="552" spans="1:6">
      <c r="A552" s="11">
        <v>551</v>
      </c>
      <c r="B552">
        <v>46.10069</v>
      </c>
      <c r="C552">
        <v>-91.214399999999998</v>
      </c>
      <c r="D552" s="4">
        <v>12.5</v>
      </c>
      <c r="E552" s="4" t="s">
        <v>223</v>
      </c>
      <c r="F552" s="7">
        <v>1</v>
      </c>
    </row>
    <row r="553" spans="1:6">
      <c r="A553" s="11">
        <v>552</v>
      </c>
      <c r="B553">
        <v>46.100700000000003</v>
      </c>
      <c r="C553">
        <v>-91.213549999999998</v>
      </c>
      <c r="D553" s="4">
        <v>12.5</v>
      </c>
      <c r="E553" s="4" t="s">
        <v>224</v>
      </c>
      <c r="F553" s="7">
        <v>0</v>
      </c>
    </row>
    <row r="554" spans="1:6">
      <c r="A554" s="11">
        <v>553</v>
      </c>
      <c r="B554">
        <v>46.100709999999999</v>
      </c>
      <c r="C554">
        <v>-91.212710000000001</v>
      </c>
      <c r="D554" s="4">
        <v>8.5</v>
      </c>
      <c r="E554" s="4" t="s">
        <v>224</v>
      </c>
      <c r="F554" s="7">
        <v>0</v>
      </c>
    </row>
    <row r="555" spans="1:6">
      <c r="A555" s="11">
        <v>554</v>
      </c>
      <c r="B555">
        <v>46.100720000000003</v>
      </c>
      <c r="C555">
        <v>-91.211870000000005</v>
      </c>
      <c r="D555" s="4">
        <v>9</v>
      </c>
      <c r="E555" s="4" t="s">
        <v>224</v>
      </c>
      <c r="F555" s="7">
        <v>0</v>
      </c>
    </row>
    <row r="556" spans="1:6">
      <c r="A556" s="11">
        <v>555</v>
      </c>
      <c r="B556">
        <v>46.100729999999999</v>
      </c>
      <c r="C556">
        <v>-91.211029999999994</v>
      </c>
      <c r="D556" s="4">
        <v>10.5</v>
      </c>
      <c r="E556" s="4" t="s">
        <v>223</v>
      </c>
      <c r="F556" s="7">
        <v>0</v>
      </c>
    </row>
    <row r="557" spans="1:6">
      <c r="A557" s="11">
        <v>556</v>
      </c>
      <c r="B557">
        <v>46.100830000000002</v>
      </c>
      <c r="C557">
        <v>-91.200940000000003</v>
      </c>
      <c r="D557" s="4">
        <v>5.5</v>
      </c>
      <c r="E557" s="4" t="s">
        <v>223</v>
      </c>
      <c r="F557" s="7">
        <v>0</v>
      </c>
    </row>
    <row r="558" spans="1:6">
      <c r="A558" s="11">
        <v>557</v>
      </c>
      <c r="B558">
        <v>46.100839999999998</v>
      </c>
      <c r="C558">
        <v>-91.200100000000006</v>
      </c>
      <c r="D558" s="4">
        <v>12.5</v>
      </c>
      <c r="E558" s="4" t="s">
        <v>223</v>
      </c>
      <c r="F558" s="7">
        <v>4</v>
      </c>
    </row>
    <row r="559" spans="1:6">
      <c r="A559" s="11">
        <v>558</v>
      </c>
      <c r="B559">
        <v>46.100850000000001</v>
      </c>
      <c r="C559">
        <v>-91.199259999999995</v>
      </c>
      <c r="D559" s="4">
        <v>13</v>
      </c>
      <c r="E559" s="4" t="s">
        <v>223</v>
      </c>
      <c r="F559" s="7">
        <v>0</v>
      </c>
    </row>
    <row r="560" spans="1:6">
      <c r="A560" s="11">
        <v>559</v>
      </c>
      <c r="B560">
        <v>46.100859999999997</v>
      </c>
      <c r="C560">
        <v>-91.198419999999999</v>
      </c>
      <c r="D560" s="4">
        <v>12</v>
      </c>
      <c r="E560" s="4" t="s">
        <v>223</v>
      </c>
      <c r="F560" s="7">
        <v>1</v>
      </c>
    </row>
    <row r="561" spans="1:6">
      <c r="A561" s="11">
        <v>560</v>
      </c>
      <c r="B561">
        <v>46.10087</v>
      </c>
      <c r="C561">
        <v>-91.197580000000002</v>
      </c>
      <c r="D561" s="4">
        <v>11</v>
      </c>
      <c r="E561" s="4" t="s">
        <v>223</v>
      </c>
      <c r="F561" s="7">
        <v>0</v>
      </c>
    </row>
    <row r="562" spans="1:6">
      <c r="A562" s="11">
        <v>561</v>
      </c>
      <c r="B562">
        <v>46.100879999999997</v>
      </c>
      <c r="C562">
        <v>-91.196740000000005</v>
      </c>
      <c r="D562" s="4">
        <v>8.5</v>
      </c>
      <c r="E562" s="4" t="s">
        <v>223</v>
      </c>
      <c r="F562" s="7">
        <v>0</v>
      </c>
    </row>
    <row r="563" spans="1:6">
      <c r="A563" s="11">
        <v>562</v>
      </c>
      <c r="B563">
        <v>46.10089</v>
      </c>
      <c r="C563">
        <v>-91.195899999999995</v>
      </c>
      <c r="D563" s="4">
        <v>5</v>
      </c>
      <c r="E563" s="4" t="s">
        <v>223</v>
      </c>
      <c r="F563" s="7">
        <v>0</v>
      </c>
    </row>
    <row r="564" spans="1:6">
      <c r="A564" s="11">
        <v>563</v>
      </c>
      <c r="B564">
        <v>46.100900000000003</v>
      </c>
      <c r="C564">
        <v>-91.195059999999998</v>
      </c>
      <c r="D564" s="4">
        <v>5</v>
      </c>
      <c r="E564" s="4" t="s">
        <v>223</v>
      </c>
      <c r="F564" s="7">
        <v>0</v>
      </c>
    </row>
    <row r="565" spans="1:6">
      <c r="A565" s="11">
        <v>564</v>
      </c>
      <c r="B565">
        <v>46.100900000000003</v>
      </c>
      <c r="C565">
        <v>-91.194220000000001</v>
      </c>
      <c r="D565" s="4">
        <v>5</v>
      </c>
      <c r="E565" s="4" t="s">
        <v>223</v>
      </c>
      <c r="F565" s="7">
        <v>0</v>
      </c>
    </row>
    <row r="566" spans="1:6">
      <c r="A566" s="11">
        <v>565</v>
      </c>
      <c r="B566">
        <v>46.100909999999999</v>
      </c>
      <c r="C566">
        <v>-91.193370000000002</v>
      </c>
      <c r="D566" s="4">
        <v>4</v>
      </c>
      <c r="E566" s="4" t="s">
        <v>223</v>
      </c>
      <c r="F566" s="7">
        <v>0</v>
      </c>
    </row>
    <row r="567" spans="1:6">
      <c r="A567" s="11">
        <v>566</v>
      </c>
      <c r="B567">
        <v>46.101140000000001</v>
      </c>
      <c r="C567">
        <v>-91.227019999999996</v>
      </c>
      <c r="D567" s="4">
        <v>5</v>
      </c>
      <c r="E567" s="4" t="s">
        <v>223</v>
      </c>
      <c r="F567" s="7">
        <v>0</v>
      </c>
    </row>
    <row r="568" spans="1:6">
      <c r="A568" s="11">
        <v>567</v>
      </c>
      <c r="B568">
        <v>46.101149999999997</v>
      </c>
      <c r="C568">
        <v>-91.226179999999999</v>
      </c>
      <c r="D568" s="4">
        <v>9</v>
      </c>
      <c r="E568" s="4" t="s">
        <v>223</v>
      </c>
      <c r="F568" s="7">
        <v>0</v>
      </c>
    </row>
    <row r="569" spans="1:6">
      <c r="A569" s="11">
        <v>568</v>
      </c>
      <c r="B569">
        <v>46.10116</v>
      </c>
      <c r="C569">
        <v>-91.225340000000003</v>
      </c>
      <c r="D569" s="4">
        <v>11.5</v>
      </c>
      <c r="E569" s="4" t="s">
        <v>223</v>
      </c>
      <c r="F569" s="7">
        <v>0</v>
      </c>
    </row>
    <row r="570" spans="1:6">
      <c r="A570" s="11">
        <v>569</v>
      </c>
      <c r="B570">
        <v>46.101170000000003</v>
      </c>
      <c r="C570">
        <v>-91.224500000000006</v>
      </c>
      <c r="D570" s="4">
        <v>11</v>
      </c>
      <c r="E570" s="4" t="s">
        <v>223</v>
      </c>
      <c r="F570" s="7">
        <v>2</v>
      </c>
    </row>
    <row r="571" spans="1:6">
      <c r="A571" s="11">
        <v>570</v>
      </c>
      <c r="B571">
        <v>46.101179999999999</v>
      </c>
      <c r="C571">
        <v>-91.223659999999995</v>
      </c>
      <c r="D571" s="4">
        <v>41</v>
      </c>
      <c r="F571" s="7">
        <v>0</v>
      </c>
    </row>
    <row r="572" spans="1:6">
      <c r="A572" s="11">
        <v>571</v>
      </c>
      <c r="B572">
        <v>46.101190000000003</v>
      </c>
      <c r="C572">
        <v>-91.222819999999999</v>
      </c>
      <c r="D572" s="4">
        <v>48.5</v>
      </c>
      <c r="F572" s="7">
        <v>0</v>
      </c>
    </row>
    <row r="573" spans="1:6">
      <c r="A573" s="11">
        <v>572</v>
      </c>
      <c r="B573">
        <v>46.101190000000003</v>
      </c>
      <c r="C573">
        <v>-91.221980000000002</v>
      </c>
      <c r="D573" s="4">
        <v>49.5</v>
      </c>
      <c r="F573" s="7">
        <v>0</v>
      </c>
    </row>
    <row r="574" spans="1:6">
      <c r="A574" s="11">
        <v>573</v>
      </c>
      <c r="B574">
        <v>46.101199999999999</v>
      </c>
      <c r="C574">
        <v>-91.221130000000002</v>
      </c>
      <c r="D574" s="4">
        <v>49.5</v>
      </c>
      <c r="F574" s="7">
        <v>0</v>
      </c>
    </row>
    <row r="575" spans="1:6">
      <c r="A575" s="11">
        <v>574</v>
      </c>
      <c r="B575">
        <v>46.101210000000002</v>
      </c>
      <c r="C575">
        <v>-91.220290000000006</v>
      </c>
      <c r="D575" s="4">
        <v>48.5</v>
      </c>
      <c r="F575" s="7">
        <v>0</v>
      </c>
    </row>
    <row r="576" spans="1:6">
      <c r="A576" s="11">
        <v>575</v>
      </c>
      <c r="B576">
        <v>46.101219999999998</v>
      </c>
      <c r="C576">
        <v>-91.219449999999995</v>
      </c>
      <c r="D576" s="4">
        <v>40</v>
      </c>
      <c r="F576" s="7">
        <v>0</v>
      </c>
    </row>
    <row r="577" spans="1:6">
      <c r="A577" s="11">
        <v>576</v>
      </c>
      <c r="B577">
        <v>46.101230000000001</v>
      </c>
      <c r="C577">
        <v>-91.218609999999998</v>
      </c>
      <c r="D577" s="4">
        <v>25.5</v>
      </c>
      <c r="F577" s="7">
        <v>0</v>
      </c>
    </row>
    <row r="578" spans="1:6">
      <c r="A578" s="11">
        <v>577</v>
      </c>
      <c r="B578">
        <v>46.10127</v>
      </c>
      <c r="C578">
        <v>-91.215249999999997</v>
      </c>
      <c r="D578" s="4">
        <v>5</v>
      </c>
      <c r="E578" s="4" t="s">
        <v>224</v>
      </c>
      <c r="F578" s="7">
        <v>0</v>
      </c>
    </row>
    <row r="579" spans="1:6">
      <c r="A579" s="11">
        <v>578</v>
      </c>
      <c r="B579">
        <v>46.101280000000003</v>
      </c>
      <c r="C579">
        <v>-91.214410000000001</v>
      </c>
      <c r="D579" s="4">
        <v>23</v>
      </c>
      <c r="F579" s="7">
        <v>0</v>
      </c>
    </row>
    <row r="580" spans="1:6">
      <c r="A580" s="11">
        <v>579</v>
      </c>
      <c r="B580">
        <v>46.101289999999999</v>
      </c>
      <c r="C580">
        <v>-91.213570000000004</v>
      </c>
      <c r="D580" s="4">
        <v>27.5</v>
      </c>
      <c r="F580" s="7">
        <v>0</v>
      </c>
    </row>
    <row r="581" spans="1:6">
      <c r="A581" s="11">
        <v>580</v>
      </c>
      <c r="B581">
        <v>46.101289999999999</v>
      </c>
      <c r="C581">
        <v>-91.212729999999993</v>
      </c>
      <c r="D581" s="4">
        <v>21.5</v>
      </c>
      <c r="F581" s="7">
        <v>0</v>
      </c>
    </row>
    <row r="582" spans="1:6">
      <c r="A582" s="11">
        <v>581</v>
      </c>
      <c r="B582">
        <v>46.101300000000002</v>
      </c>
      <c r="C582">
        <v>-91.211889999999997</v>
      </c>
      <c r="D582" s="4">
        <v>16</v>
      </c>
      <c r="E582" s="4" t="s">
        <v>223</v>
      </c>
      <c r="F582" s="7">
        <v>0</v>
      </c>
    </row>
    <row r="583" spans="1:6">
      <c r="A583" s="11">
        <v>582</v>
      </c>
      <c r="B583">
        <v>46.101309999999998</v>
      </c>
      <c r="C583">
        <v>-91.21105</v>
      </c>
      <c r="D583" s="4">
        <v>15</v>
      </c>
      <c r="E583" s="4" t="s">
        <v>223</v>
      </c>
      <c r="F583" s="7">
        <v>1</v>
      </c>
    </row>
    <row r="584" spans="1:6">
      <c r="A584" s="11">
        <v>583</v>
      </c>
      <c r="B584">
        <v>46.101320000000001</v>
      </c>
      <c r="C584">
        <v>-91.2102</v>
      </c>
      <c r="D584" s="4">
        <v>11</v>
      </c>
      <c r="E584" s="4" t="s">
        <v>223</v>
      </c>
      <c r="F584" s="7">
        <v>2</v>
      </c>
    </row>
    <row r="585" spans="1:6">
      <c r="A585" s="11">
        <v>584</v>
      </c>
      <c r="B585">
        <v>46.101329999999997</v>
      </c>
      <c r="C585">
        <v>-91.209360000000004</v>
      </c>
      <c r="D585" s="4">
        <v>6.5</v>
      </c>
      <c r="E585" s="4" t="s">
        <v>225</v>
      </c>
      <c r="F585" s="7">
        <v>0</v>
      </c>
    </row>
    <row r="586" spans="1:6">
      <c r="A586" s="11">
        <v>585</v>
      </c>
      <c r="B586">
        <v>46.10134</v>
      </c>
      <c r="C586">
        <v>-91.208519999999993</v>
      </c>
      <c r="D586" s="4">
        <v>3</v>
      </c>
      <c r="E586" s="4" t="s">
        <v>225</v>
      </c>
      <c r="F586" s="7">
        <v>0</v>
      </c>
    </row>
    <row r="587" spans="1:6">
      <c r="A587" s="11">
        <v>586</v>
      </c>
      <c r="B587">
        <v>46.101410000000001</v>
      </c>
      <c r="C587">
        <v>-91.201800000000006</v>
      </c>
      <c r="D587" s="4">
        <v>5.5</v>
      </c>
      <c r="E587" s="4" t="s">
        <v>225</v>
      </c>
      <c r="F587" s="7">
        <v>0</v>
      </c>
    </row>
    <row r="588" spans="1:6">
      <c r="A588" s="11">
        <v>587</v>
      </c>
      <c r="B588">
        <v>46.101419999999997</v>
      </c>
      <c r="C588">
        <v>-91.200950000000006</v>
      </c>
      <c r="D588" s="4">
        <v>11.5</v>
      </c>
      <c r="E588" s="4" t="s">
        <v>223</v>
      </c>
      <c r="F588" s="7">
        <v>0</v>
      </c>
    </row>
    <row r="589" spans="1:6">
      <c r="A589" s="11">
        <v>588</v>
      </c>
      <c r="B589">
        <v>46.101430000000001</v>
      </c>
      <c r="C589">
        <v>-91.200109999999995</v>
      </c>
      <c r="D589" s="4">
        <v>15</v>
      </c>
      <c r="E589" s="4" t="s">
        <v>223</v>
      </c>
      <c r="F589" s="7">
        <v>0</v>
      </c>
    </row>
    <row r="590" spans="1:6">
      <c r="A590" s="11">
        <v>589</v>
      </c>
      <c r="B590">
        <v>46.101439999999997</v>
      </c>
      <c r="C590">
        <v>-91.199269999999999</v>
      </c>
      <c r="D590" s="4">
        <v>13.5</v>
      </c>
      <c r="E590" s="4" t="s">
        <v>223</v>
      </c>
      <c r="F590" s="7">
        <v>0</v>
      </c>
    </row>
    <row r="591" spans="1:6">
      <c r="A591" s="11">
        <v>590</v>
      </c>
      <c r="B591">
        <v>46.10145</v>
      </c>
      <c r="C591">
        <v>-91.198430000000002</v>
      </c>
      <c r="D591" s="4">
        <v>12</v>
      </c>
      <c r="E591" s="4" t="s">
        <v>223</v>
      </c>
      <c r="F591" s="7">
        <v>0</v>
      </c>
    </row>
    <row r="592" spans="1:6">
      <c r="A592" s="11">
        <v>591</v>
      </c>
      <c r="B592">
        <v>46.10145</v>
      </c>
      <c r="C592">
        <v>-91.197590000000005</v>
      </c>
      <c r="D592" s="4">
        <v>11</v>
      </c>
      <c r="E592" s="4" t="s">
        <v>223</v>
      </c>
      <c r="F592" s="7">
        <v>0</v>
      </c>
    </row>
    <row r="593" spans="1:6">
      <c r="A593" s="11">
        <v>592</v>
      </c>
      <c r="B593">
        <v>46.101460000000003</v>
      </c>
      <c r="C593">
        <v>-91.196749999999994</v>
      </c>
      <c r="D593" s="4">
        <v>8</v>
      </c>
      <c r="E593" s="4" t="s">
        <v>223</v>
      </c>
      <c r="F593" s="7">
        <v>0</v>
      </c>
    </row>
    <row r="594" spans="1:6">
      <c r="A594" s="11">
        <v>593</v>
      </c>
      <c r="B594">
        <v>46.101469999999999</v>
      </c>
      <c r="C594">
        <v>-91.195909999999998</v>
      </c>
      <c r="D594" s="4">
        <v>4.5</v>
      </c>
      <c r="E594" s="4" t="s">
        <v>223</v>
      </c>
      <c r="F594" s="7">
        <v>0</v>
      </c>
    </row>
    <row r="595" spans="1:6">
      <c r="A595" s="11">
        <v>594</v>
      </c>
      <c r="B595">
        <v>46.101480000000002</v>
      </c>
      <c r="C595">
        <v>-91.195070000000001</v>
      </c>
      <c r="D595" s="4">
        <v>4.5</v>
      </c>
      <c r="E595" s="4" t="s">
        <v>223</v>
      </c>
      <c r="F595" s="7">
        <v>0</v>
      </c>
    </row>
    <row r="596" spans="1:6">
      <c r="A596" s="11">
        <v>595</v>
      </c>
      <c r="B596">
        <v>46.101489999999998</v>
      </c>
      <c r="C596">
        <v>-91.194230000000005</v>
      </c>
      <c r="D596" s="4">
        <v>5</v>
      </c>
      <c r="E596" s="4" t="s">
        <v>223</v>
      </c>
      <c r="F596" s="7">
        <v>0</v>
      </c>
    </row>
    <row r="597" spans="1:6">
      <c r="A597" s="11">
        <v>596</v>
      </c>
      <c r="B597">
        <v>46.101739999999999</v>
      </c>
      <c r="C597">
        <v>-91.226190000000003</v>
      </c>
      <c r="D597" s="4">
        <v>6</v>
      </c>
      <c r="E597" s="4" t="s">
        <v>223</v>
      </c>
      <c r="F597" s="7">
        <v>0</v>
      </c>
    </row>
    <row r="598" spans="1:6">
      <c r="A598" s="11">
        <v>597</v>
      </c>
      <c r="B598">
        <v>46.101739999999999</v>
      </c>
      <c r="C598">
        <v>-91.225350000000006</v>
      </c>
      <c r="D598" s="4">
        <v>10</v>
      </c>
      <c r="E598" s="4" t="s">
        <v>223</v>
      </c>
      <c r="F598" s="7">
        <v>1</v>
      </c>
    </row>
    <row r="599" spans="1:6">
      <c r="A599" s="11">
        <v>598</v>
      </c>
      <c r="B599">
        <v>46.101750000000003</v>
      </c>
      <c r="C599">
        <v>-91.224509999999995</v>
      </c>
      <c r="D599" s="4">
        <v>8</v>
      </c>
      <c r="E599" s="4" t="s">
        <v>225</v>
      </c>
      <c r="F599" s="7">
        <v>2</v>
      </c>
    </row>
    <row r="600" spans="1:6">
      <c r="A600" s="11">
        <v>599</v>
      </c>
      <c r="B600">
        <v>46.101759999999999</v>
      </c>
      <c r="C600">
        <v>-91.223669999999998</v>
      </c>
      <c r="D600" s="4">
        <v>40.5</v>
      </c>
      <c r="F600" s="7">
        <v>0</v>
      </c>
    </row>
    <row r="601" spans="1:6">
      <c r="A601" s="11">
        <v>600</v>
      </c>
      <c r="B601">
        <v>46.101770000000002</v>
      </c>
      <c r="C601">
        <v>-91.222830000000002</v>
      </c>
      <c r="D601" s="4">
        <v>49.5</v>
      </c>
      <c r="F601" s="7">
        <v>0</v>
      </c>
    </row>
    <row r="602" spans="1:6">
      <c r="A602" s="11">
        <v>601</v>
      </c>
      <c r="B602">
        <v>46.101779999999998</v>
      </c>
      <c r="C602">
        <v>-91.221990000000005</v>
      </c>
      <c r="D602" s="4">
        <v>50</v>
      </c>
      <c r="F602" s="7">
        <v>0</v>
      </c>
    </row>
    <row r="603" spans="1:6">
      <c r="A603" s="11">
        <v>602</v>
      </c>
      <c r="B603">
        <v>46.101790000000001</v>
      </c>
      <c r="C603">
        <v>-91.221149999999994</v>
      </c>
      <c r="D603" s="4">
        <v>50.5</v>
      </c>
      <c r="F603" s="7">
        <v>0</v>
      </c>
    </row>
    <row r="604" spans="1:6">
      <c r="A604" s="11">
        <v>603</v>
      </c>
      <c r="B604">
        <v>46.101799999999997</v>
      </c>
      <c r="C604">
        <v>-91.220309999999998</v>
      </c>
      <c r="D604" s="4">
        <v>40.5</v>
      </c>
      <c r="F604" s="7">
        <v>0</v>
      </c>
    </row>
    <row r="605" spans="1:6">
      <c r="A605" s="11">
        <v>604</v>
      </c>
      <c r="B605">
        <v>46.10181</v>
      </c>
      <c r="C605">
        <v>-91.219470000000001</v>
      </c>
      <c r="D605" s="4">
        <v>34</v>
      </c>
      <c r="F605" s="7">
        <v>0</v>
      </c>
    </row>
    <row r="606" spans="1:6">
      <c r="A606" s="11">
        <v>605</v>
      </c>
      <c r="B606">
        <v>46.101819999999996</v>
      </c>
      <c r="C606">
        <v>-91.218630000000005</v>
      </c>
      <c r="D606" s="4">
        <v>30</v>
      </c>
      <c r="F606" s="7">
        <v>0</v>
      </c>
    </row>
    <row r="607" spans="1:6">
      <c r="A607" s="11">
        <v>606</v>
      </c>
      <c r="B607">
        <v>46.101819999999996</v>
      </c>
      <c r="C607">
        <v>-91.217780000000005</v>
      </c>
      <c r="D607" s="4">
        <v>2.5</v>
      </c>
      <c r="E607" s="4" t="s">
        <v>224</v>
      </c>
      <c r="F607" s="7">
        <v>0</v>
      </c>
    </row>
    <row r="608" spans="1:6">
      <c r="A608" s="11">
        <v>607</v>
      </c>
      <c r="B608">
        <v>46.101849999999999</v>
      </c>
      <c r="C608">
        <v>-91.215260000000001</v>
      </c>
      <c r="D608" s="4">
        <v>19</v>
      </c>
      <c r="F608" s="7">
        <v>0</v>
      </c>
    </row>
    <row r="609" spans="1:6">
      <c r="A609" s="11">
        <v>608</v>
      </c>
      <c r="B609">
        <v>46.101860000000002</v>
      </c>
      <c r="C609">
        <v>-91.214420000000004</v>
      </c>
      <c r="D609" s="4">
        <v>29.5</v>
      </c>
      <c r="F609" s="7">
        <v>0</v>
      </c>
    </row>
    <row r="610" spans="1:6">
      <c r="A610" s="11">
        <v>609</v>
      </c>
      <c r="B610">
        <v>46.101869999999998</v>
      </c>
      <c r="C610">
        <v>-91.213579999999993</v>
      </c>
      <c r="D610" s="4">
        <v>29</v>
      </c>
      <c r="F610" s="7">
        <v>0</v>
      </c>
    </row>
    <row r="611" spans="1:6">
      <c r="A611" s="11">
        <v>610</v>
      </c>
      <c r="B611">
        <v>46.101880000000001</v>
      </c>
      <c r="C611">
        <v>-91.212739999999997</v>
      </c>
      <c r="D611" s="4">
        <v>29.5</v>
      </c>
      <c r="F611" s="7">
        <v>0</v>
      </c>
    </row>
    <row r="612" spans="1:6">
      <c r="A612" s="11">
        <v>611</v>
      </c>
      <c r="B612">
        <v>46.101889999999997</v>
      </c>
      <c r="C612">
        <v>-91.2119</v>
      </c>
      <c r="D612" s="4">
        <v>20</v>
      </c>
      <c r="F612" s="7">
        <v>0</v>
      </c>
    </row>
    <row r="613" spans="1:6">
      <c r="A613" s="11">
        <v>612</v>
      </c>
      <c r="B613">
        <v>46.101900000000001</v>
      </c>
      <c r="C613">
        <v>-91.211060000000003</v>
      </c>
      <c r="D613" s="4">
        <v>19</v>
      </c>
      <c r="F613" s="7">
        <v>0</v>
      </c>
    </row>
    <row r="614" spans="1:6">
      <c r="A614" s="11">
        <v>613</v>
      </c>
      <c r="B614">
        <v>46.101909999999997</v>
      </c>
      <c r="C614">
        <v>-91.210220000000007</v>
      </c>
      <c r="D614" s="4">
        <v>16</v>
      </c>
      <c r="E614" s="4" t="s">
        <v>223</v>
      </c>
      <c r="F614" s="7">
        <v>0</v>
      </c>
    </row>
    <row r="615" spans="1:6">
      <c r="A615" s="11">
        <v>614</v>
      </c>
      <c r="B615">
        <v>46.101909999999997</v>
      </c>
      <c r="C615">
        <v>-91.209379999999996</v>
      </c>
      <c r="D615" s="4">
        <v>15</v>
      </c>
      <c r="E615" s="4" t="s">
        <v>223</v>
      </c>
      <c r="F615" s="7">
        <v>1</v>
      </c>
    </row>
    <row r="616" spans="1:6">
      <c r="A616" s="11">
        <v>615</v>
      </c>
      <c r="B616">
        <v>46.10192</v>
      </c>
      <c r="C616">
        <v>-91.208529999999996</v>
      </c>
      <c r="D616" s="4">
        <v>11</v>
      </c>
      <c r="E616" s="4" t="s">
        <v>223</v>
      </c>
      <c r="F616" s="7">
        <v>0</v>
      </c>
    </row>
    <row r="617" spans="1:6">
      <c r="A617" s="11">
        <v>616</v>
      </c>
      <c r="B617">
        <v>46.101990000000001</v>
      </c>
      <c r="C617">
        <v>-91.201809999999995</v>
      </c>
      <c r="D617" s="4">
        <v>15.5</v>
      </c>
      <c r="E617" s="4" t="s">
        <v>223</v>
      </c>
      <c r="F617" s="7">
        <v>0</v>
      </c>
    </row>
    <row r="618" spans="1:6">
      <c r="A618" s="11">
        <v>617</v>
      </c>
      <c r="B618">
        <v>46.101999999999997</v>
      </c>
      <c r="C618">
        <v>-91.200969999999998</v>
      </c>
      <c r="D618" s="4">
        <v>15.5</v>
      </c>
      <c r="E618" s="4" t="s">
        <v>223</v>
      </c>
      <c r="F618" s="7">
        <v>0</v>
      </c>
    </row>
    <row r="619" spans="1:6">
      <c r="A619" s="11">
        <v>618</v>
      </c>
      <c r="B619">
        <v>46.10201</v>
      </c>
      <c r="C619">
        <v>-91.200130000000001</v>
      </c>
      <c r="D619" s="4">
        <v>14.5</v>
      </c>
      <c r="E619" s="4" t="s">
        <v>223</v>
      </c>
      <c r="F619" s="7">
        <v>0</v>
      </c>
    </row>
    <row r="620" spans="1:6">
      <c r="A620" s="11">
        <v>619</v>
      </c>
      <c r="B620">
        <v>46.102020000000003</v>
      </c>
      <c r="C620">
        <v>-91.199290000000005</v>
      </c>
      <c r="D620" s="4">
        <v>14</v>
      </c>
      <c r="E620" s="4" t="s">
        <v>223</v>
      </c>
      <c r="F620" s="7">
        <v>0</v>
      </c>
    </row>
    <row r="621" spans="1:6">
      <c r="A621" s="11">
        <v>620</v>
      </c>
      <c r="B621">
        <v>46.102029999999999</v>
      </c>
      <c r="C621">
        <v>-91.198449999999994</v>
      </c>
      <c r="D621" s="4">
        <v>11.5</v>
      </c>
      <c r="E621" s="4" t="s">
        <v>223</v>
      </c>
      <c r="F621" s="7">
        <v>1</v>
      </c>
    </row>
    <row r="622" spans="1:6">
      <c r="A622" s="11">
        <v>621</v>
      </c>
      <c r="B622">
        <v>46.102040000000002</v>
      </c>
      <c r="C622">
        <v>-91.197599999999994</v>
      </c>
      <c r="D622" s="4">
        <v>6</v>
      </c>
      <c r="E622" s="4" t="s">
        <v>223</v>
      </c>
      <c r="F622" s="7">
        <v>0</v>
      </c>
    </row>
    <row r="623" spans="1:6">
      <c r="A623" s="11">
        <v>622</v>
      </c>
      <c r="B623">
        <v>46.102049999999998</v>
      </c>
      <c r="C623">
        <v>-91.196759999999998</v>
      </c>
      <c r="D623" s="4">
        <v>6</v>
      </c>
      <c r="E623" s="4" t="s">
        <v>223</v>
      </c>
      <c r="F623" s="7">
        <v>0</v>
      </c>
    </row>
    <row r="624" spans="1:6">
      <c r="A624" s="11">
        <v>623</v>
      </c>
      <c r="B624">
        <v>46.102060000000002</v>
      </c>
      <c r="C624">
        <v>-91.195920000000001</v>
      </c>
      <c r="D624" s="4">
        <v>5.5</v>
      </c>
      <c r="E624" s="4" t="s">
        <v>223</v>
      </c>
      <c r="F624" s="7">
        <v>0</v>
      </c>
    </row>
    <row r="625" spans="1:6">
      <c r="A625" s="11">
        <v>624</v>
      </c>
      <c r="B625">
        <v>46.102069999999998</v>
      </c>
      <c r="C625">
        <v>-91.195080000000004</v>
      </c>
      <c r="D625" s="4">
        <v>5</v>
      </c>
      <c r="E625" s="4" t="s">
        <v>223</v>
      </c>
      <c r="F625" s="7">
        <v>0</v>
      </c>
    </row>
    <row r="626" spans="1:6">
      <c r="A626" s="11">
        <v>625</v>
      </c>
      <c r="B626">
        <v>46.102069999999998</v>
      </c>
      <c r="C626">
        <v>-91.194239999999994</v>
      </c>
      <c r="D626" s="4">
        <v>5</v>
      </c>
      <c r="E626" s="4" t="s">
        <v>223</v>
      </c>
      <c r="F626" s="7">
        <v>4</v>
      </c>
    </row>
    <row r="627" spans="1:6">
      <c r="A627" s="11">
        <v>626</v>
      </c>
      <c r="B627">
        <v>46.102339999999998</v>
      </c>
      <c r="C627">
        <v>-91.224519999999998</v>
      </c>
      <c r="D627" s="4">
        <v>8</v>
      </c>
      <c r="E627" s="4" t="s">
        <v>224</v>
      </c>
      <c r="F627" s="7">
        <v>1</v>
      </c>
    </row>
    <row r="628" spans="1:6">
      <c r="A628" s="11">
        <v>627</v>
      </c>
      <c r="B628">
        <v>46.102350000000001</v>
      </c>
      <c r="C628">
        <v>-91.223680000000002</v>
      </c>
      <c r="D628" s="4">
        <v>43</v>
      </c>
      <c r="F628" s="7">
        <v>0</v>
      </c>
    </row>
    <row r="629" spans="1:6">
      <c r="A629" s="11">
        <v>628</v>
      </c>
      <c r="B629">
        <v>46.102359999999997</v>
      </c>
      <c r="C629">
        <v>-91.222840000000005</v>
      </c>
      <c r="D629" s="4">
        <v>50</v>
      </c>
      <c r="F629" s="7">
        <v>0</v>
      </c>
    </row>
    <row r="630" spans="1:6">
      <c r="A630" s="11">
        <v>629</v>
      </c>
      <c r="B630">
        <v>46.102370000000001</v>
      </c>
      <c r="C630">
        <v>-91.221999999999994</v>
      </c>
      <c r="D630" s="4">
        <v>44.5</v>
      </c>
      <c r="F630" s="7">
        <v>0</v>
      </c>
    </row>
    <row r="631" spans="1:6">
      <c r="A631" s="11">
        <v>630</v>
      </c>
      <c r="B631">
        <v>46.102370000000001</v>
      </c>
      <c r="C631">
        <v>-91.221159999999998</v>
      </c>
      <c r="D631" s="4">
        <v>38</v>
      </c>
      <c r="F631" s="7">
        <v>0</v>
      </c>
    </row>
    <row r="632" spans="1:6">
      <c r="A632" s="11">
        <v>631</v>
      </c>
      <c r="B632">
        <v>46.102379999999997</v>
      </c>
      <c r="C632">
        <v>-91.220320000000001</v>
      </c>
      <c r="D632" s="4">
        <v>42.5</v>
      </c>
      <c r="F632" s="7">
        <v>0</v>
      </c>
    </row>
    <row r="633" spans="1:6">
      <c r="A633" s="11">
        <v>632</v>
      </c>
      <c r="B633">
        <v>46.10239</v>
      </c>
      <c r="C633">
        <v>-91.219480000000004</v>
      </c>
      <c r="D633" s="4">
        <v>40</v>
      </c>
      <c r="F633" s="7">
        <v>0</v>
      </c>
    </row>
    <row r="634" spans="1:6">
      <c r="A634" s="11">
        <v>633</v>
      </c>
      <c r="B634">
        <v>46.102400000000003</v>
      </c>
      <c r="C634">
        <v>-91.218639999999994</v>
      </c>
      <c r="D634" s="4">
        <v>36.5</v>
      </c>
      <c r="F634" s="7">
        <v>0</v>
      </c>
    </row>
    <row r="635" spans="1:6">
      <c r="A635" s="11">
        <v>634</v>
      </c>
      <c r="B635">
        <v>46.102429999999998</v>
      </c>
      <c r="C635">
        <v>-91.21611</v>
      </c>
      <c r="D635" s="4">
        <v>5</v>
      </c>
      <c r="E635" s="4" t="s">
        <v>225</v>
      </c>
      <c r="F635" s="7">
        <v>0</v>
      </c>
    </row>
    <row r="636" spans="1:6">
      <c r="A636" s="11">
        <v>635</v>
      </c>
      <c r="B636">
        <v>46.102440000000001</v>
      </c>
      <c r="C636">
        <v>-91.215270000000004</v>
      </c>
      <c r="D636" s="4">
        <v>17</v>
      </c>
      <c r="E636" s="4" t="s">
        <v>223</v>
      </c>
      <c r="F636" s="7">
        <v>0</v>
      </c>
    </row>
    <row r="637" spans="1:6">
      <c r="A637" s="11">
        <v>636</v>
      </c>
      <c r="B637">
        <v>46.102449999999997</v>
      </c>
      <c r="C637">
        <v>-91.214429999999993</v>
      </c>
      <c r="D637" s="4">
        <v>29</v>
      </c>
      <c r="F637" s="7">
        <v>0</v>
      </c>
    </row>
    <row r="638" spans="1:6">
      <c r="A638" s="11">
        <v>637</v>
      </c>
      <c r="B638">
        <v>46.102449999999997</v>
      </c>
      <c r="C638">
        <v>-91.213589999999996</v>
      </c>
      <c r="D638" s="4">
        <v>29.5</v>
      </c>
      <c r="F638" s="7">
        <v>0</v>
      </c>
    </row>
    <row r="639" spans="1:6">
      <c r="A639" s="11">
        <v>638</v>
      </c>
      <c r="B639">
        <v>46.102460000000001</v>
      </c>
      <c r="C639">
        <v>-91.21275</v>
      </c>
      <c r="D639" s="4">
        <v>25</v>
      </c>
      <c r="F639" s="7">
        <v>0</v>
      </c>
    </row>
    <row r="640" spans="1:6">
      <c r="A640" s="11">
        <v>639</v>
      </c>
      <c r="B640">
        <v>46.102469999999997</v>
      </c>
      <c r="C640">
        <v>-91.211910000000003</v>
      </c>
      <c r="D640" s="4">
        <v>20.5</v>
      </c>
      <c r="F640" s="7">
        <v>0</v>
      </c>
    </row>
    <row r="641" spans="1:6">
      <c r="A641" s="11">
        <v>640</v>
      </c>
      <c r="B641">
        <v>46.10248</v>
      </c>
      <c r="C641">
        <v>-91.211070000000007</v>
      </c>
      <c r="D641" s="4">
        <v>18.5</v>
      </c>
      <c r="E641" s="4" t="s">
        <v>223</v>
      </c>
      <c r="F641" s="7">
        <v>0</v>
      </c>
    </row>
    <row r="642" spans="1:6">
      <c r="A642" s="11">
        <v>641</v>
      </c>
      <c r="B642">
        <v>46.102490000000003</v>
      </c>
      <c r="C642">
        <v>-91.210229999999996</v>
      </c>
      <c r="D642" s="4">
        <v>19</v>
      </c>
      <c r="F642" s="7">
        <v>0</v>
      </c>
    </row>
    <row r="643" spans="1:6">
      <c r="A643" s="11">
        <v>642</v>
      </c>
      <c r="B643">
        <v>46.102499999999999</v>
      </c>
      <c r="C643">
        <v>-91.209389999999999</v>
      </c>
      <c r="D643" s="4">
        <v>22</v>
      </c>
      <c r="E643" s="4" t="s">
        <v>223</v>
      </c>
      <c r="F643" s="7">
        <v>0</v>
      </c>
    </row>
    <row r="644" spans="1:6">
      <c r="A644" s="11">
        <v>643</v>
      </c>
      <c r="B644">
        <v>46.102510000000002</v>
      </c>
      <c r="C644">
        <v>-91.208550000000002</v>
      </c>
      <c r="D644" s="4">
        <v>15.5</v>
      </c>
      <c r="E644" s="4" t="s">
        <v>223</v>
      </c>
      <c r="F644" s="7">
        <v>0</v>
      </c>
    </row>
    <row r="645" spans="1:6">
      <c r="A645" s="11">
        <v>644</v>
      </c>
      <c r="B645">
        <v>46.102519999999998</v>
      </c>
      <c r="C645">
        <v>-91.207710000000006</v>
      </c>
      <c r="D645" s="4">
        <v>6</v>
      </c>
      <c r="E645" s="4" t="s">
        <v>225</v>
      </c>
      <c r="F645" s="7">
        <v>0</v>
      </c>
    </row>
    <row r="646" spans="1:6">
      <c r="A646" s="11">
        <v>645</v>
      </c>
      <c r="B646">
        <v>46.102539999999998</v>
      </c>
      <c r="C646">
        <v>-91.205179999999999</v>
      </c>
      <c r="D646" s="4">
        <v>9</v>
      </c>
      <c r="E646" s="4" t="s">
        <v>223</v>
      </c>
      <c r="F646" s="7">
        <v>0</v>
      </c>
    </row>
    <row r="647" spans="1:6">
      <c r="A647" s="11">
        <v>646</v>
      </c>
      <c r="B647">
        <v>46.102550000000001</v>
      </c>
      <c r="C647">
        <v>-91.204340000000002</v>
      </c>
      <c r="D647" s="4">
        <v>12</v>
      </c>
      <c r="E647" s="4" t="s">
        <v>223</v>
      </c>
      <c r="F647" s="7">
        <v>0</v>
      </c>
    </row>
    <row r="648" spans="1:6">
      <c r="A648" s="11">
        <v>647</v>
      </c>
      <c r="B648">
        <v>46.102559999999997</v>
      </c>
      <c r="C648">
        <v>-91.203500000000005</v>
      </c>
      <c r="D648" s="4">
        <v>16</v>
      </c>
      <c r="E648" s="4" t="s">
        <v>223</v>
      </c>
      <c r="F648" s="7">
        <v>0</v>
      </c>
    </row>
    <row r="649" spans="1:6">
      <c r="A649" s="11">
        <v>648</v>
      </c>
      <c r="B649">
        <v>46.10257</v>
      </c>
      <c r="C649">
        <v>-91.202659999999995</v>
      </c>
      <c r="D649" s="4">
        <v>17</v>
      </c>
      <c r="E649" s="4" t="s">
        <v>223</v>
      </c>
      <c r="F649" s="7">
        <v>0</v>
      </c>
    </row>
    <row r="650" spans="1:6">
      <c r="A650" s="11">
        <v>649</v>
      </c>
      <c r="B650">
        <v>46.102580000000003</v>
      </c>
      <c r="C650">
        <v>-91.201819999999998</v>
      </c>
      <c r="D650" s="4">
        <v>15</v>
      </c>
      <c r="E650" s="4" t="s">
        <v>223</v>
      </c>
      <c r="F650" s="7">
        <v>0</v>
      </c>
    </row>
    <row r="651" spans="1:6">
      <c r="A651" s="11">
        <v>650</v>
      </c>
      <c r="B651">
        <v>46.102589999999999</v>
      </c>
      <c r="C651">
        <v>-91.200980000000001</v>
      </c>
      <c r="D651" s="4">
        <v>14.5</v>
      </c>
      <c r="E651" s="4" t="s">
        <v>223</v>
      </c>
      <c r="F651" s="7">
        <v>0</v>
      </c>
    </row>
    <row r="652" spans="1:6">
      <c r="A652" s="11">
        <v>651</v>
      </c>
      <c r="B652">
        <v>46.102600000000002</v>
      </c>
      <c r="C652">
        <v>-91.200140000000005</v>
      </c>
      <c r="D652" s="4">
        <v>14.5</v>
      </c>
      <c r="E652" s="4" t="s">
        <v>223</v>
      </c>
      <c r="F652" s="7">
        <v>0</v>
      </c>
    </row>
    <row r="653" spans="1:6">
      <c r="A653" s="11">
        <v>652</v>
      </c>
      <c r="B653">
        <v>46.102609999999999</v>
      </c>
      <c r="C653">
        <v>-91.199299999999994</v>
      </c>
      <c r="D653" s="4">
        <v>14</v>
      </c>
      <c r="E653" s="4" t="s">
        <v>223</v>
      </c>
      <c r="F653" s="7">
        <v>0</v>
      </c>
    </row>
    <row r="654" spans="1:6">
      <c r="A654" s="11">
        <v>653</v>
      </c>
      <c r="B654">
        <v>46.102609999999999</v>
      </c>
      <c r="C654">
        <v>-91.198459999999997</v>
      </c>
      <c r="D654" s="4">
        <v>12</v>
      </c>
      <c r="E654" s="4" t="s">
        <v>223</v>
      </c>
      <c r="F654" s="7">
        <v>1</v>
      </c>
    </row>
    <row r="655" spans="1:6">
      <c r="A655" s="11">
        <v>654</v>
      </c>
      <c r="B655">
        <v>46.102620000000002</v>
      </c>
      <c r="C655">
        <v>-91.197620000000001</v>
      </c>
      <c r="D655" s="4">
        <v>10.5</v>
      </c>
      <c r="E655" s="4" t="s">
        <v>223</v>
      </c>
      <c r="F655" s="7">
        <v>0</v>
      </c>
    </row>
    <row r="656" spans="1:6">
      <c r="A656" s="11">
        <v>655</v>
      </c>
      <c r="B656">
        <v>46.102629999999998</v>
      </c>
      <c r="C656">
        <v>-91.196780000000004</v>
      </c>
      <c r="D656" s="4">
        <v>8</v>
      </c>
      <c r="E656" s="4" t="s">
        <v>223</v>
      </c>
      <c r="F656" s="7">
        <v>0</v>
      </c>
    </row>
    <row r="657" spans="1:6">
      <c r="A657" s="11">
        <v>656</v>
      </c>
      <c r="B657">
        <v>46.102640000000001</v>
      </c>
      <c r="C657">
        <v>-91.195939999999993</v>
      </c>
      <c r="D657" s="4">
        <v>5</v>
      </c>
      <c r="E657" s="4" t="s">
        <v>223</v>
      </c>
      <c r="F657" s="7">
        <v>0</v>
      </c>
    </row>
    <row r="658" spans="1:6">
      <c r="A658" s="11">
        <v>657</v>
      </c>
      <c r="B658">
        <v>46.102649999999997</v>
      </c>
      <c r="C658">
        <v>-91.195099999999996</v>
      </c>
      <c r="D658" s="4">
        <v>4.5</v>
      </c>
      <c r="E658" s="4" t="s">
        <v>223</v>
      </c>
      <c r="F658" s="7">
        <v>0</v>
      </c>
    </row>
    <row r="659" spans="1:6">
      <c r="A659" s="11">
        <v>658</v>
      </c>
      <c r="B659">
        <v>46.10266</v>
      </c>
      <c r="C659">
        <v>-91.194249999999997</v>
      </c>
      <c r="D659" s="4">
        <v>4</v>
      </c>
      <c r="E659" s="4" t="s">
        <v>223</v>
      </c>
      <c r="F659" s="7">
        <v>0</v>
      </c>
    </row>
    <row r="660" spans="1:6">
      <c r="A660" s="11">
        <v>659</v>
      </c>
      <c r="B660">
        <v>46.102919999999997</v>
      </c>
      <c r="C660">
        <v>-91.224540000000005</v>
      </c>
      <c r="D660" s="4">
        <v>24</v>
      </c>
      <c r="F660" s="7">
        <v>0</v>
      </c>
    </row>
    <row r="661" spans="1:6">
      <c r="A661" s="11">
        <v>660</v>
      </c>
      <c r="B661">
        <v>46.102930000000001</v>
      </c>
      <c r="C661">
        <v>-91.223690000000005</v>
      </c>
      <c r="D661" s="4">
        <v>45.5</v>
      </c>
      <c r="F661" s="7">
        <v>0</v>
      </c>
    </row>
    <row r="662" spans="1:6">
      <c r="A662" s="11">
        <v>661</v>
      </c>
      <c r="B662">
        <v>46.102939999999997</v>
      </c>
      <c r="C662">
        <v>-91.222849999999994</v>
      </c>
      <c r="D662" s="4">
        <v>50</v>
      </c>
      <c r="F662" s="7">
        <v>0</v>
      </c>
    </row>
    <row r="663" spans="1:6">
      <c r="A663" s="11">
        <v>662</v>
      </c>
      <c r="B663">
        <v>46.10295</v>
      </c>
      <c r="C663">
        <v>-91.222009999999997</v>
      </c>
      <c r="D663" s="4">
        <v>49.5</v>
      </c>
      <c r="F663" s="7">
        <v>0</v>
      </c>
    </row>
    <row r="664" spans="1:6">
      <c r="A664" s="11">
        <v>663</v>
      </c>
      <c r="B664">
        <v>46.102960000000003</v>
      </c>
      <c r="C664">
        <v>-91.221170000000001</v>
      </c>
      <c r="D664" s="4">
        <v>44.5</v>
      </c>
      <c r="F664" s="7">
        <v>0</v>
      </c>
    </row>
    <row r="665" spans="1:6">
      <c r="A665" s="11">
        <v>664</v>
      </c>
      <c r="B665">
        <v>46.102969999999999</v>
      </c>
      <c r="C665">
        <v>-91.220330000000004</v>
      </c>
      <c r="D665" s="4">
        <v>45.5</v>
      </c>
      <c r="F665" s="7">
        <v>0</v>
      </c>
    </row>
    <row r="666" spans="1:6">
      <c r="A666" s="11">
        <v>665</v>
      </c>
      <c r="B666">
        <v>46.102980000000002</v>
      </c>
      <c r="C666">
        <v>-91.219489999999993</v>
      </c>
      <c r="D666" s="4">
        <v>40.5</v>
      </c>
      <c r="F666" s="7">
        <v>0</v>
      </c>
    </row>
    <row r="667" spans="1:6">
      <c r="A667" s="11">
        <v>666</v>
      </c>
      <c r="B667">
        <v>46.102989999999998</v>
      </c>
      <c r="C667">
        <v>-91.218649999999997</v>
      </c>
      <c r="D667" s="4">
        <v>20</v>
      </c>
      <c r="F667" s="7">
        <v>0</v>
      </c>
    </row>
    <row r="668" spans="1:6">
      <c r="A668" s="11">
        <v>667</v>
      </c>
      <c r="B668">
        <v>46.103000000000002</v>
      </c>
      <c r="C668">
        <v>-91.21781</v>
      </c>
      <c r="D668" s="4">
        <v>13.5</v>
      </c>
      <c r="E668" s="4" t="s">
        <v>224</v>
      </c>
      <c r="F668" s="7">
        <v>0</v>
      </c>
    </row>
    <row r="669" spans="1:6">
      <c r="A669" s="11">
        <v>668</v>
      </c>
      <c r="B669">
        <v>46.103000000000002</v>
      </c>
      <c r="C669">
        <v>-91.216970000000003</v>
      </c>
      <c r="D669" s="4">
        <v>14.5</v>
      </c>
      <c r="E669" s="4" t="s">
        <v>225</v>
      </c>
      <c r="F669" s="7">
        <v>0</v>
      </c>
    </row>
    <row r="670" spans="1:6">
      <c r="A670" s="11">
        <v>669</v>
      </c>
      <c r="B670">
        <v>46.103009999999998</v>
      </c>
      <c r="C670">
        <v>-91.216130000000007</v>
      </c>
      <c r="D670" s="4">
        <v>20.5</v>
      </c>
      <c r="F670" s="7">
        <v>0</v>
      </c>
    </row>
    <row r="671" spans="1:6">
      <c r="A671" s="11">
        <v>670</v>
      </c>
      <c r="B671">
        <v>46.103020000000001</v>
      </c>
      <c r="C671">
        <v>-91.215289999999996</v>
      </c>
      <c r="D671" s="4">
        <v>19.5</v>
      </c>
      <c r="F671" s="7">
        <v>0</v>
      </c>
    </row>
    <row r="672" spans="1:6">
      <c r="A672" s="11">
        <v>671</v>
      </c>
      <c r="B672">
        <v>46.103029999999997</v>
      </c>
      <c r="C672">
        <v>-91.214449999999999</v>
      </c>
      <c r="D672" s="4">
        <v>21.5</v>
      </c>
      <c r="F672" s="7">
        <v>0</v>
      </c>
    </row>
    <row r="673" spans="1:6">
      <c r="A673" s="11">
        <v>672</v>
      </c>
      <c r="B673">
        <v>46.10304</v>
      </c>
      <c r="C673">
        <v>-91.213610000000003</v>
      </c>
      <c r="D673" s="4">
        <v>22.5</v>
      </c>
      <c r="F673" s="7">
        <v>0</v>
      </c>
    </row>
    <row r="674" spans="1:6">
      <c r="A674" s="11">
        <v>673</v>
      </c>
      <c r="B674">
        <v>46.103050000000003</v>
      </c>
      <c r="C674">
        <v>-91.212760000000003</v>
      </c>
      <c r="D674" s="4">
        <v>15.5</v>
      </c>
      <c r="E674" s="4" t="s">
        <v>223</v>
      </c>
      <c r="F674" s="7">
        <v>0</v>
      </c>
    </row>
    <row r="675" spans="1:6">
      <c r="A675" s="11">
        <v>674</v>
      </c>
      <c r="B675">
        <v>46.103059999999999</v>
      </c>
      <c r="C675">
        <v>-91.211920000000006</v>
      </c>
      <c r="D675" s="4">
        <v>20</v>
      </c>
      <c r="F675" s="7">
        <v>0</v>
      </c>
    </row>
    <row r="676" spans="1:6">
      <c r="A676" s="11">
        <v>675</v>
      </c>
      <c r="B676">
        <v>46.103070000000002</v>
      </c>
      <c r="C676">
        <v>-91.211079999999995</v>
      </c>
      <c r="D676" s="4">
        <v>19</v>
      </c>
      <c r="F676" s="7">
        <v>0</v>
      </c>
    </row>
    <row r="677" spans="1:6">
      <c r="A677" s="11">
        <v>676</v>
      </c>
      <c r="B677">
        <v>46.103070000000002</v>
      </c>
      <c r="C677">
        <v>-91.210239999999999</v>
      </c>
      <c r="D677" s="4">
        <v>19.5</v>
      </c>
      <c r="F677" s="7">
        <v>0</v>
      </c>
    </row>
    <row r="678" spans="1:6">
      <c r="A678" s="11">
        <v>677</v>
      </c>
      <c r="B678">
        <v>46.103079999999999</v>
      </c>
      <c r="C678">
        <v>-91.209400000000002</v>
      </c>
      <c r="D678" s="4">
        <v>11</v>
      </c>
      <c r="E678" s="4" t="s">
        <v>223</v>
      </c>
      <c r="F678" s="7">
        <v>0</v>
      </c>
    </row>
    <row r="679" spans="1:6">
      <c r="A679" s="11">
        <v>678</v>
      </c>
      <c r="B679">
        <v>46.103090000000002</v>
      </c>
      <c r="C679">
        <v>-91.208560000000006</v>
      </c>
      <c r="D679" s="4">
        <v>22</v>
      </c>
      <c r="F679" s="7">
        <v>0</v>
      </c>
    </row>
    <row r="680" spans="1:6">
      <c r="A680" s="11">
        <v>679</v>
      </c>
      <c r="B680">
        <v>46.103099999999998</v>
      </c>
      <c r="C680">
        <v>-91.207719999999995</v>
      </c>
      <c r="D680" s="4">
        <v>9</v>
      </c>
      <c r="E680" s="4" t="s">
        <v>225</v>
      </c>
      <c r="F680" s="7">
        <v>0</v>
      </c>
    </row>
    <row r="681" spans="1:6">
      <c r="A681" s="11">
        <v>680</v>
      </c>
      <c r="B681">
        <v>46.103110000000001</v>
      </c>
      <c r="C681">
        <v>-91.206879999999998</v>
      </c>
      <c r="D681" s="4">
        <v>14.5</v>
      </c>
      <c r="E681" s="4" t="s">
        <v>223</v>
      </c>
      <c r="F681" s="7">
        <v>1</v>
      </c>
    </row>
    <row r="682" spans="1:6">
      <c r="A682" s="11">
        <v>681</v>
      </c>
      <c r="B682">
        <v>46.103119999999997</v>
      </c>
      <c r="C682">
        <v>-91.206040000000002</v>
      </c>
      <c r="D682" s="4">
        <v>15</v>
      </c>
      <c r="E682" s="4" t="s">
        <v>223</v>
      </c>
      <c r="F682" s="7">
        <v>1</v>
      </c>
    </row>
    <row r="683" spans="1:6">
      <c r="A683" s="11">
        <v>682</v>
      </c>
      <c r="B683">
        <v>46.10313</v>
      </c>
      <c r="C683">
        <v>-91.205200000000005</v>
      </c>
      <c r="D683" s="4">
        <v>17.5</v>
      </c>
      <c r="E683" s="4" t="s">
        <v>223</v>
      </c>
      <c r="F683" s="7">
        <v>0</v>
      </c>
    </row>
    <row r="684" spans="1:6">
      <c r="A684" s="11">
        <v>683</v>
      </c>
      <c r="B684">
        <v>46.103140000000003</v>
      </c>
      <c r="C684">
        <v>-91.204359999999994</v>
      </c>
      <c r="D684" s="4">
        <v>16</v>
      </c>
      <c r="E684" s="4" t="s">
        <v>223</v>
      </c>
      <c r="F684" s="7">
        <v>0</v>
      </c>
    </row>
    <row r="685" spans="1:6">
      <c r="A685" s="11">
        <v>684</v>
      </c>
      <c r="B685">
        <v>46.103149999999999</v>
      </c>
      <c r="C685">
        <v>-91.203519999999997</v>
      </c>
      <c r="D685" s="4">
        <v>16.5</v>
      </c>
      <c r="E685" s="4" t="s">
        <v>223</v>
      </c>
      <c r="F685" s="7">
        <v>0</v>
      </c>
    </row>
    <row r="686" spans="1:6">
      <c r="A686" s="11">
        <v>685</v>
      </c>
      <c r="B686">
        <v>46.103160000000003</v>
      </c>
      <c r="C686">
        <v>-91.202680000000001</v>
      </c>
      <c r="D686" s="4">
        <v>16.5</v>
      </c>
      <c r="E686" s="4" t="s">
        <v>223</v>
      </c>
      <c r="F686" s="7">
        <v>0</v>
      </c>
    </row>
    <row r="687" spans="1:6">
      <c r="A687" s="11">
        <v>686</v>
      </c>
      <c r="B687">
        <v>46.103160000000003</v>
      </c>
      <c r="C687">
        <v>-91.201830000000001</v>
      </c>
      <c r="D687" s="4">
        <v>15.5</v>
      </c>
      <c r="E687" s="4" t="s">
        <v>223</v>
      </c>
      <c r="F687" s="7">
        <v>0</v>
      </c>
    </row>
    <row r="688" spans="1:6">
      <c r="A688" s="11">
        <v>687</v>
      </c>
      <c r="B688">
        <v>46.103169999999999</v>
      </c>
      <c r="C688">
        <v>-91.200990000000004</v>
      </c>
      <c r="D688" s="4">
        <v>14.5</v>
      </c>
      <c r="E688" s="4" t="s">
        <v>223</v>
      </c>
      <c r="F688" s="7">
        <v>0</v>
      </c>
    </row>
    <row r="689" spans="1:6">
      <c r="A689" s="11">
        <v>688</v>
      </c>
      <c r="B689">
        <v>46.103180000000002</v>
      </c>
      <c r="C689">
        <v>-91.200149999999994</v>
      </c>
      <c r="D689" s="4">
        <v>14</v>
      </c>
      <c r="E689" s="4" t="s">
        <v>223</v>
      </c>
      <c r="F689" s="7">
        <v>0</v>
      </c>
    </row>
    <row r="690" spans="1:6">
      <c r="A690" s="11">
        <v>689</v>
      </c>
      <c r="B690">
        <v>46.103189999999998</v>
      </c>
      <c r="C690">
        <v>-91.199309999999997</v>
      </c>
      <c r="D690" s="4">
        <v>14</v>
      </c>
      <c r="E690" s="4" t="s">
        <v>223</v>
      </c>
      <c r="F690" s="7">
        <v>0</v>
      </c>
    </row>
    <row r="691" spans="1:6">
      <c r="A691" s="11">
        <v>690</v>
      </c>
      <c r="B691">
        <v>46.103200000000001</v>
      </c>
      <c r="C691">
        <v>-91.19847</v>
      </c>
      <c r="D691" s="4">
        <v>12.5</v>
      </c>
      <c r="E691" s="4" t="s">
        <v>223</v>
      </c>
      <c r="F691" s="7">
        <v>0</v>
      </c>
    </row>
    <row r="692" spans="1:6">
      <c r="A692" s="11">
        <v>691</v>
      </c>
      <c r="B692">
        <v>46.103209999999997</v>
      </c>
      <c r="C692">
        <v>-91.197630000000004</v>
      </c>
      <c r="D692" s="4">
        <v>10.5</v>
      </c>
      <c r="E692" s="4" t="s">
        <v>223</v>
      </c>
      <c r="F692" s="7">
        <v>0</v>
      </c>
    </row>
    <row r="693" spans="1:6">
      <c r="A693" s="11">
        <v>692</v>
      </c>
      <c r="B693">
        <v>46.10322</v>
      </c>
      <c r="C693">
        <v>-91.196789999999993</v>
      </c>
      <c r="D693" s="4">
        <v>5</v>
      </c>
      <c r="E693" s="4" t="s">
        <v>225</v>
      </c>
      <c r="F693" s="7">
        <v>0</v>
      </c>
    </row>
    <row r="694" spans="1:6">
      <c r="A694" s="11">
        <v>693</v>
      </c>
      <c r="B694">
        <v>46.103230000000003</v>
      </c>
      <c r="C694">
        <v>-91.195949999999996</v>
      </c>
      <c r="D694" s="4">
        <v>7</v>
      </c>
      <c r="E694" s="4" t="s">
        <v>223</v>
      </c>
      <c r="F694" s="7">
        <v>0</v>
      </c>
    </row>
    <row r="695" spans="1:6">
      <c r="A695" s="11">
        <v>694</v>
      </c>
      <c r="B695">
        <v>46.103230000000003</v>
      </c>
      <c r="C695">
        <v>-91.19511</v>
      </c>
      <c r="D695" s="4">
        <v>4</v>
      </c>
      <c r="E695" s="4" t="s">
        <v>225</v>
      </c>
      <c r="F695" s="7">
        <v>0</v>
      </c>
    </row>
    <row r="696" spans="1:6">
      <c r="A696" s="11">
        <v>695</v>
      </c>
      <c r="B696">
        <v>46.10351</v>
      </c>
      <c r="C696">
        <v>-91.224549999999994</v>
      </c>
      <c r="D696" s="4">
        <v>31.5</v>
      </c>
      <c r="F696" s="7">
        <v>0</v>
      </c>
    </row>
    <row r="697" spans="1:6">
      <c r="A697" s="11">
        <v>696</v>
      </c>
      <c r="B697">
        <v>46.103520000000003</v>
      </c>
      <c r="C697">
        <v>-91.223709999999997</v>
      </c>
      <c r="D697" s="4">
        <v>38</v>
      </c>
      <c r="F697" s="7">
        <v>0</v>
      </c>
    </row>
    <row r="698" spans="1:6">
      <c r="A698" s="11">
        <v>697</v>
      </c>
      <c r="B698">
        <v>46.103529999999999</v>
      </c>
      <c r="C698">
        <v>-91.22287</v>
      </c>
      <c r="D698" s="4">
        <v>50</v>
      </c>
      <c r="F698" s="7">
        <v>0</v>
      </c>
    </row>
    <row r="699" spans="1:6">
      <c r="A699" s="11">
        <v>698</v>
      </c>
      <c r="B699">
        <v>46.103529999999999</v>
      </c>
      <c r="C699">
        <v>-91.222030000000004</v>
      </c>
      <c r="D699" s="4">
        <v>49</v>
      </c>
      <c r="F699" s="7">
        <v>0</v>
      </c>
    </row>
    <row r="700" spans="1:6">
      <c r="A700" s="11">
        <v>699</v>
      </c>
      <c r="B700">
        <v>46.103540000000002</v>
      </c>
      <c r="C700">
        <v>-91.221190000000007</v>
      </c>
      <c r="D700" s="4">
        <v>44.5</v>
      </c>
      <c r="F700" s="7">
        <v>0</v>
      </c>
    </row>
    <row r="701" spans="1:6">
      <c r="A701" s="11">
        <v>700</v>
      </c>
      <c r="B701">
        <v>46.103549999999998</v>
      </c>
      <c r="C701">
        <v>-91.220349999999996</v>
      </c>
      <c r="D701" s="4">
        <v>39</v>
      </c>
      <c r="F701" s="7">
        <v>0</v>
      </c>
    </row>
    <row r="702" spans="1:6">
      <c r="A702" s="11">
        <v>701</v>
      </c>
      <c r="B702">
        <v>46.103560000000002</v>
      </c>
      <c r="C702">
        <v>-91.219499999999996</v>
      </c>
      <c r="D702" s="4">
        <v>31</v>
      </c>
      <c r="F702" s="7">
        <v>0</v>
      </c>
    </row>
    <row r="703" spans="1:6">
      <c r="A703" s="11">
        <v>702</v>
      </c>
      <c r="B703">
        <v>46.103569999999998</v>
      </c>
      <c r="C703">
        <v>-91.21866</v>
      </c>
      <c r="D703" s="4">
        <v>26</v>
      </c>
      <c r="F703" s="7">
        <v>0</v>
      </c>
    </row>
    <row r="704" spans="1:6">
      <c r="A704" s="11">
        <v>703</v>
      </c>
      <c r="B704">
        <v>46.103580000000001</v>
      </c>
      <c r="C704">
        <v>-91.217820000000003</v>
      </c>
      <c r="D704" s="4">
        <v>24.5</v>
      </c>
      <c r="F704" s="7">
        <v>0</v>
      </c>
    </row>
    <row r="705" spans="1:6">
      <c r="A705" s="11">
        <v>704</v>
      </c>
      <c r="B705">
        <v>46.103589999999997</v>
      </c>
      <c r="C705">
        <v>-91.216980000000007</v>
      </c>
      <c r="D705" s="4">
        <v>24.5</v>
      </c>
      <c r="F705" s="7">
        <v>0</v>
      </c>
    </row>
    <row r="706" spans="1:6">
      <c r="A706" s="11">
        <v>705</v>
      </c>
      <c r="B706">
        <v>46.1036</v>
      </c>
      <c r="C706">
        <v>-91.216139999999996</v>
      </c>
      <c r="D706" s="4">
        <v>24.5</v>
      </c>
      <c r="F706" s="7">
        <v>0</v>
      </c>
    </row>
    <row r="707" spans="1:6">
      <c r="A707" s="11">
        <v>706</v>
      </c>
      <c r="B707">
        <v>46.103610000000003</v>
      </c>
      <c r="C707">
        <v>-91.215299999999999</v>
      </c>
      <c r="D707" s="4">
        <v>24</v>
      </c>
      <c r="F707" s="7">
        <v>0</v>
      </c>
    </row>
    <row r="708" spans="1:6">
      <c r="A708" s="11">
        <v>707</v>
      </c>
      <c r="B708">
        <v>46.103619999999999</v>
      </c>
      <c r="C708">
        <v>-91.214460000000003</v>
      </c>
      <c r="D708" s="4">
        <v>24</v>
      </c>
      <c r="F708" s="7">
        <v>0</v>
      </c>
    </row>
    <row r="709" spans="1:6">
      <c r="A709" s="11">
        <v>708</v>
      </c>
      <c r="B709">
        <v>46.103619999999999</v>
      </c>
      <c r="C709">
        <v>-91.213620000000006</v>
      </c>
      <c r="D709" s="4">
        <v>19.5</v>
      </c>
      <c r="F709" s="7">
        <v>0</v>
      </c>
    </row>
    <row r="710" spans="1:6">
      <c r="A710" s="11">
        <v>709</v>
      </c>
      <c r="B710">
        <v>46.103630000000003</v>
      </c>
      <c r="C710">
        <v>-91.212779999999995</v>
      </c>
      <c r="D710" s="4">
        <v>20.5</v>
      </c>
      <c r="F710" s="7">
        <v>0</v>
      </c>
    </row>
    <row r="711" spans="1:6">
      <c r="A711" s="11">
        <v>710</v>
      </c>
      <c r="B711">
        <v>46.103639999999999</v>
      </c>
      <c r="C711">
        <v>-91.211939999999998</v>
      </c>
      <c r="D711" s="4">
        <v>21</v>
      </c>
      <c r="F711" s="7">
        <v>0</v>
      </c>
    </row>
    <row r="712" spans="1:6">
      <c r="A712" s="11">
        <v>711</v>
      </c>
      <c r="B712">
        <v>46.103650000000002</v>
      </c>
      <c r="C712">
        <v>-91.211100000000002</v>
      </c>
      <c r="D712" s="4">
        <v>20</v>
      </c>
      <c r="F712" s="7">
        <v>0</v>
      </c>
    </row>
    <row r="713" spans="1:6">
      <c r="A713" s="11">
        <v>712</v>
      </c>
      <c r="B713">
        <v>46.103659999999998</v>
      </c>
      <c r="C713">
        <v>-91.210260000000005</v>
      </c>
      <c r="D713" s="4">
        <v>19.5</v>
      </c>
      <c r="F713" s="7">
        <v>0</v>
      </c>
    </row>
    <row r="714" spans="1:6">
      <c r="A714" s="11">
        <v>713</v>
      </c>
      <c r="B714">
        <v>46.103670000000001</v>
      </c>
      <c r="C714">
        <v>-91.209410000000005</v>
      </c>
      <c r="D714" s="4">
        <v>21.5</v>
      </c>
      <c r="F714" s="7">
        <v>0</v>
      </c>
    </row>
    <row r="715" spans="1:6">
      <c r="A715" s="11">
        <v>714</v>
      </c>
      <c r="B715">
        <v>46.103679999999997</v>
      </c>
      <c r="C715">
        <v>-91.208569999999995</v>
      </c>
      <c r="D715" s="4">
        <v>18</v>
      </c>
      <c r="E715" s="4" t="s">
        <v>223</v>
      </c>
      <c r="F715" s="7">
        <v>0</v>
      </c>
    </row>
    <row r="716" spans="1:6">
      <c r="A716" s="11">
        <v>715</v>
      </c>
      <c r="B716">
        <v>46.10369</v>
      </c>
      <c r="C716">
        <v>-91.207729999999998</v>
      </c>
      <c r="D716" s="4">
        <v>17.5</v>
      </c>
      <c r="E716" s="4" t="s">
        <v>223</v>
      </c>
      <c r="F716" s="7">
        <v>0</v>
      </c>
    </row>
    <row r="717" spans="1:6">
      <c r="A717" s="11">
        <v>716</v>
      </c>
      <c r="B717">
        <v>46.103700000000003</v>
      </c>
      <c r="C717">
        <v>-91.206890000000001</v>
      </c>
      <c r="D717" s="4">
        <v>17</v>
      </c>
      <c r="E717" s="4" t="s">
        <v>223</v>
      </c>
      <c r="F717" s="7">
        <v>0</v>
      </c>
    </row>
    <row r="718" spans="1:6">
      <c r="A718" s="11">
        <v>717</v>
      </c>
      <c r="B718">
        <v>46.10371</v>
      </c>
      <c r="C718">
        <v>-91.206050000000005</v>
      </c>
      <c r="D718" s="4">
        <v>16</v>
      </c>
      <c r="E718" s="4" t="s">
        <v>223</v>
      </c>
      <c r="F718" s="7">
        <v>0</v>
      </c>
    </row>
    <row r="719" spans="1:6">
      <c r="A719" s="11">
        <v>718</v>
      </c>
      <c r="B719">
        <v>46.10371</v>
      </c>
      <c r="C719">
        <v>-91.205209999999994</v>
      </c>
      <c r="D719" s="4">
        <v>6</v>
      </c>
      <c r="E719" s="4" t="s">
        <v>225</v>
      </c>
      <c r="F719" s="7">
        <v>0</v>
      </c>
    </row>
    <row r="720" spans="1:6">
      <c r="A720" s="11">
        <v>719</v>
      </c>
      <c r="B720">
        <v>46.103720000000003</v>
      </c>
      <c r="C720">
        <v>-91.204369999999997</v>
      </c>
      <c r="D720" s="4">
        <v>14</v>
      </c>
      <c r="E720" s="4" t="s">
        <v>223</v>
      </c>
      <c r="F720" s="7">
        <v>0</v>
      </c>
    </row>
    <row r="721" spans="1:6">
      <c r="A721" s="11">
        <v>720</v>
      </c>
      <c r="B721">
        <v>46.103729999999999</v>
      </c>
      <c r="C721">
        <v>-91.203530000000001</v>
      </c>
      <c r="D721" s="4">
        <v>16</v>
      </c>
      <c r="E721" s="4" t="s">
        <v>223</v>
      </c>
      <c r="F721" s="7">
        <v>0</v>
      </c>
    </row>
    <row r="722" spans="1:6">
      <c r="A722" s="11">
        <v>721</v>
      </c>
      <c r="B722">
        <v>46.103740000000002</v>
      </c>
      <c r="C722">
        <v>-91.202690000000004</v>
      </c>
      <c r="D722" s="4">
        <v>16.5</v>
      </c>
      <c r="E722" s="4" t="s">
        <v>223</v>
      </c>
      <c r="F722" s="7">
        <v>0</v>
      </c>
    </row>
    <row r="723" spans="1:6">
      <c r="A723" s="11">
        <v>722</v>
      </c>
      <c r="B723">
        <v>46.103749999999998</v>
      </c>
      <c r="C723">
        <v>-91.201849999999993</v>
      </c>
      <c r="D723" s="4">
        <v>16</v>
      </c>
      <c r="E723" s="4" t="s">
        <v>223</v>
      </c>
      <c r="F723" s="7">
        <v>0</v>
      </c>
    </row>
    <row r="724" spans="1:6">
      <c r="A724" s="11">
        <v>723</v>
      </c>
      <c r="B724">
        <v>46.103760000000001</v>
      </c>
      <c r="C724">
        <v>-91.201009999999997</v>
      </c>
      <c r="D724" s="4">
        <v>14.5</v>
      </c>
      <c r="E724" s="4" t="s">
        <v>223</v>
      </c>
      <c r="F724" s="7">
        <v>0</v>
      </c>
    </row>
    <row r="725" spans="1:6">
      <c r="A725" s="11">
        <v>724</v>
      </c>
      <c r="B725">
        <v>46.103769999999997</v>
      </c>
      <c r="C725">
        <v>-91.200159999999997</v>
      </c>
      <c r="D725" s="4">
        <v>14</v>
      </c>
      <c r="E725" s="4" t="s">
        <v>223</v>
      </c>
      <c r="F725" s="7">
        <v>0</v>
      </c>
    </row>
    <row r="726" spans="1:6">
      <c r="A726" s="11">
        <v>725</v>
      </c>
      <c r="B726">
        <v>46.10378</v>
      </c>
      <c r="C726">
        <v>-91.19932</v>
      </c>
      <c r="D726" s="4">
        <v>14</v>
      </c>
      <c r="E726" s="4" t="s">
        <v>223</v>
      </c>
      <c r="F726" s="7">
        <v>0</v>
      </c>
    </row>
    <row r="727" spans="1:6">
      <c r="A727" s="11">
        <v>726</v>
      </c>
      <c r="B727">
        <v>46.10378</v>
      </c>
      <c r="C727">
        <v>-91.198480000000004</v>
      </c>
      <c r="D727" s="4">
        <v>13</v>
      </c>
      <c r="E727" s="4" t="s">
        <v>223</v>
      </c>
      <c r="F727" s="7">
        <v>0</v>
      </c>
    </row>
    <row r="728" spans="1:6">
      <c r="A728" s="11">
        <v>727</v>
      </c>
      <c r="B728">
        <v>46.103789999999996</v>
      </c>
      <c r="C728">
        <v>-91.197640000000007</v>
      </c>
      <c r="D728" s="4">
        <v>12.5</v>
      </c>
      <c r="E728" s="4" t="s">
        <v>223</v>
      </c>
      <c r="F728" s="7">
        <v>1</v>
      </c>
    </row>
    <row r="729" spans="1:6">
      <c r="A729" s="11">
        <v>728</v>
      </c>
      <c r="B729">
        <v>46.1038</v>
      </c>
      <c r="C729">
        <v>-91.196799999999996</v>
      </c>
      <c r="D729" s="4">
        <v>9.5</v>
      </c>
      <c r="E729" s="4" t="s">
        <v>223</v>
      </c>
      <c r="F729" s="7">
        <v>0</v>
      </c>
    </row>
    <row r="730" spans="1:6">
      <c r="A730" s="11">
        <v>729</v>
      </c>
      <c r="B730">
        <v>46.103810000000003</v>
      </c>
      <c r="C730">
        <v>-91.195959999999999</v>
      </c>
      <c r="D730" s="4">
        <v>9.5</v>
      </c>
      <c r="E730" s="4" t="s">
        <v>223</v>
      </c>
      <c r="F730" s="7">
        <v>0</v>
      </c>
    </row>
    <row r="731" spans="1:6">
      <c r="A731" s="11">
        <v>730</v>
      </c>
      <c r="B731">
        <v>46.103819999999999</v>
      </c>
      <c r="C731">
        <v>-91.195120000000003</v>
      </c>
      <c r="D731" s="4">
        <v>8</v>
      </c>
      <c r="E731" s="4" t="s">
        <v>223</v>
      </c>
      <c r="F731" s="7">
        <v>0</v>
      </c>
    </row>
    <row r="732" spans="1:6">
      <c r="A732" s="11">
        <v>731</v>
      </c>
      <c r="B732">
        <v>46.103830000000002</v>
      </c>
      <c r="C732">
        <v>-91.194280000000006</v>
      </c>
      <c r="D732" s="4">
        <v>3</v>
      </c>
      <c r="E732" s="4" t="s">
        <v>224</v>
      </c>
      <c r="F732" s="7">
        <v>0</v>
      </c>
    </row>
    <row r="733" spans="1:6">
      <c r="A733" s="11">
        <v>732</v>
      </c>
      <c r="B733">
        <v>46.104080000000003</v>
      </c>
      <c r="C733">
        <v>-91.226240000000004</v>
      </c>
      <c r="D733" s="4">
        <v>10</v>
      </c>
      <c r="E733" s="4" t="s">
        <v>224</v>
      </c>
      <c r="F733" s="7">
        <v>0</v>
      </c>
    </row>
    <row r="734" spans="1:6">
      <c r="A734" s="11">
        <v>733</v>
      </c>
      <c r="B734">
        <v>46.104080000000003</v>
      </c>
      <c r="C734">
        <v>-91.225399999999993</v>
      </c>
      <c r="D734" s="4">
        <v>20.5</v>
      </c>
      <c r="E734" s="4" t="s">
        <v>224</v>
      </c>
      <c r="F734" s="7">
        <v>0</v>
      </c>
    </row>
    <row r="735" spans="1:6">
      <c r="A735" s="11">
        <v>734</v>
      </c>
      <c r="B735">
        <v>46.104089999999999</v>
      </c>
      <c r="C735">
        <v>-91.224559999999997</v>
      </c>
      <c r="D735" s="4">
        <v>9</v>
      </c>
      <c r="E735" s="4" t="s">
        <v>223</v>
      </c>
      <c r="F735" s="7">
        <v>3</v>
      </c>
    </row>
    <row r="736" spans="1:6">
      <c r="A736" s="11">
        <v>735</v>
      </c>
      <c r="B736">
        <v>46.104100000000003</v>
      </c>
      <c r="C736">
        <v>-91.22372</v>
      </c>
      <c r="D736" s="4">
        <v>26.5</v>
      </c>
      <c r="F736" s="7">
        <v>0</v>
      </c>
    </row>
    <row r="737" spans="1:6">
      <c r="A737" s="11">
        <v>736</v>
      </c>
      <c r="B737">
        <v>46.104109999999999</v>
      </c>
      <c r="C737">
        <v>-91.222880000000004</v>
      </c>
      <c r="D737" s="4">
        <v>49.5</v>
      </c>
      <c r="F737" s="7">
        <v>0</v>
      </c>
    </row>
    <row r="738" spans="1:6">
      <c r="A738" s="11">
        <v>737</v>
      </c>
      <c r="B738">
        <v>46.104120000000002</v>
      </c>
      <c r="C738">
        <v>-91.222040000000007</v>
      </c>
      <c r="D738" s="4">
        <v>49.5</v>
      </c>
      <c r="F738" s="7">
        <v>0</v>
      </c>
    </row>
    <row r="739" spans="1:6">
      <c r="A739" s="11">
        <v>738</v>
      </c>
      <c r="B739">
        <v>46.104129999999998</v>
      </c>
      <c r="C739">
        <v>-91.221199999999996</v>
      </c>
      <c r="D739" s="4">
        <v>51.5</v>
      </c>
      <c r="F739" s="7">
        <v>0</v>
      </c>
    </row>
    <row r="740" spans="1:6">
      <c r="A740" s="11">
        <v>739</v>
      </c>
      <c r="B740">
        <v>46.104140000000001</v>
      </c>
      <c r="C740">
        <v>-91.220359999999999</v>
      </c>
      <c r="D740" s="4">
        <v>31</v>
      </c>
      <c r="F740" s="7">
        <v>0</v>
      </c>
    </row>
    <row r="741" spans="1:6">
      <c r="A741" s="11">
        <v>740</v>
      </c>
      <c r="B741">
        <v>46.104149999999997</v>
      </c>
      <c r="C741">
        <v>-91.219520000000003</v>
      </c>
      <c r="D741" s="4">
        <v>4.5</v>
      </c>
      <c r="E741" s="4" t="s">
        <v>225</v>
      </c>
      <c r="F741" s="7">
        <v>0</v>
      </c>
    </row>
    <row r="742" spans="1:6">
      <c r="A742" s="11">
        <v>741</v>
      </c>
      <c r="B742">
        <v>46.10416</v>
      </c>
      <c r="C742">
        <v>-91.218680000000006</v>
      </c>
      <c r="D742" s="4">
        <v>25.5</v>
      </c>
      <c r="F742" s="7">
        <v>0</v>
      </c>
    </row>
    <row r="743" spans="1:6">
      <c r="A743" s="11">
        <v>742</v>
      </c>
      <c r="B743">
        <v>46.104170000000003</v>
      </c>
      <c r="C743">
        <v>-91.217830000000006</v>
      </c>
      <c r="D743" s="4">
        <v>25.5</v>
      </c>
      <c r="F743" s="7">
        <v>0</v>
      </c>
    </row>
    <row r="744" spans="1:6">
      <c r="A744" s="11">
        <v>743</v>
      </c>
      <c r="B744">
        <v>46.104170000000003</v>
      </c>
      <c r="C744">
        <v>-91.216999999999999</v>
      </c>
      <c r="D744" s="4">
        <v>24</v>
      </c>
      <c r="F744" s="7">
        <v>0</v>
      </c>
    </row>
    <row r="745" spans="1:6">
      <c r="A745" s="11">
        <v>744</v>
      </c>
      <c r="B745">
        <v>46.104179999999999</v>
      </c>
      <c r="C745">
        <v>-91.216149999999999</v>
      </c>
      <c r="D745" s="4">
        <v>25.5</v>
      </c>
      <c r="F745" s="7">
        <v>0</v>
      </c>
    </row>
    <row r="746" spans="1:6">
      <c r="A746" s="11">
        <v>745</v>
      </c>
      <c r="B746">
        <v>46.104190000000003</v>
      </c>
      <c r="C746">
        <v>-91.215310000000002</v>
      </c>
      <c r="D746" s="4">
        <v>25</v>
      </c>
      <c r="F746" s="7">
        <v>0</v>
      </c>
    </row>
    <row r="747" spans="1:6">
      <c r="A747" s="11">
        <v>746</v>
      </c>
      <c r="B747">
        <v>46.104199999999999</v>
      </c>
      <c r="C747">
        <v>-91.214470000000006</v>
      </c>
      <c r="D747" s="4">
        <v>24</v>
      </c>
      <c r="F747" s="7">
        <v>0</v>
      </c>
    </row>
    <row r="748" spans="1:6">
      <c r="A748" s="11">
        <v>747</v>
      </c>
      <c r="B748">
        <v>46.104210000000002</v>
      </c>
      <c r="C748">
        <v>-91.213629999999995</v>
      </c>
      <c r="D748" s="4">
        <v>11</v>
      </c>
      <c r="E748" s="4" t="s">
        <v>224</v>
      </c>
      <c r="F748" s="7">
        <v>0</v>
      </c>
    </row>
    <row r="749" spans="1:6">
      <c r="A749" s="11">
        <v>748</v>
      </c>
      <c r="B749">
        <v>46.104219999999998</v>
      </c>
      <c r="C749">
        <v>-91.212789999999998</v>
      </c>
      <c r="D749" s="4">
        <v>19</v>
      </c>
      <c r="F749" s="7">
        <v>0</v>
      </c>
    </row>
    <row r="750" spans="1:6">
      <c r="A750" s="11">
        <v>749</v>
      </c>
      <c r="B750">
        <v>46.104230000000001</v>
      </c>
      <c r="C750">
        <v>-91.211950000000002</v>
      </c>
      <c r="D750" s="4">
        <v>5.5</v>
      </c>
      <c r="E750" s="4" t="s">
        <v>225</v>
      </c>
      <c r="F750" s="7">
        <v>0</v>
      </c>
    </row>
    <row r="751" spans="1:6">
      <c r="A751" s="11">
        <v>750</v>
      </c>
      <c r="B751">
        <v>46.104239999999997</v>
      </c>
      <c r="C751">
        <v>-91.211110000000005</v>
      </c>
      <c r="D751" s="4">
        <v>16</v>
      </c>
      <c r="E751" s="4" t="s">
        <v>223</v>
      </c>
      <c r="F751" s="7">
        <v>1</v>
      </c>
    </row>
    <row r="752" spans="1:6">
      <c r="A752" s="11">
        <v>751</v>
      </c>
      <c r="B752">
        <v>46.104239999999997</v>
      </c>
      <c r="C752">
        <v>-91.210269999999994</v>
      </c>
      <c r="D752" s="4">
        <v>17</v>
      </c>
      <c r="E752" s="4" t="s">
        <v>223</v>
      </c>
      <c r="F752" s="7">
        <v>0</v>
      </c>
    </row>
    <row r="753" spans="1:6">
      <c r="A753" s="11">
        <v>752</v>
      </c>
      <c r="B753">
        <v>46.10425</v>
      </c>
      <c r="C753">
        <v>-91.209429999999998</v>
      </c>
      <c r="D753" s="4">
        <v>16.5</v>
      </c>
      <c r="E753" s="4" t="s">
        <v>223</v>
      </c>
      <c r="F753" s="7">
        <v>0</v>
      </c>
    </row>
    <row r="754" spans="1:6">
      <c r="A754" s="11">
        <v>753</v>
      </c>
      <c r="B754">
        <v>46.104259999999996</v>
      </c>
      <c r="C754">
        <v>-91.208590000000001</v>
      </c>
      <c r="D754" s="4">
        <v>17</v>
      </c>
      <c r="E754" s="4" t="s">
        <v>223</v>
      </c>
      <c r="F754" s="7">
        <v>0</v>
      </c>
    </row>
    <row r="755" spans="1:6">
      <c r="A755" s="11">
        <v>754</v>
      </c>
      <c r="B755">
        <v>46.10427</v>
      </c>
      <c r="C755">
        <v>-91.207740000000001</v>
      </c>
      <c r="D755" s="4">
        <v>17</v>
      </c>
      <c r="E755" s="4" t="s">
        <v>223</v>
      </c>
      <c r="F755" s="7">
        <v>0</v>
      </c>
    </row>
    <row r="756" spans="1:6">
      <c r="A756" s="11">
        <v>755</v>
      </c>
      <c r="B756">
        <v>46.104280000000003</v>
      </c>
      <c r="C756">
        <v>-91.206909999999993</v>
      </c>
      <c r="D756" s="4">
        <v>16</v>
      </c>
      <c r="E756" s="4" t="s">
        <v>223</v>
      </c>
      <c r="F756" s="7">
        <v>0</v>
      </c>
    </row>
    <row r="757" spans="1:6">
      <c r="A757" s="11">
        <v>756</v>
      </c>
      <c r="B757">
        <v>46.104289999999999</v>
      </c>
      <c r="C757">
        <v>-91.206059999999994</v>
      </c>
      <c r="D757" s="4">
        <v>16</v>
      </c>
      <c r="E757" s="4" t="s">
        <v>225</v>
      </c>
      <c r="F757" s="7">
        <v>0</v>
      </c>
    </row>
    <row r="758" spans="1:6">
      <c r="A758" s="11">
        <v>757</v>
      </c>
      <c r="B758">
        <v>46.104300000000002</v>
      </c>
      <c r="C758">
        <v>-91.205219999999997</v>
      </c>
      <c r="D758" s="4">
        <v>15.5</v>
      </c>
      <c r="E758" s="4" t="s">
        <v>223</v>
      </c>
      <c r="F758" s="7">
        <v>0</v>
      </c>
    </row>
    <row r="759" spans="1:6">
      <c r="A759" s="11">
        <v>758</v>
      </c>
      <c r="B759">
        <v>46.104309999999998</v>
      </c>
      <c r="C759">
        <v>-91.20438</v>
      </c>
      <c r="D759" s="4">
        <v>15</v>
      </c>
      <c r="E759" s="4" t="s">
        <v>223</v>
      </c>
      <c r="F759" s="7">
        <v>1</v>
      </c>
    </row>
    <row r="760" spans="1:6">
      <c r="A760" s="11">
        <v>759</v>
      </c>
      <c r="B760">
        <v>46.104320000000001</v>
      </c>
      <c r="C760">
        <v>-91.203540000000004</v>
      </c>
      <c r="D760" s="4">
        <v>16</v>
      </c>
      <c r="E760" s="4" t="s">
        <v>223</v>
      </c>
      <c r="F760" s="7">
        <v>0</v>
      </c>
    </row>
    <row r="761" spans="1:6">
      <c r="A761" s="11">
        <v>760</v>
      </c>
      <c r="B761">
        <v>46.104320000000001</v>
      </c>
      <c r="C761">
        <v>-91.202699999999993</v>
      </c>
      <c r="D761" s="4">
        <v>16.5</v>
      </c>
      <c r="E761" s="4" t="s">
        <v>223</v>
      </c>
      <c r="F761" s="7">
        <v>0</v>
      </c>
    </row>
    <row r="762" spans="1:6">
      <c r="A762" s="11">
        <v>761</v>
      </c>
      <c r="B762">
        <v>46.104329999999997</v>
      </c>
      <c r="C762">
        <v>-91.201859999999996</v>
      </c>
      <c r="D762" s="4">
        <v>15.5</v>
      </c>
      <c r="E762" s="4" t="s">
        <v>223</v>
      </c>
      <c r="F762" s="7">
        <v>0</v>
      </c>
    </row>
    <row r="763" spans="1:6">
      <c r="A763" s="11">
        <v>762</v>
      </c>
      <c r="B763">
        <v>46.104340000000001</v>
      </c>
      <c r="C763">
        <v>-91.20102</v>
      </c>
      <c r="D763" s="4">
        <v>15</v>
      </c>
      <c r="E763" s="4" t="s">
        <v>223</v>
      </c>
      <c r="F763" s="7">
        <v>0</v>
      </c>
    </row>
    <row r="764" spans="1:6">
      <c r="A764" s="11">
        <v>763</v>
      </c>
      <c r="B764">
        <v>46.104349999999997</v>
      </c>
      <c r="C764">
        <v>-91.200180000000003</v>
      </c>
      <c r="D764" s="4">
        <v>14.5</v>
      </c>
      <c r="E764" s="4" t="s">
        <v>223</v>
      </c>
      <c r="F764" s="7">
        <v>0</v>
      </c>
    </row>
    <row r="765" spans="1:6">
      <c r="A765" s="11">
        <v>764</v>
      </c>
      <c r="B765">
        <v>46.10436</v>
      </c>
      <c r="C765">
        <v>-91.199340000000007</v>
      </c>
      <c r="D765" s="4">
        <v>13.5</v>
      </c>
      <c r="E765" s="4" t="s">
        <v>223</v>
      </c>
      <c r="F765" s="7">
        <v>0</v>
      </c>
    </row>
    <row r="766" spans="1:6">
      <c r="A766" s="11">
        <v>765</v>
      </c>
      <c r="B766">
        <v>46.104370000000003</v>
      </c>
      <c r="C766">
        <v>-91.198499999999996</v>
      </c>
      <c r="D766" s="4">
        <v>6</v>
      </c>
      <c r="E766" s="4" t="s">
        <v>225</v>
      </c>
      <c r="F766" s="7">
        <v>0</v>
      </c>
    </row>
    <row r="767" spans="1:6">
      <c r="A767" s="11">
        <v>766</v>
      </c>
      <c r="B767">
        <v>46.104379999999999</v>
      </c>
      <c r="C767">
        <v>-91.197659999999999</v>
      </c>
      <c r="D767" s="4">
        <v>5.5</v>
      </c>
      <c r="E767" s="4" t="s">
        <v>223</v>
      </c>
      <c r="F767" s="7">
        <v>0</v>
      </c>
    </row>
    <row r="768" spans="1:6">
      <c r="A768" s="11">
        <v>767</v>
      </c>
      <c r="B768">
        <v>46.104390000000002</v>
      </c>
      <c r="C768">
        <v>-91.196809999999999</v>
      </c>
      <c r="D768" s="4">
        <v>5.5</v>
      </c>
      <c r="E768" s="4" t="s">
        <v>223</v>
      </c>
      <c r="F768" s="7">
        <v>0</v>
      </c>
    </row>
    <row r="769" spans="1:6">
      <c r="A769" s="11">
        <v>768</v>
      </c>
      <c r="B769">
        <v>46.104399999999998</v>
      </c>
      <c r="C769">
        <v>-91.195970000000003</v>
      </c>
      <c r="D769" s="4">
        <v>5</v>
      </c>
      <c r="E769" s="4" t="s">
        <v>223</v>
      </c>
      <c r="F769" s="7">
        <v>0</v>
      </c>
    </row>
    <row r="770" spans="1:6">
      <c r="A770" s="11">
        <v>769</v>
      </c>
      <c r="B770">
        <v>46.104399999999998</v>
      </c>
      <c r="C770">
        <v>-91.195130000000006</v>
      </c>
      <c r="D770" s="4">
        <v>4.5</v>
      </c>
      <c r="E770" s="4" t="s">
        <v>225</v>
      </c>
      <c r="F770" s="7">
        <v>0</v>
      </c>
    </row>
    <row r="771" spans="1:6">
      <c r="A771" s="11">
        <v>770</v>
      </c>
      <c r="B771">
        <v>46.104410000000001</v>
      </c>
      <c r="C771">
        <v>-91.194289999999995</v>
      </c>
      <c r="D771" s="4">
        <v>3</v>
      </c>
      <c r="E771" s="4" t="s">
        <v>224</v>
      </c>
      <c r="F771" s="7">
        <v>0</v>
      </c>
    </row>
    <row r="772" spans="1:6">
      <c r="A772" s="11">
        <v>771</v>
      </c>
      <c r="B772">
        <v>46.104660000000003</v>
      </c>
      <c r="C772">
        <v>-91.226259999999996</v>
      </c>
      <c r="D772" s="4">
        <v>21.5</v>
      </c>
      <c r="F772" s="7">
        <v>0</v>
      </c>
    </row>
    <row r="773" spans="1:6">
      <c r="A773" s="11">
        <v>772</v>
      </c>
      <c r="B773">
        <v>46.104669999999999</v>
      </c>
      <c r="C773">
        <v>-91.22542</v>
      </c>
      <c r="D773" s="4">
        <v>26.5</v>
      </c>
      <c r="F773" s="7">
        <v>0</v>
      </c>
    </row>
    <row r="774" spans="1:6">
      <c r="A774" s="11">
        <v>773</v>
      </c>
      <c r="B774">
        <v>46.104680000000002</v>
      </c>
      <c r="C774">
        <v>-91.224580000000003</v>
      </c>
      <c r="D774" s="4">
        <v>24</v>
      </c>
      <c r="F774" s="7">
        <v>0</v>
      </c>
    </row>
    <row r="775" spans="1:6">
      <c r="A775" s="11">
        <v>774</v>
      </c>
      <c r="B775">
        <v>46.104689999999998</v>
      </c>
      <c r="C775">
        <v>-91.223730000000003</v>
      </c>
      <c r="D775" s="4">
        <v>22</v>
      </c>
      <c r="E775" s="4" t="s">
        <v>225</v>
      </c>
      <c r="F775" s="7">
        <v>0</v>
      </c>
    </row>
    <row r="776" spans="1:6">
      <c r="A776" s="11">
        <v>775</v>
      </c>
      <c r="B776">
        <v>46.104700000000001</v>
      </c>
      <c r="C776">
        <v>-91.222890000000007</v>
      </c>
      <c r="D776" s="4">
        <v>40</v>
      </c>
      <c r="F776" s="7">
        <v>0</v>
      </c>
    </row>
    <row r="777" spans="1:6">
      <c r="A777" s="11">
        <v>776</v>
      </c>
      <c r="B777">
        <v>46.104700000000001</v>
      </c>
      <c r="C777">
        <v>-91.222049999999996</v>
      </c>
      <c r="D777" s="4">
        <v>46.5</v>
      </c>
      <c r="F777" s="7">
        <v>0</v>
      </c>
    </row>
    <row r="778" spans="1:6">
      <c r="A778" s="11">
        <v>777</v>
      </c>
      <c r="B778">
        <v>46.104709999999997</v>
      </c>
      <c r="C778">
        <v>-91.221209999999999</v>
      </c>
      <c r="D778" s="4">
        <v>43</v>
      </c>
      <c r="F778" s="7">
        <v>0</v>
      </c>
    </row>
    <row r="779" spans="1:6">
      <c r="A779" s="11">
        <v>778</v>
      </c>
      <c r="B779">
        <v>46.10472</v>
      </c>
      <c r="C779">
        <v>-91.220370000000003</v>
      </c>
      <c r="D779" s="4">
        <v>36</v>
      </c>
      <c r="F779" s="7">
        <v>0</v>
      </c>
    </row>
    <row r="780" spans="1:6">
      <c r="A780" s="11">
        <v>779</v>
      </c>
      <c r="B780">
        <v>46.104730000000004</v>
      </c>
      <c r="C780">
        <v>-91.219530000000006</v>
      </c>
      <c r="D780" s="4">
        <v>14</v>
      </c>
      <c r="E780" s="4" t="s">
        <v>225</v>
      </c>
      <c r="F780" s="7">
        <v>0</v>
      </c>
    </row>
    <row r="781" spans="1:6">
      <c r="A781" s="11">
        <v>780</v>
      </c>
      <c r="B781">
        <v>46.10474</v>
      </c>
      <c r="C781">
        <v>-91.218689999999995</v>
      </c>
      <c r="D781" s="4">
        <v>23</v>
      </c>
      <c r="F781" s="7">
        <v>0</v>
      </c>
    </row>
    <row r="782" spans="1:6">
      <c r="A782" s="11">
        <v>781</v>
      </c>
      <c r="B782">
        <v>46.104750000000003</v>
      </c>
      <c r="C782">
        <v>-91.217849999999999</v>
      </c>
      <c r="D782" s="4">
        <v>23.5</v>
      </c>
      <c r="F782" s="7">
        <v>0</v>
      </c>
    </row>
    <row r="783" spans="1:6">
      <c r="A783" s="11">
        <v>782</v>
      </c>
      <c r="B783">
        <v>46.104759999999999</v>
      </c>
      <c r="C783">
        <v>-91.217010000000002</v>
      </c>
      <c r="D783" s="4">
        <v>23</v>
      </c>
      <c r="F783" s="7">
        <v>0</v>
      </c>
    </row>
    <row r="784" spans="1:6">
      <c r="A784" s="11">
        <v>783</v>
      </c>
      <c r="B784">
        <v>46.104770000000002</v>
      </c>
      <c r="C784">
        <v>-91.216170000000005</v>
      </c>
      <c r="D784" s="4">
        <v>22.5</v>
      </c>
      <c r="F784" s="7">
        <v>0</v>
      </c>
    </row>
    <row r="785" spans="1:6">
      <c r="A785" s="11">
        <v>784</v>
      </c>
      <c r="B785">
        <v>46.104779999999998</v>
      </c>
      <c r="C785">
        <v>-91.215329999999994</v>
      </c>
      <c r="D785" s="4">
        <v>17</v>
      </c>
      <c r="E785" s="4" t="s">
        <v>225</v>
      </c>
      <c r="F785" s="7">
        <v>0</v>
      </c>
    </row>
    <row r="786" spans="1:6">
      <c r="A786" s="11">
        <v>785</v>
      </c>
      <c r="B786">
        <v>46.104779999999998</v>
      </c>
      <c r="C786">
        <v>-91.214479999999995</v>
      </c>
      <c r="D786" s="4">
        <v>20</v>
      </c>
      <c r="F786" s="7">
        <v>0</v>
      </c>
    </row>
    <row r="787" spans="1:6">
      <c r="A787" s="11">
        <v>786</v>
      </c>
      <c r="B787">
        <v>46.104790000000001</v>
      </c>
      <c r="C787">
        <v>-91.213639999999998</v>
      </c>
      <c r="D787" s="4">
        <v>19</v>
      </c>
      <c r="F787" s="7">
        <v>0</v>
      </c>
    </row>
    <row r="788" spans="1:6">
      <c r="A788" s="11">
        <v>787</v>
      </c>
      <c r="B788">
        <v>46.104799999999997</v>
      </c>
      <c r="C788">
        <v>-91.212800000000001</v>
      </c>
      <c r="D788" s="4">
        <v>18.5</v>
      </c>
      <c r="F788" s="7">
        <v>0</v>
      </c>
    </row>
    <row r="789" spans="1:6">
      <c r="A789" s="11">
        <v>788</v>
      </c>
      <c r="B789">
        <v>46.104810000000001</v>
      </c>
      <c r="C789">
        <v>-91.211960000000005</v>
      </c>
      <c r="D789" s="4">
        <v>10</v>
      </c>
      <c r="E789" s="4" t="s">
        <v>225</v>
      </c>
      <c r="F789" s="7">
        <v>1</v>
      </c>
    </row>
    <row r="790" spans="1:6">
      <c r="A790" s="11">
        <v>789</v>
      </c>
      <c r="B790">
        <v>46.104819999999997</v>
      </c>
      <c r="C790">
        <v>-91.211119999999994</v>
      </c>
      <c r="D790" s="4">
        <v>10.5</v>
      </c>
      <c r="E790" s="4" t="s">
        <v>225</v>
      </c>
      <c r="F790" s="7">
        <v>0</v>
      </c>
    </row>
    <row r="791" spans="1:6">
      <c r="A791" s="11">
        <v>790</v>
      </c>
      <c r="B791">
        <v>46.10483</v>
      </c>
      <c r="C791">
        <v>-91.210279999999997</v>
      </c>
      <c r="D791" s="4">
        <v>13.5</v>
      </c>
      <c r="E791" s="4" t="s">
        <v>223</v>
      </c>
      <c r="F791" s="7">
        <v>3</v>
      </c>
    </row>
    <row r="792" spans="1:6">
      <c r="A792" s="11">
        <v>791</v>
      </c>
      <c r="B792">
        <v>46.104840000000003</v>
      </c>
      <c r="C792">
        <v>-91.209440000000001</v>
      </c>
      <c r="D792" s="4">
        <v>12.5</v>
      </c>
      <c r="E792" s="4" t="s">
        <v>223</v>
      </c>
      <c r="F792" s="7">
        <v>1</v>
      </c>
    </row>
    <row r="793" spans="1:6">
      <c r="A793" s="11">
        <v>792</v>
      </c>
      <c r="B793">
        <v>46.104849999999999</v>
      </c>
      <c r="C793">
        <v>-91.208600000000004</v>
      </c>
      <c r="D793" s="4">
        <v>13.5</v>
      </c>
      <c r="E793" s="4" t="s">
        <v>223</v>
      </c>
      <c r="F793" s="7">
        <v>0</v>
      </c>
    </row>
    <row r="794" spans="1:6">
      <c r="A794" s="11">
        <v>793</v>
      </c>
      <c r="B794">
        <v>46.104860000000002</v>
      </c>
      <c r="C794">
        <v>-91.207759999999993</v>
      </c>
      <c r="D794" s="4">
        <v>14.5</v>
      </c>
      <c r="E794" s="4" t="s">
        <v>223</v>
      </c>
      <c r="F794" s="7">
        <v>0</v>
      </c>
    </row>
    <row r="795" spans="1:6">
      <c r="A795" s="11">
        <v>794</v>
      </c>
      <c r="B795">
        <v>46.104869999999998</v>
      </c>
      <c r="C795">
        <v>-91.206919999999997</v>
      </c>
      <c r="D795" s="4">
        <v>17.5</v>
      </c>
      <c r="E795" s="4" t="s">
        <v>223</v>
      </c>
      <c r="F795" s="7">
        <v>0</v>
      </c>
    </row>
    <row r="796" spans="1:6">
      <c r="A796" s="11">
        <v>795</v>
      </c>
      <c r="B796">
        <v>46.104869999999998</v>
      </c>
      <c r="C796">
        <v>-91.20608</v>
      </c>
      <c r="D796" s="4">
        <v>17</v>
      </c>
      <c r="E796" s="4" t="s">
        <v>223</v>
      </c>
      <c r="F796" s="7">
        <v>0</v>
      </c>
    </row>
    <row r="797" spans="1:6">
      <c r="A797" s="11">
        <v>796</v>
      </c>
      <c r="B797">
        <v>46.104880000000001</v>
      </c>
      <c r="C797">
        <v>-91.205240000000003</v>
      </c>
      <c r="D797" s="4">
        <v>16.5</v>
      </c>
      <c r="E797" s="4" t="s">
        <v>223</v>
      </c>
      <c r="F797" s="7">
        <v>1</v>
      </c>
    </row>
    <row r="798" spans="1:6">
      <c r="A798" s="11">
        <v>797</v>
      </c>
      <c r="B798">
        <v>46.104889999999997</v>
      </c>
      <c r="C798">
        <v>-91.204390000000004</v>
      </c>
      <c r="D798" s="4">
        <v>16</v>
      </c>
      <c r="E798" s="4" t="s">
        <v>223</v>
      </c>
      <c r="F798" s="7">
        <v>0</v>
      </c>
    </row>
    <row r="799" spans="1:6">
      <c r="A799" s="11">
        <v>798</v>
      </c>
      <c r="B799">
        <v>46.104900000000001</v>
      </c>
      <c r="C799">
        <v>-91.203550000000007</v>
      </c>
      <c r="D799" s="4">
        <v>15.5</v>
      </c>
      <c r="E799" s="4" t="s">
        <v>223</v>
      </c>
      <c r="F799" s="7">
        <v>0</v>
      </c>
    </row>
    <row r="800" spans="1:6">
      <c r="A800" s="11">
        <v>799</v>
      </c>
      <c r="B800">
        <v>46.104909999999997</v>
      </c>
      <c r="C800">
        <v>-91.202709999999996</v>
      </c>
      <c r="D800" s="4">
        <v>16</v>
      </c>
      <c r="E800" s="4" t="s">
        <v>223</v>
      </c>
      <c r="F800" s="7">
        <v>0</v>
      </c>
    </row>
    <row r="801" spans="1:6">
      <c r="A801" s="11">
        <v>800</v>
      </c>
      <c r="B801">
        <v>46.10492</v>
      </c>
      <c r="C801">
        <v>-91.20187</v>
      </c>
      <c r="D801" s="4">
        <v>16</v>
      </c>
      <c r="E801" s="4" t="s">
        <v>223</v>
      </c>
      <c r="F801" s="7">
        <v>0</v>
      </c>
    </row>
    <row r="802" spans="1:6">
      <c r="A802" s="11">
        <v>801</v>
      </c>
      <c r="B802">
        <v>46.104930000000003</v>
      </c>
      <c r="C802">
        <v>-91.201030000000003</v>
      </c>
      <c r="D802" s="4">
        <v>15</v>
      </c>
      <c r="E802" s="4" t="s">
        <v>223</v>
      </c>
      <c r="F802" s="7">
        <v>0</v>
      </c>
    </row>
    <row r="803" spans="1:6">
      <c r="A803" s="11">
        <v>802</v>
      </c>
      <c r="B803">
        <v>46.104939999999999</v>
      </c>
      <c r="C803">
        <v>-91.200190000000006</v>
      </c>
      <c r="D803" s="4">
        <v>14</v>
      </c>
      <c r="E803" s="4" t="s">
        <v>223</v>
      </c>
      <c r="F803" s="7">
        <v>1</v>
      </c>
    </row>
    <row r="804" spans="1:6">
      <c r="A804" s="11">
        <v>803</v>
      </c>
      <c r="B804">
        <v>46.104939999999999</v>
      </c>
      <c r="C804">
        <v>-91.199349999999995</v>
      </c>
      <c r="D804" s="4">
        <v>12.5</v>
      </c>
      <c r="E804" s="4" t="s">
        <v>223</v>
      </c>
      <c r="F804" s="7">
        <v>2</v>
      </c>
    </row>
    <row r="805" spans="1:6">
      <c r="A805" s="11">
        <v>804</v>
      </c>
      <c r="B805">
        <v>46.104950000000002</v>
      </c>
      <c r="C805">
        <v>-91.198509999999999</v>
      </c>
      <c r="D805" s="4">
        <v>3</v>
      </c>
      <c r="E805" s="4" t="s">
        <v>225</v>
      </c>
      <c r="F805" s="7">
        <v>0</v>
      </c>
    </row>
    <row r="806" spans="1:6">
      <c r="A806" s="11">
        <v>805</v>
      </c>
      <c r="B806">
        <v>46.104959999999998</v>
      </c>
      <c r="C806">
        <v>-91.197670000000002</v>
      </c>
      <c r="D806" s="4">
        <v>7.5</v>
      </c>
      <c r="E806" s="4" t="s">
        <v>223</v>
      </c>
      <c r="F806" s="7">
        <v>0</v>
      </c>
    </row>
    <row r="807" spans="1:6">
      <c r="A807" s="11">
        <v>806</v>
      </c>
      <c r="B807">
        <v>46.104970000000002</v>
      </c>
      <c r="C807">
        <v>-91.196830000000006</v>
      </c>
      <c r="D807" s="4">
        <v>5</v>
      </c>
      <c r="E807" s="4" t="s">
        <v>223</v>
      </c>
      <c r="F807" s="7">
        <v>2</v>
      </c>
    </row>
    <row r="808" spans="1:6">
      <c r="A808" s="11">
        <v>807</v>
      </c>
      <c r="B808">
        <v>46.104979999999998</v>
      </c>
      <c r="C808">
        <v>-91.195989999999995</v>
      </c>
      <c r="D808" s="4">
        <v>5</v>
      </c>
      <c r="E808" s="4" t="s">
        <v>223</v>
      </c>
      <c r="F808" s="7">
        <v>0</v>
      </c>
    </row>
    <row r="809" spans="1:6">
      <c r="A809" s="11">
        <v>808</v>
      </c>
      <c r="B809">
        <v>46.104990000000001</v>
      </c>
      <c r="C809">
        <v>-91.195149999999998</v>
      </c>
      <c r="D809" s="4">
        <v>4</v>
      </c>
      <c r="E809" s="4" t="s">
        <v>223</v>
      </c>
      <c r="F809" s="7">
        <v>0</v>
      </c>
    </row>
    <row r="810" spans="1:6">
      <c r="A810" s="11">
        <v>809</v>
      </c>
      <c r="B810">
        <v>46.104999999999997</v>
      </c>
      <c r="C810">
        <v>-91.194310000000002</v>
      </c>
      <c r="D810" s="4">
        <v>3</v>
      </c>
      <c r="E810" s="4" t="s">
        <v>225</v>
      </c>
      <c r="F810" s="7">
        <v>0</v>
      </c>
    </row>
    <row r="811" spans="1:6">
      <c r="A811" s="11">
        <v>810</v>
      </c>
      <c r="B811">
        <v>46.105240000000002</v>
      </c>
      <c r="C811">
        <v>-91.227109999999996</v>
      </c>
      <c r="D811" s="4">
        <v>19</v>
      </c>
      <c r="F811" s="7">
        <v>0</v>
      </c>
    </row>
    <row r="812" spans="1:6">
      <c r="A812" s="11">
        <v>811</v>
      </c>
      <c r="B812">
        <v>46.105240000000002</v>
      </c>
      <c r="C812">
        <v>-91.22627</v>
      </c>
      <c r="D812" s="4">
        <v>27</v>
      </c>
      <c r="F812" s="7">
        <v>0</v>
      </c>
    </row>
    <row r="813" spans="1:6">
      <c r="A813" s="11">
        <v>812</v>
      </c>
      <c r="B813">
        <v>46.105249999999998</v>
      </c>
      <c r="C813">
        <v>-91.225430000000003</v>
      </c>
      <c r="D813" s="4">
        <v>25.5</v>
      </c>
      <c r="F813" s="7">
        <v>0</v>
      </c>
    </row>
    <row r="814" spans="1:6">
      <c r="A814" s="11">
        <v>813</v>
      </c>
      <c r="B814">
        <v>46.105260000000001</v>
      </c>
      <c r="C814">
        <v>-91.224590000000006</v>
      </c>
      <c r="D814" s="4">
        <v>34.5</v>
      </c>
      <c r="F814" s="7">
        <v>0</v>
      </c>
    </row>
    <row r="815" spans="1:6">
      <c r="A815" s="11">
        <v>814</v>
      </c>
      <c r="B815">
        <v>46.105269999999997</v>
      </c>
      <c r="C815">
        <v>-91.223749999999995</v>
      </c>
      <c r="D815" s="4">
        <v>39</v>
      </c>
      <c r="F815" s="7">
        <v>0</v>
      </c>
    </row>
    <row r="816" spans="1:6">
      <c r="A816" s="11">
        <v>815</v>
      </c>
      <c r="B816">
        <v>46.10528</v>
      </c>
      <c r="C816">
        <v>-91.222909999999999</v>
      </c>
      <c r="D816" s="4">
        <v>44</v>
      </c>
      <c r="F816" s="7">
        <v>0</v>
      </c>
    </row>
    <row r="817" spans="1:6">
      <c r="A817" s="11">
        <v>816</v>
      </c>
      <c r="B817">
        <v>46.105289999999997</v>
      </c>
      <c r="C817">
        <v>-91.222070000000002</v>
      </c>
      <c r="D817" s="4">
        <v>41</v>
      </c>
      <c r="F817" s="7">
        <v>0</v>
      </c>
    </row>
    <row r="818" spans="1:6">
      <c r="A818" s="11">
        <v>817</v>
      </c>
      <c r="B818">
        <v>46.1053</v>
      </c>
      <c r="C818">
        <v>-91.221230000000006</v>
      </c>
      <c r="D818" s="4">
        <v>41</v>
      </c>
      <c r="F818" s="7">
        <v>0</v>
      </c>
    </row>
    <row r="819" spans="1:6">
      <c r="A819" s="11">
        <v>818</v>
      </c>
      <c r="B819">
        <v>46.105310000000003</v>
      </c>
      <c r="C819">
        <v>-91.220380000000006</v>
      </c>
      <c r="D819" s="4">
        <v>36.5</v>
      </c>
      <c r="F819" s="7">
        <v>0</v>
      </c>
    </row>
    <row r="820" spans="1:6">
      <c r="A820" s="11">
        <v>819</v>
      </c>
      <c r="B820">
        <v>46.105319999999999</v>
      </c>
      <c r="C820">
        <v>-91.219539999999995</v>
      </c>
      <c r="D820" s="4">
        <v>26.5</v>
      </c>
      <c r="F820" s="7">
        <v>0</v>
      </c>
    </row>
    <row r="821" spans="1:6">
      <c r="A821" s="11">
        <v>820</v>
      </c>
      <c r="B821">
        <v>46.105330000000002</v>
      </c>
      <c r="C821">
        <v>-91.218699999999998</v>
      </c>
      <c r="D821" s="4">
        <v>15.5</v>
      </c>
      <c r="E821" s="4" t="s">
        <v>224</v>
      </c>
      <c r="F821" s="7">
        <v>0</v>
      </c>
    </row>
    <row r="822" spans="1:6">
      <c r="A822" s="11">
        <v>821</v>
      </c>
      <c r="B822">
        <v>46.105330000000002</v>
      </c>
      <c r="C822">
        <v>-91.217860000000002</v>
      </c>
      <c r="D822" s="4">
        <v>16</v>
      </c>
      <c r="E822" s="4" t="s">
        <v>224</v>
      </c>
      <c r="F822" s="7">
        <v>0</v>
      </c>
    </row>
    <row r="823" spans="1:6">
      <c r="A823" s="11">
        <v>822</v>
      </c>
      <c r="B823">
        <v>46.105339999999998</v>
      </c>
      <c r="C823">
        <v>-91.217020000000005</v>
      </c>
      <c r="D823" s="4">
        <v>11.5</v>
      </c>
      <c r="E823" s="4" t="s">
        <v>224</v>
      </c>
      <c r="F823" s="7">
        <v>1</v>
      </c>
    </row>
    <row r="824" spans="1:6">
      <c r="A824" s="11">
        <v>823</v>
      </c>
      <c r="B824">
        <v>46.105350000000001</v>
      </c>
      <c r="C824">
        <v>-91.216179999999994</v>
      </c>
      <c r="D824" s="4">
        <v>21</v>
      </c>
      <c r="F824" s="7">
        <v>0</v>
      </c>
    </row>
    <row r="825" spans="1:6">
      <c r="A825" s="11">
        <v>824</v>
      </c>
      <c r="B825">
        <v>46.105359999999997</v>
      </c>
      <c r="C825">
        <v>-91.215339999999998</v>
      </c>
      <c r="D825" s="4">
        <v>21.5</v>
      </c>
      <c r="F825" s="7">
        <v>0</v>
      </c>
    </row>
    <row r="826" spans="1:6">
      <c r="A826" s="11">
        <v>825</v>
      </c>
      <c r="B826">
        <v>46.105370000000001</v>
      </c>
      <c r="C826">
        <v>-91.214500000000001</v>
      </c>
      <c r="D826" s="4">
        <v>18</v>
      </c>
      <c r="E826" s="4" t="s">
        <v>223</v>
      </c>
      <c r="F826" s="7">
        <v>0</v>
      </c>
    </row>
    <row r="827" spans="1:6">
      <c r="A827" s="11">
        <v>826</v>
      </c>
      <c r="B827">
        <v>46.105379999999997</v>
      </c>
      <c r="C827">
        <v>-91.213660000000004</v>
      </c>
      <c r="D827" s="4">
        <v>18.5</v>
      </c>
      <c r="F827" s="7">
        <v>0</v>
      </c>
    </row>
    <row r="828" spans="1:6">
      <c r="A828" s="11">
        <v>827</v>
      </c>
      <c r="B828">
        <v>46.10539</v>
      </c>
      <c r="C828">
        <v>-91.212819999999994</v>
      </c>
      <c r="D828" s="4">
        <v>19.5</v>
      </c>
      <c r="F828" s="7">
        <v>0</v>
      </c>
    </row>
    <row r="829" spans="1:6">
      <c r="A829" s="11">
        <v>828</v>
      </c>
      <c r="B829">
        <v>46.105400000000003</v>
      </c>
      <c r="C829">
        <v>-91.211979999999997</v>
      </c>
      <c r="D829" s="4">
        <v>19</v>
      </c>
      <c r="F829" s="7">
        <v>0</v>
      </c>
    </row>
    <row r="830" spans="1:6">
      <c r="A830" s="11">
        <v>829</v>
      </c>
      <c r="B830">
        <v>46.105409999999999</v>
      </c>
      <c r="C830">
        <v>-91.211129999999997</v>
      </c>
      <c r="D830" s="4">
        <v>12.5</v>
      </c>
      <c r="E830" s="4" t="s">
        <v>225</v>
      </c>
      <c r="F830" s="7">
        <v>0</v>
      </c>
    </row>
    <row r="831" spans="1:6">
      <c r="A831" s="11">
        <v>830</v>
      </c>
      <c r="B831">
        <v>46.105420000000002</v>
      </c>
      <c r="C831">
        <v>-91.210290000000001</v>
      </c>
      <c r="D831" s="4">
        <v>12</v>
      </c>
      <c r="E831" s="4" t="s">
        <v>224</v>
      </c>
      <c r="F831" s="7">
        <v>1</v>
      </c>
    </row>
    <row r="832" spans="1:6">
      <c r="A832" s="11">
        <v>831</v>
      </c>
      <c r="B832">
        <v>46.105420000000002</v>
      </c>
      <c r="C832">
        <v>-91.209450000000004</v>
      </c>
      <c r="D832" s="4">
        <v>6</v>
      </c>
      <c r="E832" s="4" t="s">
        <v>224</v>
      </c>
      <c r="F832" s="7">
        <v>0</v>
      </c>
    </row>
    <row r="833" spans="1:6">
      <c r="A833" s="11">
        <v>832</v>
      </c>
      <c r="B833">
        <v>46.105429999999998</v>
      </c>
      <c r="C833">
        <v>-91.208609999999993</v>
      </c>
      <c r="D833" s="4">
        <v>3.5</v>
      </c>
      <c r="E833" s="4" t="s">
        <v>224</v>
      </c>
      <c r="F833" s="7">
        <v>0</v>
      </c>
    </row>
    <row r="834" spans="1:6">
      <c r="A834" s="11">
        <v>833</v>
      </c>
      <c r="B834">
        <v>46.105440000000002</v>
      </c>
      <c r="C834">
        <v>-91.207769999999996</v>
      </c>
      <c r="D834" s="4">
        <v>12</v>
      </c>
      <c r="E834" s="4" t="s">
        <v>223</v>
      </c>
      <c r="F834" s="7">
        <v>0</v>
      </c>
    </row>
    <row r="835" spans="1:6">
      <c r="A835" s="11">
        <v>834</v>
      </c>
      <c r="B835">
        <v>46.105449999999998</v>
      </c>
      <c r="C835">
        <v>-91.20693</v>
      </c>
      <c r="D835" s="4">
        <v>4</v>
      </c>
      <c r="E835" s="4" t="s">
        <v>225</v>
      </c>
      <c r="F835" s="7">
        <v>0</v>
      </c>
    </row>
    <row r="836" spans="1:6">
      <c r="A836" s="11">
        <v>835</v>
      </c>
      <c r="B836">
        <v>46.105460000000001</v>
      </c>
      <c r="C836">
        <v>-91.206090000000003</v>
      </c>
      <c r="D836" s="4">
        <v>15</v>
      </c>
      <c r="E836" s="4" t="s">
        <v>223</v>
      </c>
      <c r="F836" s="7">
        <v>0</v>
      </c>
    </row>
    <row r="837" spans="1:6">
      <c r="A837" s="11">
        <v>836</v>
      </c>
      <c r="B837">
        <v>46.105469999999997</v>
      </c>
      <c r="C837">
        <v>-91.205250000000007</v>
      </c>
      <c r="D837" s="4">
        <v>16</v>
      </c>
      <c r="E837" s="4" t="s">
        <v>223</v>
      </c>
      <c r="F837" s="7">
        <v>0</v>
      </c>
    </row>
    <row r="838" spans="1:6">
      <c r="A838" s="11">
        <v>837</v>
      </c>
      <c r="B838">
        <v>46.10548</v>
      </c>
      <c r="C838">
        <v>-91.204409999999996</v>
      </c>
      <c r="D838" s="4">
        <v>15.5</v>
      </c>
      <c r="E838" s="4" t="s">
        <v>223</v>
      </c>
      <c r="F838" s="7">
        <v>0</v>
      </c>
    </row>
    <row r="839" spans="1:6">
      <c r="A839" s="11">
        <v>838</v>
      </c>
      <c r="B839">
        <v>46.105490000000003</v>
      </c>
      <c r="C839">
        <v>-91.203569999999999</v>
      </c>
      <c r="D839" s="4">
        <v>16</v>
      </c>
      <c r="E839" s="4" t="s">
        <v>223</v>
      </c>
      <c r="F839" s="7">
        <v>0</v>
      </c>
    </row>
    <row r="840" spans="1:6">
      <c r="A840" s="11">
        <v>839</v>
      </c>
      <c r="B840">
        <v>46.105490000000003</v>
      </c>
      <c r="C840">
        <v>-91.202730000000003</v>
      </c>
      <c r="D840" s="4">
        <v>16</v>
      </c>
      <c r="E840" s="4" t="s">
        <v>223</v>
      </c>
      <c r="F840" s="7">
        <v>0</v>
      </c>
    </row>
    <row r="841" spans="1:6">
      <c r="A841" s="11">
        <v>840</v>
      </c>
      <c r="B841">
        <v>46.105499999999999</v>
      </c>
      <c r="C841">
        <v>-91.201890000000006</v>
      </c>
      <c r="D841" s="4">
        <v>15</v>
      </c>
      <c r="E841" s="4" t="s">
        <v>223</v>
      </c>
      <c r="F841" s="7">
        <v>0</v>
      </c>
    </row>
    <row r="842" spans="1:6">
      <c r="A842" s="11">
        <v>841</v>
      </c>
      <c r="B842">
        <v>46.105510000000002</v>
      </c>
      <c r="C842">
        <v>-91.201040000000006</v>
      </c>
      <c r="D842" s="4">
        <v>15.5</v>
      </c>
      <c r="E842" s="4" t="s">
        <v>223</v>
      </c>
      <c r="F842" s="7">
        <v>0</v>
      </c>
    </row>
    <row r="843" spans="1:6">
      <c r="A843" s="11">
        <v>842</v>
      </c>
      <c r="B843">
        <v>46.105519999999999</v>
      </c>
      <c r="C843">
        <v>-91.200199999999995</v>
      </c>
      <c r="D843" s="4">
        <v>14</v>
      </c>
      <c r="E843" s="4" t="s">
        <v>223</v>
      </c>
      <c r="F843" s="7">
        <v>1</v>
      </c>
    </row>
    <row r="844" spans="1:6">
      <c r="A844" s="11">
        <v>843</v>
      </c>
      <c r="B844">
        <v>46.105530000000002</v>
      </c>
      <c r="C844">
        <v>-91.199359999999999</v>
      </c>
      <c r="D844" s="4">
        <v>8</v>
      </c>
      <c r="E844" s="4" t="s">
        <v>225</v>
      </c>
      <c r="F844" s="7">
        <v>0</v>
      </c>
    </row>
    <row r="845" spans="1:6">
      <c r="A845" s="11">
        <v>844</v>
      </c>
      <c r="B845">
        <v>46.105539999999998</v>
      </c>
      <c r="C845">
        <v>-91.198520000000002</v>
      </c>
      <c r="D845" s="4">
        <v>4</v>
      </c>
      <c r="E845" s="4" t="s">
        <v>225</v>
      </c>
      <c r="F845" s="7">
        <v>0</v>
      </c>
    </row>
    <row r="846" spans="1:6">
      <c r="A846" s="11">
        <v>845</v>
      </c>
      <c r="B846">
        <v>46.105550000000001</v>
      </c>
      <c r="C846">
        <v>-91.197680000000005</v>
      </c>
      <c r="D846" s="4">
        <v>8</v>
      </c>
      <c r="E846" s="4" t="s">
        <v>223</v>
      </c>
      <c r="F846" s="7">
        <v>0</v>
      </c>
    </row>
    <row r="847" spans="1:6">
      <c r="A847" s="11">
        <v>846</v>
      </c>
      <c r="B847">
        <v>46.105559999999997</v>
      </c>
      <c r="C847">
        <v>-91.196839999999995</v>
      </c>
      <c r="D847" s="4">
        <v>7</v>
      </c>
      <c r="E847" s="4" t="s">
        <v>223</v>
      </c>
      <c r="F847" s="7">
        <v>0</v>
      </c>
    </row>
    <row r="848" spans="1:6">
      <c r="A848" s="11">
        <v>847</v>
      </c>
      <c r="B848">
        <v>46.105559999999997</v>
      </c>
      <c r="C848">
        <v>-91.195999999999998</v>
      </c>
      <c r="D848" s="4">
        <v>4.5</v>
      </c>
      <c r="E848" s="4" t="s">
        <v>223</v>
      </c>
      <c r="F848" s="7">
        <v>0</v>
      </c>
    </row>
    <row r="849" spans="1:6">
      <c r="A849" s="11">
        <v>848</v>
      </c>
      <c r="B849">
        <v>46.10557</v>
      </c>
      <c r="C849">
        <v>-91.195160000000001</v>
      </c>
      <c r="D849" s="4">
        <v>4.5</v>
      </c>
      <c r="E849" s="4" t="s">
        <v>223</v>
      </c>
      <c r="F849" s="7">
        <v>0</v>
      </c>
    </row>
    <row r="850" spans="1:6">
      <c r="A850" s="11">
        <v>849</v>
      </c>
      <c r="B850">
        <v>46.105809999999998</v>
      </c>
      <c r="C850">
        <v>-91.227959999999996</v>
      </c>
      <c r="D850" s="4">
        <v>2</v>
      </c>
      <c r="E850" s="4" t="s">
        <v>224</v>
      </c>
      <c r="F850" s="7">
        <v>0</v>
      </c>
    </row>
    <row r="851" spans="1:6">
      <c r="A851" s="11">
        <v>850</v>
      </c>
      <c r="B851">
        <v>46.105820000000001</v>
      </c>
      <c r="C851">
        <v>-91.227119999999999</v>
      </c>
      <c r="D851" s="4">
        <v>20</v>
      </c>
      <c r="F851" s="7">
        <v>0</v>
      </c>
    </row>
    <row r="852" spans="1:6">
      <c r="A852" s="11">
        <v>851</v>
      </c>
      <c r="B852">
        <v>46.105829999999997</v>
      </c>
      <c r="C852">
        <v>-91.226280000000003</v>
      </c>
      <c r="D852" s="4">
        <v>27.5</v>
      </c>
      <c r="F852" s="7">
        <v>0</v>
      </c>
    </row>
    <row r="853" spans="1:6">
      <c r="A853" s="11">
        <v>852</v>
      </c>
      <c r="B853">
        <v>46.105840000000001</v>
      </c>
      <c r="C853">
        <v>-91.225440000000006</v>
      </c>
      <c r="D853" s="4">
        <v>20.5</v>
      </c>
      <c r="F853" s="7">
        <v>0</v>
      </c>
    </row>
    <row r="854" spans="1:6">
      <c r="A854" s="11">
        <v>853</v>
      </c>
      <c r="B854">
        <v>46.105849999999997</v>
      </c>
      <c r="C854">
        <v>-91.224599999999995</v>
      </c>
      <c r="D854" s="4">
        <v>42</v>
      </c>
      <c r="F854" s="7">
        <v>0</v>
      </c>
    </row>
    <row r="855" spans="1:6">
      <c r="A855" s="11">
        <v>854</v>
      </c>
      <c r="B855">
        <v>46.10586</v>
      </c>
      <c r="C855">
        <v>-91.223759999999999</v>
      </c>
      <c r="D855" s="4">
        <v>44</v>
      </c>
      <c r="F855" s="7">
        <v>0</v>
      </c>
    </row>
    <row r="856" spans="1:6">
      <c r="A856" s="11">
        <v>855</v>
      </c>
      <c r="B856">
        <v>46.105870000000003</v>
      </c>
      <c r="C856">
        <v>-91.222920000000002</v>
      </c>
      <c r="D856" s="4">
        <v>45</v>
      </c>
      <c r="F856" s="7">
        <v>0</v>
      </c>
    </row>
    <row r="857" spans="1:6">
      <c r="A857" s="11">
        <v>856</v>
      </c>
      <c r="B857">
        <v>46.105870000000003</v>
      </c>
      <c r="C857">
        <v>-91.222080000000005</v>
      </c>
      <c r="D857" s="4">
        <v>47</v>
      </c>
      <c r="F857" s="7">
        <v>0</v>
      </c>
    </row>
    <row r="858" spans="1:6">
      <c r="A858" s="11">
        <v>857</v>
      </c>
      <c r="B858">
        <v>46.105879999999999</v>
      </c>
      <c r="C858">
        <v>-91.221239999999995</v>
      </c>
      <c r="D858" s="4">
        <v>48.5</v>
      </c>
      <c r="F858" s="7">
        <v>0</v>
      </c>
    </row>
    <row r="859" spans="1:6">
      <c r="A859" s="11">
        <v>858</v>
      </c>
      <c r="B859">
        <v>46.105890000000002</v>
      </c>
      <c r="C859">
        <v>-91.220399999999998</v>
      </c>
      <c r="D859" s="4">
        <v>35</v>
      </c>
      <c r="F859" s="7">
        <v>0</v>
      </c>
    </row>
    <row r="860" spans="1:6">
      <c r="A860" s="11">
        <v>859</v>
      </c>
      <c r="B860">
        <v>46.105899999999998</v>
      </c>
      <c r="C860">
        <v>-91.219560000000001</v>
      </c>
      <c r="D860" s="4">
        <v>27</v>
      </c>
      <c r="F860" s="7">
        <v>0</v>
      </c>
    </row>
    <row r="861" spans="1:6">
      <c r="A861" s="11">
        <v>860</v>
      </c>
      <c r="B861">
        <v>46.105910000000002</v>
      </c>
      <c r="C861">
        <v>-91.218710000000002</v>
      </c>
      <c r="D861" s="4">
        <v>12</v>
      </c>
      <c r="E861" s="4" t="s">
        <v>223</v>
      </c>
      <c r="F861" s="7">
        <v>3</v>
      </c>
    </row>
    <row r="862" spans="1:6">
      <c r="A862" s="11">
        <v>861</v>
      </c>
      <c r="B862">
        <v>46.105919999999998</v>
      </c>
      <c r="C862">
        <v>-91.217870000000005</v>
      </c>
      <c r="D862" s="4">
        <v>15</v>
      </c>
      <c r="E862" s="4" t="s">
        <v>223</v>
      </c>
      <c r="F862" s="7">
        <v>0</v>
      </c>
    </row>
    <row r="863" spans="1:6">
      <c r="A863" s="11">
        <v>862</v>
      </c>
      <c r="B863">
        <v>46.105930000000001</v>
      </c>
      <c r="C863">
        <v>-91.217029999999994</v>
      </c>
      <c r="D863" s="4">
        <v>20.5</v>
      </c>
      <c r="F863" s="7">
        <v>0</v>
      </c>
    </row>
    <row r="864" spans="1:6">
      <c r="A864" s="11">
        <v>863</v>
      </c>
      <c r="B864">
        <v>46.105939999999997</v>
      </c>
      <c r="C864">
        <v>-91.216189999999997</v>
      </c>
      <c r="D864" s="4">
        <v>18</v>
      </c>
      <c r="E864" s="4" t="s">
        <v>224</v>
      </c>
      <c r="F864" s="7">
        <v>0</v>
      </c>
    </row>
    <row r="865" spans="1:6">
      <c r="A865" s="11">
        <v>864</v>
      </c>
      <c r="B865">
        <v>46.10595</v>
      </c>
      <c r="C865">
        <v>-91.215350000000001</v>
      </c>
      <c r="D865" s="4">
        <v>21.5</v>
      </c>
      <c r="F865" s="7">
        <v>0</v>
      </c>
    </row>
    <row r="866" spans="1:6">
      <c r="A866" s="11">
        <v>865</v>
      </c>
      <c r="B866">
        <v>46.10595</v>
      </c>
      <c r="C866">
        <v>-91.214510000000004</v>
      </c>
      <c r="D866" s="4">
        <v>22</v>
      </c>
      <c r="F866" s="7">
        <v>0</v>
      </c>
    </row>
    <row r="867" spans="1:6">
      <c r="A867" s="11">
        <v>866</v>
      </c>
      <c r="B867">
        <v>46.105960000000003</v>
      </c>
      <c r="C867">
        <v>-91.213669999999993</v>
      </c>
      <c r="D867" s="4">
        <v>13</v>
      </c>
      <c r="E867" s="4" t="s">
        <v>224</v>
      </c>
      <c r="F867" s="7">
        <v>0</v>
      </c>
    </row>
    <row r="868" spans="1:6">
      <c r="A868" s="11">
        <v>867</v>
      </c>
      <c r="B868">
        <v>46.105969999999999</v>
      </c>
      <c r="C868">
        <v>-91.212829999999997</v>
      </c>
      <c r="D868" s="4">
        <v>17.5</v>
      </c>
      <c r="E868" s="4" t="s">
        <v>223</v>
      </c>
      <c r="F868" s="7">
        <v>0</v>
      </c>
    </row>
    <row r="869" spans="1:6">
      <c r="A869" s="11">
        <v>868</v>
      </c>
      <c r="B869">
        <v>46.105980000000002</v>
      </c>
      <c r="C869">
        <v>-91.21199</v>
      </c>
      <c r="D869" s="4">
        <v>18.5</v>
      </c>
      <c r="E869" s="4" t="s">
        <v>223</v>
      </c>
      <c r="F869" s="7">
        <v>0</v>
      </c>
    </row>
    <row r="870" spans="1:6">
      <c r="A870" s="11">
        <v>869</v>
      </c>
      <c r="B870">
        <v>46.105989999999998</v>
      </c>
      <c r="C870">
        <v>-91.211150000000004</v>
      </c>
      <c r="D870" s="4">
        <v>19.5</v>
      </c>
      <c r="F870" s="7">
        <v>0</v>
      </c>
    </row>
    <row r="871" spans="1:6">
      <c r="A871" s="11">
        <v>870</v>
      </c>
      <c r="B871">
        <v>46.106000000000002</v>
      </c>
      <c r="C871">
        <v>-91.210310000000007</v>
      </c>
      <c r="D871" s="4">
        <v>15</v>
      </c>
      <c r="E871" s="4" t="s">
        <v>225</v>
      </c>
      <c r="F871" s="7">
        <v>0</v>
      </c>
    </row>
    <row r="872" spans="1:6">
      <c r="A872" s="11">
        <v>871</v>
      </c>
      <c r="B872">
        <v>46.106009999999998</v>
      </c>
      <c r="C872">
        <v>-91.209469999999996</v>
      </c>
      <c r="D872" s="4">
        <v>5</v>
      </c>
      <c r="E872" s="4" t="s">
        <v>225</v>
      </c>
      <c r="F872" s="7">
        <v>0</v>
      </c>
    </row>
    <row r="873" spans="1:6">
      <c r="A873" s="11">
        <v>872</v>
      </c>
      <c r="B873">
        <v>46.106020000000001</v>
      </c>
      <c r="C873">
        <v>-91.208629999999999</v>
      </c>
      <c r="D873" s="4">
        <v>3.5</v>
      </c>
      <c r="E873" s="4" t="s">
        <v>225</v>
      </c>
      <c r="F873" s="7">
        <v>0</v>
      </c>
    </row>
    <row r="874" spans="1:6">
      <c r="A874" s="11">
        <v>873</v>
      </c>
      <c r="B874">
        <v>46.10604</v>
      </c>
      <c r="C874">
        <v>-91.206940000000003</v>
      </c>
      <c r="D874" s="4">
        <v>2</v>
      </c>
      <c r="E874" s="4" t="s">
        <v>224</v>
      </c>
      <c r="F874" s="7">
        <v>0</v>
      </c>
    </row>
    <row r="875" spans="1:6">
      <c r="A875" s="11">
        <v>874</v>
      </c>
      <c r="B875">
        <v>46.10604</v>
      </c>
      <c r="C875">
        <v>-91.206100000000006</v>
      </c>
      <c r="D875" s="4">
        <v>10</v>
      </c>
      <c r="E875" s="4" t="s">
        <v>223</v>
      </c>
      <c r="F875" s="7">
        <v>0</v>
      </c>
    </row>
    <row r="876" spans="1:6">
      <c r="A876" s="11">
        <v>875</v>
      </c>
      <c r="B876">
        <v>46.106050000000003</v>
      </c>
      <c r="C876">
        <v>-91.205259999999996</v>
      </c>
      <c r="D876" s="4">
        <v>14.5</v>
      </c>
      <c r="E876" s="4" t="s">
        <v>223</v>
      </c>
      <c r="F876" s="7">
        <v>0</v>
      </c>
    </row>
    <row r="877" spans="1:6">
      <c r="A877" s="11">
        <v>876</v>
      </c>
      <c r="B877">
        <v>46.106059999999999</v>
      </c>
      <c r="C877">
        <v>-91.204419999999999</v>
      </c>
      <c r="D877" s="4">
        <v>16</v>
      </c>
      <c r="E877" s="4" t="s">
        <v>223</v>
      </c>
      <c r="F877" s="7">
        <v>0</v>
      </c>
    </row>
    <row r="878" spans="1:6">
      <c r="A878" s="11">
        <v>877</v>
      </c>
      <c r="B878">
        <v>46.106070000000003</v>
      </c>
      <c r="C878">
        <v>-91.203580000000002</v>
      </c>
      <c r="D878" s="4">
        <v>15</v>
      </c>
      <c r="E878" s="4" t="s">
        <v>223</v>
      </c>
      <c r="F878" s="7">
        <v>0</v>
      </c>
    </row>
    <row r="879" spans="1:6">
      <c r="A879" s="11">
        <v>878</v>
      </c>
      <c r="B879">
        <v>46.106079999999999</v>
      </c>
      <c r="C879">
        <v>-91.202740000000006</v>
      </c>
      <c r="D879" s="4">
        <v>15.5</v>
      </c>
      <c r="E879" s="4" t="s">
        <v>223</v>
      </c>
      <c r="F879" s="7">
        <v>0</v>
      </c>
    </row>
    <row r="880" spans="1:6">
      <c r="A880" s="11">
        <v>879</v>
      </c>
      <c r="B880">
        <v>46.106090000000002</v>
      </c>
      <c r="C880">
        <v>-91.201899999999995</v>
      </c>
      <c r="D880" s="4">
        <v>15</v>
      </c>
      <c r="E880" s="4" t="s">
        <v>223</v>
      </c>
      <c r="F880" s="7">
        <v>0</v>
      </c>
    </row>
    <row r="881" spans="1:6">
      <c r="A881" s="11">
        <v>880</v>
      </c>
      <c r="B881">
        <v>46.106099999999998</v>
      </c>
      <c r="C881">
        <v>-91.201059999999998</v>
      </c>
      <c r="D881" s="4">
        <v>14.5</v>
      </c>
      <c r="E881" s="4" t="s">
        <v>223</v>
      </c>
      <c r="F881" s="7">
        <v>0</v>
      </c>
    </row>
    <row r="882" spans="1:6">
      <c r="A882" s="11">
        <v>881</v>
      </c>
      <c r="B882">
        <v>46.106110000000001</v>
      </c>
      <c r="C882">
        <v>-91.200220000000002</v>
      </c>
      <c r="D882" s="4">
        <v>2</v>
      </c>
      <c r="E882" s="4" t="s">
        <v>225</v>
      </c>
      <c r="F882" s="7">
        <v>0</v>
      </c>
    </row>
    <row r="883" spans="1:6">
      <c r="A883" s="11">
        <v>882</v>
      </c>
      <c r="B883">
        <v>46.106119999999997</v>
      </c>
      <c r="C883">
        <v>-91.198530000000005</v>
      </c>
      <c r="D883" s="4">
        <v>4</v>
      </c>
      <c r="E883" s="4" t="s">
        <v>225</v>
      </c>
      <c r="F883" s="7">
        <v>0</v>
      </c>
    </row>
    <row r="884" spans="1:6">
      <c r="A884" s="11">
        <v>883</v>
      </c>
      <c r="B884">
        <v>46.10613</v>
      </c>
      <c r="C884">
        <v>-91.197689999999994</v>
      </c>
      <c r="D884" s="4">
        <v>5</v>
      </c>
      <c r="E884" s="4" t="s">
        <v>224</v>
      </c>
      <c r="F884" s="7">
        <v>0</v>
      </c>
    </row>
    <row r="885" spans="1:6">
      <c r="A885" s="11">
        <v>884</v>
      </c>
      <c r="B885">
        <v>46.106140000000003</v>
      </c>
      <c r="C885">
        <v>-91.196849999999998</v>
      </c>
      <c r="D885" s="4">
        <v>4.5</v>
      </c>
      <c r="E885" s="4" t="s">
        <v>223</v>
      </c>
      <c r="F885" s="7">
        <v>3</v>
      </c>
    </row>
    <row r="886" spans="1:6">
      <c r="A886" s="11">
        <v>885</v>
      </c>
      <c r="B886">
        <v>46.10615</v>
      </c>
      <c r="C886">
        <v>-91.196010000000001</v>
      </c>
      <c r="D886" s="4">
        <v>4.5</v>
      </c>
      <c r="E886" s="4" t="s">
        <v>223</v>
      </c>
      <c r="F886" s="7">
        <v>0</v>
      </c>
    </row>
    <row r="887" spans="1:6">
      <c r="A887" s="11">
        <v>886</v>
      </c>
      <c r="B887">
        <v>46.106409999999997</v>
      </c>
      <c r="C887">
        <v>-91.227140000000006</v>
      </c>
      <c r="D887" s="4">
        <v>17</v>
      </c>
      <c r="E887" s="4" t="s">
        <v>223</v>
      </c>
      <c r="F887" s="7">
        <v>0</v>
      </c>
    </row>
    <row r="888" spans="1:6">
      <c r="A888" s="11">
        <v>887</v>
      </c>
      <c r="B888">
        <v>46.106409999999997</v>
      </c>
      <c r="C888">
        <v>-91.226299999999995</v>
      </c>
      <c r="D888" s="4">
        <v>18.5</v>
      </c>
      <c r="F888" s="7">
        <v>0</v>
      </c>
    </row>
    <row r="889" spans="1:6">
      <c r="A889" s="11">
        <v>888</v>
      </c>
      <c r="B889">
        <v>46.10642</v>
      </c>
      <c r="C889">
        <v>-91.225459999999998</v>
      </c>
      <c r="D889" s="4">
        <v>21</v>
      </c>
      <c r="F889" s="7">
        <v>0</v>
      </c>
    </row>
    <row r="890" spans="1:6">
      <c r="A890" s="11">
        <v>889</v>
      </c>
      <c r="B890">
        <v>46.106430000000003</v>
      </c>
      <c r="C890">
        <v>-91.224609999999998</v>
      </c>
      <c r="D890" s="4">
        <v>45</v>
      </c>
      <c r="F890" s="7">
        <v>0</v>
      </c>
    </row>
    <row r="891" spans="1:6">
      <c r="A891" s="11">
        <v>890</v>
      </c>
      <c r="B891">
        <v>46.106439999999999</v>
      </c>
      <c r="C891">
        <v>-91.223770000000002</v>
      </c>
      <c r="D891" s="4">
        <v>43</v>
      </c>
      <c r="F891" s="7">
        <v>0</v>
      </c>
    </row>
    <row r="892" spans="1:6">
      <c r="A892" s="11">
        <v>891</v>
      </c>
      <c r="B892">
        <v>46.106450000000002</v>
      </c>
      <c r="C892">
        <v>-91.222930000000005</v>
      </c>
      <c r="D892" s="4">
        <v>41</v>
      </c>
      <c r="F892" s="7">
        <v>0</v>
      </c>
    </row>
    <row r="893" spans="1:6">
      <c r="A893" s="11">
        <v>892</v>
      </c>
      <c r="B893">
        <v>46.106459999999998</v>
      </c>
      <c r="C893">
        <v>-91.222089999999994</v>
      </c>
      <c r="D893" s="4">
        <v>45</v>
      </c>
      <c r="F893" s="7">
        <v>0</v>
      </c>
    </row>
    <row r="894" spans="1:6">
      <c r="A894" s="11">
        <v>893</v>
      </c>
      <c r="B894">
        <v>46.106470000000002</v>
      </c>
      <c r="C894">
        <v>-91.221249999999998</v>
      </c>
      <c r="D894" s="4">
        <v>44</v>
      </c>
      <c r="F894" s="7">
        <v>0</v>
      </c>
    </row>
    <row r="895" spans="1:6">
      <c r="A895" s="11">
        <v>894</v>
      </c>
      <c r="B895">
        <v>46.106479999999998</v>
      </c>
      <c r="C895">
        <v>-91.220410000000001</v>
      </c>
      <c r="D895" s="4">
        <v>35</v>
      </c>
      <c r="F895" s="7">
        <v>0</v>
      </c>
    </row>
    <row r="896" spans="1:6">
      <c r="A896" s="11">
        <v>895</v>
      </c>
      <c r="B896">
        <v>46.106490000000001</v>
      </c>
      <c r="C896">
        <v>-91.219570000000004</v>
      </c>
      <c r="D896" s="4">
        <v>23</v>
      </c>
      <c r="F896" s="7">
        <v>0</v>
      </c>
    </row>
    <row r="897" spans="1:6">
      <c r="A897" s="11">
        <v>896</v>
      </c>
      <c r="B897">
        <v>46.106499999999997</v>
      </c>
      <c r="C897">
        <v>-91.218729999999994</v>
      </c>
      <c r="D897" s="4">
        <v>7.5</v>
      </c>
      <c r="E897" s="4" t="s">
        <v>225</v>
      </c>
      <c r="F897" s="7">
        <v>2</v>
      </c>
    </row>
    <row r="898" spans="1:6">
      <c r="A898" s="11">
        <v>897</v>
      </c>
      <c r="B898">
        <v>46.106499999999997</v>
      </c>
      <c r="C898">
        <v>-91.217889999999997</v>
      </c>
      <c r="D898" s="4">
        <v>7</v>
      </c>
      <c r="E898" s="4" t="s">
        <v>223</v>
      </c>
      <c r="F898" s="7">
        <v>1</v>
      </c>
    </row>
    <row r="899" spans="1:6">
      <c r="A899" s="11">
        <v>898</v>
      </c>
      <c r="B899">
        <v>46.10651</v>
      </c>
      <c r="C899">
        <v>-91.21705</v>
      </c>
      <c r="D899" s="4">
        <v>19</v>
      </c>
      <c r="F899" s="7">
        <v>0</v>
      </c>
    </row>
    <row r="900" spans="1:6">
      <c r="A900" s="11">
        <v>899</v>
      </c>
      <c r="B900">
        <v>46.106520000000003</v>
      </c>
      <c r="C900">
        <v>-91.216210000000004</v>
      </c>
      <c r="D900" s="4">
        <v>21</v>
      </c>
      <c r="F900" s="7">
        <v>0</v>
      </c>
    </row>
    <row r="901" spans="1:6">
      <c r="A901" s="11">
        <v>900</v>
      </c>
      <c r="B901">
        <v>46.106529999999999</v>
      </c>
      <c r="C901">
        <v>-91.215360000000004</v>
      </c>
      <c r="D901" s="4">
        <v>23.5</v>
      </c>
      <c r="F901" s="7">
        <v>0</v>
      </c>
    </row>
    <row r="902" spans="1:6">
      <c r="A902" s="11">
        <v>901</v>
      </c>
      <c r="B902">
        <v>46.106540000000003</v>
      </c>
      <c r="C902">
        <v>-91.214519999999993</v>
      </c>
      <c r="D902" s="4">
        <v>25</v>
      </c>
      <c r="F902" s="7">
        <v>0</v>
      </c>
    </row>
    <row r="903" spans="1:6">
      <c r="A903" s="11">
        <v>902</v>
      </c>
      <c r="B903">
        <v>46.106549999999999</v>
      </c>
      <c r="C903">
        <v>-91.213679999999997</v>
      </c>
      <c r="D903" s="4">
        <v>23.5</v>
      </c>
      <c r="F903" s="7">
        <v>0</v>
      </c>
    </row>
    <row r="904" spans="1:6">
      <c r="A904" s="11">
        <v>903</v>
      </c>
      <c r="B904">
        <v>46.106560000000002</v>
      </c>
      <c r="C904">
        <v>-91.21284</v>
      </c>
      <c r="D904" s="4">
        <v>7</v>
      </c>
      <c r="E904" s="4" t="s">
        <v>225</v>
      </c>
      <c r="F904" s="7">
        <v>0</v>
      </c>
    </row>
    <row r="905" spans="1:6">
      <c r="A905" s="11">
        <v>904</v>
      </c>
      <c r="B905">
        <v>46.106569999999998</v>
      </c>
      <c r="C905">
        <v>-91.212000000000003</v>
      </c>
      <c r="D905" s="4">
        <v>2.5</v>
      </c>
      <c r="E905" s="4" t="s">
        <v>225</v>
      </c>
      <c r="F905" s="7">
        <v>0</v>
      </c>
    </row>
    <row r="906" spans="1:6">
      <c r="A906" s="11">
        <v>905</v>
      </c>
      <c r="B906">
        <v>46.106580000000001</v>
      </c>
      <c r="C906">
        <v>-91.211160000000007</v>
      </c>
      <c r="D906" s="4">
        <v>18.5</v>
      </c>
      <c r="F906" s="7">
        <v>0</v>
      </c>
    </row>
    <row r="907" spans="1:6">
      <c r="A907" s="11">
        <v>906</v>
      </c>
      <c r="B907">
        <v>46.106580000000001</v>
      </c>
      <c r="C907">
        <v>-91.210319999999996</v>
      </c>
      <c r="D907" s="4">
        <v>18.5</v>
      </c>
      <c r="F907" s="7">
        <v>0</v>
      </c>
    </row>
    <row r="908" spans="1:6">
      <c r="A908" s="11">
        <v>907</v>
      </c>
      <c r="B908">
        <v>46.106589999999997</v>
      </c>
      <c r="C908">
        <v>-91.209479999999999</v>
      </c>
      <c r="D908" s="4">
        <v>17</v>
      </c>
      <c r="E908" s="4" t="s">
        <v>223</v>
      </c>
      <c r="F908" s="7">
        <v>0</v>
      </c>
    </row>
    <row r="909" spans="1:6">
      <c r="A909" s="11">
        <v>908</v>
      </c>
      <c r="B909">
        <v>46.1066</v>
      </c>
      <c r="C909">
        <v>-91.208640000000003</v>
      </c>
      <c r="D909" s="4">
        <v>5</v>
      </c>
      <c r="E909" s="4" t="s">
        <v>225</v>
      </c>
      <c r="F909" s="7">
        <v>0</v>
      </c>
    </row>
    <row r="910" spans="1:6">
      <c r="A910" s="11">
        <v>909</v>
      </c>
      <c r="B910">
        <v>46.106639999999999</v>
      </c>
      <c r="C910">
        <v>-91.205269999999999</v>
      </c>
      <c r="D910" s="4">
        <v>4</v>
      </c>
      <c r="E910" s="4" t="s">
        <v>225</v>
      </c>
      <c r="F910" s="7">
        <v>0</v>
      </c>
    </row>
    <row r="911" spans="1:6">
      <c r="A911" s="11">
        <v>910</v>
      </c>
      <c r="B911">
        <v>46.106650000000002</v>
      </c>
      <c r="C911">
        <v>-91.204430000000002</v>
      </c>
      <c r="D911" s="4">
        <v>12</v>
      </c>
      <c r="E911" s="4" t="s">
        <v>223</v>
      </c>
      <c r="F911" s="7">
        <v>2</v>
      </c>
    </row>
    <row r="912" spans="1:6">
      <c r="A912" s="11">
        <v>911</v>
      </c>
      <c r="B912">
        <v>46.106659999999998</v>
      </c>
      <c r="C912">
        <v>-91.203590000000005</v>
      </c>
      <c r="D912" s="4">
        <v>13.5</v>
      </c>
      <c r="E912" s="4" t="s">
        <v>223</v>
      </c>
      <c r="F912" s="7">
        <v>0</v>
      </c>
    </row>
    <row r="913" spans="1:6">
      <c r="A913" s="11">
        <v>912</v>
      </c>
      <c r="B913">
        <v>46.106670000000001</v>
      </c>
      <c r="C913">
        <v>-91.202749999999995</v>
      </c>
      <c r="D913" s="4">
        <v>13.5</v>
      </c>
      <c r="E913" s="4" t="s">
        <v>223</v>
      </c>
      <c r="F913" s="7">
        <v>0</v>
      </c>
    </row>
    <row r="914" spans="1:6">
      <c r="A914" s="11">
        <v>913</v>
      </c>
      <c r="B914">
        <v>46.106670000000001</v>
      </c>
      <c r="C914">
        <v>-91.201909999999998</v>
      </c>
      <c r="D914" s="4">
        <v>12</v>
      </c>
      <c r="E914" s="4" t="s">
        <v>223</v>
      </c>
      <c r="F914" s="7">
        <v>0</v>
      </c>
    </row>
    <row r="915" spans="1:6">
      <c r="A915" s="11">
        <v>914</v>
      </c>
      <c r="B915">
        <v>46.106679999999997</v>
      </c>
      <c r="C915">
        <v>-91.201070000000001</v>
      </c>
      <c r="D915" s="4">
        <v>3</v>
      </c>
      <c r="E915" s="4" t="s">
        <v>225</v>
      </c>
      <c r="F915" s="7">
        <v>0</v>
      </c>
    </row>
    <row r="916" spans="1:6">
      <c r="A916" s="11">
        <v>915</v>
      </c>
      <c r="B916">
        <v>46.106720000000003</v>
      </c>
      <c r="C916">
        <v>-91.197710000000001</v>
      </c>
      <c r="D916" s="4">
        <v>4.5</v>
      </c>
      <c r="E916" s="4" t="s">
        <v>223</v>
      </c>
      <c r="F916" s="7">
        <v>0</v>
      </c>
    </row>
    <row r="917" spans="1:6">
      <c r="A917" s="11">
        <v>916</v>
      </c>
      <c r="B917">
        <v>46.106729999999999</v>
      </c>
      <c r="C917">
        <v>-91.196870000000004</v>
      </c>
      <c r="D917" s="4">
        <v>4.5</v>
      </c>
      <c r="E917" s="4" t="s">
        <v>223</v>
      </c>
      <c r="F917" s="7">
        <v>0</v>
      </c>
    </row>
    <row r="918" spans="1:6">
      <c r="A918" s="11">
        <v>917</v>
      </c>
      <c r="B918">
        <v>46.106990000000003</v>
      </c>
      <c r="C918">
        <v>-91.227149999999995</v>
      </c>
      <c r="D918" s="4">
        <v>4</v>
      </c>
      <c r="E918" s="4" t="s">
        <v>224</v>
      </c>
      <c r="F918" s="7">
        <v>0</v>
      </c>
    </row>
    <row r="919" spans="1:6">
      <c r="A919" s="11">
        <v>918</v>
      </c>
      <c r="B919">
        <v>46.106999999999999</v>
      </c>
      <c r="C919">
        <v>-91.226309999999998</v>
      </c>
      <c r="D919" s="4">
        <v>3</v>
      </c>
      <c r="E919" s="4" t="s">
        <v>225</v>
      </c>
      <c r="F919" s="7">
        <v>0</v>
      </c>
    </row>
    <row r="920" spans="1:6">
      <c r="A920" s="11">
        <v>919</v>
      </c>
      <c r="B920">
        <v>46.107010000000002</v>
      </c>
      <c r="C920">
        <v>-91.225470000000001</v>
      </c>
      <c r="D920" s="4">
        <v>25.5</v>
      </c>
      <c r="F920" s="7">
        <v>0</v>
      </c>
    </row>
    <row r="921" spans="1:6">
      <c r="A921" s="11">
        <v>920</v>
      </c>
      <c r="B921">
        <v>46.107019999999999</v>
      </c>
      <c r="C921">
        <v>-91.224630000000005</v>
      </c>
      <c r="D921" s="4">
        <v>33.5</v>
      </c>
      <c r="F921" s="7">
        <v>0</v>
      </c>
    </row>
    <row r="922" spans="1:6">
      <c r="A922" s="11">
        <v>921</v>
      </c>
      <c r="B922">
        <v>46.107030000000002</v>
      </c>
      <c r="C922">
        <v>-91.223789999999994</v>
      </c>
      <c r="D922" s="4">
        <v>47</v>
      </c>
      <c r="F922" s="7">
        <v>0</v>
      </c>
    </row>
    <row r="923" spans="1:6">
      <c r="A923" s="11">
        <v>922</v>
      </c>
      <c r="B923">
        <v>46.107030000000002</v>
      </c>
      <c r="C923">
        <v>-91.222939999999994</v>
      </c>
      <c r="D923" s="4">
        <v>48.5</v>
      </c>
      <c r="F923" s="7">
        <v>0</v>
      </c>
    </row>
    <row r="924" spans="1:6">
      <c r="A924" s="11">
        <v>923</v>
      </c>
      <c r="B924">
        <v>46.107039999999998</v>
      </c>
      <c r="C924">
        <v>-91.222099999999998</v>
      </c>
      <c r="D924" s="4">
        <v>35</v>
      </c>
      <c r="F924" s="7">
        <v>0</v>
      </c>
    </row>
    <row r="925" spans="1:6">
      <c r="A925" s="11">
        <v>924</v>
      </c>
      <c r="B925">
        <v>46.107050000000001</v>
      </c>
      <c r="C925">
        <v>-91.221260000000001</v>
      </c>
      <c r="D925" s="4">
        <v>21</v>
      </c>
      <c r="F925" s="7">
        <v>0</v>
      </c>
    </row>
    <row r="926" spans="1:6">
      <c r="A926" s="11">
        <v>925</v>
      </c>
      <c r="B926">
        <v>46.107059999999997</v>
      </c>
      <c r="C926">
        <v>-91.220420000000004</v>
      </c>
      <c r="D926" s="4">
        <v>33.5</v>
      </c>
      <c r="F926" s="7">
        <v>0</v>
      </c>
    </row>
    <row r="927" spans="1:6">
      <c r="A927" s="11">
        <v>926</v>
      </c>
      <c r="B927">
        <v>46.10707</v>
      </c>
      <c r="C927">
        <v>-91.219579999999993</v>
      </c>
      <c r="D927" s="4">
        <v>30.5</v>
      </c>
      <c r="F927" s="7">
        <v>0</v>
      </c>
    </row>
    <row r="928" spans="1:6">
      <c r="A928" s="11">
        <v>927</v>
      </c>
      <c r="B928">
        <v>46.107080000000003</v>
      </c>
      <c r="C928">
        <v>-91.218739999999997</v>
      </c>
      <c r="D928" s="4">
        <v>9.5</v>
      </c>
      <c r="E928" s="4" t="s">
        <v>225</v>
      </c>
      <c r="F928" s="7">
        <v>0</v>
      </c>
    </row>
    <row r="929" spans="1:6">
      <c r="A929" s="11">
        <v>928</v>
      </c>
      <c r="B929">
        <v>46.107089999999999</v>
      </c>
      <c r="C929">
        <v>-91.2179</v>
      </c>
      <c r="D929" s="4">
        <v>2</v>
      </c>
      <c r="E929" s="4" t="s">
        <v>225</v>
      </c>
      <c r="F929" s="7">
        <v>0</v>
      </c>
    </row>
    <row r="930" spans="1:6">
      <c r="A930" s="11">
        <v>929</v>
      </c>
      <c r="B930">
        <v>46.107100000000003</v>
      </c>
      <c r="C930">
        <v>-91.217060000000004</v>
      </c>
      <c r="D930" s="4">
        <v>9.5</v>
      </c>
      <c r="E930" s="4" t="s">
        <v>223</v>
      </c>
      <c r="F930" s="7">
        <v>2</v>
      </c>
    </row>
    <row r="931" spans="1:6">
      <c r="A931" s="11">
        <v>930</v>
      </c>
      <c r="B931">
        <v>46.107109999999999</v>
      </c>
      <c r="C931">
        <v>-91.216220000000007</v>
      </c>
      <c r="D931" s="4">
        <v>29</v>
      </c>
      <c r="F931" s="7">
        <v>0</v>
      </c>
    </row>
    <row r="932" spans="1:6">
      <c r="A932" s="11">
        <v>931</v>
      </c>
      <c r="B932">
        <v>46.107120000000002</v>
      </c>
      <c r="C932">
        <v>-91.215379999999996</v>
      </c>
      <c r="D932" s="4">
        <v>29</v>
      </c>
      <c r="F932" s="7">
        <v>0</v>
      </c>
    </row>
    <row r="933" spans="1:6">
      <c r="A933" s="11">
        <v>932</v>
      </c>
      <c r="B933">
        <v>46.107129999999998</v>
      </c>
      <c r="C933">
        <v>-91.21454</v>
      </c>
      <c r="D933" s="4">
        <v>29.5</v>
      </c>
      <c r="F933" s="7">
        <v>0</v>
      </c>
    </row>
    <row r="934" spans="1:6">
      <c r="A934" s="11">
        <v>933</v>
      </c>
      <c r="B934">
        <v>46.107129999999998</v>
      </c>
      <c r="C934">
        <v>-91.213700000000003</v>
      </c>
      <c r="D934" s="4">
        <v>23</v>
      </c>
      <c r="F934" s="7">
        <v>0</v>
      </c>
    </row>
    <row r="935" spans="1:6">
      <c r="A935" s="11">
        <v>934</v>
      </c>
      <c r="B935">
        <v>46.107140000000001</v>
      </c>
      <c r="C935">
        <v>-91.212860000000006</v>
      </c>
      <c r="D935" s="4">
        <v>14</v>
      </c>
      <c r="E935" s="4" t="s">
        <v>225</v>
      </c>
      <c r="F935" s="7">
        <v>0</v>
      </c>
    </row>
    <row r="936" spans="1:6">
      <c r="A936" s="11">
        <v>935</v>
      </c>
      <c r="B936">
        <v>46.107149999999997</v>
      </c>
      <c r="C936">
        <v>-91.212010000000006</v>
      </c>
      <c r="D936" s="4">
        <v>9</v>
      </c>
      <c r="E936" s="4" t="s">
        <v>225</v>
      </c>
      <c r="F936" s="7">
        <v>0</v>
      </c>
    </row>
    <row r="937" spans="1:6">
      <c r="A937" s="11">
        <v>936</v>
      </c>
      <c r="B937">
        <v>46.10716</v>
      </c>
      <c r="C937">
        <v>-91.211169999999996</v>
      </c>
      <c r="D937" s="4">
        <v>18</v>
      </c>
      <c r="E937" s="4" t="s">
        <v>223</v>
      </c>
      <c r="F937" s="7">
        <v>0</v>
      </c>
    </row>
    <row r="938" spans="1:6">
      <c r="A938" s="11">
        <v>937</v>
      </c>
      <c r="B938">
        <v>46.107170000000004</v>
      </c>
      <c r="C938">
        <v>-91.210329999999999</v>
      </c>
      <c r="D938" s="4">
        <v>17</v>
      </c>
      <c r="E938" s="4" t="s">
        <v>223</v>
      </c>
      <c r="F938" s="7">
        <v>0</v>
      </c>
    </row>
    <row r="939" spans="1:6">
      <c r="A939" s="11">
        <v>938</v>
      </c>
      <c r="B939">
        <v>46.10718</v>
      </c>
      <c r="C939">
        <v>-91.209490000000002</v>
      </c>
      <c r="D939" s="4">
        <v>19</v>
      </c>
      <c r="E939" s="4" t="s">
        <v>223</v>
      </c>
      <c r="F939" s="7">
        <v>0</v>
      </c>
    </row>
    <row r="940" spans="1:6">
      <c r="A940" s="11">
        <v>939</v>
      </c>
      <c r="B940">
        <v>46.107190000000003</v>
      </c>
      <c r="C940">
        <v>-91.208650000000006</v>
      </c>
      <c r="D940" s="4">
        <v>7</v>
      </c>
      <c r="E940" s="4" t="s">
        <v>225</v>
      </c>
      <c r="F940" s="7">
        <v>0</v>
      </c>
    </row>
    <row r="941" spans="1:6">
      <c r="A941" s="11">
        <v>940</v>
      </c>
      <c r="B941">
        <v>46.107230000000001</v>
      </c>
      <c r="C941">
        <v>-91.204449999999994</v>
      </c>
      <c r="D941" s="4">
        <v>6</v>
      </c>
      <c r="E941" s="4" t="s">
        <v>223</v>
      </c>
      <c r="F941" s="7">
        <v>0</v>
      </c>
    </row>
    <row r="942" spans="1:6">
      <c r="A942" s="11">
        <v>941</v>
      </c>
      <c r="B942">
        <v>46.107239999999997</v>
      </c>
      <c r="C942">
        <v>-91.203609999999998</v>
      </c>
      <c r="D942" s="4">
        <v>5.5</v>
      </c>
      <c r="E942" s="4" t="s">
        <v>223</v>
      </c>
      <c r="F942" s="7">
        <v>0</v>
      </c>
    </row>
    <row r="943" spans="1:6">
      <c r="A943" s="11">
        <v>942</v>
      </c>
      <c r="B943">
        <v>46.107250000000001</v>
      </c>
      <c r="C943">
        <v>-91.202759999999998</v>
      </c>
      <c r="D943" s="4">
        <v>7</v>
      </c>
      <c r="E943" s="4" t="s">
        <v>223</v>
      </c>
      <c r="F943" s="7">
        <v>1</v>
      </c>
    </row>
    <row r="944" spans="1:6">
      <c r="A944" s="11">
        <v>943</v>
      </c>
      <c r="B944">
        <v>46.107259999999997</v>
      </c>
      <c r="C944">
        <v>-91.201920000000001</v>
      </c>
      <c r="D944" s="4">
        <v>2.5</v>
      </c>
      <c r="E944" s="4" t="s">
        <v>224</v>
      </c>
      <c r="F944" s="7">
        <v>0</v>
      </c>
    </row>
    <row r="945" spans="1:6">
      <c r="A945" s="11">
        <v>944</v>
      </c>
      <c r="B945">
        <v>46.107579999999999</v>
      </c>
      <c r="C945">
        <v>-91.226320000000001</v>
      </c>
      <c r="D945" s="4">
        <v>16.5</v>
      </c>
      <c r="E945" s="4" t="s">
        <v>223</v>
      </c>
      <c r="F945" s="7">
        <v>0</v>
      </c>
    </row>
    <row r="946" spans="1:6">
      <c r="A946" s="11">
        <v>945</v>
      </c>
      <c r="B946">
        <v>46.107590000000002</v>
      </c>
      <c r="C946">
        <v>-91.225480000000005</v>
      </c>
      <c r="D946" s="4">
        <v>20.5</v>
      </c>
      <c r="F946" s="7">
        <v>0</v>
      </c>
    </row>
    <row r="947" spans="1:6">
      <c r="A947" s="11">
        <v>946</v>
      </c>
      <c r="B947">
        <v>46.107599999999998</v>
      </c>
      <c r="C947">
        <v>-91.224639999999994</v>
      </c>
      <c r="D947" s="4">
        <v>26</v>
      </c>
      <c r="F947" s="7">
        <v>0</v>
      </c>
    </row>
    <row r="948" spans="1:6">
      <c r="A948" s="11">
        <v>947</v>
      </c>
      <c r="B948">
        <v>46.107610000000001</v>
      </c>
      <c r="C948">
        <v>-91.223799999999997</v>
      </c>
      <c r="D948" s="4">
        <v>39</v>
      </c>
      <c r="F948" s="7">
        <v>0</v>
      </c>
    </row>
    <row r="949" spans="1:6">
      <c r="A949" s="11">
        <v>948</v>
      </c>
      <c r="B949">
        <v>46.107619999999997</v>
      </c>
      <c r="C949">
        <v>-91.22296</v>
      </c>
      <c r="D949" s="4">
        <v>32.5</v>
      </c>
      <c r="F949" s="7">
        <v>0</v>
      </c>
    </row>
    <row r="950" spans="1:6">
      <c r="A950" s="11">
        <v>949</v>
      </c>
      <c r="B950">
        <v>46.10763</v>
      </c>
      <c r="C950">
        <v>-91.222120000000004</v>
      </c>
      <c r="D950" s="4">
        <v>11</v>
      </c>
      <c r="E950" s="4" t="s">
        <v>225</v>
      </c>
      <c r="F950" s="7">
        <v>1</v>
      </c>
    </row>
    <row r="951" spans="1:6">
      <c r="A951" s="11">
        <v>950</v>
      </c>
      <c r="B951">
        <v>46.107640000000004</v>
      </c>
      <c r="C951">
        <v>-91.221279999999993</v>
      </c>
      <c r="D951" s="4">
        <v>12</v>
      </c>
      <c r="E951" s="4" t="s">
        <v>223</v>
      </c>
      <c r="F951" s="7">
        <v>2</v>
      </c>
    </row>
    <row r="952" spans="1:6">
      <c r="A952" s="11">
        <v>951</v>
      </c>
      <c r="B952">
        <v>46.10765</v>
      </c>
      <c r="C952">
        <v>-91.220439999999996</v>
      </c>
      <c r="D952" s="4">
        <v>26.5</v>
      </c>
      <c r="F952" s="7">
        <v>0</v>
      </c>
    </row>
    <row r="953" spans="1:6">
      <c r="A953" s="11">
        <v>952</v>
      </c>
      <c r="B953">
        <v>46.107660000000003</v>
      </c>
      <c r="C953">
        <v>-91.219589999999997</v>
      </c>
      <c r="D953" s="4">
        <v>27.5</v>
      </c>
      <c r="F953" s="7">
        <v>0</v>
      </c>
    </row>
    <row r="954" spans="1:6">
      <c r="A954" s="11">
        <v>953</v>
      </c>
      <c r="B954">
        <v>46.107660000000003</v>
      </c>
      <c r="C954">
        <v>-91.21875</v>
      </c>
      <c r="D954" s="4">
        <v>20.5</v>
      </c>
      <c r="F954" s="7">
        <v>0</v>
      </c>
    </row>
    <row r="955" spans="1:6">
      <c r="A955" s="11">
        <v>954</v>
      </c>
      <c r="B955">
        <v>46.107680000000002</v>
      </c>
      <c r="C955">
        <v>-91.217070000000007</v>
      </c>
      <c r="D955" s="4">
        <v>3</v>
      </c>
      <c r="E955" s="4" t="s">
        <v>225</v>
      </c>
      <c r="F955" s="7">
        <v>0</v>
      </c>
    </row>
    <row r="956" spans="1:6">
      <c r="A956" s="11">
        <v>955</v>
      </c>
      <c r="B956">
        <v>46.107689999999998</v>
      </c>
      <c r="C956">
        <v>-91.216229999999996</v>
      </c>
      <c r="D956" s="4">
        <v>21.5</v>
      </c>
      <c r="F956" s="7">
        <v>0</v>
      </c>
    </row>
    <row r="957" spans="1:6">
      <c r="A957" s="11">
        <v>956</v>
      </c>
      <c r="B957">
        <v>46.107700000000001</v>
      </c>
      <c r="C957">
        <v>-91.215389999999999</v>
      </c>
      <c r="D957" s="4">
        <v>23.5</v>
      </c>
      <c r="F957" s="7">
        <v>0</v>
      </c>
    </row>
    <row r="958" spans="1:6">
      <c r="A958" s="11">
        <v>957</v>
      </c>
      <c r="B958">
        <v>46.107709999999997</v>
      </c>
      <c r="C958">
        <v>-91.214550000000003</v>
      </c>
      <c r="D958" s="4">
        <v>22.5</v>
      </c>
      <c r="F958" s="7">
        <v>0</v>
      </c>
    </row>
    <row r="959" spans="1:6">
      <c r="A959" s="11">
        <v>958</v>
      </c>
      <c r="B959">
        <v>46.10772</v>
      </c>
      <c r="C959">
        <v>-91.213710000000006</v>
      </c>
      <c r="D959" s="4">
        <v>24</v>
      </c>
      <c r="F959" s="7">
        <v>0</v>
      </c>
    </row>
    <row r="960" spans="1:6">
      <c r="A960" s="11">
        <v>959</v>
      </c>
      <c r="B960">
        <v>46.107729999999997</v>
      </c>
      <c r="C960">
        <v>-91.212869999999995</v>
      </c>
      <c r="D960" s="4">
        <v>21.5</v>
      </c>
      <c r="F960" s="7">
        <v>0</v>
      </c>
    </row>
    <row r="961" spans="1:6">
      <c r="A961" s="11">
        <v>960</v>
      </c>
      <c r="B961">
        <v>46.10774</v>
      </c>
      <c r="C961">
        <v>-91.212029999999999</v>
      </c>
      <c r="D961" s="4">
        <v>17.5</v>
      </c>
      <c r="E961" s="4" t="s">
        <v>223</v>
      </c>
      <c r="F961" s="7">
        <v>0</v>
      </c>
    </row>
    <row r="962" spans="1:6">
      <c r="A962" s="11">
        <v>961</v>
      </c>
      <c r="B962">
        <v>46.107750000000003</v>
      </c>
      <c r="C962">
        <v>-91.211190000000002</v>
      </c>
      <c r="D962" s="4">
        <v>18.5</v>
      </c>
      <c r="E962" s="4" t="s">
        <v>223</v>
      </c>
      <c r="F962" s="7">
        <v>0</v>
      </c>
    </row>
    <row r="963" spans="1:6">
      <c r="A963" s="11">
        <v>962</v>
      </c>
      <c r="B963">
        <v>46.107750000000003</v>
      </c>
      <c r="C963">
        <v>-91.210340000000002</v>
      </c>
      <c r="D963" s="4">
        <v>17.5</v>
      </c>
      <c r="E963" s="4" t="s">
        <v>223</v>
      </c>
      <c r="F963" s="7">
        <v>0</v>
      </c>
    </row>
    <row r="964" spans="1:6">
      <c r="A964" s="11">
        <v>963</v>
      </c>
      <c r="B964">
        <v>46.107759999999999</v>
      </c>
      <c r="C964">
        <v>-91.209500000000006</v>
      </c>
      <c r="D964" s="4">
        <v>18</v>
      </c>
      <c r="E964" s="4" t="s">
        <v>223</v>
      </c>
      <c r="F964" s="7">
        <v>0</v>
      </c>
    </row>
    <row r="965" spans="1:6">
      <c r="A965" s="11">
        <v>964</v>
      </c>
      <c r="B965">
        <v>46.107770000000002</v>
      </c>
      <c r="C965">
        <v>-91.208659999999995</v>
      </c>
      <c r="D965" s="4">
        <v>12</v>
      </c>
      <c r="E965" s="4" t="s">
        <v>224</v>
      </c>
      <c r="F965" s="7">
        <v>0</v>
      </c>
    </row>
    <row r="966" spans="1:6">
      <c r="A966" s="11">
        <v>965</v>
      </c>
      <c r="B966">
        <v>46.107819999999997</v>
      </c>
      <c r="C966">
        <v>-91.203620000000001</v>
      </c>
      <c r="D966" s="4">
        <v>4</v>
      </c>
      <c r="E966" s="4" t="s">
        <v>223</v>
      </c>
      <c r="F966" s="7">
        <v>0</v>
      </c>
    </row>
    <row r="967" spans="1:6">
      <c r="A967" s="11">
        <v>966</v>
      </c>
      <c r="B967">
        <v>46.10783</v>
      </c>
      <c r="C967">
        <v>-91.202780000000004</v>
      </c>
      <c r="D967" s="4">
        <v>4.5</v>
      </c>
      <c r="E967" s="4" t="s">
        <v>223</v>
      </c>
      <c r="F967" s="7">
        <v>0</v>
      </c>
    </row>
    <row r="968" spans="1:6">
      <c r="A968" s="11">
        <v>967</v>
      </c>
      <c r="B968">
        <v>46.107840000000003</v>
      </c>
      <c r="C968">
        <v>-91.201939999999993</v>
      </c>
      <c r="D968" s="4">
        <v>4.5</v>
      </c>
      <c r="E968" s="4" t="s">
        <v>223</v>
      </c>
      <c r="F968" s="7">
        <v>0</v>
      </c>
    </row>
    <row r="969" spans="1:6">
      <c r="A969" s="11">
        <v>968</v>
      </c>
      <c r="B969">
        <v>46.107849999999999</v>
      </c>
      <c r="C969">
        <v>-91.201099999999997</v>
      </c>
      <c r="D969" s="4">
        <v>1.5</v>
      </c>
      <c r="E969" s="4" t="s">
        <v>223</v>
      </c>
      <c r="F969" s="7">
        <v>0</v>
      </c>
    </row>
    <row r="970" spans="1:6">
      <c r="A970" s="11">
        <v>969</v>
      </c>
      <c r="B970">
        <v>46.10819</v>
      </c>
      <c r="C970">
        <v>-91.224649999999997</v>
      </c>
      <c r="D970" s="4">
        <v>19</v>
      </c>
      <c r="F970" s="7">
        <v>0</v>
      </c>
    </row>
    <row r="971" spans="1:6">
      <c r="A971" s="11">
        <v>970</v>
      </c>
      <c r="B971">
        <v>46.108199999999997</v>
      </c>
      <c r="C971">
        <v>-91.22381</v>
      </c>
      <c r="D971" s="4">
        <v>31.5</v>
      </c>
      <c r="F971" s="7">
        <v>0</v>
      </c>
    </row>
    <row r="972" spans="1:6">
      <c r="A972" s="11">
        <v>971</v>
      </c>
      <c r="B972">
        <v>46.10821</v>
      </c>
      <c r="C972">
        <v>-91.222970000000004</v>
      </c>
      <c r="D972" s="4">
        <v>32</v>
      </c>
      <c r="F972" s="7">
        <v>0</v>
      </c>
    </row>
    <row r="973" spans="1:6">
      <c r="A973" s="11">
        <v>972</v>
      </c>
      <c r="B973">
        <v>46.10821</v>
      </c>
      <c r="C973">
        <v>-91.222130000000007</v>
      </c>
      <c r="D973" s="4">
        <v>28.5</v>
      </c>
      <c r="F973" s="7">
        <v>0</v>
      </c>
    </row>
    <row r="974" spans="1:6">
      <c r="A974" s="11">
        <v>973</v>
      </c>
      <c r="B974">
        <v>46.108220000000003</v>
      </c>
      <c r="C974">
        <v>-91.221289999999996</v>
      </c>
      <c r="D974" s="4">
        <v>25.5</v>
      </c>
      <c r="F974" s="7">
        <v>0</v>
      </c>
    </row>
    <row r="975" spans="1:6">
      <c r="A975" s="11">
        <v>974</v>
      </c>
      <c r="B975">
        <v>46.108229999999999</v>
      </c>
      <c r="C975">
        <v>-91.22045</v>
      </c>
      <c r="D975" s="4">
        <v>18.5</v>
      </c>
      <c r="F975" s="7">
        <v>0</v>
      </c>
    </row>
    <row r="976" spans="1:6">
      <c r="A976" s="11">
        <v>975</v>
      </c>
      <c r="B976">
        <v>46.108240000000002</v>
      </c>
      <c r="C976">
        <v>-91.219610000000003</v>
      </c>
      <c r="D976" s="4">
        <v>29</v>
      </c>
      <c r="F976" s="7">
        <v>0</v>
      </c>
    </row>
    <row r="977" spans="1:6">
      <c r="A977" s="11">
        <v>976</v>
      </c>
      <c r="B977">
        <v>46.108249999999998</v>
      </c>
      <c r="C977">
        <v>-91.218770000000006</v>
      </c>
      <c r="D977" s="4">
        <v>22</v>
      </c>
      <c r="F977" s="7">
        <v>0</v>
      </c>
    </row>
    <row r="978" spans="1:6">
      <c r="A978" s="11">
        <v>977</v>
      </c>
      <c r="B978">
        <v>46.108269999999997</v>
      </c>
      <c r="C978">
        <v>-91.217089999999999</v>
      </c>
      <c r="D978" s="4">
        <v>13</v>
      </c>
      <c r="E978" s="4" t="s">
        <v>223</v>
      </c>
      <c r="F978" s="7">
        <v>0</v>
      </c>
    </row>
    <row r="979" spans="1:6">
      <c r="A979" s="11">
        <v>978</v>
      </c>
      <c r="B979">
        <v>46.108280000000001</v>
      </c>
      <c r="C979">
        <v>-91.216239999999999</v>
      </c>
      <c r="D979" s="4">
        <v>21.5</v>
      </c>
      <c r="F979" s="7">
        <v>0</v>
      </c>
    </row>
    <row r="980" spans="1:6">
      <c r="A980" s="11">
        <v>979</v>
      </c>
      <c r="B980">
        <v>46.108289999999997</v>
      </c>
      <c r="C980">
        <v>-91.215400000000002</v>
      </c>
      <c r="D980" s="4">
        <v>16</v>
      </c>
      <c r="E980" s="4" t="s">
        <v>225</v>
      </c>
      <c r="F980" s="7">
        <v>0</v>
      </c>
    </row>
    <row r="981" spans="1:6">
      <c r="A981" s="11">
        <v>980</v>
      </c>
      <c r="B981">
        <v>46.108289999999997</v>
      </c>
      <c r="C981">
        <v>-91.214560000000006</v>
      </c>
      <c r="D981" s="4">
        <v>4</v>
      </c>
      <c r="E981" s="4" t="s">
        <v>225</v>
      </c>
      <c r="F981" s="7">
        <v>0</v>
      </c>
    </row>
    <row r="982" spans="1:6">
      <c r="A982" s="11">
        <v>981</v>
      </c>
      <c r="B982">
        <v>46.1083</v>
      </c>
      <c r="C982">
        <v>-91.213719999999995</v>
      </c>
      <c r="D982" s="4">
        <v>5</v>
      </c>
      <c r="E982" s="4" t="s">
        <v>225</v>
      </c>
      <c r="F982" s="7">
        <v>0</v>
      </c>
    </row>
    <row r="983" spans="1:6">
      <c r="A983" s="11">
        <v>982</v>
      </c>
      <c r="B983">
        <v>46.108310000000003</v>
      </c>
      <c r="C983">
        <v>-91.212879999999998</v>
      </c>
      <c r="D983" s="4">
        <v>18.5</v>
      </c>
      <c r="E983" s="4" t="s">
        <v>223</v>
      </c>
      <c r="F983" s="7">
        <v>0</v>
      </c>
    </row>
    <row r="984" spans="1:6">
      <c r="A984" s="11">
        <v>983</v>
      </c>
      <c r="B984">
        <v>46.108319999999999</v>
      </c>
      <c r="C984">
        <v>-91.212040000000002</v>
      </c>
      <c r="D984" s="4">
        <v>20.5</v>
      </c>
      <c r="F984" s="7">
        <v>0</v>
      </c>
    </row>
    <row r="985" spans="1:6">
      <c r="A985" s="11">
        <v>984</v>
      </c>
      <c r="B985">
        <v>46.108330000000002</v>
      </c>
      <c r="C985">
        <v>-91.211200000000005</v>
      </c>
      <c r="D985" s="4">
        <v>12.5</v>
      </c>
      <c r="E985" s="4" t="s">
        <v>225</v>
      </c>
      <c r="F985" s="7">
        <v>0</v>
      </c>
    </row>
    <row r="986" spans="1:6">
      <c r="A986" s="11">
        <v>985</v>
      </c>
      <c r="B986">
        <v>46.108339999999998</v>
      </c>
      <c r="C986">
        <v>-91.210359999999994</v>
      </c>
      <c r="D986" s="4">
        <v>5</v>
      </c>
      <c r="E986" s="4" t="s">
        <v>225</v>
      </c>
      <c r="F986" s="7">
        <v>0</v>
      </c>
    </row>
    <row r="987" spans="1:6">
      <c r="A987" s="11">
        <v>986</v>
      </c>
      <c r="B987">
        <v>46.108359999999998</v>
      </c>
      <c r="C987">
        <v>-91.208680000000001</v>
      </c>
      <c r="D987" s="4">
        <v>16.5</v>
      </c>
      <c r="E987" s="4" t="s">
        <v>223</v>
      </c>
      <c r="F987" s="7">
        <v>0</v>
      </c>
    </row>
    <row r="988" spans="1:6">
      <c r="A988" s="11">
        <v>987</v>
      </c>
      <c r="B988">
        <v>46.108750000000001</v>
      </c>
      <c r="C988">
        <v>-91.226349999999996</v>
      </c>
      <c r="D988" s="4">
        <v>3.5</v>
      </c>
      <c r="E988" s="4" t="s">
        <v>223</v>
      </c>
      <c r="F988" s="7">
        <v>4</v>
      </c>
    </row>
    <row r="989" spans="1:6">
      <c r="A989" s="11">
        <v>988</v>
      </c>
      <c r="B989">
        <v>46.108759999999997</v>
      </c>
      <c r="C989">
        <v>-91.22551</v>
      </c>
      <c r="D989" s="4">
        <v>9</v>
      </c>
      <c r="E989" s="4" t="s">
        <v>223</v>
      </c>
      <c r="F989" s="7">
        <v>4</v>
      </c>
    </row>
    <row r="990" spans="1:6">
      <c r="A990" s="11">
        <v>989</v>
      </c>
      <c r="B990">
        <v>46.10877</v>
      </c>
      <c r="C990">
        <v>-91.224670000000003</v>
      </c>
      <c r="D990" s="4">
        <v>12</v>
      </c>
      <c r="E990" s="4" t="s">
        <v>223</v>
      </c>
      <c r="F990" s="7">
        <v>2</v>
      </c>
    </row>
    <row r="991" spans="1:6">
      <c r="A991" s="11">
        <v>990</v>
      </c>
      <c r="B991">
        <v>46.108780000000003</v>
      </c>
      <c r="C991">
        <v>-91.223830000000007</v>
      </c>
      <c r="D991" s="4">
        <v>12</v>
      </c>
      <c r="E991" s="4" t="s">
        <v>225</v>
      </c>
      <c r="F991" s="7">
        <v>4</v>
      </c>
    </row>
    <row r="992" spans="1:6">
      <c r="A992" s="11">
        <v>991</v>
      </c>
      <c r="B992">
        <v>46.108789999999999</v>
      </c>
      <c r="C992">
        <v>-91.222980000000007</v>
      </c>
      <c r="D992" s="4">
        <v>30.5</v>
      </c>
      <c r="F992" s="7">
        <v>0</v>
      </c>
    </row>
    <row r="993" spans="1:6">
      <c r="A993" s="11">
        <v>992</v>
      </c>
      <c r="B993">
        <v>46.108800000000002</v>
      </c>
      <c r="C993">
        <v>-91.222139999999996</v>
      </c>
      <c r="D993" s="4">
        <v>28</v>
      </c>
      <c r="F993" s="7">
        <v>0</v>
      </c>
    </row>
    <row r="994" spans="1:6">
      <c r="A994" s="11">
        <v>993</v>
      </c>
      <c r="B994">
        <v>46.108809999999998</v>
      </c>
      <c r="C994">
        <v>-91.221299999999999</v>
      </c>
      <c r="D994" s="4">
        <v>22.5</v>
      </c>
      <c r="F994" s="7">
        <v>0</v>
      </c>
    </row>
    <row r="995" spans="1:6">
      <c r="A995" s="11">
        <v>994</v>
      </c>
      <c r="B995">
        <v>46.108820000000001</v>
      </c>
      <c r="C995">
        <v>-91.220460000000003</v>
      </c>
      <c r="D995" s="4">
        <v>19.5</v>
      </c>
      <c r="F995" s="7">
        <v>0</v>
      </c>
    </row>
    <row r="996" spans="1:6">
      <c r="A996" s="11">
        <v>995</v>
      </c>
      <c r="B996">
        <v>46.108829999999998</v>
      </c>
      <c r="C996">
        <v>-91.219620000000006</v>
      </c>
      <c r="D996" s="4">
        <v>21.5</v>
      </c>
      <c r="F996" s="7">
        <v>0</v>
      </c>
    </row>
    <row r="997" spans="1:6">
      <c r="A997" s="11">
        <v>996</v>
      </c>
      <c r="B997">
        <v>46.108840000000001</v>
      </c>
      <c r="C997">
        <v>-91.218779999999995</v>
      </c>
      <c r="D997" s="4">
        <v>24.5</v>
      </c>
      <c r="F997" s="7">
        <v>0</v>
      </c>
    </row>
    <row r="998" spans="1:6">
      <c r="A998" s="11">
        <v>997</v>
      </c>
      <c r="B998">
        <v>46.108840000000001</v>
      </c>
      <c r="C998">
        <v>-91.217939999999999</v>
      </c>
      <c r="D998" s="4">
        <v>23</v>
      </c>
      <c r="F998" s="7">
        <v>0</v>
      </c>
    </row>
    <row r="999" spans="1:6">
      <c r="A999" s="11">
        <v>998</v>
      </c>
      <c r="B999">
        <v>46.108849999999997</v>
      </c>
      <c r="C999">
        <v>-91.217100000000002</v>
      </c>
      <c r="D999" s="4">
        <v>21</v>
      </c>
      <c r="F999" s="7">
        <v>0</v>
      </c>
    </row>
    <row r="1000" spans="1:6">
      <c r="A1000" s="11">
        <v>999</v>
      </c>
      <c r="B1000">
        <v>46.10886</v>
      </c>
      <c r="C1000">
        <v>-91.216260000000005</v>
      </c>
      <c r="D1000" s="4">
        <v>23.5</v>
      </c>
      <c r="F1000" s="7">
        <v>0</v>
      </c>
    </row>
    <row r="1001" spans="1:6">
      <c r="A1001" s="11">
        <v>1000</v>
      </c>
      <c r="B1001">
        <v>46.108870000000003</v>
      </c>
      <c r="C1001">
        <v>-91.215419999999995</v>
      </c>
      <c r="D1001" s="4">
        <v>24</v>
      </c>
      <c r="F1001" s="7">
        <v>0</v>
      </c>
    </row>
    <row r="1002" spans="1:6">
      <c r="A1002" s="11">
        <v>1001</v>
      </c>
      <c r="B1002">
        <v>46.108879999999999</v>
      </c>
      <c r="C1002">
        <v>-91.214569999999995</v>
      </c>
      <c r="D1002" s="4">
        <v>19</v>
      </c>
      <c r="F1002" s="7">
        <v>0</v>
      </c>
    </row>
    <row r="1003" spans="1:6">
      <c r="A1003" s="11">
        <v>1002</v>
      </c>
      <c r="B1003">
        <v>46.108890000000002</v>
      </c>
      <c r="C1003">
        <v>-91.213729999999998</v>
      </c>
      <c r="D1003" s="4">
        <v>3</v>
      </c>
      <c r="E1003" s="4" t="s">
        <v>225</v>
      </c>
      <c r="F1003" s="7">
        <v>0</v>
      </c>
    </row>
    <row r="1004" spans="1:6">
      <c r="A1004" s="11">
        <v>1003</v>
      </c>
      <c r="B1004">
        <v>46.108899999999998</v>
      </c>
      <c r="C1004">
        <v>-91.212890000000002</v>
      </c>
      <c r="D1004" s="4">
        <v>5.5</v>
      </c>
      <c r="E1004" s="4" t="s">
        <v>225</v>
      </c>
      <c r="F1004" s="7">
        <v>0</v>
      </c>
    </row>
    <row r="1005" spans="1:6">
      <c r="A1005" s="11">
        <v>1004</v>
      </c>
      <c r="B1005">
        <v>46.108910000000002</v>
      </c>
      <c r="C1005">
        <v>-91.212050000000005</v>
      </c>
      <c r="D1005" s="4">
        <v>17</v>
      </c>
      <c r="E1005" s="4" t="s">
        <v>223</v>
      </c>
      <c r="F1005" s="7">
        <v>0</v>
      </c>
    </row>
    <row r="1006" spans="1:6">
      <c r="A1006" s="11">
        <v>1005</v>
      </c>
      <c r="B1006">
        <v>46.108910000000002</v>
      </c>
      <c r="C1006">
        <v>-91.211209999999994</v>
      </c>
      <c r="D1006" s="4">
        <v>18</v>
      </c>
      <c r="E1006" s="4" t="s">
        <v>223</v>
      </c>
      <c r="F1006" s="7">
        <v>0</v>
      </c>
    </row>
    <row r="1007" spans="1:6">
      <c r="A1007" s="11">
        <v>1006</v>
      </c>
      <c r="B1007">
        <v>46.108919999999998</v>
      </c>
      <c r="C1007">
        <v>-91.210369999999998</v>
      </c>
      <c r="D1007" s="4">
        <v>14.5</v>
      </c>
      <c r="E1007" s="4" t="s">
        <v>223</v>
      </c>
      <c r="F1007" s="7">
        <v>0</v>
      </c>
    </row>
    <row r="1008" spans="1:6">
      <c r="A1008" s="11">
        <v>1007</v>
      </c>
      <c r="B1008">
        <v>46.108930000000001</v>
      </c>
      <c r="C1008">
        <v>-91.209530000000001</v>
      </c>
      <c r="D1008" s="4">
        <v>12</v>
      </c>
      <c r="E1008" s="4" t="s">
        <v>223</v>
      </c>
      <c r="F1008" s="7">
        <v>0</v>
      </c>
    </row>
    <row r="1009" spans="1:6">
      <c r="A1009" s="11">
        <v>1008</v>
      </c>
      <c r="B1009">
        <v>46.108939999999997</v>
      </c>
      <c r="C1009">
        <v>-91.208690000000004</v>
      </c>
      <c r="D1009" s="4">
        <v>15</v>
      </c>
      <c r="E1009" s="4" t="s">
        <v>223</v>
      </c>
      <c r="F1009" s="7">
        <v>0</v>
      </c>
    </row>
    <row r="1010" spans="1:6">
      <c r="A1010" s="11">
        <v>1009</v>
      </c>
      <c r="B1010">
        <v>46.10933</v>
      </c>
      <c r="C1010">
        <v>-91.227199999999996</v>
      </c>
      <c r="D1010" s="4">
        <v>2.5</v>
      </c>
      <c r="E1010" s="4" t="s">
        <v>223</v>
      </c>
      <c r="F1010" s="7">
        <v>0</v>
      </c>
    </row>
    <row r="1011" spans="1:6">
      <c r="A1011" s="11">
        <v>1010</v>
      </c>
      <c r="B1011">
        <v>46.109349999999999</v>
      </c>
      <c r="C1011">
        <v>-91.225520000000003</v>
      </c>
      <c r="D1011" s="4">
        <v>9</v>
      </c>
      <c r="E1011" s="4" t="s">
        <v>223</v>
      </c>
      <c r="F1011" s="7">
        <v>2</v>
      </c>
    </row>
    <row r="1012" spans="1:6">
      <c r="A1012" s="11">
        <v>1011</v>
      </c>
      <c r="B1012">
        <v>46.109360000000002</v>
      </c>
      <c r="C1012">
        <v>-91.224680000000006</v>
      </c>
      <c r="D1012" s="4">
        <v>19</v>
      </c>
      <c r="F1012" s="7">
        <v>0</v>
      </c>
    </row>
    <row r="1013" spans="1:6">
      <c r="A1013" s="11">
        <v>1012</v>
      </c>
      <c r="B1013">
        <v>46.109369999999998</v>
      </c>
      <c r="C1013">
        <v>-91.223839999999996</v>
      </c>
      <c r="D1013" s="4">
        <v>19.5</v>
      </c>
      <c r="F1013" s="7">
        <v>0</v>
      </c>
    </row>
    <row r="1014" spans="1:6">
      <c r="A1014" s="11">
        <v>1013</v>
      </c>
      <c r="B1014">
        <v>46.109369999999998</v>
      </c>
      <c r="C1014">
        <v>-91.222999999999999</v>
      </c>
      <c r="D1014" s="4">
        <v>3</v>
      </c>
      <c r="E1014" s="4" t="s">
        <v>225</v>
      </c>
      <c r="F1014" s="7">
        <v>0</v>
      </c>
    </row>
    <row r="1015" spans="1:6">
      <c r="A1015" s="11">
        <v>1014</v>
      </c>
      <c r="B1015">
        <v>46.109380000000002</v>
      </c>
      <c r="C1015">
        <v>-91.222160000000002</v>
      </c>
      <c r="D1015" s="4">
        <v>2</v>
      </c>
      <c r="E1015" s="4" t="s">
        <v>225</v>
      </c>
      <c r="F1015" s="7">
        <v>0</v>
      </c>
    </row>
    <row r="1016" spans="1:6">
      <c r="A1016" s="11">
        <v>1015</v>
      </c>
      <c r="B1016">
        <v>46.109389999999998</v>
      </c>
      <c r="C1016">
        <v>-91.221320000000006</v>
      </c>
      <c r="D1016" s="4">
        <v>13</v>
      </c>
      <c r="E1016" s="4" t="s">
        <v>223</v>
      </c>
      <c r="F1016" s="7">
        <v>0</v>
      </c>
    </row>
    <row r="1017" spans="1:6">
      <c r="A1017" s="11">
        <v>1016</v>
      </c>
      <c r="B1017">
        <v>46.109400000000001</v>
      </c>
      <c r="C1017">
        <v>-91.220470000000006</v>
      </c>
      <c r="D1017" s="4">
        <v>9</v>
      </c>
      <c r="E1017" s="4" t="s">
        <v>224</v>
      </c>
      <c r="F1017" s="7">
        <v>0</v>
      </c>
    </row>
    <row r="1018" spans="1:6">
      <c r="A1018" s="11">
        <v>1017</v>
      </c>
      <c r="B1018">
        <v>46.109430000000003</v>
      </c>
      <c r="C1018">
        <v>-91.217950000000002</v>
      </c>
      <c r="D1018" s="4">
        <v>8</v>
      </c>
      <c r="E1018" s="4" t="s">
        <v>223</v>
      </c>
      <c r="F1018" s="7">
        <v>0</v>
      </c>
    </row>
    <row r="1019" spans="1:6">
      <c r="A1019" s="11">
        <v>1018</v>
      </c>
      <c r="B1019">
        <v>46.109439999999999</v>
      </c>
      <c r="C1019">
        <v>-91.217110000000005</v>
      </c>
      <c r="D1019" s="4">
        <v>19</v>
      </c>
      <c r="F1019" s="7">
        <v>0</v>
      </c>
    </row>
    <row r="1020" spans="1:6">
      <c r="A1020" s="11">
        <v>1019</v>
      </c>
      <c r="B1020">
        <v>46.109450000000002</v>
      </c>
      <c r="C1020">
        <v>-91.216269999999994</v>
      </c>
      <c r="D1020" s="4">
        <v>23</v>
      </c>
      <c r="F1020" s="7">
        <v>0</v>
      </c>
    </row>
    <row r="1021" spans="1:6">
      <c r="A1021" s="11">
        <v>1020</v>
      </c>
      <c r="B1021">
        <v>46.109459999999999</v>
      </c>
      <c r="C1021">
        <v>-91.215429999999998</v>
      </c>
      <c r="D1021" s="4">
        <v>26</v>
      </c>
      <c r="F1021" s="7">
        <v>0</v>
      </c>
    </row>
    <row r="1022" spans="1:6">
      <c r="A1022" s="11">
        <v>1021</v>
      </c>
      <c r="B1022">
        <v>46.109459999999999</v>
      </c>
      <c r="C1022">
        <v>-91.214590000000001</v>
      </c>
      <c r="D1022" s="4">
        <v>25.5</v>
      </c>
      <c r="F1022" s="7">
        <v>0</v>
      </c>
    </row>
    <row r="1023" spans="1:6">
      <c r="A1023" s="11">
        <v>1022</v>
      </c>
      <c r="B1023">
        <v>46.109479999999998</v>
      </c>
      <c r="C1023">
        <v>-91.212909999999994</v>
      </c>
      <c r="D1023" s="4">
        <v>9</v>
      </c>
      <c r="E1023" s="4" t="s">
        <v>223</v>
      </c>
      <c r="F1023" s="7">
        <v>0</v>
      </c>
    </row>
    <row r="1024" spans="1:6">
      <c r="A1024" s="11">
        <v>1023</v>
      </c>
      <c r="B1024">
        <v>46.109490000000001</v>
      </c>
      <c r="C1024">
        <v>-91.212069999999997</v>
      </c>
      <c r="D1024" s="4">
        <v>11</v>
      </c>
      <c r="E1024" s="4" t="s">
        <v>224</v>
      </c>
      <c r="F1024" s="7">
        <v>1</v>
      </c>
    </row>
    <row r="1025" spans="1:6">
      <c r="A1025" s="11">
        <v>1024</v>
      </c>
      <c r="B1025">
        <v>46.109499999999997</v>
      </c>
      <c r="C1025">
        <v>-91.211219999999997</v>
      </c>
      <c r="D1025" s="4">
        <v>15</v>
      </c>
      <c r="E1025" s="4" t="s">
        <v>223</v>
      </c>
      <c r="F1025" s="7">
        <v>0</v>
      </c>
    </row>
    <row r="1026" spans="1:6">
      <c r="A1026" s="11">
        <v>1025</v>
      </c>
      <c r="B1026">
        <v>46.10951</v>
      </c>
      <c r="C1026">
        <v>-91.210380000000001</v>
      </c>
      <c r="D1026" s="4">
        <v>11.5</v>
      </c>
      <c r="E1026" s="4" t="s">
        <v>223</v>
      </c>
      <c r="F1026" s="7">
        <v>2</v>
      </c>
    </row>
    <row r="1027" spans="1:6">
      <c r="A1027" s="11">
        <v>1026</v>
      </c>
      <c r="B1027">
        <v>46.109520000000003</v>
      </c>
      <c r="C1027">
        <v>-91.209540000000004</v>
      </c>
      <c r="D1027" s="4">
        <v>13</v>
      </c>
      <c r="E1027" s="4" t="s">
        <v>223</v>
      </c>
      <c r="F1027" s="7">
        <v>0</v>
      </c>
    </row>
    <row r="1028" spans="1:6">
      <c r="A1028" s="11">
        <v>1027</v>
      </c>
      <c r="B1028">
        <v>46.109529999999999</v>
      </c>
      <c r="C1028">
        <v>-91.208699999999993</v>
      </c>
      <c r="D1028" s="4">
        <v>15.5</v>
      </c>
      <c r="E1028" s="4" t="s">
        <v>223</v>
      </c>
      <c r="F1028" s="7">
        <v>0</v>
      </c>
    </row>
    <row r="1029" spans="1:6">
      <c r="A1029" s="11">
        <v>1028</v>
      </c>
      <c r="B1029">
        <v>46.109540000000003</v>
      </c>
      <c r="C1029">
        <v>-91.207859999999997</v>
      </c>
      <c r="D1029" s="4">
        <v>10</v>
      </c>
      <c r="E1029" s="4" t="s">
        <v>223</v>
      </c>
      <c r="F1029" s="7">
        <v>1</v>
      </c>
    </row>
    <row r="1030" spans="1:6">
      <c r="A1030" s="11">
        <v>1029</v>
      </c>
      <c r="B1030">
        <v>46.109540000000003</v>
      </c>
      <c r="C1030">
        <v>-91.20702</v>
      </c>
      <c r="D1030" s="4">
        <v>4.5</v>
      </c>
      <c r="E1030" s="4" t="s">
        <v>223</v>
      </c>
      <c r="F1030" s="7">
        <v>0</v>
      </c>
    </row>
    <row r="1031" spans="1:6">
      <c r="A1031" s="11">
        <v>1030</v>
      </c>
      <c r="B1031">
        <v>46.109920000000002</v>
      </c>
      <c r="C1031">
        <v>-91.227209999999999</v>
      </c>
      <c r="D1031" s="4">
        <v>1</v>
      </c>
      <c r="E1031" s="4" t="s">
        <v>223</v>
      </c>
      <c r="F1031" s="7">
        <v>0</v>
      </c>
    </row>
    <row r="1032" spans="1:6">
      <c r="A1032" s="11">
        <v>1031</v>
      </c>
      <c r="B1032">
        <v>46.109920000000002</v>
      </c>
      <c r="C1032">
        <v>-91.226370000000003</v>
      </c>
      <c r="D1032" s="4">
        <v>7</v>
      </c>
      <c r="E1032" s="4" t="s">
        <v>223</v>
      </c>
      <c r="F1032" s="7">
        <v>0</v>
      </c>
    </row>
    <row r="1033" spans="1:6">
      <c r="A1033" s="11">
        <v>1032</v>
      </c>
      <c r="B1033">
        <v>46.109929999999999</v>
      </c>
      <c r="C1033">
        <v>-91.225530000000006</v>
      </c>
      <c r="D1033" s="4">
        <v>12</v>
      </c>
      <c r="E1033" s="4" t="s">
        <v>225</v>
      </c>
      <c r="F1033" s="7">
        <v>0</v>
      </c>
    </row>
    <row r="1034" spans="1:6">
      <c r="A1034" s="11">
        <v>1033</v>
      </c>
      <c r="B1034">
        <v>46.109940000000002</v>
      </c>
      <c r="C1034">
        <v>-91.224689999999995</v>
      </c>
      <c r="D1034" s="4">
        <v>29.5</v>
      </c>
      <c r="F1034" s="7">
        <v>0</v>
      </c>
    </row>
    <row r="1035" spans="1:6">
      <c r="A1035" s="11">
        <v>1034</v>
      </c>
      <c r="B1035">
        <v>46.109949999999998</v>
      </c>
      <c r="C1035">
        <v>-91.223849999999999</v>
      </c>
      <c r="D1035" s="4">
        <v>29.5</v>
      </c>
      <c r="F1035" s="7">
        <v>0</v>
      </c>
    </row>
    <row r="1036" spans="1:6">
      <c r="A1036" s="11">
        <v>1035</v>
      </c>
      <c r="B1036">
        <v>46.109960000000001</v>
      </c>
      <c r="C1036">
        <v>-91.223010000000002</v>
      </c>
      <c r="D1036" s="4">
        <v>25.5</v>
      </c>
      <c r="F1036" s="7">
        <v>0</v>
      </c>
    </row>
    <row r="1037" spans="1:6">
      <c r="A1037" s="11">
        <v>1036</v>
      </c>
      <c r="B1037">
        <v>46.110010000000003</v>
      </c>
      <c r="C1037">
        <v>-91.217960000000005</v>
      </c>
      <c r="D1037" s="4">
        <v>2</v>
      </c>
      <c r="E1037" s="4" t="s">
        <v>225</v>
      </c>
      <c r="F1037" s="7">
        <v>0</v>
      </c>
    </row>
    <row r="1038" spans="1:6">
      <c r="A1038" s="11">
        <v>1037</v>
      </c>
      <c r="B1038">
        <v>46.110019999999999</v>
      </c>
      <c r="C1038">
        <v>-91.217119999999994</v>
      </c>
      <c r="D1038" s="4">
        <v>9</v>
      </c>
      <c r="E1038" s="4" t="s">
        <v>224</v>
      </c>
      <c r="F1038" s="7">
        <v>1</v>
      </c>
    </row>
    <row r="1039" spans="1:6">
      <c r="A1039" s="11">
        <v>1038</v>
      </c>
      <c r="B1039">
        <v>46.110030000000002</v>
      </c>
      <c r="C1039">
        <v>-91.216279999999998</v>
      </c>
      <c r="D1039" s="4">
        <v>24.5</v>
      </c>
      <c r="F1039" s="7">
        <v>0</v>
      </c>
    </row>
    <row r="1040" spans="1:6">
      <c r="A1040" s="11">
        <v>1039</v>
      </c>
      <c r="B1040">
        <v>46.110039999999998</v>
      </c>
      <c r="C1040">
        <v>-91.215440000000001</v>
      </c>
      <c r="D1040" s="4">
        <v>28</v>
      </c>
      <c r="F1040" s="7">
        <v>0</v>
      </c>
    </row>
    <row r="1041" spans="1:6">
      <c r="A1041" s="11">
        <v>1040</v>
      </c>
      <c r="B1041">
        <v>46.110050000000001</v>
      </c>
      <c r="C1041">
        <v>-91.214600000000004</v>
      </c>
      <c r="D1041" s="4">
        <v>23</v>
      </c>
      <c r="F1041" s="7">
        <v>0</v>
      </c>
    </row>
    <row r="1042" spans="1:6">
      <c r="A1042" s="11">
        <v>1041</v>
      </c>
      <c r="B1042">
        <v>46.110059999999997</v>
      </c>
      <c r="C1042">
        <v>-91.213759999999994</v>
      </c>
      <c r="D1042" s="4">
        <v>5</v>
      </c>
      <c r="E1042" s="4" t="s">
        <v>225</v>
      </c>
      <c r="F1042" s="7">
        <v>0</v>
      </c>
    </row>
    <row r="1043" spans="1:6">
      <c r="A1043" s="11">
        <v>1042</v>
      </c>
      <c r="B1043">
        <v>46.11007</v>
      </c>
      <c r="C1043">
        <v>-91.212919999999997</v>
      </c>
      <c r="D1043" s="4">
        <v>7</v>
      </c>
      <c r="E1043" s="4" t="s">
        <v>223</v>
      </c>
      <c r="F1043" s="7">
        <v>1</v>
      </c>
    </row>
    <row r="1044" spans="1:6">
      <c r="A1044" s="11">
        <v>1043</v>
      </c>
      <c r="B1044">
        <v>46.110080000000004</v>
      </c>
      <c r="C1044">
        <v>-91.21208</v>
      </c>
      <c r="D1044" s="4">
        <v>12</v>
      </c>
      <c r="E1044" s="4" t="s">
        <v>223</v>
      </c>
      <c r="F1044" s="7">
        <v>2</v>
      </c>
    </row>
    <row r="1045" spans="1:6">
      <c r="A1045" s="11">
        <v>1044</v>
      </c>
      <c r="B1045">
        <v>46.11009</v>
      </c>
      <c r="C1045">
        <v>-91.211240000000004</v>
      </c>
      <c r="D1045" s="4">
        <v>13</v>
      </c>
      <c r="E1045" s="4" t="s">
        <v>223</v>
      </c>
      <c r="F1045" s="7">
        <v>2</v>
      </c>
    </row>
    <row r="1046" spans="1:6">
      <c r="A1046" s="11">
        <v>1045</v>
      </c>
      <c r="B1046">
        <v>46.11009</v>
      </c>
      <c r="C1046">
        <v>-91.210400000000007</v>
      </c>
      <c r="D1046" s="4">
        <v>8.5</v>
      </c>
      <c r="E1046" s="4" t="s">
        <v>223</v>
      </c>
      <c r="F1046" s="7">
        <v>3</v>
      </c>
    </row>
    <row r="1047" spans="1:6">
      <c r="A1047" s="11">
        <v>1046</v>
      </c>
      <c r="B1047">
        <v>46.110100000000003</v>
      </c>
      <c r="C1047">
        <v>-91.209549999999993</v>
      </c>
      <c r="D1047" s="4">
        <v>10</v>
      </c>
      <c r="E1047" s="4" t="s">
        <v>223</v>
      </c>
      <c r="F1047" s="7">
        <v>1</v>
      </c>
    </row>
    <row r="1048" spans="1:6">
      <c r="A1048" s="11">
        <v>1047</v>
      </c>
      <c r="B1048">
        <v>46.110109999999999</v>
      </c>
      <c r="C1048">
        <v>-91.208709999999996</v>
      </c>
      <c r="D1048" s="4">
        <v>13</v>
      </c>
      <c r="E1048" s="4" t="s">
        <v>223</v>
      </c>
      <c r="F1048" s="7">
        <v>0</v>
      </c>
    </row>
    <row r="1049" spans="1:6">
      <c r="A1049" s="11">
        <v>1048</v>
      </c>
      <c r="B1049">
        <v>46.110120000000002</v>
      </c>
      <c r="C1049">
        <v>-91.20787</v>
      </c>
      <c r="D1049" s="4">
        <v>13.5</v>
      </c>
      <c r="E1049" s="4" t="s">
        <v>223</v>
      </c>
      <c r="F1049" s="7">
        <v>2</v>
      </c>
    </row>
    <row r="1050" spans="1:6">
      <c r="A1050" s="11">
        <v>1049</v>
      </c>
      <c r="B1050">
        <v>46.110129999999998</v>
      </c>
      <c r="C1050">
        <v>-91.207030000000003</v>
      </c>
      <c r="D1050" s="4">
        <v>5.5</v>
      </c>
      <c r="E1050" s="4" t="s">
        <v>223</v>
      </c>
      <c r="F1050" s="7">
        <v>0</v>
      </c>
    </row>
    <row r="1051" spans="1:6">
      <c r="A1051" s="11">
        <v>1050</v>
      </c>
      <c r="B1051">
        <v>46.110140000000001</v>
      </c>
      <c r="C1051">
        <v>-91.206190000000007</v>
      </c>
      <c r="D1051" s="4">
        <v>2</v>
      </c>
      <c r="E1051" s="4" t="s">
        <v>223</v>
      </c>
      <c r="F1051" s="7">
        <v>0</v>
      </c>
    </row>
    <row r="1052" spans="1:6">
      <c r="A1052" s="11">
        <v>1051</v>
      </c>
      <c r="B1052">
        <v>46.110500000000002</v>
      </c>
      <c r="C1052">
        <v>-91.227230000000006</v>
      </c>
      <c r="D1052" s="4">
        <v>4.5</v>
      </c>
      <c r="E1052" s="4" t="s">
        <v>223</v>
      </c>
      <c r="F1052" s="7">
        <v>4</v>
      </c>
    </row>
    <row r="1053" spans="1:6">
      <c r="A1053" s="11">
        <v>1052</v>
      </c>
      <c r="B1053">
        <v>46.110509999999998</v>
      </c>
      <c r="C1053">
        <v>-91.226389999999995</v>
      </c>
      <c r="D1053" s="4">
        <v>19.5</v>
      </c>
      <c r="F1053" s="7">
        <v>0</v>
      </c>
    </row>
    <row r="1054" spans="1:6">
      <c r="A1054" s="11">
        <v>1053</v>
      </c>
      <c r="B1054">
        <v>46.110520000000001</v>
      </c>
      <c r="C1054">
        <v>-91.225549999999998</v>
      </c>
      <c r="D1054" s="4">
        <v>26</v>
      </c>
      <c r="F1054" s="7">
        <v>0</v>
      </c>
    </row>
    <row r="1055" spans="1:6">
      <c r="A1055" s="11">
        <v>1054</v>
      </c>
      <c r="B1055">
        <v>46.110529999999997</v>
      </c>
      <c r="C1055">
        <v>-91.224710000000002</v>
      </c>
      <c r="D1055" s="4">
        <v>29</v>
      </c>
      <c r="F1055" s="7">
        <v>0</v>
      </c>
    </row>
    <row r="1056" spans="1:6">
      <c r="A1056" s="11">
        <v>1055</v>
      </c>
      <c r="B1056">
        <v>46.11054</v>
      </c>
      <c r="C1056">
        <v>-91.223860000000002</v>
      </c>
      <c r="D1056" s="4">
        <v>26</v>
      </c>
      <c r="F1056" s="7">
        <v>0</v>
      </c>
    </row>
    <row r="1057" spans="1:6">
      <c r="A1057" s="11">
        <v>1056</v>
      </c>
      <c r="B1057">
        <v>46.110550000000003</v>
      </c>
      <c r="C1057">
        <v>-91.223020000000005</v>
      </c>
      <c r="D1057" s="4">
        <v>28.5</v>
      </c>
      <c r="F1057" s="7">
        <v>0</v>
      </c>
    </row>
    <row r="1058" spans="1:6">
      <c r="A1058" s="11">
        <v>1057</v>
      </c>
      <c r="B1058">
        <v>46.110619999999997</v>
      </c>
      <c r="C1058">
        <v>-91.216300000000004</v>
      </c>
      <c r="D1058" s="4">
        <v>18</v>
      </c>
      <c r="E1058" s="4" t="s">
        <v>223</v>
      </c>
      <c r="F1058" s="7">
        <v>0</v>
      </c>
    </row>
    <row r="1059" spans="1:6">
      <c r="A1059" s="11">
        <v>1058</v>
      </c>
      <c r="B1059">
        <v>46.110619999999997</v>
      </c>
      <c r="C1059">
        <v>-91.215450000000004</v>
      </c>
      <c r="D1059" s="4">
        <v>31.5</v>
      </c>
      <c r="F1059" s="7">
        <v>0</v>
      </c>
    </row>
    <row r="1060" spans="1:6">
      <c r="A1060" s="11">
        <v>1059</v>
      </c>
      <c r="B1060">
        <v>46.11063</v>
      </c>
      <c r="C1060">
        <v>-91.214609999999993</v>
      </c>
      <c r="D1060" s="4">
        <v>24.5</v>
      </c>
      <c r="F1060" s="7">
        <v>0</v>
      </c>
    </row>
    <row r="1061" spans="1:6">
      <c r="A1061" s="11">
        <v>1060</v>
      </c>
      <c r="B1061">
        <v>46.110639999999997</v>
      </c>
      <c r="C1061">
        <v>-91.213769999999997</v>
      </c>
      <c r="D1061" s="4">
        <v>20</v>
      </c>
      <c r="F1061" s="7">
        <v>0</v>
      </c>
    </row>
    <row r="1062" spans="1:6">
      <c r="A1062" s="11">
        <v>1061</v>
      </c>
      <c r="B1062">
        <v>46.11065</v>
      </c>
      <c r="C1062">
        <v>-91.21293</v>
      </c>
      <c r="D1062" s="4">
        <v>9</v>
      </c>
      <c r="E1062" s="4" t="s">
        <v>223</v>
      </c>
      <c r="F1062" s="7">
        <v>2</v>
      </c>
    </row>
    <row r="1063" spans="1:6">
      <c r="A1063" s="11">
        <v>1062</v>
      </c>
      <c r="B1063">
        <v>46.110660000000003</v>
      </c>
      <c r="C1063">
        <v>-91.212090000000003</v>
      </c>
      <c r="D1063" s="4">
        <v>10</v>
      </c>
      <c r="E1063" s="4" t="s">
        <v>223</v>
      </c>
      <c r="F1063" s="7">
        <v>2</v>
      </c>
    </row>
    <row r="1064" spans="1:6">
      <c r="A1064" s="11">
        <v>1063</v>
      </c>
      <c r="B1064">
        <v>46.110669999999999</v>
      </c>
      <c r="C1064">
        <v>-91.211250000000007</v>
      </c>
      <c r="D1064" s="4">
        <v>10</v>
      </c>
      <c r="E1064" s="4" t="s">
        <v>223</v>
      </c>
      <c r="F1064" s="7">
        <v>3</v>
      </c>
    </row>
    <row r="1065" spans="1:6">
      <c r="A1065" s="11">
        <v>1064</v>
      </c>
      <c r="B1065">
        <v>46.110680000000002</v>
      </c>
      <c r="C1065">
        <v>-91.210409999999996</v>
      </c>
      <c r="D1065" s="4">
        <v>6</v>
      </c>
      <c r="E1065" s="4" t="s">
        <v>223</v>
      </c>
      <c r="F1065" s="7">
        <v>3</v>
      </c>
    </row>
    <row r="1066" spans="1:6">
      <c r="A1066" s="11">
        <v>1065</v>
      </c>
      <c r="B1066">
        <v>46.110689999999998</v>
      </c>
      <c r="C1066">
        <v>-91.209569999999999</v>
      </c>
      <c r="D1066" s="4">
        <v>5.5</v>
      </c>
      <c r="E1066" s="4" t="s">
        <v>223</v>
      </c>
      <c r="F1066" s="7">
        <v>4</v>
      </c>
    </row>
    <row r="1067" spans="1:6">
      <c r="A1067" s="11">
        <v>1066</v>
      </c>
      <c r="B1067">
        <v>46.110700000000001</v>
      </c>
      <c r="C1067">
        <v>-91.208730000000003</v>
      </c>
      <c r="D1067" s="4">
        <v>5</v>
      </c>
      <c r="E1067" s="4" t="s">
        <v>223</v>
      </c>
      <c r="F1067" s="7">
        <v>0</v>
      </c>
    </row>
    <row r="1068" spans="1:6">
      <c r="A1068" s="11">
        <v>1067</v>
      </c>
      <c r="B1068">
        <v>46.110709999999997</v>
      </c>
      <c r="C1068">
        <v>-91.207890000000006</v>
      </c>
      <c r="D1068" s="4">
        <v>14</v>
      </c>
      <c r="E1068" s="4" t="s">
        <v>223</v>
      </c>
      <c r="F1068" s="7">
        <v>0</v>
      </c>
    </row>
    <row r="1069" spans="1:6">
      <c r="A1069" s="11">
        <v>1068</v>
      </c>
      <c r="B1069">
        <v>46.110709999999997</v>
      </c>
      <c r="C1069">
        <v>-91.207049999999995</v>
      </c>
      <c r="D1069" s="4">
        <v>6</v>
      </c>
      <c r="E1069" s="4" t="s">
        <v>223</v>
      </c>
      <c r="F1069" s="7">
        <v>0</v>
      </c>
    </row>
    <row r="1070" spans="1:6">
      <c r="A1070" s="11">
        <v>1069</v>
      </c>
      <c r="B1070">
        <v>46.110720000000001</v>
      </c>
      <c r="C1070">
        <v>-91.206199999999995</v>
      </c>
      <c r="D1070" s="4">
        <v>5</v>
      </c>
      <c r="E1070" s="4" t="s">
        <v>223</v>
      </c>
      <c r="F1070" s="7">
        <v>0</v>
      </c>
    </row>
    <row r="1071" spans="1:6">
      <c r="A1071" s="11">
        <v>1070</v>
      </c>
      <c r="B1071">
        <v>46.111080000000001</v>
      </c>
      <c r="C1071">
        <v>-91.227239999999995</v>
      </c>
      <c r="D1071" s="4">
        <v>1</v>
      </c>
      <c r="E1071" s="4" t="s">
        <v>224</v>
      </c>
      <c r="F1071" s="7">
        <v>0</v>
      </c>
    </row>
    <row r="1072" spans="1:6">
      <c r="A1072" s="11">
        <v>1071</v>
      </c>
      <c r="B1072">
        <v>46.111089999999997</v>
      </c>
      <c r="C1072">
        <v>-91.226399999999998</v>
      </c>
      <c r="D1072" s="4">
        <v>19.5</v>
      </c>
      <c r="F1072" s="7">
        <v>0</v>
      </c>
    </row>
    <row r="1073" spans="1:6">
      <c r="A1073" s="11">
        <v>1072</v>
      </c>
      <c r="B1073">
        <v>46.1111</v>
      </c>
      <c r="C1073">
        <v>-91.225560000000002</v>
      </c>
      <c r="D1073" s="4">
        <v>19</v>
      </c>
      <c r="F1073" s="7">
        <v>0</v>
      </c>
    </row>
    <row r="1074" spans="1:6">
      <c r="A1074" s="11">
        <v>1073</v>
      </c>
      <c r="B1074">
        <v>46.111109999999996</v>
      </c>
      <c r="C1074">
        <v>-91.224720000000005</v>
      </c>
      <c r="D1074" s="4">
        <v>29</v>
      </c>
      <c r="F1074" s="7">
        <v>0</v>
      </c>
    </row>
    <row r="1075" spans="1:6">
      <c r="A1075" s="11">
        <v>1074</v>
      </c>
      <c r="B1075">
        <v>46.11112</v>
      </c>
      <c r="C1075">
        <v>-91.223879999999994</v>
      </c>
      <c r="D1075" s="4">
        <v>4</v>
      </c>
      <c r="E1075" s="4" t="s">
        <v>225</v>
      </c>
      <c r="F1075" s="7">
        <v>0</v>
      </c>
    </row>
    <row r="1076" spans="1:6">
      <c r="A1076" s="11">
        <v>1075</v>
      </c>
      <c r="B1076">
        <v>46.111199999999997</v>
      </c>
      <c r="C1076">
        <v>-91.216309999999993</v>
      </c>
      <c r="D1076" s="4">
        <v>2</v>
      </c>
      <c r="E1076" s="4" t="s">
        <v>225</v>
      </c>
      <c r="F1076" s="7">
        <v>0</v>
      </c>
    </row>
    <row r="1077" spans="1:6">
      <c r="A1077" s="11">
        <v>1076</v>
      </c>
      <c r="B1077">
        <v>46.11121</v>
      </c>
      <c r="C1077">
        <v>-91.215469999999996</v>
      </c>
      <c r="D1077" s="4">
        <v>19</v>
      </c>
      <c r="F1077" s="7">
        <v>0</v>
      </c>
    </row>
    <row r="1078" spans="1:6">
      <c r="A1078" s="11">
        <v>1077</v>
      </c>
      <c r="B1078">
        <v>46.111220000000003</v>
      </c>
      <c r="C1078">
        <v>-91.21463</v>
      </c>
      <c r="D1078" s="4">
        <v>25</v>
      </c>
      <c r="F1078" s="7">
        <v>0</v>
      </c>
    </row>
    <row r="1079" spans="1:6">
      <c r="A1079" s="11">
        <v>1078</v>
      </c>
      <c r="B1079">
        <v>46.111229999999999</v>
      </c>
      <c r="C1079">
        <v>-91.21378</v>
      </c>
      <c r="D1079" s="4">
        <v>20</v>
      </c>
      <c r="F1079" s="7">
        <v>0</v>
      </c>
    </row>
    <row r="1080" spans="1:6">
      <c r="A1080" s="11">
        <v>1079</v>
      </c>
      <c r="B1080">
        <v>46.111240000000002</v>
      </c>
      <c r="C1080">
        <v>-91.212940000000003</v>
      </c>
      <c r="D1080" s="4">
        <v>11</v>
      </c>
      <c r="E1080" s="4" t="s">
        <v>223</v>
      </c>
      <c r="F1080" s="7">
        <v>1</v>
      </c>
    </row>
    <row r="1081" spans="1:6">
      <c r="A1081" s="11">
        <v>1080</v>
      </c>
      <c r="B1081">
        <v>46.111249999999998</v>
      </c>
      <c r="C1081">
        <v>-91.212100000000007</v>
      </c>
      <c r="D1081" s="4">
        <v>9.5</v>
      </c>
      <c r="E1081" s="4" t="s">
        <v>223</v>
      </c>
      <c r="F1081" s="7">
        <v>3</v>
      </c>
    </row>
    <row r="1082" spans="1:6">
      <c r="A1082" s="11">
        <v>1081</v>
      </c>
      <c r="B1082">
        <v>46.111260000000001</v>
      </c>
      <c r="C1082">
        <v>-91.211259999999996</v>
      </c>
      <c r="D1082" s="4">
        <v>9</v>
      </c>
      <c r="E1082" s="4" t="s">
        <v>223</v>
      </c>
      <c r="F1082" s="7">
        <v>3</v>
      </c>
    </row>
    <row r="1083" spans="1:6">
      <c r="A1083" s="11">
        <v>1082</v>
      </c>
      <c r="B1083">
        <v>46.111260000000001</v>
      </c>
      <c r="C1083">
        <v>-91.210419999999999</v>
      </c>
      <c r="D1083" s="4">
        <v>8</v>
      </c>
      <c r="E1083" s="4" t="s">
        <v>223</v>
      </c>
      <c r="F1083" s="7">
        <v>0</v>
      </c>
    </row>
    <row r="1084" spans="1:6">
      <c r="A1084" s="11">
        <v>1083</v>
      </c>
      <c r="B1084">
        <v>46.111269999999998</v>
      </c>
      <c r="C1084">
        <v>-91.209580000000003</v>
      </c>
      <c r="D1084" s="4">
        <v>5</v>
      </c>
      <c r="E1084" s="4" t="s">
        <v>223</v>
      </c>
      <c r="F1084" s="7">
        <v>1</v>
      </c>
    </row>
    <row r="1085" spans="1:6">
      <c r="A1085" s="11">
        <v>1084</v>
      </c>
      <c r="B1085">
        <v>46.111280000000001</v>
      </c>
      <c r="C1085">
        <v>-91.208740000000006</v>
      </c>
      <c r="D1085" s="4">
        <v>5.5</v>
      </c>
      <c r="E1085" s="4" t="s">
        <v>223</v>
      </c>
      <c r="F1085" s="7">
        <v>1</v>
      </c>
    </row>
    <row r="1086" spans="1:6">
      <c r="A1086" s="11">
        <v>1085</v>
      </c>
      <c r="B1086">
        <v>46.111289999999997</v>
      </c>
      <c r="C1086">
        <v>-91.207899999999995</v>
      </c>
      <c r="D1086" s="4">
        <v>12</v>
      </c>
      <c r="E1086" s="4" t="s">
        <v>223</v>
      </c>
      <c r="F1086" s="7">
        <v>2</v>
      </c>
    </row>
    <row r="1087" spans="1:6">
      <c r="A1087" s="11">
        <v>1086</v>
      </c>
      <c r="B1087">
        <v>46.1113</v>
      </c>
      <c r="C1087">
        <v>-91.207059999999998</v>
      </c>
      <c r="D1087" s="4">
        <v>10</v>
      </c>
      <c r="E1087" s="4" t="s">
        <v>223</v>
      </c>
      <c r="F1087" s="7">
        <v>0</v>
      </c>
    </row>
    <row r="1088" spans="1:6">
      <c r="A1088" s="11">
        <v>1087</v>
      </c>
      <c r="B1088">
        <v>46.111310000000003</v>
      </c>
      <c r="C1088">
        <v>-91.206220000000002</v>
      </c>
      <c r="D1088" s="4">
        <v>5.5</v>
      </c>
      <c r="E1088" s="4" t="s">
        <v>223</v>
      </c>
      <c r="F1088" s="7">
        <v>0</v>
      </c>
    </row>
    <row r="1089" spans="1:6">
      <c r="A1089" s="11">
        <v>1088</v>
      </c>
      <c r="B1089">
        <v>46.111669999999997</v>
      </c>
      <c r="C1089">
        <v>-91.227249999999998</v>
      </c>
      <c r="D1089" s="4">
        <v>2</v>
      </c>
      <c r="E1089" s="4" t="s">
        <v>224</v>
      </c>
      <c r="F1089" s="7">
        <v>0</v>
      </c>
    </row>
    <row r="1090" spans="1:6">
      <c r="A1090" s="11">
        <v>1089</v>
      </c>
      <c r="B1090">
        <v>46.11168</v>
      </c>
      <c r="C1090">
        <v>-91.226410000000001</v>
      </c>
      <c r="D1090" s="4">
        <v>8</v>
      </c>
      <c r="E1090" s="4" t="s">
        <v>223</v>
      </c>
      <c r="F1090" s="7">
        <v>0</v>
      </c>
    </row>
    <row r="1091" spans="1:6">
      <c r="A1091" s="11">
        <v>1090</v>
      </c>
      <c r="B1091">
        <v>46.111690000000003</v>
      </c>
      <c r="C1091">
        <v>-91.225570000000005</v>
      </c>
      <c r="D1091" s="4">
        <v>5</v>
      </c>
      <c r="E1091" s="4" t="s">
        <v>225</v>
      </c>
      <c r="F1091" s="7">
        <v>0</v>
      </c>
    </row>
    <row r="1092" spans="1:6">
      <c r="A1092" s="11">
        <v>1091</v>
      </c>
      <c r="B1092">
        <v>46.111699999999999</v>
      </c>
      <c r="C1092">
        <v>-91.224729999999994</v>
      </c>
      <c r="D1092" s="4">
        <v>29</v>
      </c>
      <c r="F1092" s="7">
        <v>0</v>
      </c>
    </row>
    <row r="1093" spans="1:6">
      <c r="A1093" s="11">
        <v>1092</v>
      </c>
      <c r="B1093">
        <v>46.111800000000002</v>
      </c>
      <c r="C1093">
        <v>-91.214640000000003</v>
      </c>
      <c r="D1093" s="4">
        <v>19.5</v>
      </c>
      <c r="F1093" s="7">
        <v>0</v>
      </c>
    </row>
    <row r="1094" spans="1:6">
      <c r="A1094" s="11">
        <v>1093</v>
      </c>
      <c r="B1094">
        <v>46.111809999999998</v>
      </c>
      <c r="C1094">
        <v>-91.213800000000006</v>
      </c>
      <c r="D1094" s="4">
        <v>10</v>
      </c>
      <c r="E1094" s="4" t="s">
        <v>225</v>
      </c>
      <c r="F1094" s="7">
        <v>0</v>
      </c>
    </row>
    <row r="1095" spans="1:6">
      <c r="A1095" s="11">
        <v>1094</v>
      </c>
      <c r="B1095">
        <v>46.111820000000002</v>
      </c>
      <c r="C1095">
        <v>-91.212959999999995</v>
      </c>
      <c r="D1095" s="4">
        <v>11</v>
      </c>
      <c r="E1095" s="4" t="s">
        <v>223</v>
      </c>
      <c r="F1095" s="7">
        <v>3</v>
      </c>
    </row>
    <row r="1096" spans="1:6">
      <c r="A1096" s="11">
        <v>1095</v>
      </c>
      <c r="B1096">
        <v>46.111829999999998</v>
      </c>
      <c r="C1096">
        <v>-91.212119999999999</v>
      </c>
      <c r="D1096" s="4">
        <v>9</v>
      </c>
      <c r="E1096" s="4" t="s">
        <v>223</v>
      </c>
      <c r="F1096" s="7">
        <v>3</v>
      </c>
    </row>
    <row r="1097" spans="1:6">
      <c r="A1097" s="11">
        <v>1096</v>
      </c>
      <c r="B1097">
        <v>46.111840000000001</v>
      </c>
      <c r="C1097">
        <v>-91.211280000000002</v>
      </c>
      <c r="D1097" s="4">
        <v>8</v>
      </c>
      <c r="E1097" s="4" t="s">
        <v>223</v>
      </c>
      <c r="F1097" s="7">
        <v>4</v>
      </c>
    </row>
    <row r="1098" spans="1:6">
      <c r="A1098" s="11">
        <v>1097</v>
      </c>
      <c r="B1098">
        <v>46.111849999999997</v>
      </c>
      <c r="C1098">
        <v>-91.210430000000002</v>
      </c>
      <c r="D1098" s="4">
        <v>5.5</v>
      </c>
      <c r="E1098" s="4" t="s">
        <v>224</v>
      </c>
      <c r="F1098" s="7">
        <v>0</v>
      </c>
    </row>
    <row r="1099" spans="1:6">
      <c r="A1099" s="11">
        <v>1098</v>
      </c>
      <c r="B1099">
        <v>46.11186</v>
      </c>
      <c r="C1099">
        <v>-91.209590000000006</v>
      </c>
      <c r="D1099" s="4">
        <v>5.5</v>
      </c>
      <c r="E1099" s="4" t="s">
        <v>223</v>
      </c>
      <c r="F1099" s="7">
        <v>0</v>
      </c>
    </row>
    <row r="1100" spans="1:6">
      <c r="A1100" s="11">
        <v>1099</v>
      </c>
      <c r="B1100">
        <v>46.111870000000003</v>
      </c>
      <c r="C1100">
        <v>-91.208749999999995</v>
      </c>
      <c r="D1100" s="4">
        <v>5</v>
      </c>
      <c r="E1100" s="4" t="s">
        <v>223</v>
      </c>
      <c r="F1100" s="7">
        <v>0</v>
      </c>
    </row>
    <row r="1101" spans="1:6">
      <c r="A1101" s="11">
        <v>1100</v>
      </c>
      <c r="B1101">
        <v>46.111870000000003</v>
      </c>
      <c r="C1101">
        <v>-91.207909999999998</v>
      </c>
      <c r="D1101" s="4">
        <v>7</v>
      </c>
      <c r="E1101" s="4" t="s">
        <v>223</v>
      </c>
      <c r="F1101" s="7">
        <v>0</v>
      </c>
    </row>
    <row r="1102" spans="1:6">
      <c r="A1102" s="11">
        <v>1101</v>
      </c>
      <c r="B1102">
        <v>46.111879999999999</v>
      </c>
      <c r="C1102">
        <v>-91.207070000000002</v>
      </c>
      <c r="D1102" s="4">
        <v>8.5</v>
      </c>
      <c r="E1102" s="4" t="s">
        <v>223</v>
      </c>
      <c r="F1102" s="7">
        <v>0</v>
      </c>
    </row>
    <row r="1103" spans="1:6">
      <c r="A1103" s="11">
        <v>1102</v>
      </c>
      <c r="B1103">
        <v>46.111890000000002</v>
      </c>
      <c r="C1103">
        <v>-91.206230000000005</v>
      </c>
      <c r="D1103" s="4">
        <v>5</v>
      </c>
      <c r="E1103" s="4" t="s">
        <v>223</v>
      </c>
      <c r="F1103" s="7">
        <v>0</v>
      </c>
    </row>
    <row r="1104" spans="1:6">
      <c r="A1104" s="11">
        <v>1103</v>
      </c>
      <c r="B1104">
        <v>46.111899999999999</v>
      </c>
      <c r="C1104">
        <v>-91.205389999999994</v>
      </c>
      <c r="D1104" s="4">
        <v>7</v>
      </c>
      <c r="E1104" s="4" t="s">
        <v>223</v>
      </c>
      <c r="F1104" s="7">
        <v>0</v>
      </c>
    </row>
    <row r="1105" spans="1:6">
      <c r="A1105" s="11">
        <v>1104</v>
      </c>
      <c r="B1105">
        <v>46.111910000000002</v>
      </c>
      <c r="C1105">
        <v>-91.204549999999998</v>
      </c>
      <c r="D1105" s="4">
        <v>2</v>
      </c>
      <c r="E1105" s="4" t="s">
        <v>223</v>
      </c>
      <c r="F1105" s="7">
        <v>0</v>
      </c>
    </row>
    <row r="1106" spans="1:6">
      <c r="A1106" s="11">
        <v>1105</v>
      </c>
      <c r="B1106">
        <v>46.112270000000002</v>
      </c>
      <c r="C1106">
        <v>-91.225579999999994</v>
      </c>
      <c r="D1106" s="4">
        <v>8.5</v>
      </c>
      <c r="E1106" s="4" t="s">
        <v>223</v>
      </c>
      <c r="F1106" s="7">
        <v>0</v>
      </c>
    </row>
    <row r="1107" spans="1:6">
      <c r="A1107" s="11">
        <v>1106</v>
      </c>
      <c r="B1107">
        <v>46.112279999999998</v>
      </c>
      <c r="C1107">
        <v>-91.224739999999997</v>
      </c>
      <c r="D1107" s="4">
        <v>5</v>
      </c>
      <c r="E1107" s="4" t="s">
        <v>225</v>
      </c>
      <c r="F1107" s="7">
        <v>0</v>
      </c>
    </row>
    <row r="1108" spans="1:6">
      <c r="A1108" s="11">
        <v>1107</v>
      </c>
      <c r="B1108">
        <v>46.112389999999998</v>
      </c>
      <c r="C1108">
        <v>-91.214650000000006</v>
      </c>
      <c r="D1108" s="4">
        <v>3</v>
      </c>
      <c r="E1108" s="4" t="s">
        <v>225</v>
      </c>
      <c r="F1108" s="7">
        <v>0</v>
      </c>
    </row>
    <row r="1109" spans="1:6">
      <c r="A1109" s="11">
        <v>1108</v>
      </c>
      <c r="B1109">
        <v>46.112400000000001</v>
      </c>
      <c r="C1109">
        <v>-91.213809999999995</v>
      </c>
      <c r="D1109" s="4">
        <v>14</v>
      </c>
      <c r="E1109" s="4" t="s">
        <v>223</v>
      </c>
      <c r="F1109" s="7">
        <v>0</v>
      </c>
    </row>
    <row r="1110" spans="1:6">
      <c r="A1110" s="11">
        <v>1109</v>
      </c>
      <c r="B1110">
        <v>46.112409999999997</v>
      </c>
      <c r="C1110">
        <v>-91.212969999999999</v>
      </c>
      <c r="D1110" s="4">
        <v>8.5</v>
      </c>
      <c r="E1110" s="4" t="s">
        <v>223</v>
      </c>
      <c r="F1110" s="7">
        <v>3</v>
      </c>
    </row>
    <row r="1111" spans="1:6">
      <c r="A1111" s="11">
        <v>1110</v>
      </c>
      <c r="B1111">
        <v>46.11242</v>
      </c>
      <c r="C1111">
        <v>-91.212130000000002</v>
      </c>
      <c r="D1111" s="4">
        <v>3</v>
      </c>
      <c r="E1111" s="4" t="s">
        <v>225</v>
      </c>
      <c r="F1111" s="7">
        <v>0</v>
      </c>
    </row>
    <row r="1112" spans="1:6">
      <c r="A1112" s="11">
        <v>1111</v>
      </c>
      <c r="B1112">
        <v>46.11242</v>
      </c>
      <c r="C1112">
        <v>-91.211290000000005</v>
      </c>
      <c r="D1112" s="4">
        <v>6.5</v>
      </c>
      <c r="E1112" s="4" t="s">
        <v>223</v>
      </c>
      <c r="F1112" s="7">
        <v>1</v>
      </c>
    </row>
    <row r="1113" spans="1:6">
      <c r="A1113" s="11">
        <v>1112</v>
      </c>
      <c r="B1113">
        <v>46.112430000000003</v>
      </c>
      <c r="C1113">
        <v>-91.210449999999994</v>
      </c>
      <c r="D1113" s="4">
        <v>5</v>
      </c>
      <c r="E1113" s="4" t="s">
        <v>223</v>
      </c>
      <c r="F1113" s="7">
        <v>0</v>
      </c>
    </row>
    <row r="1114" spans="1:6">
      <c r="A1114" s="11">
        <v>1113</v>
      </c>
      <c r="B1114">
        <v>46.112439999999999</v>
      </c>
      <c r="C1114">
        <v>-91.209609999999998</v>
      </c>
      <c r="D1114" s="4">
        <v>5</v>
      </c>
      <c r="E1114" s="4" t="s">
        <v>223</v>
      </c>
      <c r="F1114" s="7">
        <v>0</v>
      </c>
    </row>
    <row r="1115" spans="1:6">
      <c r="A1115" s="11">
        <v>1114</v>
      </c>
      <c r="B1115">
        <v>46.112450000000003</v>
      </c>
      <c r="C1115">
        <v>-91.208759999999998</v>
      </c>
      <c r="D1115" s="4">
        <v>4.5</v>
      </c>
      <c r="E1115" s="4" t="s">
        <v>223</v>
      </c>
      <c r="F1115" s="7">
        <v>0</v>
      </c>
    </row>
    <row r="1116" spans="1:6">
      <c r="A1116" s="11">
        <v>1115</v>
      </c>
      <c r="B1116">
        <v>46.112459999999999</v>
      </c>
      <c r="C1116">
        <v>-91.207920000000001</v>
      </c>
      <c r="D1116" s="4">
        <v>5</v>
      </c>
      <c r="E1116" s="4" t="s">
        <v>223</v>
      </c>
      <c r="F1116" s="7">
        <v>4</v>
      </c>
    </row>
    <row r="1117" spans="1:6">
      <c r="A1117" s="11">
        <v>1116</v>
      </c>
      <c r="B1117">
        <v>46.112470000000002</v>
      </c>
      <c r="C1117">
        <v>-91.207080000000005</v>
      </c>
      <c r="D1117" s="4">
        <v>5.5</v>
      </c>
      <c r="E1117" s="4" t="s">
        <v>223</v>
      </c>
      <c r="F1117" s="7">
        <v>0</v>
      </c>
    </row>
    <row r="1118" spans="1:6">
      <c r="A1118" s="11">
        <v>1117</v>
      </c>
      <c r="B1118">
        <v>46.112479999999998</v>
      </c>
      <c r="C1118">
        <v>-91.206239999999994</v>
      </c>
      <c r="D1118" s="4">
        <v>3.5</v>
      </c>
      <c r="E1118" s="4" t="s">
        <v>223</v>
      </c>
      <c r="F1118" s="7">
        <v>4</v>
      </c>
    </row>
    <row r="1119" spans="1:6">
      <c r="A1119" s="11">
        <v>1118</v>
      </c>
      <c r="B1119">
        <v>46.112490000000001</v>
      </c>
      <c r="C1119">
        <v>-91.205399999999997</v>
      </c>
      <c r="D1119" s="4">
        <v>4</v>
      </c>
      <c r="E1119" s="4" t="s">
        <v>223</v>
      </c>
      <c r="F1119" s="7">
        <v>0</v>
      </c>
    </row>
    <row r="1120" spans="1:6">
      <c r="A1120" s="11">
        <v>1119</v>
      </c>
      <c r="B1120">
        <v>46.112499999999997</v>
      </c>
      <c r="C1120">
        <v>-91.204560000000001</v>
      </c>
      <c r="D1120" s="4">
        <v>2.5</v>
      </c>
      <c r="E1120" s="4" t="s">
        <v>223</v>
      </c>
      <c r="F1120" s="7">
        <v>0</v>
      </c>
    </row>
    <row r="1121" spans="1:6">
      <c r="A1121" s="11">
        <v>1120</v>
      </c>
      <c r="B1121">
        <v>46.11298</v>
      </c>
      <c r="C1121">
        <v>-91.213819999999998</v>
      </c>
      <c r="D1121" s="4">
        <v>5.5</v>
      </c>
      <c r="E1121" s="4" t="s">
        <v>223</v>
      </c>
      <c r="F1121" s="7">
        <v>1</v>
      </c>
    </row>
    <row r="1122" spans="1:6">
      <c r="A1122" s="11">
        <v>1121</v>
      </c>
      <c r="B1122">
        <v>46.112990000000003</v>
      </c>
      <c r="C1122">
        <v>-91.212980000000002</v>
      </c>
      <c r="D1122" s="4">
        <v>6.5</v>
      </c>
      <c r="E1122" s="4" t="s">
        <v>223</v>
      </c>
      <c r="F1122" s="7">
        <v>2</v>
      </c>
    </row>
    <row r="1123" spans="1:6">
      <c r="A1123" s="11">
        <v>1122</v>
      </c>
      <c r="B1123">
        <v>46.113</v>
      </c>
      <c r="C1123">
        <v>-91.212140000000005</v>
      </c>
      <c r="D1123" s="4">
        <v>6.5</v>
      </c>
      <c r="E1123" s="4" t="s">
        <v>223</v>
      </c>
      <c r="F1123" s="7">
        <v>0</v>
      </c>
    </row>
    <row r="1124" spans="1:6">
      <c r="A1124" s="11">
        <v>1123</v>
      </c>
      <c r="B1124">
        <v>46.113010000000003</v>
      </c>
      <c r="C1124">
        <v>-91.211299999999994</v>
      </c>
      <c r="D1124" s="4">
        <v>5.5</v>
      </c>
      <c r="E1124" s="4" t="s">
        <v>223</v>
      </c>
      <c r="F1124" s="7">
        <v>0</v>
      </c>
    </row>
    <row r="1125" spans="1:6">
      <c r="A1125" s="11">
        <v>1124</v>
      </c>
      <c r="B1125">
        <v>46.113019999999999</v>
      </c>
      <c r="C1125">
        <v>-91.210459999999998</v>
      </c>
      <c r="D1125" s="4">
        <v>4.5</v>
      </c>
      <c r="E1125" s="4" t="s">
        <v>223</v>
      </c>
      <c r="F1125" s="7">
        <v>0</v>
      </c>
    </row>
    <row r="1126" spans="1:6">
      <c r="A1126" s="11">
        <v>1125</v>
      </c>
      <c r="B1126">
        <v>46.113030000000002</v>
      </c>
      <c r="C1126">
        <v>-91.209620000000001</v>
      </c>
      <c r="D1126" s="4">
        <v>5.5</v>
      </c>
      <c r="E1126" s="4" t="s">
        <v>223</v>
      </c>
      <c r="F1126" s="7">
        <v>0</v>
      </c>
    </row>
    <row r="1127" spans="1:6">
      <c r="A1127" s="11">
        <v>1126</v>
      </c>
      <c r="B1127">
        <v>46.113039999999998</v>
      </c>
      <c r="C1127">
        <v>-91.208780000000004</v>
      </c>
      <c r="D1127" s="4">
        <v>4.5</v>
      </c>
      <c r="E1127" s="4" t="s">
        <v>223</v>
      </c>
      <c r="F1127" s="7">
        <v>1</v>
      </c>
    </row>
    <row r="1128" spans="1:6">
      <c r="A1128" s="11">
        <v>1127</v>
      </c>
      <c r="B1128">
        <v>46.113039999999998</v>
      </c>
      <c r="C1128">
        <v>-91.207939999999994</v>
      </c>
      <c r="D1128" s="4">
        <v>4.5</v>
      </c>
      <c r="E1128" s="4" t="s">
        <v>223</v>
      </c>
      <c r="F1128" s="7">
        <v>0</v>
      </c>
    </row>
    <row r="1129" spans="1:6">
      <c r="A1129" s="11">
        <v>1128</v>
      </c>
      <c r="B1129">
        <v>46.113050000000001</v>
      </c>
      <c r="C1129">
        <v>-91.207099999999997</v>
      </c>
      <c r="D1129" s="4">
        <v>5</v>
      </c>
      <c r="E1129" s="4" t="s">
        <v>223</v>
      </c>
      <c r="F1129" s="7">
        <v>0</v>
      </c>
    </row>
    <row r="1130" spans="1:6">
      <c r="A1130" s="11">
        <v>1129</v>
      </c>
      <c r="B1130">
        <v>46.113059999999997</v>
      </c>
      <c r="C1130">
        <v>-91.20626</v>
      </c>
      <c r="D1130" s="4">
        <v>4.5</v>
      </c>
      <c r="E1130" s="4" t="s">
        <v>223</v>
      </c>
      <c r="F1130" s="7">
        <v>0</v>
      </c>
    </row>
    <row r="1131" spans="1:6">
      <c r="A1131" s="11">
        <v>1130</v>
      </c>
      <c r="B1131">
        <v>46.11307</v>
      </c>
      <c r="C1131">
        <v>-91.205410000000001</v>
      </c>
      <c r="D1131" s="4">
        <v>4</v>
      </c>
      <c r="E1131" s="4" t="s">
        <v>223</v>
      </c>
      <c r="F1131" s="7">
        <v>0</v>
      </c>
    </row>
    <row r="1132" spans="1:6">
      <c r="A1132" s="11">
        <v>1131</v>
      </c>
      <c r="B1132">
        <v>46.113590000000002</v>
      </c>
      <c r="C1132">
        <v>-91.211309999999997</v>
      </c>
      <c r="D1132" s="4">
        <v>4</v>
      </c>
      <c r="E1132" s="4" t="s">
        <v>224</v>
      </c>
      <c r="F1132" s="7">
        <v>0</v>
      </c>
    </row>
    <row r="1133" spans="1:6">
      <c r="A1133" s="11">
        <v>1132</v>
      </c>
      <c r="B1133">
        <v>46.113599999999998</v>
      </c>
      <c r="C1133">
        <v>-91.210470000000001</v>
      </c>
      <c r="D1133" s="4">
        <v>4.5</v>
      </c>
      <c r="E1133" s="4" t="s">
        <v>223</v>
      </c>
      <c r="F1133" s="7">
        <v>1</v>
      </c>
    </row>
    <row r="1134" spans="1:6">
      <c r="A1134" s="11">
        <v>1133</v>
      </c>
      <c r="B1134">
        <v>46.113610000000001</v>
      </c>
      <c r="C1134">
        <v>-91.209630000000004</v>
      </c>
      <c r="D1134" s="4">
        <v>4</v>
      </c>
      <c r="E1134" s="4" t="s">
        <v>223</v>
      </c>
      <c r="F1134" s="7">
        <v>0</v>
      </c>
    </row>
    <row r="1135" spans="1:6">
      <c r="A1135" s="11">
        <v>1134</v>
      </c>
      <c r="B1135">
        <v>46.113619999999997</v>
      </c>
      <c r="C1135">
        <v>-91.208789999999993</v>
      </c>
      <c r="D1135" s="4">
        <v>5</v>
      </c>
      <c r="E1135" s="4" t="s">
        <v>223</v>
      </c>
      <c r="F1135" s="7">
        <v>0</v>
      </c>
    </row>
    <row r="1136" spans="1:6">
      <c r="A1136" s="11">
        <v>1135</v>
      </c>
      <c r="B1136">
        <v>46.113630000000001</v>
      </c>
      <c r="C1136">
        <v>-91.207949999999997</v>
      </c>
      <c r="D1136" s="4">
        <v>4.5</v>
      </c>
      <c r="E1136" s="4" t="s">
        <v>223</v>
      </c>
      <c r="F1136" s="7">
        <v>0</v>
      </c>
    </row>
    <row r="1137" spans="1:6">
      <c r="A1137" s="11">
        <v>1136</v>
      </c>
      <c r="B1137">
        <v>46.113639999999997</v>
      </c>
      <c r="C1137">
        <v>-91.20711</v>
      </c>
      <c r="D1137" s="4">
        <v>4.5</v>
      </c>
      <c r="E1137" s="4" t="s">
        <v>223</v>
      </c>
      <c r="F1137" s="7">
        <v>0</v>
      </c>
    </row>
    <row r="1138" spans="1:6">
      <c r="A1138" s="11">
        <v>1137</v>
      </c>
      <c r="B1138">
        <v>46.11365</v>
      </c>
      <c r="C1138">
        <v>-91.206270000000004</v>
      </c>
      <c r="D1138" s="4">
        <v>4.5</v>
      </c>
      <c r="E1138" s="4" t="s">
        <v>223</v>
      </c>
      <c r="F1138" s="7">
        <v>0</v>
      </c>
    </row>
    <row r="1139" spans="1:6">
      <c r="A1139" s="11">
        <v>1138</v>
      </c>
      <c r="B1139">
        <v>46.113660000000003</v>
      </c>
      <c r="C1139">
        <v>-91.205430000000007</v>
      </c>
      <c r="D1139" s="4">
        <v>3</v>
      </c>
      <c r="E1139" s="4" t="s">
        <v>223</v>
      </c>
      <c r="F1139" s="7">
        <v>0</v>
      </c>
    </row>
    <row r="1140" spans="1:6">
      <c r="A1140" s="11">
        <v>1139</v>
      </c>
      <c r="B1140">
        <v>46.114190000000001</v>
      </c>
      <c r="C1140">
        <v>-91.210489999999993</v>
      </c>
      <c r="D1140" s="4">
        <v>4</v>
      </c>
      <c r="E1140" s="4" t="s">
        <v>223</v>
      </c>
      <c r="F1140" s="7">
        <v>0</v>
      </c>
    </row>
    <row r="1141" spans="1:6">
      <c r="A1141" s="11">
        <v>1140</v>
      </c>
      <c r="B1141">
        <v>46.114199999999997</v>
      </c>
      <c r="C1141">
        <v>-91.209649999999996</v>
      </c>
      <c r="D1141" s="4">
        <v>4</v>
      </c>
      <c r="E1141" s="4" t="s">
        <v>223</v>
      </c>
      <c r="F1141" s="7">
        <v>1</v>
      </c>
    </row>
    <row r="1142" spans="1:6">
      <c r="A1142" s="11">
        <v>1141</v>
      </c>
      <c r="B1142">
        <v>46.11421</v>
      </c>
      <c r="C1142">
        <v>-91.208799999999997</v>
      </c>
      <c r="D1142" s="4">
        <v>4</v>
      </c>
      <c r="E1142" s="4" t="s">
        <v>224</v>
      </c>
      <c r="F1142" s="7">
        <v>0</v>
      </c>
    </row>
    <row r="1143" spans="1:6">
      <c r="A1143" s="11">
        <v>1142</v>
      </c>
      <c r="B1143">
        <v>46.114220000000003</v>
      </c>
      <c r="C1143">
        <v>-91.20796</v>
      </c>
      <c r="D1143" s="4">
        <v>3.5</v>
      </c>
      <c r="E1143" s="4" t="s">
        <v>223</v>
      </c>
      <c r="F1143" s="7">
        <v>0</v>
      </c>
    </row>
    <row r="1144" spans="1:6">
      <c r="A1144" s="11">
        <v>1143</v>
      </c>
      <c r="B1144">
        <v>46.114220000000003</v>
      </c>
      <c r="C1144">
        <v>-91.207120000000003</v>
      </c>
      <c r="D1144" s="4">
        <v>2</v>
      </c>
      <c r="E1144" s="4" t="s">
        <v>223</v>
      </c>
      <c r="F1144" s="7">
        <v>0</v>
      </c>
    </row>
  </sheetData>
  <sheetProtection formatCells="0" sort="0"/>
  <protectedRanges>
    <protectedRange sqref="E338:E1144" name="Range1"/>
    <protectedRange sqref="E304:E337" name="Range1_2"/>
    <protectedRange sqref="E2:E303" name="Range1_3"/>
    <protectedRange sqref="B2:C8" name="Range1_1_1"/>
  </protectedRanges>
  <dataValidations count="5">
    <dataValidation type="whole" allowBlank="1" showInputMessage="1" showErrorMessage="1" errorTitle="Presence/Absence Data" error="Enter 1 if present" sqref="G1145:G65472">
      <formula1>1</formula1>
      <formula2>1</formula2>
    </dataValidation>
    <dataValidation type="list" allowBlank="1" showInputMessage="1" showErrorMessage="1" sqref="F1145:F65472">
      <formula1>"V,v,1,2,3"</formula1>
    </dataValidation>
    <dataValidation type="list" allowBlank="1" showInputMessage="1" showErrorMessage="1" error="Please enter M (muck), S (sand), or R (rock).  If sediment type unknown, leave cell blank." sqref="E2:E1144">
      <formula1>"M,m,s,S,R,r"</formula1>
    </dataValidation>
    <dataValidation type="decimal" allowBlank="1" showInputMessage="1" showErrorMessage="1" error="Is your depth really more than 99 feet?" sqref="D2:D65472">
      <formula1>0.1</formula1>
      <formula2>99</formula2>
    </dataValidation>
    <dataValidation type="list" allowBlank="1" showInputMessage="1" showErrorMessage="1" error="Please enter a rake fullness rating of 1, 2, 3 or V (visual).  If species not found, leave cell blank." sqref="F2:G1144">
      <formula1>"V,v,1,2,3"</formula1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pane xSplit="1" ySplit="1" topLeftCell="B1060" activePane="bottomRight" state="frozen"/>
      <selection pane="topRight" activeCell="K1" sqref="K1"/>
      <selection pane="bottomLeft" activeCell="A2" sqref="A2"/>
      <selection pane="bottomRight" activeCell="F1" sqref="F1:F1048576"/>
    </sheetView>
  </sheetViews>
  <sheetFormatPr defaultColWidth="5.7109375" defaultRowHeight="12.75"/>
  <cols>
    <col min="1" max="1" width="5" style="168" bestFit="1" customWidth="1"/>
    <col min="2" max="2" width="11" style="166" customWidth="1"/>
    <col min="3" max="3" width="13.28515625" style="166" customWidth="1"/>
    <col min="4" max="5" width="5.7109375" style="166" customWidth="1"/>
    <col min="6" max="6" width="6.7109375" style="166" customWidth="1"/>
    <col min="7" max="16384" width="5.7109375" style="166"/>
  </cols>
  <sheetData>
    <row r="1" spans="1:6" s="163" customFormat="1" ht="190.15" customHeight="1">
      <c r="A1" s="158" t="s">
        <v>231</v>
      </c>
      <c r="B1" s="159" t="s">
        <v>232</v>
      </c>
      <c r="C1" s="160" t="s">
        <v>233</v>
      </c>
      <c r="D1" s="161" t="s">
        <v>234</v>
      </c>
      <c r="E1" s="160" t="s">
        <v>235</v>
      </c>
      <c r="F1" s="162" t="s">
        <v>236</v>
      </c>
    </row>
    <row r="2" spans="1:6">
      <c r="A2" s="164">
        <v>1</v>
      </c>
      <c r="B2" s="165">
        <v>46.073430000000002</v>
      </c>
      <c r="C2" s="165">
        <v>-91.246579999999994</v>
      </c>
      <c r="D2" s="166">
        <v>4</v>
      </c>
      <c r="E2" s="166" t="s">
        <v>223</v>
      </c>
      <c r="F2" s="167">
        <v>0</v>
      </c>
    </row>
    <row r="3" spans="1:6">
      <c r="A3" s="164">
        <v>2</v>
      </c>
      <c r="B3" s="165">
        <v>46.073439999999998</v>
      </c>
      <c r="C3" s="165">
        <v>-91.245739999999998</v>
      </c>
      <c r="D3" s="166">
        <v>4</v>
      </c>
      <c r="E3" s="166" t="s">
        <v>223</v>
      </c>
      <c r="F3" s="167">
        <v>0</v>
      </c>
    </row>
    <row r="4" spans="1:6">
      <c r="A4" s="164">
        <v>3</v>
      </c>
      <c r="B4" s="165">
        <v>46.073999999999998</v>
      </c>
      <c r="C4" s="165">
        <v>-91.248270000000005</v>
      </c>
      <c r="D4" s="166">
        <v>1</v>
      </c>
      <c r="E4" s="166" t="s">
        <v>223</v>
      </c>
      <c r="F4" s="167">
        <v>0</v>
      </c>
    </row>
    <row r="5" spans="1:6">
      <c r="A5" s="164">
        <v>4</v>
      </c>
      <c r="B5" s="165">
        <v>46.074010000000001</v>
      </c>
      <c r="C5" s="165">
        <v>-91.247429999999994</v>
      </c>
      <c r="D5" s="166">
        <v>2</v>
      </c>
      <c r="E5" s="166" t="s">
        <v>223</v>
      </c>
      <c r="F5" s="167">
        <v>0</v>
      </c>
    </row>
    <row r="6" spans="1:6">
      <c r="A6" s="164">
        <v>5</v>
      </c>
      <c r="B6" s="165">
        <v>46.074019999999997</v>
      </c>
      <c r="C6" s="165">
        <v>-91.246589999999998</v>
      </c>
      <c r="D6" s="166">
        <v>4</v>
      </c>
      <c r="E6" s="166" t="s">
        <v>223</v>
      </c>
      <c r="F6" s="167">
        <v>0</v>
      </c>
    </row>
    <row r="7" spans="1:6">
      <c r="A7" s="164">
        <v>6</v>
      </c>
      <c r="B7" s="165">
        <v>46.07403</v>
      </c>
      <c r="C7" s="165">
        <v>-91.245750000000001</v>
      </c>
      <c r="D7" s="166">
        <v>4</v>
      </c>
      <c r="E7" s="166" t="s">
        <v>223</v>
      </c>
      <c r="F7" s="167">
        <v>0</v>
      </c>
    </row>
    <row r="8" spans="1:6">
      <c r="A8" s="164">
        <v>7</v>
      </c>
      <c r="B8" s="165">
        <v>46.074039999999997</v>
      </c>
      <c r="C8" s="165">
        <v>-91.244910000000004</v>
      </c>
      <c r="D8" s="166">
        <v>3</v>
      </c>
      <c r="E8" s="166" t="s">
        <v>223</v>
      </c>
      <c r="F8" s="167">
        <v>0</v>
      </c>
    </row>
    <row r="9" spans="1:6">
      <c r="A9" s="164">
        <v>8</v>
      </c>
      <c r="B9" s="165">
        <v>46.074590000000001</v>
      </c>
      <c r="C9" s="165">
        <v>-91.247450000000001</v>
      </c>
      <c r="D9" s="166">
        <v>0.5</v>
      </c>
      <c r="E9" s="166" t="s">
        <v>223</v>
      </c>
      <c r="F9" s="167">
        <v>0</v>
      </c>
    </row>
    <row r="10" spans="1:6">
      <c r="A10" s="164">
        <v>9</v>
      </c>
      <c r="B10" s="165">
        <v>46.074599999999997</v>
      </c>
      <c r="C10" s="165">
        <v>-91.246610000000004</v>
      </c>
      <c r="D10" s="166">
        <v>4.5</v>
      </c>
      <c r="E10" s="166" t="s">
        <v>223</v>
      </c>
      <c r="F10" s="167">
        <v>0</v>
      </c>
    </row>
    <row r="11" spans="1:6">
      <c r="A11" s="164">
        <v>10</v>
      </c>
      <c r="B11" s="165">
        <v>46.07461</v>
      </c>
      <c r="C11" s="165">
        <v>-91.245760000000004</v>
      </c>
      <c r="D11" s="166">
        <v>4.5</v>
      </c>
      <c r="E11" s="166" t="s">
        <v>223</v>
      </c>
      <c r="F11" s="167">
        <v>0</v>
      </c>
    </row>
    <row r="12" spans="1:6">
      <c r="A12" s="164">
        <v>11</v>
      </c>
      <c r="B12" s="165">
        <v>46.074620000000003</v>
      </c>
      <c r="C12" s="165">
        <v>-91.244929999999997</v>
      </c>
      <c r="D12" s="166">
        <v>4</v>
      </c>
      <c r="E12" s="166" t="s">
        <v>223</v>
      </c>
      <c r="F12" s="167">
        <v>0</v>
      </c>
    </row>
    <row r="13" spans="1:6">
      <c r="A13" s="164">
        <v>12</v>
      </c>
      <c r="B13" s="165">
        <v>46.075189999999999</v>
      </c>
      <c r="C13" s="165">
        <v>-91.246619999999993</v>
      </c>
      <c r="D13" s="166">
        <v>4.5</v>
      </c>
      <c r="E13" s="166" t="s">
        <v>223</v>
      </c>
      <c r="F13" s="167">
        <v>0</v>
      </c>
    </row>
    <row r="14" spans="1:6">
      <c r="A14" s="164">
        <v>13</v>
      </c>
      <c r="B14" s="165">
        <v>46.075200000000002</v>
      </c>
      <c r="C14" s="165">
        <v>-91.245779999999996</v>
      </c>
      <c r="D14" s="166">
        <v>5</v>
      </c>
      <c r="E14" s="166" t="s">
        <v>223</v>
      </c>
      <c r="F14" s="167">
        <v>0</v>
      </c>
    </row>
    <row r="15" spans="1:6">
      <c r="A15" s="164">
        <v>14</v>
      </c>
      <c r="B15" s="165">
        <v>46.075209999999998</v>
      </c>
      <c r="C15" s="165">
        <v>-91.24494</v>
      </c>
      <c r="D15" s="166">
        <v>4</v>
      </c>
      <c r="E15" s="166" t="s">
        <v>223</v>
      </c>
      <c r="F15" s="167">
        <v>0</v>
      </c>
    </row>
    <row r="16" spans="1:6">
      <c r="A16" s="164">
        <v>15</v>
      </c>
      <c r="B16" s="165">
        <v>46.07526</v>
      </c>
      <c r="C16" s="165">
        <v>-91.239900000000006</v>
      </c>
      <c r="D16" s="166">
        <v>4.5</v>
      </c>
      <c r="E16" s="166" t="s">
        <v>223</v>
      </c>
      <c r="F16" s="167">
        <v>0</v>
      </c>
    </row>
    <row r="17" spans="1:6">
      <c r="A17" s="164">
        <v>16</v>
      </c>
      <c r="B17" s="165">
        <v>46.075270000000003</v>
      </c>
      <c r="C17" s="165">
        <v>-91.239059999999995</v>
      </c>
      <c r="D17" s="166">
        <v>5.5</v>
      </c>
      <c r="E17" s="166" t="s">
        <v>223</v>
      </c>
      <c r="F17" s="167">
        <v>0</v>
      </c>
    </row>
    <row r="18" spans="1:6">
      <c r="A18" s="164">
        <v>17</v>
      </c>
      <c r="B18" s="165">
        <v>46.075279999999999</v>
      </c>
      <c r="C18" s="165">
        <v>-91.238209999999995</v>
      </c>
      <c r="D18" s="166">
        <v>6</v>
      </c>
      <c r="E18" s="166" t="s">
        <v>223</v>
      </c>
      <c r="F18" s="167">
        <v>0</v>
      </c>
    </row>
    <row r="19" spans="1:6">
      <c r="A19" s="164">
        <v>18</v>
      </c>
      <c r="B19" s="165">
        <v>46.075760000000002</v>
      </c>
      <c r="C19" s="165">
        <v>-91.247470000000007</v>
      </c>
      <c r="D19" s="166">
        <v>3</v>
      </c>
      <c r="E19" s="166" t="s">
        <v>223</v>
      </c>
      <c r="F19" s="167">
        <v>0</v>
      </c>
    </row>
    <row r="20" spans="1:6">
      <c r="A20" s="164">
        <v>19</v>
      </c>
      <c r="B20" s="165">
        <v>46.075769999999999</v>
      </c>
      <c r="C20" s="165">
        <v>-91.246629999999996</v>
      </c>
      <c r="D20" s="166">
        <v>5</v>
      </c>
      <c r="E20" s="166" t="s">
        <v>223</v>
      </c>
      <c r="F20" s="167">
        <v>0</v>
      </c>
    </row>
    <row r="21" spans="1:6">
      <c r="A21" s="164">
        <v>20</v>
      </c>
      <c r="B21" s="165">
        <v>46.075780000000002</v>
      </c>
      <c r="C21" s="165">
        <v>-91.24579</v>
      </c>
      <c r="D21" s="166">
        <v>4.5</v>
      </c>
      <c r="E21" s="166" t="s">
        <v>223</v>
      </c>
      <c r="F21" s="167">
        <v>0</v>
      </c>
    </row>
    <row r="22" spans="1:6">
      <c r="A22" s="164">
        <v>21</v>
      </c>
      <c r="B22" s="165">
        <v>46.075789999999998</v>
      </c>
      <c r="C22" s="165">
        <v>-91.244950000000003</v>
      </c>
      <c r="D22" s="166">
        <v>4</v>
      </c>
      <c r="E22" s="166" t="s">
        <v>223</v>
      </c>
      <c r="F22" s="167">
        <v>0</v>
      </c>
    </row>
    <row r="23" spans="1:6">
      <c r="A23" s="164">
        <v>22</v>
      </c>
      <c r="B23" s="165">
        <v>46.075800000000001</v>
      </c>
      <c r="C23" s="165">
        <v>-91.244110000000006</v>
      </c>
      <c r="D23" s="166">
        <v>5</v>
      </c>
      <c r="E23" s="166" t="s">
        <v>223</v>
      </c>
      <c r="F23" s="167">
        <v>0</v>
      </c>
    </row>
    <row r="24" spans="1:6">
      <c r="A24" s="164">
        <v>23</v>
      </c>
      <c r="B24" s="165">
        <v>46.075809999999997</v>
      </c>
      <c r="C24" s="165">
        <v>-91.243269999999995</v>
      </c>
      <c r="D24" s="166">
        <v>5</v>
      </c>
      <c r="E24" s="166" t="s">
        <v>223</v>
      </c>
      <c r="F24" s="167">
        <v>0</v>
      </c>
    </row>
    <row r="25" spans="1:6">
      <c r="A25" s="164">
        <v>24</v>
      </c>
      <c r="B25" s="165">
        <v>46.07582</v>
      </c>
      <c r="C25" s="165">
        <v>-91.242429999999999</v>
      </c>
      <c r="D25" s="166">
        <v>4.5</v>
      </c>
      <c r="E25" s="166" t="s">
        <v>223</v>
      </c>
      <c r="F25" s="167">
        <v>0</v>
      </c>
    </row>
    <row r="26" spans="1:6">
      <c r="A26" s="164">
        <v>25</v>
      </c>
      <c r="B26" s="165">
        <v>46.075830000000003</v>
      </c>
      <c r="C26" s="165">
        <v>-91.241590000000002</v>
      </c>
      <c r="D26" s="166">
        <v>4</v>
      </c>
      <c r="E26" s="166" t="s">
        <v>223</v>
      </c>
      <c r="F26" s="167">
        <v>0</v>
      </c>
    </row>
    <row r="27" spans="1:6">
      <c r="A27" s="164">
        <v>26</v>
      </c>
      <c r="B27" s="165">
        <v>46.075850000000003</v>
      </c>
      <c r="C27" s="165">
        <v>-91.239909999999995</v>
      </c>
      <c r="D27" s="166">
        <v>4</v>
      </c>
      <c r="E27" s="166" t="s">
        <v>223</v>
      </c>
      <c r="F27" s="167">
        <v>0</v>
      </c>
    </row>
    <row r="28" spans="1:6">
      <c r="A28" s="164">
        <v>27</v>
      </c>
      <c r="B28" s="165">
        <v>46.075859999999999</v>
      </c>
      <c r="C28" s="165">
        <v>-91.239069999999998</v>
      </c>
      <c r="D28" s="166">
        <v>8.5</v>
      </c>
      <c r="E28" s="166" t="s">
        <v>223</v>
      </c>
      <c r="F28" s="167">
        <v>0</v>
      </c>
    </row>
    <row r="29" spans="1:6">
      <c r="A29" s="164">
        <v>28</v>
      </c>
      <c r="B29" s="165">
        <v>46.075859999999999</v>
      </c>
      <c r="C29" s="165">
        <v>-91.238230000000001</v>
      </c>
      <c r="D29" s="166">
        <v>6</v>
      </c>
      <c r="E29" s="166" t="s">
        <v>223</v>
      </c>
      <c r="F29" s="167">
        <v>0</v>
      </c>
    </row>
    <row r="30" spans="1:6">
      <c r="A30" s="164">
        <v>29</v>
      </c>
      <c r="B30" s="165">
        <v>46.076349999999998</v>
      </c>
      <c r="C30" s="165">
        <v>-91.247489999999999</v>
      </c>
      <c r="D30" s="166">
        <v>4</v>
      </c>
      <c r="E30" s="166" t="s">
        <v>223</v>
      </c>
      <c r="F30" s="167">
        <v>0</v>
      </c>
    </row>
    <row r="31" spans="1:6">
      <c r="A31" s="164">
        <v>30</v>
      </c>
      <c r="B31" s="165">
        <v>46.076360000000001</v>
      </c>
      <c r="C31" s="165">
        <v>-91.246639999999999</v>
      </c>
      <c r="D31" s="166">
        <v>3</v>
      </c>
      <c r="E31" s="166" t="s">
        <v>223</v>
      </c>
      <c r="F31" s="167">
        <v>0</v>
      </c>
    </row>
    <row r="32" spans="1:6">
      <c r="A32" s="164">
        <v>31</v>
      </c>
      <c r="B32" s="165">
        <v>46.076369999999997</v>
      </c>
      <c r="C32" s="165">
        <v>-91.245800000000003</v>
      </c>
      <c r="D32" s="166">
        <v>4.5</v>
      </c>
      <c r="E32" s="166" t="s">
        <v>223</v>
      </c>
      <c r="F32" s="167">
        <v>0</v>
      </c>
    </row>
    <row r="33" spans="1:6">
      <c r="A33" s="164">
        <v>32</v>
      </c>
      <c r="B33" s="165">
        <v>46.07638</v>
      </c>
      <c r="C33" s="165">
        <v>-91.244960000000006</v>
      </c>
      <c r="D33" s="166">
        <v>4</v>
      </c>
      <c r="E33" s="166" t="s">
        <v>223</v>
      </c>
      <c r="F33" s="167">
        <v>0</v>
      </c>
    </row>
    <row r="34" spans="1:6">
      <c r="A34" s="164">
        <v>33</v>
      </c>
      <c r="B34" s="165">
        <v>46.076390000000004</v>
      </c>
      <c r="C34" s="165">
        <v>-91.244119999999995</v>
      </c>
      <c r="D34" s="166">
        <v>5.5</v>
      </c>
      <c r="E34" s="166" t="s">
        <v>223</v>
      </c>
      <c r="F34" s="167">
        <v>0</v>
      </c>
    </row>
    <row r="35" spans="1:6">
      <c r="A35" s="164">
        <v>34</v>
      </c>
      <c r="B35" s="165">
        <v>46.0764</v>
      </c>
      <c r="C35" s="165">
        <v>-91.243279999999999</v>
      </c>
      <c r="D35" s="166">
        <v>5</v>
      </c>
      <c r="E35" s="166" t="s">
        <v>223</v>
      </c>
      <c r="F35" s="167">
        <v>0</v>
      </c>
    </row>
    <row r="36" spans="1:6">
      <c r="A36" s="164">
        <v>35</v>
      </c>
      <c r="B36" s="165">
        <v>46.0764</v>
      </c>
      <c r="C36" s="165">
        <v>-91.242440000000002</v>
      </c>
      <c r="D36" s="166">
        <v>4.5</v>
      </c>
      <c r="E36" s="166" t="s">
        <v>223</v>
      </c>
      <c r="F36" s="167">
        <v>0</v>
      </c>
    </row>
    <row r="37" spans="1:6">
      <c r="A37" s="164">
        <v>36</v>
      </c>
      <c r="B37" s="165">
        <v>46.076410000000003</v>
      </c>
      <c r="C37" s="165">
        <v>-91.241600000000005</v>
      </c>
      <c r="D37" s="166">
        <v>5</v>
      </c>
      <c r="E37" s="166" t="s">
        <v>223</v>
      </c>
      <c r="F37" s="167">
        <v>0</v>
      </c>
    </row>
    <row r="38" spans="1:6">
      <c r="A38" s="164">
        <v>37</v>
      </c>
      <c r="B38" s="165">
        <v>46.076419999999999</v>
      </c>
      <c r="C38" s="165">
        <v>-91.240759999999995</v>
      </c>
      <c r="D38" s="166">
        <v>5</v>
      </c>
      <c r="E38" s="166" t="s">
        <v>223</v>
      </c>
      <c r="F38" s="167">
        <v>0</v>
      </c>
    </row>
    <row r="39" spans="1:6">
      <c r="A39" s="164">
        <v>38</v>
      </c>
      <c r="B39" s="165">
        <v>46.076439999999998</v>
      </c>
      <c r="C39" s="165">
        <v>-91.239080000000001</v>
      </c>
      <c r="D39" s="166">
        <v>6</v>
      </c>
      <c r="E39" s="166" t="s">
        <v>223</v>
      </c>
      <c r="F39" s="167">
        <v>0</v>
      </c>
    </row>
    <row r="40" spans="1:6">
      <c r="A40" s="164">
        <v>39</v>
      </c>
      <c r="B40" s="165">
        <v>46.076450000000001</v>
      </c>
      <c r="C40" s="165">
        <v>-91.238240000000005</v>
      </c>
      <c r="D40" s="166">
        <v>17</v>
      </c>
      <c r="E40" s="166" t="s">
        <v>223</v>
      </c>
      <c r="F40" s="167">
        <v>0</v>
      </c>
    </row>
    <row r="41" spans="1:6">
      <c r="A41" s="164">
        <v>40</v>
      </c>
      <c r="B41" s="165">
        <v>46.076459999999997</v>
      </c>
      <c r="C41" s="165">
        <v>-91.237399999999994</v>
      </c>
      <c r="D41" s="166">
        <v>1</v>
      </c>
      <c r="E41" s="166" t="s">
        <v>224</v>
      </c>
      <c r="F41" s="167">
        <v>0</v>
      </c>
    </row>
    <row r="42" spans="1:6">
      <c r="A42" s="164">
        <v>41</v>
      </c>
      <c r="B42" s="165">
        <v>46.07694</v>
      </c>
      <c r="C42" s="165">
        <v>-91.246660000000006</v>
      </c>
      <c r="D42" s="166">
        <v>2</v>
      </c>
      <c r="E42" s="166" t="s">
        <v>224</v>
      </c>
      <c r="F42" s="167">
        <v>0</v>
      </c>
    </row>
    <row r="43" spans="1:6">
      <c r="A43" s="164">
        <v>42</v>
      </c>
      <c r="B43" s="165">
        <v>46.076949999999997</v>
      </c>
      <c r="C43" s="165">
        <v>-91.245819999999995</v>
      </c>
      <c r="D43" s="166">
        <v>4.5</v>
      </c>
      <c r="E43" s="166" t="s">
        <v>223</v>
      </c>
      <c r="F43" s="167">
        <v>0</v>
      </c>
    </row>
    <row r="44" spans="1:6">
      <c r="A44" s="164">
        <v>43</v>
      </c>
      <c r="B44" s="165">
        <v>46.07696</v>
      </c>
      <c r="C44" s="165">
        <v>-91.244979999999998</v>
      </c>
      <c r="D44" s="166">
        <v>6</v>
      </c>
      <c r="E44" s="166" t="s">
        <v>223</v>
      </c>
      <c r="F44" s="167">
        <v>0</v>
      </c>
    </row>
    <row r="45" spans="1:6">
      <c r="A45" s="164">
        <v>44</v>
      </c>
      <c r="B45" s="165">
        <v>46.076970000000003</v>
      </c>
      <c r="C45" s="165">
        <v>-91.244140000000002</v>
      </c>
      <c r="D45" s="166">
        <v>6</v>
      </c>
      <c r="E45" s="166" t="s">
        <v>223</v>
      </c>
      <c r="F45" s="167">
        <v>0</v>
      </c>
    </row>
    <row r="46" spans="1:6">
      <c r="A46" s="164">
        <v>45</v>
      </c>
      <c r="B46" s="165">
        <v>46.076979999999999</v>
      </c>
      <c r="C46" s="165">
        <v>-91.243300000000005</v>
      </c>
      <c r="D46" s="166">
        <v>5.5</v>
      </c>
      <c r="E46" s="166" t="s">
        <v>223</v>
      </c>
      <c r="F46" s="167">
        <v>0</v>
      </c>
    </row>
    <row r="47" spans="1:6">
      <c r="A47" s="164">
        <v>46</v>
      </c>
      <c r="B47" s="165">
        <v>46.076990000000002</v>
      </c>
      <c r="C47" s="165">
        <v>-91.242459999999994</v>
      </c>
      <c r="D47" s="166">
        <v>5.5</v>
      </c>
      <c r="E47" s="166" t="s">
        <v>223</v>
      </c>
      <c r="F47" s="167">
        <v>0</v>
      </c>
    </row>
    <row r="48" spans="1:6">
      <c r="A48" s="164">
        <v>47</v>
      </c>
      <c r="B48" s="165">
        <v>46.076999999999998</v>
      </c>
      <c r="C48" s="165">
        <v>-91.241619999999998</v>
      </c>
      <c r="D48" s="166">
        <v>4.5</v>
      </c>
      <c r="E48" s="166" t="s">
        <v>223</v>
      </c>
      <c r="F48" s="167">
        <v>0</v>
      </c>
    </row>
    <row r="49" spans="1:6">
      <c r="A49" s="164">
        <v>48</v>
      </c>
      <c r="B49" s="165">
        <v>46.077010000000001</v>
      </c>
      <c r="C49" s="165">
        <v>-91.240769999999998</v>
      </c>
      <c r="D49" s="166">
        <v>5</v>
      </c>
      <c r="E49" s="166" t="s">
        <v>223</v>
      </c>
      <c r="F49" s="167">
        <v>0</v>
      </c>
    </row>
    <row r="50" spans="1:6">
      <c r="A50" s="164">
        <v>49</v>
      </c>
      <c r="B50" s="165">
        <v>46.077030000000001</v>
      </c>
      <c r="C50" s="165">
        <v>-91.239090000000004</v>
      </c>
      <c r="D50" s="166">
        <v>6.5</v>
      </c>
      <c r="E50" s="166" t="s">
        <v>223</v>
      </c>
      <c r="F50" s="167">
        <v>0</v>
      </c>
    </row>
    <row r="51" spans="1:6">
      <c r="A51" s="164">
        <v>50</v>
      </c>
      <c r="B51" s="165">
        <v>46.077030000000001</v>
      </c>
      <c r="C51" s="165">
        <v>-91.238249999999994</v>
      </c>
      <c r="D51" s="166">
        <v>18.5</v>
      </c>
      <c r="E51" s="166" t="s">
        <v>223</v>
      </c>
      <c r="F51" s="167">
        <v>0</v>
      </c>
    </row>
    <row r="52" spans="1:6">
      <c r="A52" s="164">
        <v>51</v>
      </c>
      <c r="B52" s="165">
        <v>46.077039999999997</v>
      </c>
      <c r="C52" s="165">
        <v>-91.237409999999997</v>
      </c>
      <c r="D52" s="166">
        <v>7</v>
      </c>
      <c r="E52" s="166" t="s">
        <v>223</v>
      </c>
      <c r="F52" s="167">
        <v>0</v>
      </c>
    </row>
    <row r="53" spans="1:6">
      <c r="A53" s="164">
        <v>52</v>
      </c>
      <c r="B53" s="165">
        <v>46.07705</v>
      </c>
      <c r="C53" s="165">
        <v>-91.23657</v>
      </c>
      <c r="D53" s="166">
        <v>8.5</v>
      </c>
      <c r="E53" s="166" t="s">
        <v>223</v>
      </c>
      <c r="F53" s="167">
        <v>0</v>
      </c>
    </row>
    <row r="54" spans="1:6">
      <c r="A54" s="164">
        <v>53</v>
      </c>
      <c r="B54" s="165">
        <v>46.077060000000003</v>
      </c>
      <c r="C54" s="165">
        <v>-91.235730000000004</v>
      </c>
      <c r="D54" s="166">
        <v>9.5</v>
      </c>
      <c r="E54" s="166" t="s">
        <v>223</v>
      </c>
      <c r="F54" s="167">
        <v>0</v>
      </c>
    </row>
    <row r="55" spans="1:6">
      <c r="A55" s="164">
        <v>54</v>
      </c>
      <c r="B55" s="165">
        <v>46.077080000000002</v>
      </c>
      <c r="C55" s="165">
        <v>-91.234049999999996</v>
      </c>
      <c r="D55" s="166">
        <v>2</v>
      </c>
      <c r="E55" s="166" t="s">
        <v>224</v>
      </c>
      <c r="F55" s="167">
        <v>0</v>
      </c>
    </row>
    <row r="56" spans="1:6">
      <c r="A56" s="164">
        <v>55</v>
      </c>
      <c r="B56" s="165">
        <v>46.077530000000003</v>
      </c>
      <c r="C56" s="165">
        <v>-91.246669999999995</v>
      </c>
      <c r="D56" s="166">
        <v>3</v>
      </c>
      <c r="E56" s="166" t="s">
        <v>223</v>
      </c>
      <c r="F56" s="167">
        <v>0</v>
      </c>
    </row>
    <row r="57" spans="1:6">
      <c r="A57" s="164">
        <v>56</v>
      </c>
      <c r="B57" s="165">
        <v>46.077539999999999</v>
      </c>
      <c r="C57" s="165">
        <v>-91.245829999999998</v>
      </c>
      <c r="D57" s="166">
        <v>5.5</v>
      </c>
      <c r="E57" s="166" t="s">
        <v>223</v>
      </c>
      <c r="F57" s="167">
        <v>0</v>
      </c>
    </row>
    <row r="58" spans="1:6">
      <c r="A58" s="164">
        <v>57</v>
      </c>
      <c r="B58" s="165">
        <v>46.077550000000002</v>
      </c>
      <c r="C58" s="165">
        <v>-91.244990000000001</v>
      </c>
      <c r="D58" s="166">
        <v>5.5</v>
      </c>
      <c r="E58" s="166" t="s">
        <v>223</v>
      </c>
      <c r="F58" s="167">
        <v>0</v>
      </c>
    </row>
    <row r="59" spans="1:6">
      <c r="A59" s="164">
        <v>58</v>
      </c>
      <c r="B59" s="165">
        <v>46.077559999999998</v>
      </c>
      <c r="C59" s="165">
        <v>-91.244150000000005</v>
      </c>
      <c r="D59" s="166">
        <v>5.5</v>
      </c>
      <c r="E59" s="166" t="s">
        <v>223</v>
      </c>
      <c r="F59" s="167">
        <v>0</v>
      </c>
    </row>
    <row r="60" spans="1:6">
      <c r="A60" s="164">
        <v>59</v>
      </c>
      <c r="B60" s="165">
        <v>46.077559999999998</v>
      </c>
      <c r="C60" s="165">
        <v>-91.243309999999994</v>
      </c>
      <c r="D60" s="166">
        <v>5.5</v>
      </c>
      <c r="E60" s="166" t="s">
        <v>223</v>
      </c>
      <c r="F60" s="167">
        <v>0</v>
      </c>
    </row>
    <row r="61" spans="1:6">
      <c r="A61" s="164">
        <v>60</v>
      </c>
      <c r="B61" s="165">
        <v>46.077570000000001</v>
      </c>
      <c r="C61" s="165">
        <v>-91.242469999999997</v>
      </c>
      <c r="D61" s="166">
        <v>5</v>
      </c>
      <c r="E61" s="166" t="s">
        <v>223</v>
      </c>
      <c r="F61" s="167">
        <v>0</v>
      </c>
    </row>
    <row r="62" spans="1:6">
      <c r="A62" s="164">
        <v>61</v>
      </c>
      <c r="B62" s="165">
        <v>46.077579999999998</v>
      </c>
      <c r="C62" s="165">
        <v>-91.241630000000001</v>
      </c>
      <c r="D62" s="166">
        <v>5.5</v>
      </c>
      <c r="E62" s="166" t="s">
        <v>223</v>
      </c>
      <c r="F62" s="167">
        <v>0</v>
      </c>
    </row>
    <row r="63" spans="1:6">
      <c r="A63" s="164">
        <v>62</v>
      </c>
      <c r="B63" s="165">
        <v>46.077590000000001</v>
      </c>
      <c r="C63" s="165">
        <v>-91.240790000000004</v>
      </c>
      <c r="D63" s="166">
        <v>4.5</v>
      </c>
      <c r="E63" s="166" t="s">
        <v>223</v>
      </c>
      <c r="F63" s="167">
        <v>0</v>
      </c>
    </row>
    <row r="64" spans="1:6">
      <c r="A64" s="164">
        <v>63</v>
      </c>
      <c r="B64" s="165">
        <v>46.07761</v>
      </c>
      <c r="C64" s="165">
        <v>-91.239109999999997</v>
      </c>
      <c r="D64" s="166">
        <v>6</v>
      </c>
      <c r="E64" s="166" t="s">
        <v>223</v>
      </c>
      <c r="F64" s="167">
        <v>0</v>
      </c>
    </row>
    <row r="65" spans="1:6">
      <c r="A65" s="164">
        <v>64</v>
      </c>
      <c r="B65" s="165">
        <v>46.077620000000003</v>
      </c>
      <c r="C65" s="165">
        <v>-91.23827</v>
      </c>
      <c r="D65" s="166">
        <v>18.5</v>
      </c>
      <c r="E65" s="166" t="s">
        <v>223</v>
      </c>
      <c r="F65" s="167">
        <v>0</v>
      </c>
    </row>
    <row r="66" spans="1:6">
      <c r="A66" s="164">
        <v>65</v>
      </c>
      <c r="B66" s="165">
        <v>46.077629999999999</v>
      </c>
      <c r="C66" s="165">
        <v>-91.237430000000003</v>
      </c>
      <c r="D66" s="166">
        <v>18.5</v>
      </c>
      <c r="E66" s="166" t="s">
        <v>223</v>
      </c>
      <c r="F66" s="167">
        <v>0</v>
      </c>
    </row>
    <row r="67" spans="1:6">
      <c r="A67" s="164">
        <v>66</v>
      </c>
      <c r="B67" s="165">
        <v>46.077640000000002</v>
      </c>
      <c r="C67" s="165">
        <v>-91.236590000000007</v>
      </c>
      <c r="D67" s="166">
        <v>18.5</v>
      </c>
      <c r="E67" s="166" t="s">
        <v>223</v>
      </c>
      <c r="F67" s="167">
        <v>0</v>
      </c>
    </row>
    <row r="68" spans="1:6">
      <c r="A68" s="164">
        <v>67</v>
      </c>
      <c r="B68" s="165">
        <v>46.077649999999998</v>
      </c>
      <c r="C68" s="165">
        <v>-91.235749999999996</v>
      </c>
      <c r="D68" s="166">
        <v>19.5</v>
      </c>
      <c r="E68" s="166" t="s">
        <v>223</v>
      </c>
      <c r="F68" s="167">
        <v>0</v>
      </c>
    </row>
    <row r="69" spans="1:6">
      <c r="A69" s="164">
        <v>68</v>
      </c>
      <c r="B69" s="165">
        <v>46.077660000000002</v>
      </c>
      <c r="C69" s="165">
        <v>-91.234909999999999</v>
      </c>
      <c r="D69" s="166">
        <v>19.5</v>
      </c>
      <c r="E69" s="166" t="s">
        <v>223</v>
      </c>
      <c r="F69" s="167">
        <v>0</v>
      </c>
    </row>
    <row r="70" spans="1:6">
      <c r="A70" s="164">
        <v>69</v>
      </c>
      <c r="B70" s="165">
        <v>46.077660000000002</v>
      </c>
      <c r="C70" s="165">
        <v>-91.234070000000003</v>
      </c>
      <c r="D70" s="166">
        <v>10</v>
      </c>
      <c r="E70" s="166" t="s">
        <v>223</v>
      </c>
      <c r="F70" s="167">
        <v>0</v>
      </c>
    </row>
    <row r="71" spans="1:6">
      <c r="A71" s="164">
        <v>70</v>
      </c>
      <c r="B71" s="165">
        <v>46.078099999999999</v>
      </c>
      <c r="C71" s="165">
        <v>-91.247529999999998</v>
      </c>
      <c r="D71" s="166">
        <v>2.5</v>
      </c>
      <c r="E71" s="166" t="s">
        <v>223</v>
      </c>
      <c r="F71" s="167">
        <v>0</v>
      </c>
    </row>
    <row r="72" spans="1:6">
      <c r="A72" s="164">
        <v>71</v>
      </c>
      <c r="B72" s="165">
        <v>46.078110000000002</v>
      </c>
      <c r="C72" s="165">
        <v>-91.246679999999998</v>
      </c>
      <c r="D72" s="166">
        <v>4</v>
      </c>
      <c r="E72" s="166" t="s">
        <v>223</v>
      </c>
      <c r="F72" s="167">
        <v>0</v>
      </c>
    </row>
    <row r="73" spans="1:6">
      <c r="A73" s="164">
        <v>72</v>
      </c>
      <c r="B73" s="165">
        <v>46.078119999999998</v>
      </c>
      <c r="C73" s="165">
        <v>-91.245840000000001</v>
      </c>
      <c r="D73" s="166">
        <v>5</v>
      </c>
      <c r="E73" s="166" t="s">
        <v>223</v>
      </c>
      <c r="F73" s="167">
        <v>0</v>
      </c>
    </row>
    <row r="74" spans="1:6">
      <c r="A74" s="164">
        <v>73</v>
      </c>
      <c r="B74" s="165">
        <v>46.078130000000002</v>
      </c>
      <c r="C74" s="165">
        <v>-91.245000000000005</v>
      </c>
      <c r="D74" s="166">
        <v>6</v>
      </c>
      <c r="E74" s="166" t="s">
        <v>223</v>
      </c>
      <c r="F74" s="167">
        <v>0</v>
      </c>
    </row>
    <row r="75" spans="1:6">
      <c r="A75" s="164">
        <v>74</v>
      </c>
      <c r="B75" s="165">
        <v>46.078139999999998</v>
      </c>
      <c r="C75" s="165">
        <v>-91.244159999999994</v>
      </c>
      <c r="D75" s="166">
        <v>5</v>
      </c>
      <c r="E75" s="166" t="s">
        <v>223</v>
      </c>
      <c r="F75" s="167">
        <v>0</v>
      </c>
    </row>
    <row r="76" spans="1:6">
      <c r="A76" s="164">
        <v>75</v>
      </c>
      <c r="B76" s="165">
        <v>46.078150000000001</v>
      </c>
      <c r="C76" s="165">
        <v>-91.243319999999997</v>
      </c>
      <c r="D76" s="166">
        <v>5</v>
      </c>
      <c r="E76" s="166" t="s">
        <v>223</v>
      </c>
      <c r="F76" s="167">
        <v>0</v>
      </c>
    </row>
    <row r="77" spans="1:6">
      <c r="A77" s="164">
        <v>76</v>
      </c>
      <c r="B77" s="165">
        <v>46.078159999999997</v>
      </c>
      <c r="C77" s="165">
        <v>-91.24248</v>
      </c>
      <c r="D77" s="166">
        <v>6.5</v>
      </c>
      <c r="E77" s="166" t="s">
        <v>223</v>
      </c>
      <c r="F77" s="167">
        <v>0</v>
      </c>
    </row>
    <row r="78" spans="1:6">
      <c r="A78" s="164">
        <v>77</v>
      </c>
      <c r="B78" s="165">
        <v>46.07817</v>
      </c>
      <c r="C78" s="165">
        <v>-91.241640000000004</v>
      </c>
      <c r="D78" s="166">
        <v>6</v>
      </c>
      <c r="E78" s="166" t="s">
        <v>223</v>
      </c>
      <c r="F78" s="167">
        <v>0</v>
      </c>
    </row>
    <row r="79" spans="1:6">
      <c r="A79" s="164">
        <v>78</v>
      </c>
      <c r="B79" s="165">
        <v>46.078180000000003</v>
      </c>
      <c r="C79" s="165">
        <v>-91.240799999999993</v>
      </c>
      <c r="D79" s="166">
        <v>5</v>
      </c>
      <c r="E79" s="166" t="s">
        <v>223</v>
      </c>
      <c r="F79" s="167">
        <v>0</v>
      </c>
    </row>
    <row r="80" spans="1:6">
      <c r="A80" s="164">
        <v>79</v>
      </c>
      <c r="B80" s="165">
        <v>46.078189999999999</v>
      </c>
      <c r="C80" s="165">
        <v>-91.23912</v>
      </c>
      <c r="D80" s="166">
        <v>12</v>
      </c>
      <c r="E80" s="166" t="s">
        <v>223</v>
      </c>
      <c r="F80" s="167">
        <v>0</v>
      </c>
    </row>
    <row r="81" spans="1:6">
      <c r="A81" s="164">
        <v>80</v>
      </c>
      <c r="B81" s="165">
        <v>46.078200000000002</v>
      </c>
      <c r="C81" s="165">
        <v>-91.238280000000003</v>
      </c>
      <c r="D81" s="166">
        <v>18.5</v>
      </c>
      <c r="E81" s="166" t="s">
        <v>223</v>
      </c>
      <c r="F81" s="167">
        <v>0</v>
      </c>
    </row>
    <row r="82" spans="1:6">
      <c r="A82" s="164">
        <v>81</v>
      </c>
      <c r="B82" s="165">
        <v>46.078209999999999</v>
      </c>
      <c r="C82" s="165">
        <v>-91.237440000000007</v>
      </c>
      <c r="D82" s="166">
        <v>19</v>
      </c>
      <c r="E82" s="166" t="s">
        <v>223</v>
      </c>
      <c r="F82" s="167">
        <v>0</v>
      </c>
    </row>
    <row r="83" spans="1:6">
      <c r="A83" s="164">
        <v>82</v>
      </c>
      <c r="B83" s="165">
        <v>46.078220000000002</v>
      </c>
      <c r="C83" s="165">
        <v>-91.236599999999996</v>
      </c>
      <c r="D83" s="166">
        <v>19.5</v>
      </c>
      <c r="E83" s="166" t="s">
        <v>223</v>
      </c>
      <c r="F83" s="167">
        <v>0</v>
      </c>
    </row>
    <row r="84" spans="1:6">
      <c r="A84" s="164">
        <v>83</v>
      </c>
      <c r="B84" s="165">
        <v>46.078229999999998</v>
      </c>
      <c r="C84" s="165">
        <v>-91.235759999999999</v>
      </c>
      <c r="D84" s="166">
        <v>20</v>
      </c>
      <c r="E84" s="166" t="s">
        <v>223</v>
      </c>
      <c r="F84" s="167">
        <v>0</v>
      </c>
    </row>
    <row r="85" spans="1:6">
      <c r="A85" s="164">
        <v>84</v>
      </c>
      <c r="B85" s="165">
        <v>46.078240000000001</v>
      </c>
      <c r="C85" s="165">
        <v>-91.234920000000002</v>
      </c>
      <c r="D85" s="166">
        <v>20.5</v>
      </c>
      <c r="E85" s="166" t="s">
        <v>223</v>
      </c>
      <c r="F85" s="167">
        <v>0</v>
      </c>
    </row>
    <row r="86" spans="1:6">
      <c r="A86" s="164">
        <v>85</v>
      </c>
      <c r="B86" s="165">
        <v>46.078249999999997</v>
      </c>
      <c r="C86" s="165">
        <v>-91.234080000000006</v>
      </c>
      <c r="D86" s="166">
        <v>18.5</v>
      </c>
      <c r="E86" s="166" t="s">
        <v>223</v>
      </c>
      <c r="F86" s="167">
        <v>0</v>
      </c>
    </row>
    <row r="87" spans="1:6">
      <c r="A87" s="164">
        <v>86</v>
      </c>
      <c r="B87" s="165">
        <v>46.07826</v>
      </c>
      <c r="C87" s="165">
        <v>-91.233239999999995</v>
      </c>
      <c r="D87" s="166">
        <v>1.5</v>
      </c>
      <c r="E87" s="166" t="s">
        <v>225</v>
      </c>
      <c r="F87" s="167">
        <v>0</v>
      </c>
    </row>
    <row r="88" spans="1:6">
      <c r="A88" s="164">
        <v>87</v>
      </c>
      <c r="B88" s="165">
        <v>46.078690000000002</v>
      </c>
      <c r="C88" s="165">
        <v>-91.247540000000001</v>
      </c>
      <c r="D88" s="166">
        <v>5</v>
      </c>
      <c r="E88" s="166" t="s">
        <v>223</v>
      </c>
      <c r="F88" s="167">
        <v>0</v>
      </c>
    </row>
    <row r="89" spans="1:6">
      <c r="A89" s="164">
        <v>88</v>
      </c>
      <c r="B89" s="165">
        <v>46.078699999999998</v>
      </c>
      <c r="C89" s="165">
        <v>-91.246700000000004</v>
      </c>
      <c r="D89" s="166">
        <v>5</v>
      </c>
      <c r="E89" s="166" t="s">
        <v>223</v>
      </c>
      <c r="F89" s="167">
        <v>0</v>
      </c>
    </row>
    <row r="90" spans="1:6">
      <c r="A90" s="164">
        <v>89</v>
      </c>
      <c r="B90" s="165">
        <v>46.078710000000001</v>
      </c>
      <c r="C90" s="165">
        <v>-91.245859999999993</v>
      </c>
      <c r="D90" s="166">
        <v>5</v>
      </c>
      <c r="E90" s="166" t="s">
        <v>223</v>
      </c>
      <c r="F90" s="167">
        <v>0</v>
      </c>
    </row>
    <row r="91" spans="1:6">
      <c r="A91" s="164">
        <v>90</v>
      </c>
      <c r="B91" s="165">
        <v>46.078719999999997</v>
      </c>
      <c r="C91" s="165">
        <v>-91.245019999999997</v>
      </c>
      <c r="D91" s="166">
        <v>3.5</v>
      </c>
      <c r="E91" s="166" t="s">
        <v>223</v>
      </c>
      <c r="F91" s="167">
        <v>0</v>
      </c>
    </row>
    <row r="92" spans="1:6">
      <c r="A92" s="164">
        <v>91</v>
      </c>
      <c r="B92" s="165">
        <v>46.07873</v>
      </c>
      <c r="C92" s="165">
        <v>-91.24418</v>
      </c>
      <c r="D92" s="166">
        <v>5.5</v>
      </c>
      <c r="E92" s="166" t="s">
        <v>223</v>
      </c>
      <c r="F92" s="167">
        <v>0</v>
      </c>
    </row>
    <row r="93" spans="1:6">
      <c r="A93" s="164">
        <v>92</v>
      </c>
      <c r="B93" s="165">
        <v>46.07873</v>
      </c>
      <c r="C93" s="165">
        <v>-91.243340000000003</v>
      </c>
      <c r="D93" s="166">
        <v>5.5</v>
      </c>
      <c r="E93" s="166" t="s">
        <v>223</v>
      </c>
      <c r="F93" s="167">
        <v>0</v>
      </c>
    </row>
    <row r="94" spans="1:6">
      <c r="A94" s="164">
        <v>93</v>
      </c>
      <c r="B94" s="165">
        <v>46.078740000000003</v>
      </c>
      <c r="C94" s="165">
        <v>-91.242500000000007</v>
      </c>
      <c r="D94" s="166">
        <v>4.5</v>
      </c>
      <c r="E94" s="166" t="s">
        <v>223</v>
      </c>
      <c r="F94" s="167">
        <v>0</v>
      </c>
    </row>
    <row r="95" spans="1:6">
      <c r="A95" s="164">
        <v>94</v>
      </c>
      <c r="B95" s="165">
        <v>46.078749999999999</v>
      </c>
      <c r="C95" s="165">
        <v>-91.241650000000007</v>
      </c>
      <c r="D95" s="166">
        <v>5</v>
      </c>
      <c r="E95" s="166" t="s">
        <v>223</v>
      </c>
      <c r="F95" s="167">
        <v>0</v>
      </c>
    </row>
    <row r="96" spans="1:6">
      <c r="A96" s="164">
        <v>95</v>
      </c>
      <c r="B96" s="165">
        <v>46.078760000000003</v>
      </c>
      <c r="C96" s="165">
        <v>-91.240809999999996</v>
      </c>
      <c r="D96" s="166">
        <v>5.5</v>
      </c>
      <c r="E96" s="166" t="s">
        <v>223</v>
      </c>
      <c r="F96" s="167">
        <v>0</v>
      </c>
    </row>
    <row r="97" spans="1:6">
      <c r="A97" s="164">
        <v>96</v>
      </c>
      <c r="B97" s="165">
        <v>46.078769999999999</v>
      </c>
      <c r="C97" s="165">
        <v>-91.23997</v>
      </c>
      <c r="D97" s="166">
        <v>5.5</v>
      </c>
      <c r="E97" s="166" t="s">
        <v>223</v>
      </c>
      <c r="F97" s="167">
        <v>0</v>
      </c>
    </row>
    <row r="98" spans="1:6">
      <c r="A98" s="164">
        <v>97</v>
      </c>
      <c r="B98" s="165">
        <v>46.078780000000002</v>
      </c>
      <c r="C98" s="165">
        <v>-91.239130000000003</v>
      </c>
      <c r="D98" s="166">
        <v>9</v>
      </c>
      <c r="E98" s="166" t="s">
        <v>223</v>
      </c>
      <c r="F98" s="167">
        <v>0</v>
      </c>
    </row>
    <row r="99" spans="1:6">
      <c r="A99" s="164">
        <v>98</v>
      </c>
      <c r="B99" s="165">
        <v>46.078789999999998</v>
      </c>
      <c r="C99" s="165">
        <v>-91.238290000000006</v>
      </c>
      <c r="D99" s="166">
        <v>15</v>
      </c>
      <c r="E99" s="166" t="s">
        <v>223</v>
      </c>
      <c r="F99" s="167">
        <v>0</v>
      </c>
    </row>
    <row r="100" spans="1:6">
      <c r="A100" s="164">
        <v>99</v>
      </c>
      <c r="B100" s="165">
        <v>46.078800000000001</v>
      </c>
      <c r="C100" s="165">
        <v>-91.237449999999995</v>
      </c>
      <c r="D100" s="166">
        <v>18</v>
      </c>
      <c r="E100" s="166" t="s">
        <v>223</v>
      </c>
      <c r="F100" s="167">
        <v>0</v>
      </c>
    </row>
    <row r="101" spans="1:6">
      <c r="A101" s="164">
        <v>100</v>
      </c>
      <c r="B101" s="165">
        <v>46.078809999999997</v>
      </c>
      <c r="C101" s="165">
        <v>-91.236609999999999</v>
      </c>
      <c r="D101" s="166">
        <v>20.5</v>
      </c>
      <c r="E101" s="166" t="s">
        <v>223</v>
      </c>
      <c r="F101" s="167">
        <v>0</v>
      </c>
    </row>
    <row r="102" spans="1:6">
      <c r="A102" s="164">
        <v>101</v>
      </c>
      <c r="B102" s="165">
        <v>46.07882</v>
      </c>
      <c r="C102" s="165">
        <v>-91.235770000000002</v>
      </c>
      <c r="D102" s="166">
        <v>20.5</v>
      </c>
      <c r="E102" s="166" t="s">
        <v>223</v>
      </c>
      <c r="F102" s="167">
        <v>0</v>
      </c>
    </row>
    <row r="103" spans="1:6">
      <c r="A103" s="164">
        <v>102</v>
      </c>
      <c r="B103" s="165">
        <v>46.078830000000004</v>
      </c>
      <c r="C103" s="165">
        <v>-91.234930000000006</v>
      </c>
      <c r="D103" s="166">
        <v>20</v>
      </c>
      <c r="E103" s="166" t="s">
        <v>223</v>
      </c>
      <c r="F103" s="167">
        <v>0</v>
      </c>
    </row>
    <row r="104" spans="1:6">
      <c r="A104" s="164">
        <v>103</v>
      </c>
      <c r="B104" s="165">
        <v>46.07884</v>
      </c>
      <c r="C104" s="165">
        <v>-91.234089999999995</v>
      </c>
      <c r="D104" s="166">
        <v>20.5</v>
      </c>
      <c r="E104" s="166" t="s">
        <v>223</v>
      </c>
      <c r="F104" s="167">
        <v>0</v>
      </c>
    </row>
    <row r="105" spans="1:6">
      <c r="A105" s="164">
        <v>104</v>
      </c>
      <c r="B105" s="165">
        <v>46.07884</v>
      </c>
      <c r="C105" s="165">
        <v>-91.233249999999998</v>
      </c>
      <c r="D105" s="166">
        <v>15.5</v>
      </c>
      <c r="E105" s="166" t="s">
        <v>223</v>
      </c>
      <c r="F105" s="167">
        <v>0</v>
      </c>
    </row>
    <row r="106" spans="1:6">
      <c r="A106" s="164">
        <v>105</v>
      </c>
      <c r="B106" s="165">
        <v>46.078850000000003</v>
      </c>
      <c r="C106" s="165">
        <v>-91.232410000000002</v>
      </c>
      <c r="D106" s="166">
        <v>4</v>
      </c>
      <c r="E106" s="166" t="s">
        <v>224</v>
      </c>
      <c r="F106" s="167">
        <v>0</v>
      </c>
    </row>
    <row r="107" spans="1:6">
      <c r="A107" s="164">
        <v>106</v>
      </c>
      <c r="B107" s="165">
        <v>46.079270000000001</v>
      </c>
      <c r="C107" s="165">
        <v>-91.247550000000004</v>
      </c>
      <c r="D107" s="166">
        <v>4</v>
      </c>
      <c r="E107" s="166" t="s">
        <v>223</v>
      </c>
      <c r="F107" s="167">
        <v>0</v>
      </c>
    </row>
    <row r="108" spans="1:6">
      <c r="A108" s="164">
        <v>107</v>
      </c>
      <c r="B108" s="165">
        <v>46.079279999999997</v>
      </c>
      <c r="C108" s="165">
        <v>-91.246709999999993</v>
      </c>
      <c r="D108" s="166">
        <v>4.5</v>
      </c>
      <c r="E108" s="166" t="s">
        <v>223</v>
      </c>
      <c r="F108" s="167">
        <v>0</v>
      </c>
    </row>
    <row r="109" spans="1:6">
      <c r="A109" s="164">
        <v>108</v>
      </c>
      <c r="B109" s="165">
        <v>46.07929</v>
      </c>
      <c r="C109" s="165">
        <v>-91.245869999999996</v>
      </c>
      <c r="D109" s="166">
        <v>5.5</v>
      </c>
      <c r="E109" s="166" t="s">
        <v>223</v>
      </c>
      <c r="F109" s="167">
        <v>0</v>
      </c>
    </row>
    <row r="110" spans="1:6">
      <c r="A110" s="164">
        <v>109</v>
      </c>
      <c r="B110" s="165">
        <v>46.079300000000003</v>
      </c>
      <c r="C110" s="165">
        <v>-91.24503</v>
      </c>
      <c r="D110" s="166">
        <v>4.5</v>
      </c>
      <c r="E110" s="166" t="s">
        <v>223</v>
      </c>
      <c r="F110" s="167">
        <v>0</v>
      </c>
    </row>
    <row r="111" spans="1:6">
      <c r="A111" s="164">
        <v>110</v>
      </c>
      <c r="B111" s="165">
        <v>46.07931</v>
      </c>
      <c r="C111" s="165">
        <v>-91.244190000000003</v>
      </c>
      <c r="D111" s="166">
        <v>5</v>
      </c>
      <c r="E111" s="166" t="s">
        <v>223</v>
      </c>
      <c r="F111" s="167">
        <v>0</v>
      </c>
    </row>
    <row r="112" spans="1:6">
      <c r="A112" s="164">
        <v>111</v>
      </c>
      <c r="B112" s="165">
        <v>46.079320000000003</v>
      </c>
      <c r="C112" s="165">
        <v>-91.243350000000007</v>
      </c>
      <c r="D112" s="166">
        <v>6</v>
      </c>
      <c r="E112" s="166" t="s">
        <v>223</v>
      </c>
      <c r="F112" s="167">
        <v>0</v>
      </c>
    </row>
    <row r="113" spans="1:6">
      <c r="A113" s="164">
        <v>112</v>
      </c>
      <c r="B113" s="165">
        <v>46.079329999999999</v>
      </c>
      <c r="C113" s="165">
        <v>-91.242509999999996</v>
      </c>
      <c r="D113" s="166">
        <v>5.5</v>
      </c>
      <c r="E113" s="166" t="s">
        <v>223</v>
      </c>
      <c r="F113" s="167">
        <v>0</v>
      </c>
    </row>
    <row r="114" spans="1:6">
      <c r="A114" s="164">
        <v>113</v>
      </c>
      <c r="B114" s="165">
        <v>46.079340000000002</v>
      </c>
      <c r="C114" s="165">
        <v>-91.241669999999999</v>
      </c>
      <c r="D114" s="166">
        <v>6</v>
      </c>
      <c r="E114" s="166" t="s">
        <v>223</v>
      </c>
      <c r="F114" s="167">
        <v>0</v>
      </c>
    </row>
    <row r="115" spans="1:6">
      <c r="A115" s="164">
        <v>114</v>
      </c>
      <c r="B115" s="165">
        <v>46.079349999999998</v>
      </c>
      <c r="C115" s="165">
        <v>-91.240830000000003</v>
      </c>
      <c r="D115" s="166">
        <v>6.5</v>
      </c>
      <c r="E115" s="166" t="s">
        <v>223</v>
      </c>
      <c r="F115" s="167">
        <v>0</v>
      </c>
    </row>
    <row r="116" spans="1:6">
      <c r="A116" s="164">
        <v>115</v>
      </c>
      <c r="B116" s="165">
        <v>46.079360000000001</v>
      </c>
      <c r="C116" s="165">
        <v>-91.239990000000006</v>
      </c>
      <c r="D116" s="166">
        <v>10</v>
      </c>
      <c r="E116" s="166" t="s">
        <v>223</v>
      </c>
      <c r="F116" s="167">
        <v>0</v>
      </c>
    </row>
    <row r="117" spans="1:6">
      <c r="A117" s="164">
        <v>116</v>
      </c>
      <c r="B117" s="165">
        <v>46.079360000000001</v>
      </c>
      <c r="C117" s="165">
        <v>-91.239149999999995</v>
      </c>
      <c r="D117" s="166">
        <v>5.5</v>
      </c>
      <c r="E117" s="166" t="s">
        <v>223</v>
      </c>
      <c r="F117" s="167">
        <v>0</v>
      </c>
    </row>
    <row r="118" spans="1:6">
      <c r="A118" s="164">
        <v>117</v>
      </c>
      <c r="B118" s="165">
        <v>46.079369999999997</v>
      </c>
      <c r="C118" s="165">
        <v>-91.238309999999998</v>
      </c>
      <c r="D118" s="166">
        <v>7.5</v>
      </c>
      <c r="E118" s="166" t="s">
        <v>223</v>
      </c>
      <c r="F118" s="167">
        <v>0</v>
      </c>
    </row>
    <row r="119" spans="1:6">
      <c r="A119" s="164">
        <v>118</v>
      </c>
      <c r="B119" s="165">
        <v>46.07938</v>
      </c>
      <c r="C119" s="165">
        <v>-91.237470000000002</v>
      </c>
      <c r="D119" s="166">
        <v>3.5</v>
      </c>
      <c r="E119" s="166" t="s">
        <v>225</v>
      </c>
      <c r="F119" s="167">
        <v>0</v>
      </c>
    </row>
    <row r="120" spans="1:6">
      <c r="A120" s="164">
        <v>119</v>
      </c>
      <c r="B120" s="165">
        <v>46.079389999999997</v>
      </c>
      <c r="C120" s="165">
        <v>-91.236630000000005</v>
      </c>
      <c r="D120" s="166">
        <v>1</v>
      </c>
      <c r="E120" s="166" t="s">
        <v>224</v>
      </c>
      <c r="F120" s="167">
        <v>0</v>
      </c>
    </row>
    <row r="121" spans="1:6">
      <c r="A121" s="164">
        <v>120</v>
      </c>
      <c r="B121" s="165">
        <v>46.0794</v>
      </c>
      <c r="C121" s="165">
        <v>-91.235780000000005</v>
      </c>
      <c r="D121" s="166">
        <v>18.5</v>
      </c>
      <c r="E121" s="166" t="s">
        <v>223</v>
      </c>
      <c r="F121" s="167">
        <v>0</v>
      </c>
    </row>
    <row r="122" spans="1:6">
      <c r="A122" s="164">
        <v>121</v>
      </c>
      <c r="B122" s="165">
        <v>46.079410000000003</v>
      </c>
      <c r="C122" s="165">
        <v>-91.234939999999995</v>
      </c>
      <c r="D122" s="166">
        <v>19.5</v>
      </c>
      <c r="E122" s="166" t="s">
        <v>223</v>
      </c>
      <c r="F122" s="167">
        <v>0</v>
      </c>
    </row>
    <row r="123" spans="1:6">
      <c r="A123" s="164">
        <v>122</v>
      </c>
      <c r="B123" s="165">
        <v>46.079419999999999</v>
      </c>
      <c r="C123" s="165">
        <v>-91.234099999999998</v>
      </c>
      <c r="D123" s="166">
        <v>22</v>
      </c>
      <c r="F123" s="167">
        <v>0</v>
      </c>
    </row>
    <row r="124" spans="1:6">
      <c r="A124" s="164">
        <v>123</v>
      </c>
      <c r="B124" s="165">
        <v>46.079430000000002</v>
      </c>
      <c r="C124" s="165">
        <v>-91.233260000000001</v>
      </c>
      <c r="D124" s="166">
        <v>17</v>
      </c>
      <c r="E124" s="166" t="s">
        <v>223</v>
      </c>
      <c r="F124" s="167">
        <v>0</v>
      </c>
    </row>
    <row r="125" spans="1:6">
      <c r="A125" s="164">
        <v>124</v>
      </c>
      <c r="B125" s="165">
        <v>46.079439999999998</v>
      </c>
      <c r="C125" s="165">
        <v>-91.232420000000005</v>
      </c>
      <c r="D125" s="166">
        <v>9</v>
      </c>
      <c r="E125" s="166" t="s">
        <v>224</v>
      </c>
      <c r="F125" s="167">
        <v>0</v>
      </c>
    </row>
    <row r="126" spans="1:6">
      <c r="A126" s="164">
        <v>125</v>
      </c>
      <c r="B126" s="165">
        <v>46.079859999999996</v>
      </c>
      <c r="C126" s="165">
        <v>-91.247559999999993</v>
      </c>
      <c r="D126" s="166">
        <v>4</v>
      </c>
      <c r="E126" s="166" t="s">
        <v>223</v>
      </c>
      <c r="F126" s="167">
        <v>0</v>
      </c>
    </row>
    <row r="127" spans="1:6">
      <c r="A127" s="164">
        <v>126</v>
      </c>
      <c r="B127" s="165">
        <v>46.07987</v>
      </c>
      <c r="C127" s="165">
        <v>-91.246719999999996</v>
      </c>
      <c r="D127" s="166">
        <v>4.5</v>
      </c>
      <c r="E127" s="166" t="s">
        <v>223</v>
      </c>
      <c r="F127" s="167">
        <v>0</v>
      </c>
    </row>
    <row r="128" spans="1:6">
      <c r="A128" s="164">
        <v>127</v>
      </c>
      <c r="B128" s="165">
        <v>46.079880000000003</v>
      </c>
      <c r="C128" s="165">
        <v>-91.24588</v>
      </c>
      <c r="D128" s="166">
        <v>5</v>
      </c>
      <c r="E128" s="166" t="s">
        <v>223</v>
      </c>
      <c r="F128" s="167">
        <v>0</v>
      </c>
    </row>
    <row r="129" spans="1:6">
      <c r="A129" s="164">
        <v>128</v>
      </c>
      <c r="B129" s="165">
        <v>46.079889999999999</v>
      </c>
      <c r="C129" s="165">
        <v>-91.245040000000003</v>
      </c>
      <c r="D129" s="166">
        <v>5.5</v>
      </c>
      <c r="E129" s="166" t="s">
        <v>223</v>
      </c>
      <c r="F129" s="167">
        <v>0</v>
      </c>
    </row>
    <row r="130" spans="1:6">
      <c r="A130" s="164">
        <v>129</v>
      </c>
      <c r="B130" s="165">
        <v>46.079889999999999</v>
      </c>
      <c r="C130" s="165">
        <v>-91.244200000000006</v>
      </c>
      <c r="D130" s="166">
        <v>5</v>
      </c>
      <c r="E130" s="166" t="s">
        <v>223</v>
      </c>
      <c r="F130" s="167">
        <v>0</v>
      </c>
    </row>
    <row r="131" spans="1:6">
      <c r="A131" s="164">
        <v>130</v>
      </c>
      <c r="B131" s="165">
        <v>46.079900000000002</v>
      </c>
      <c r="C131" s="165">
        <v>-91.243359999999996</v>
      </c>
      <c r="D131" s="166">
        <v>5</v>
      </c>
      <c r="E131" s="166" t="s">
        <v>223</v>
      </c>
      <c r="F131" s="167">
        <v>0</v>
      </c>
    </row>
    <row r="132" spans="1:6">
      <c r="A132" s="164">
        <v>131</v>
      </c>
      <c r="B132" s="165">
        <v>46.079909999999998</v>
      </c>
      <c r="C132" s="165">
        <v>-91.242519999999999</v>
      </c>
      <c r="D132" s="166">
        <v>6</v>
      </c>
      <c r="E132" s="166" t="s">
        <v>223</v>
      </c>
      <c r="F132" s="167">
        <v>0</v>
      </c>
    </row>
    <row r="133" spans="1:6">
      <c r="A133" s="164">
        <v>132</v>
      </c>
      <c r="B133" s="165">
        <v>46.079920000000001</v>
      </c>
      <c r="C133" s="165">
        <v>-91.241680000000002</v>
      </c>
      <c r="D133" s="166">
        <v>6</v>
      </c>
      <c r="E133" s="166" t="s">
        <v>223</v>
      </c>
      <c r="F133" s="167">
        <v>0</v>
      </c>
    </row>
    <row r="134" spans="1:6">
      <c r="A134" s="164">
        <v>133</v>
      </c>
      <c r="B134" s="165">
        <v>46.079929999999997</v>
      </c>
      <c r="C134" s="165">
        <v>-91.240840000000006</v>
      </c>
      <c r="D134" s="166">
        <v>6</v>
      </c>
      <c r="E134" s="166" t="s">
        <v>223</v>
      </c>
      <c r="F134" s="167">
        <v>0</v>
      </c>
    </row>
    <row r="135" spans="1:6">
      <c r="A135" s="164">
        <v>134</v>
      </c>
      <c r="B135" s="165">
        <v>46.079940000000001</v>
      </c>
      <c r="C135" s="165">
        <v>-91.24</v>
      </c>
      <c r="D135" s="166">
        <v>6</v>
      </c>
      <c r="E135" s="166" t="s">
        <v>223</v>
      </c>
      <c r="F135" s="167">
        <v>0</v>
      </c>
    </row>
    <row r="136" spans="1:6">
      <c r="A136" s="164">
        <v>135</v>
      </c>
      <c r="B136" s="165">
        <v>46.079949999999997</v>
      </c>
      <c r="C136" s="165">
        <v>-91.239159999999998</v>
      </c>
      <c r="D136" s="166">
        <v>5</v>
      </c>
      <c r="E136" s="166" t="s">
        <v>223</v>
      </c>
      <c r="F136" s="167">
        <v>0</v>
      </c>
    </row>
    <row r="137" spans="1:6">
      <c r="A137" s="164">
        <v>136</v>
      </c>
      <c r="B137" s="165">
        <v>46.07996</v>
      </c>
      <c r="C137" s="165">
        <v>-91.238320000000002</v>
      </c>
      <c r="D137" s="166">
        <v>5</v>
      </c>
      <c r="E137" s="166" t="s">
        <v>223</v>
      </c>
      <c r="F137" s="167">
        <v>0</v>
      </c>
    </row>
    <row r="138" spans="1:6">
      <c r="A138" s="164">
        <v>137</v>
      </c>
      <c r="B138" s="165">
        <v>46.079990000000002</v>
      </c>
      <c r="C138" s="165">
        <v>-91.234960000000001</v>
      </c>
      <c r="D138" s="166">
        <v>2</v>
      </c>
      <c r="E138" s="166" t="s">
        <v>224</v>
      </c>
      <c r="F138" s="167">
        <v>0</v>
      </c>
    </row>
    <row r="139" spans="1:6">
      <c r="A139" s="164">
        <v>138</v>
      </c>
      <c r="B139" s="165">
        <v>46.08</v>
      </c>
      <c r="C139" s="165">
        <v>-91.234120000000004</v>
      </c>
      <c r="D139" s="166">
        <v>22</v>
      </c>
      <c r="F139" s="167">
        <v>0</v>
      </c>
    </row>
    <row r="140" spans="1:6">
      <c r="A140" s="164">
        <v>139</v>
      </c>
      <c r="B140" s="165">
        <v>46.080010000000001</v>
      </c>
      <c r="C140" s="165">
        <v>-91.233279999999993</v>
      </c>
      <c r="D140" s="166">
        <v>15.5</v>
      </c>
      <c r="E140" s="166" t="s">
        <v>223</v>
      </c>
      <c r="F140" s="167">
        <v>0</v>
      </c>
    </row>
    <row r="141" spans="1:6">
      <c r="A141" s="164">
        <v>140</v>
      </c>
      <c r="B141" s="165">
        <v>46.080019999999998</v>
      </c>
      <c r="C141" s="165">
        <v>-91.232439999999997</v>
      </c>
      <c r="D141" s="166">
        <v>7</v>
      </c>
      <c r="E141" s="166" t="s">
        <v>225</v>
      </c>
      <c r="F141" s="167">
        <v>0</v>
      </c>
    </row>
    <row r="142" spans="1:6">
      <c r="A142" s="164">
        <v>141</v>
      </c>
      <c r="B142" s="165">
        <v>46.080030000000001</v>
      </c>
      <c r="C142" s="165">
        <v>-91.2316</v>
      </c>
      <c r="D142" s="166">
        <v>7.5</v>
      </c>
      <c r="E142" s="166" t="s">
        <v>223</v>
      </c>
      <c r="F142" s="167">
        <v>0</v>
      </c>
    </row>
    <row r="143" spans="1:6">
      <c r="A143" s="164">
        <v>142</v>
      </c>
      <c r="B143" s="165">
        <v>46.08043</v>
      </c>
      <c r="C143" s="165">
        <v>-91.248419999999996</v>
      </c>
      <c r="D143" s="166" t="s">
        <v>226</v>
      </c>
      <c r="F143" s="167">
        <v>0</v>
      </c>
    </row>
    <row r="144" spans="1:6">
      <c r="A144" s="164">
        <v>143</v>
      </c>
      <c r="B144" s="165">
        <v>46.080440000000003</v>
      </c>
      <c r="C144" s="165">
        <v>-91.247579999999999</v>
      </c>
      <c r="D144" s="166">
        <v>3</v>
      </c>
      <c r="E144" s="166" t="s">
        <v>223</v>
      </c>
      <c r="F144" s="167">
        <v>0</v>
      </c>
    </row>
    <row r="145" spans="1:6">
      <c r="A145" s="164">
        <v>144</v>
      </c>
      <c r="B145" s="165">
        <v>46.080449999999999</v>
      </c>
      <c r="C145" s="165">
        <v>-91.246740000000003</v>
      </c>
      <c r="D145" s="166">
        <v>4</v>
      </c>
      <c r="E145" s="166" t="s">
        <v>223</v>
      </c>
      <c r="F145" s="167">
        <v>0</v>
      </c>
    </row>
    <row r="146" spans="1:6">
      <c r="A146" s="164">
        <v>145</v>
      </c>
      <c r="B146" s="165">
        <v>46.080460000000002</v>
      </c>
      <c r="C146" s="165">
        <v>-91.245900000000006</v>
      </c>
      <c r="D146" s="166">
        <v>5.5</v>
      </c>
      <c r="E146" s="166" t="s">
        <v>223</v>
      </c>
      <c r="F146" s="167">
        <v>0</v>
      </c>
    </row>
    <row r="147" spans="1:6">
      <c r="A147" s="164">
        <v>146</v>
      </c>
      <c r="B147" s="165">
        <v>46.080469999999998</v>
      </c>
      <c r="C147" s="165">
        <v>-91.245059999999995</v>
      </c>
      <c r="D147" s="166">
        <v>5</v>
      </c>
      <c r="E147" s="166" t="s">
        <v>223</v>
      </c>
      <c r="F147" s="167">
        <v>0</v>
      </c>
    </row>
    <row r="148" spans="1:6">
      <c r="A148" s="164">
        <v>147</v>
      </c>
      <c r="B148" s="165">
        <v>46.080480000000001</v>
      </c>
      <c r="C148" s="165">
        <v>-91.244219999999999</v>
      </c>
      <c r="D148" s="166">
        <v>5</v>
      </c>
      <c r="E148" s="166" t="s">
        <v>223</v>
      </c>
      <c r="F148" s="167">
        <v>0</v>
      </c>
    </row>
    <row r="149" spans="1:6">
      <c r="A149" s="164">
        <v>148</v>
      </c>
      <c r="B149" s="165">
        <v>46.080489999999998</v>
      </c>
      <c r="C149" s="165">
        <v>-91.243380000000002</v>
      </c>
      <c r="D149" s="166">
        <v>4</v>
      </c>
      <c r="E149" s="166" t="s">
        <v>223</v>
      </c>
      <c r="F149" s="167">
        <v>0</v>
      </c>
    </row>
    <row r="150" spans="1:6">
      <c r="A150" s="164">
        <v>149</v>
      </c>
      <c r="B150" s="165">
        <v>46.080500000000001</v>
      </c>
      <c r="C150" s="165">
        <v>-91.242540000000005</v>
      </c>
      <c r="D150" s="166">
        <v>5</v>
      </c>
      <c r="E150" s="166" t="s">
        <v>223</v>
      </c>
      <c r="F150" s="167">
        <v>0</v>
      </c>
    </row>
    <row r="151" spans="1:6">
      <c r="A151" s="164">
        <v>150</v>
      </c>
      <c r="B151" s="165">
        <v>46.080509999999997</v>
      </c>
      <c r="C151" s="165">
        <v>-91.241690000000006</v>
      </c>
      <c r="D151" s="166">
        <v>5</v>
      </c>
      <c r="E151" s="166" t="s">
        <v>223</v>
      </c>
      <c r="F151" s="167">
        <v>0</v>
      </c>
    </row>
    <row r="152" spans="1:6">
      <c r="A152" s="164">
        <v>151</v>
      </c>
      <c r="B152" s="165">
        <v>46.08052</v>
      </c>
      <c r="C152" s="165">
        <v>-91.240849999999995</v>
      </c>
      <c r="D152" s="166">
        <v>5.5</v>
      </c>
      <c r="E152" s="166" t="s">
        <v>223</v>
      </c>
      <c r="F152" s="167">
        <v>0</v>
      </c>
    </row>
    <row r="153" spans="1:6">
      <c r="A153" s="164">
        <v>152</v>
      </c>
      <c r="B153" s="165">
        <v>46.080530000000003</v>
      </c>
      <c r="C153" s="165">
        <v>-91.240009999999998</v>
      </c>
      <c r="D153" s="166">
        <v>5.5</v>
      </c>
      <c r="E153" s="166" t="s">
        <v>223</v>
      </c>
      <c r="F153" s="167">
        <v>0</v>
      </c>
    </row>
    <row r="154" spans="1:6">
      <c r="A154" s="164">
        <v>153</v>
      </c>
      <c r="B154" s="165">
        <v>46.080539999999999</v>
      </c>
      <c r="C154" s="165">
        <v>-91.239170000000001</v>
      </c>
      <c r="D154" s="166">
        <v>5</v>
      </c>
      <c r="E154" s="166" t="s">
        <v>223</v>
      </c>
      <c r="F154" s="167">
        <v>0</v>
      </c>
    </row>
    <row r="155" spans="1:6">
      <c r="A155" s="164">
        <v>154</v>
      </c>
      <c r="B155" s="165">
        <v>46.080539999999999</v>
      </c>
      <c r="C155" s="165">
        <v>-91.238330000000005</v>
      </c>
      <c r="D155" s="166">
        <v>3</v>
      </c>
      <c r="E155" s="166" t="s">
        <v>224</v>
      </c>
      <c r="F155" s="167">
        <v>0</v>
      </c>
    </row>
    <row r="156" spans="1:6">
      <c r="A156" s="164">
        <v>155</v>
      </c>
      <c r="B156" s="165">
        <v>46.080590000000001</v>
      </c>
      <c r="C156" s="165">
        <v>-91.234129999999993</v>
      </c>
      <c r="D156" s="166">
        <v>18.5</v>
      </c>
      <c r="E156" s="166" t="s">
        <v>223</v>
      </c>
      <c r="F156" s="167">
        <v>0</v>
      </c>
    </row>
    <row r="157" spans="1:6">
      <c r="A157" s="164">
        <v>156</v>
      </c>
      <c r="B157" s="165">
        <v>46.080599999999997</v>
      </c>
      <c r="C157" s="165">
        <v>-91.233289999999997</v>
      </c>
      <c r="D157" s="166">
        <v>13</v>
      </c>
      <c r="E157" s="166" t="s">
        <v>223</v>
      </c>
      <c r="F157" s="167">
        <v>0</v>
      </c>
    </row>
    <row r="158" spans="1:6">
      <c r="A158" s="164">
        <v>157</v>
      </c>
      <c r="B158" s="165">
        <v>46.08061</v>
      </c>
      <c r="C158" s="165">
        <v>-91.23245</v>
      </c>
      <c r="D158" s="166">
        <v>7</v>
      </c>
      <c r="E158" s="166" t="s">
        <v>223</v>
      </c>
      <c r="F158" s="167">
        <v>0</v>
      </c>
    </row>
    <row r="159" spans="1:6">
      <c r="A159" s="164">
        <v>158</v>
      </c>
      <c r="B159" s="165">
        <v>46.080620000000003</v>
      </c>
      <c r="C159" s="165">
        <v>-91.231610000000003</v>
      </c>
      <c r="D159" s="166">
        <v>5.5</v>
      </c>
      <c r="E159" s="166" t="s">
        <v>223</v>
      </c>
      <c r="F159" s="167">
        <v>0</v>
      </c>
    </row>
    <row r="160" spans="1:6">
      <c r="A160" s="164">
        <v>159</v>
      </c>
      <c r="B160" s="165">
        <v>46.081040000000002</v>
      </c>
      <c r="C160" s="165">
        <v>-91.246750000000006</v>
      </c>
      <c r="D160" s="166">
        <v>3</v>
      </c>
      <c r="E160" s="166" t="s">
        <v>223</v>
      </c>
      <c r="F160" s="167">
        <v>0</v>
      </c>
    </row>
    <row r="161" spans="1:6">
      <c r="A161" s="164">
        <v>160</v>
      </c>
      <c r="B161" s="165">
        <v>46.081049999999998</v>
      </c>
      <c r="C161" s="165">
        <v>-91.245909999999995</v>
      </c>
      <c r="D161" s="166">
        <v>3</v>
      </c>
      <c r="E161" s="166" t="s">
        <v>223</v>
      </c>
      <c r="F161" s="167">
        <v>0</v>
      </c>
    </row>
    <row r="162" spans="1:6">
      <c r="A162" s="164">
        <v>161</v>
      </c>
      <c r="B162" s="165">
        <v>46.081060000000001</v>
      </c>
      <c r="C162" s="165">
        <v>-91.245069999999998</v>
      </c>
      <c r="D162" s="166">
        <v>4</v>
      </c>
      <c r="E162" s="166" t="s">
        <v>223</v>
      </c>
      <c r="F162" s="167">
        <v>0</v>
      </c>
    </row>
    <row r="163" spans="1:6">
      <c r="A163" s="164">
        <v>162</v>
      </c>
      <c r="B163" s="165">
        <v>46.081069999999997</v>
      </c>
      <c r="C163" s="165">
        <v>-91.244230000000002</v>
      </c>
      <c r="D163" s="166">
        <v>4</v>
      </c>
      <c r="E163" s="166" t="s">
        <v>223</v>
      </c>
      <c r="F163" s="167">
        <v>0</v>
      </c>
    </row>
    <row r="164" spans="1:6">
      <c r="A164" s="164">
        <v>163</v>
      </c>
      <c r="B164" s="165">
        <v>46.08117</v>
      </c>
      <c r="C164" s="165">
        <v>-91.234139999999996</v>
      </c>
      <c r="D164" s="166">
        <v>8</v>
      </c>
      <c r="E164" s="166" t="s">
        <v>224</v>
      </c>
      <c r="F164" s="167">
        <v>0</v>
      </c>
    </row>
    <row r="165" spans="1:6">
      <c r="A165" s="164">
        <v>164</v>
      </c>
      <c r="B165" s="165">
        <v>46.081180000000003</v>
      </c>
      <c r="C165" s="165">
        <v>-91.2333</v>
      </c>
      <c r="D165" s="166">
        <v>20</v>
      </c>
      <c r="F165" s="167">
        <v>0</v>
      </c>
    </row>
    <row r="166" spans="1:6">
      <c r="A166" s="164">
        <v>165</v>
      </c>
      <c r="B166" s="165">
        <v>46.081189999999999</v>
      </c>
      <c r="C166" s="165">
        <v>-91.232460000000003</v>
      </c>
      <c r="D166" s="166">
        <v>7.5</v>
      </c>
      <c r="E166" s="166" t="s">
        <v>223</v>
      </c>
      <c r="F166" s="167">
        <v>0</v>
      </c>
    </row>
    <row r="167" spans="1:6">
      <c r="A167" s="164">
        <v>166</v>
      </c>
      <c r="B167" s="165">
        <v>46.081200000000003</v>
      </c>
      <c r="C167" s="165">
        <v>-91.231620000000007</v>
      </c>
      <c r="D167" s="166">
        <v>6.5</v>
      </c>
      <c r="E167" s="166" t="s">
        <v>223</v>
      </c>
      <c r="F167" s="167">
        <v>0</v>
      </c>
    </row>
    <row r="168" spans="1:6">
      <c r="A168" s="164">
        <v>167</v>
      </c>
      <c r="B168" s="165">
        <v>46.081740000000003</v>
      </c>
      <c r="C168" s="165">
        <v>-91.235839999999996</v>
      </c>
      <c r="D168" s="166">
        <v>3</v>
      </c>
      <c r="E168" s="166" t="s">
        <v>223</v>
      </c>
      <c r="F168" s="167">
        <v>0</v>
      </c>
    </row>
    <row r="169" spans="1:6">
      <c r="A169" s="164">
        <v>168</v>
      </c>
      <c r="B169" s="165">
        <v>46.08175</v>
      </c>
      <c r="C169" s="165">
        <v>-91.234999999999999</v>
      </c>
      <c r="D169" s="166">
        <v>3</v>
      </c>
      <c r="E169" s="166" t="s">
        <v>223</v>
      </c>
      <c r="F169" s="167">
        <v>0</v>
      </c>
    </row>
    <row r="170" spans="1:6">
      <c r="A170" s="164">
        <v>169</v>
      </c>
      <c r="B170" s="165">
        <v>46.081769999999999</v>
      </c>
      <c r="C170" s="165">
        <v>-91.233320000000006</v>
      </c>
      <c r="D170" s="166">
        <v>21</v>
      </c>
      <c r="F170" s="167">
        <v>0</v>
      </c>
    </row>
    <row r="171" spans="1:6">
      <c r="A171" s="164">
        <v>170</v>
      </c>
      <c r="B171" s="165">
        <v>46.081780000000002</v>
      </c>
      <c r="C171" s="165">
        <v>-91.232470000000006</v>
      </c>
      <c r="D171" s="166">
        <v>19</v>
      </c>
      <c r="F171" s="167">
        <v>0</v>
      </c>
    </row>
    <row r="172" spans="1:6">
      <c r="A172" s="164">
        <v>171</v>
      </c>
      <c r="B172" s="165">
        <v>46.081789999999998</v>
      </c>
      <c r="C172" s="165">
        <v>-91.231639999999999</v>
      </c>
      <c r="D172" s="166">
        <v>7</v>
      </c>
      <c r="E172" s="166" t="s">
        <v>223</v>
      </c>
      <c r="F172" s="167">
        <v>0</v>
      </c>
    </row>
    <row r="173" spans="1:6">
      <c r="A173" s="164">
        <v>172</v>
      </c>
      <c r="B173" s="165">
        <v>46.082320000000003</v>
      </c>
      <c r="C173" s="165">
        <v>-91.236689999999996</v>
      </c>
      <c r="D173" s="166">
        <v>3</v>
      </c>
      <c r="E173" s="166" t="s">
        <v>223</v>
      </c>
      <c r="F173" s="167">
        <v>0</v>
      </c>
    </row>
    <row r="174" spans="1:6">
      <c r="A174" s="164">
        <v>173</v>
      </c>
      <c r="B174" s="165">
        <v>46.082329999999999</v>
      </c>
      <c r="C174" s="165">
        <v>-91.235849999999999</v>
      </c>
      <c r="D174" s="166">
        <v>4.5</v>
      </c>
      <c r="E174" s="166" t="s">
        <v>223</v>
      </c>
      <c r="F174" s="167">
        <v>0</v>
      </c>
    </row>
    <row r="175" spans="1:6">
      <c r="A175" s="164">
        <v>174</v>
      </c>
      <c r="B175" s="165">
        <v>46.082340000000002</v>
      </c>
      <c r="C175" s="165">
        <v>-91.235010000000003</v>
      </c>
      <c r="D175" s="166">
        <v>4.5</v>
      </c>
      <c r="E175" s="166" t="s">
        <v>223</v>
      </c>
      <c r="F175" s="167">
        <v>0</v>
      </c>
    </row>
    <row r="176" spans="1:6">
      <c r="A176" s="164">
        <v>175</v>
      </c>
      <c r="B176" s="165">
        <v>46.082349999999998</v>
      </c>
      <c r="C176" s="165">
        <v>-91.233329999999995</v>
      </c>
      <c r="D176" s="166">
        <v>7.5</v>
      </c>
      <c r="E176" s="166" t="s">
        <v>223</v>
      </c>
      <c r="F176" s="167">
        <v>0</v>
      </c>
    </row>
    <row r="177" spans="1:6">
      <c r="A177" s="164">
        <v>176</v>
      </c>
      <c r="B177" s="165">
        <v>46.082360000000001</v>
      </c>
      <c r="C177" s="165">
        <v>-91.232489999999999</v>
      </c>
      <c r="D177" s="166">
        <v>21</v>
      </c>
      <c r="F177" s="167">
        <v>0</v>
      </c>
    </row>
    <row r="178" spans="1:6">
      <c r="A178" s="164">
        <v>177</v>
      </c>
      <c r="B178" s="165">
        <v>46.082369999999997</v>
      </c>
      <c r="C178" s="165">
        <v>-91.231650000000002</v>
      </c>
      <c r="D178" s="166">
        <v>19</v>
      </c>
      <c r="F178" s="167">
        <v>0</v>
      </c>
    </row>
    <row r="179" spans="1:6">
      <c r="A179" s="164">
        <v>178</v>
      </c>
      <c r="B179" s="165">
        <v>46.082380000000001</v>
      </c>
      <c r="C179" s="165">
        <v>-91.230810000000005</v>
      </c>
      <c r="D179" s="166">
        <v>8</v>
      </c>
      <c r="E179" s="166" t="s">
        <v>223</v>
      </c>
      <c r="F179" s="167">
        <v>0</v>
      </c>
    </row>
    <row r="180" spans="1:6">
      <c r="A180" s="164">
        <v>179</v>
      </c>
      <c r="B180" s="165">
        <v>46.082889999999999</v>
      </c>
      <c r="C180" s="165">
        <v>-91.237539999999996</v>
      </c>
      <c r="D180" s="166">
        <v>5</v>
      </c>
      <c r="E180" s="166" t="s">
        <v>223</v>
      </c>
      <c r="F180" s="167">
        <v>0</v>
      </c>
    </row>
    <row r="181" spans="1:6">
      <c r="A181" s="164">
        <v>180</v>
      </c>
      <c r="B181" s="165">
        <v>46.082900000000002</v>
      </c>
      <c r="C181" s="165">
        <v>-91.236699999999999</v>
      </c>
      <c r="D181" s="166">
        <v>5</v>
      </c>
      <c r="E181" s="166" t="s">
        <v>223</v>
      </c>
      <c r="F181" s="167">
        <v>0</v>
      </c>
    </row>
    <row r="182" spans="1:6">
      <c r="A182" s="164">
        <v>181</v>
      </c>
      <c r="B182" s="165">
        <v>46.082909999999998</v>
      </c>
      <c r="C182" s="165">
        <v>-91.235860000000002</v>
      </c>
      <c r="D182" s="166">
        <v>5.5</v>
      </c>
      <c r="E182" s="166" t="s">
        <v>223</v>
      </c>
      <c r="F182" s="167">
        <v>0</v>
      </c>
    </row>
    <row r="183" spans="1:6">
      <c r="A183" s="164">
        <v>182</v>
      </c>
      <c r="B183" s="165">
        <v>46.082920000000001</v>
      </c>
      <c r="C183" s="165">
        <v>-91.235020000000006</v>
      </c>
      <c r="D183" s="166">
        <v>5</v>
      </c>
      <c r="E183" s="166" t="s">
        <v>223</v>
      </c>
      <c r="F183" s="167">
        <v>0</v>
      </c>
    </row>
    <row r="184" spans="1:6">
      <c r="A184" s="164">
        <v>183</v>
      </c>
      <c r="B184" s="165">
        <v>46.082929999999998</v>
      </c>
      <c r="C184" s="165">
        <v>-91.234179999999995</v>
      </c>
      <c r="D184" s="166">
        <v>4</v>
      </c>
      <c r="E184" s="166" t="s">
        <v>223</v>
      </c>
      <c r="F184" s="167">
        <v>0</v>
      </c>
    </row>
    <row r="185" spans="1:6">
      <c r="A185" s="164">
        <v>184</v>
      </c>
      <c r="B185" s="165">
        <v>46.082940000000001</v>
      </c>
      <c r="C185" s="165">
        <v>-91.233339999999998</v>
      </c>
      <c r="D185" s="166">
        <v>9</v>
      </c>
      <c r="E185" s="166" t="s">
        <v>223</v>
      </c>
      <c r="F185" s="167">
        <v>0</v>
      </c>
    </row>
    <row r="186" spans="1:6">
      <c r="A186" s="164">
        <v>185</v>
      </c>
      <c r="B186" s="165">
        <v>46.082949999999997</v>
      </c>
      <c r="C186" s="165">
        <v>-91.232500000000002</v>
      </c>
      <c r="D186" s="166">
        <v>19.5</v>
      </c>
      <c r="F186" s="167">
        <v>0</v>
      </c>
    </row>
    <row r="187" spans="1:6">
      <c r="A187" s="164">
        <v>186</v>
      </c>
      <c r="B187" s="165">
        <v>46.08296</v>
      </c>
      <c r="C187" s="165">
        <v>-91.231660000000005</v>
      </c>
      <c r="D187" s="166">
        <v>20</v>
      </c>
      <c r="F187" s="167">
        <v>0</v>
      </c>
    </row>
    <row r="188" spans="1:6">
      <c r="A188" s="164">
        <v>187</v>
      </c>
      <c r="B188" s="165">
        <v>46.082970000000003</v>
      </c>
      <c r="C188" s="165">
        <v>-91.230819999999994</v>
      </c>
      <c r="D188" s="166">
        <v>19</v>
      </c>
      <c r="F188" s="167">
        <v>0</v>
      </c>
    </row>
    <row r="189" spans="1:6">
      <c r="A189" s="164">
        <v>188</v>
      </c>
      <c r="B189" s="165">
        <v>46.082970000000003</v>
      </c>
      <c r="C189" s="165">
        <v>-91.229979999999998</v>
      </c>
      <c r="D189" s="166">
        <v>7.5</v>
      </c>
      <c r="E189" s="166" t="s">
        <v>223</v>
      </c>
      <c r="F189" s="167">
        <v>0</v>
      </c>
    </row>
    <row r="190" spans="1:6">
      <c r="A190" s="164">
        <v>189</v>
      </c>
      <c r="B190" s="165">
        <v>46.083469999999998</v>
      </c>
      <c r="C190" s="165">
        <v>-91.238399999999999</v>
      </c>
      <c r="D190" s="166">
        <v>4</v>
      </c>
      <c r="E190" s="166" t="s">
        <v>223</v>
      </c>
      <c r="F190" s="167">
        <v>0</v>
      </c>
    </row>
    <row r="191" spans="1:6">
      <c r="A191" s="164">
        <v>190</v>
      </c>
      <c r="B191" s="165">
        <v>46.083480000000002</v>
      </c>
      <c r="C191" s="165">
        <v>-91.237560000000002</v>
      </c>
      <c r="D191" s="166">
        <v>5</v>
      </c>
      <c r="E191" s="166" t="s">
        <v>223</v>
      </c>
      <c r="F191" s="167">
        <v>0</v>
      </c>
    </row>
    <row r="192" spans="1:6">
      <c r="A192" s="164">
        <v>191</v>
      </c>
      <c r="B192" s="165">
        <v>46.083489999999998</v>
      </c>
      <c r="C192" s="165">
        <v>-91.236720000000005</v>
      </c>
      <c r="D192" s="166">
        <v>6</v>
      </c>
      <c r="E192" s="166" t="s">
        <v>223</v>
      </c>
      <c r="F192" s="167">
        <v>0</v>
      </c>
    </row>
    <row r="193" spans="1:6">
      <c r="A193" s="164">
        <v>192</v>
      </c>
      <c r="B193" s="165">
        <v>46.083500000000001</v>
      </c>
      <c r="C193" s="165">
        <v>-91.235879999999995</v>
      </c>
      <c r="D193" s="166">
        <v>5</v>
      </c>
      <c r="E193" s="166" t="s">
        <v>223</v>
      </c>
      <c r="F193" s="167">
        <v>0</v>
      </c>
    </row>
    <row r="194" spans="1:6">
      <c r="A194" s="164">
        <v>193</v>
      </c>
      <c r="B194" s="165">
        <v>46.083500000000001</v>
      </c>
      <c r="C194" s="165">
        <v>-91.235039999999998</v>
      </c>
      <c r="D194" s="166">
        <v>5</v>
      </c>
      <c r="E194" s="166" t="s">
        <v>223</v>
      </c>
      <c r="F194" s="167">
        <v>0</v>
      </c>
    </row>
    <row r="195" spans="1:6">
      <c r="A195" s="164">
        <v>194</v>
      </c>
      <c r="B195" s="165">
        <v>46.083509999999997</v>
      </c>
      <c r="C195" s="165">
        <v>-91.234200000000001</v>
      </c>
      <c r="D195" s="166">
        <v>5.5</v>
      </c>
      <c r="E195" s="166" t="s">
        <v>223</v>
      </c>
      <c r="F195" s="167">
        <v>0</v>
      </c>
    </row>
    <row r="196" spans="1:6">
      <c r="A196" s="164">
        <v>195</v>
      </c>
      <c r="B196" s="165">
        <v>46.08352</v>
      </c>
      <c r="C196" s="165">
        <v>-91.233350000000002</v>
      </c>
      <c r="D196" s="166">
        <v>3.5</v>
      </c>
      <c r="E196" s="166" t="s">
        <v>224</v>
      </c>
      <c r="F196" s="167">
        <v>0</v>
      </c>
    </row>
    <row r="197" spans="1:6">
      <c r="A197" s="164">
        <v>196</v>
      </c>
      <c r="B197" s="165">
        <v>46.083530000000003</v>
      </c>
      <c r="C197" s="165">
        <v>-91.232510000000005</v>
      </c>
      <c r="D197" s="166">
        <v>19</v>
      </c>
      <c r="F197" s="167">
        <v>0</v>
      </c>
    </row>
    <row r="198" spans="1:6">
      <c r="A198" s="164">
        <v>197</v>
      </c>
      <c r="B198" s="165">
        <v>46.083539999999999</v>
      </c>
      <c r="C198" s="165">
        <v>-91.231669999999994</v>
      </c>
      <c r="D198" s="166">
        <v>19.5</v>
      </c>
      <c r="F198" s="167">
        <v>0</v>
      </c>
    </row>
    <row r="199" spans="1:6">
      <c r="A199" s="164">
        <v>198</v>
      </c>
      <c r="B199" s="165">
        <v>46.083550000000002</v>
      </c>
      <c r="C199" s="165">
        <v>-91.230829999999997</v>
      </c>
      <c r="D199" s="166">
        <v>20</v>
      </c>
      <c r="F199" s="167">
        <v>0</v>
      </c>
    </row>
    <row r="200" spans="1:6">
      <c r="A200" s="164">
        <v>199</v>
      </c>
      <c r="B200" s="165">
        <v>46.083559999999999</v>
      </c>
      <c r="C200" s="165">
        <v>-91.229990000000001</v>
      </c>
      <c r="D200" s="166">
        <v>18</v>
      </c>
      <c r="E200" s="166" t="s">
        <v>223</v>
      </c>
      <c r="F200" s="167">
        <v>0</v>
      </c>
    </row>
    <row r="201" spans="1:6">
      <c r="A201" s="164">
        <v>200</v>
      </c>
      <c r="B201" s="165">
        <v>46.083570000000002</v>
      </c>
      <c r="C201" s="165">
        <v>-91.229150000000004</v>
      </c>
      <c r="D201" s="166">
        <v>6</v>
      </c>
      <c r="E201" s="166" t="s">
        <v>223</v>
      </c>
      <c r="F201" s="167">
        <v>0</v>
      </c>
    </row>
    <row r="202" spans="1:6">
      <c r="A202" s="164">
        <v>201</v>
      </c>
      <c r="B202" s="165">
        <v>46.084040000000002</v>
      </c>
      <c r="C202" s="165">
        <v>-91.239249999999998</v>
      </c>
      <c r="D202" s="166">
        <v>2.5</v>
      </c>
      <c r="E202" s="166" t="s">
        <v>223</v>
      </c>
      <c r="F202" s="167">
        <v>0</v>
      </c>
    </row>
    <row r="203" spans="1:6">
      <c r="A203" s="164">
        <v>202</v>
      </c>
      <c r="B203" s="165">
        <v>46.084049999999998</v>
      </c>
      <c r="C203" s="165">
        <v>-91.238410000000002</v>
      </c>
      <c r="D203" s="166">
        <v>4</v>
      </c>
      <c r="E203" s="166" t="s">
        <v>223</v>
      </c>
      <c r="F203" s="167">
        <v>0</v>
      </c>
    </row>
    <row r="204" spans="1:6">
      <c r="A204" s="164">
        <v>203</v>
      </c>
      <c r="B204" s="165">
        <v>46.084060000000001</v>
      </c>
      <c r="C204" s="165">
        <v>-91.237570000000005</v>
      </c>
      <c r="D204" s="166">
        <v>4.5</v>
      </c>
      <c r="E204" s="166" t="s">
        <v>223</v>
      </c>
      <c r="F204" s="167">
        <v>0</v>
      </c>
    </row>
    <row r="205" spans="1:6">
      <c r="A205" s="164">
        <v>204</v>
      </c>
      <c r="B205" s="165">
        <v>46.084069999999997</v>
      </c>
      <c r="C205" s="165">
        <v>-91.236729999999994</v>
      </c>
      <c r="D205" s="166">
        <v>6</v>
      </c>
      <c r="E205" s="166" t="s">
        <v>223</v>
      </c>
      <c r="F205" s="167">
        <v>0</v>
      </c>
    </row>
    <row r="206" spans="1:6">
      <c r="A206" s="164">
        <v>205</v>
      </c>
      <c r="B206" s="165">
        <v>46.08408</v>
      </c>
      <c r="C206" s="165">
        <v>-91.235889999999998</v>
      </c>
      <c r="D206" s="166">
        <v>6</v>
      </c>
      <c r="E206" s="166" t="s">
        <v>223</v>
      </c>
      <c r="F206" s="167">
        <v>0</v>
      </c>
    </row>
    <row r="207" spans="1:6">
      <c r="A207" s="164">
        <v>206</v>
      </c>
      <c r="B207" s="165">
        <v>46.084090000000003</v>
      </c>
      <c r="C207" s="165">
        <v>-91.235050000000001</v>
      </c>
      <c r="D207" s="166">
        <v>6</v>
      </c>
      <c r="E207" s="166" t="s">
        <v>223</v>
      </c>
      <c r="F207" s="167">
        <v>0</v>
      </c>
    </row>
    <row r="208" spans="1:6">
      <c r="A208" s="164">
        <v>207</v>
      </c>
      <c r="B208" s="165">
        <v>46.084099999999999</v>
      </c>
      <c r="C208" s="165">
        <v>-91.234210000000004</v>
      </c>
      <c r="D208" s="166">
        <v>5</v>
      </c>
      <c r="E208" s="166" t="s">
        <v>223</v>
      </c>
      <c r="F208" s="167">
        <v>0</v>
      </c>
    </row>
    <row r="209" spans="1:6">
      <c r="A209" s="164">
        <v>208</v>
      </c>
      <c r="B209" s="165">
        <v>46.084119999999999</v>
      </c>
      <c r="C209" s="165">
        <v>-91.232529999999997</v>
      </c>
      <c r="D209" s="166">
        <v>18.5</v>
      </c>
      <c r="E209" s="166" t="s">
        <v>223</v>
      </c>
      <c r="F209" s="167">
        <v>0</v>
      </c>
    </row>
    <row r="210" spans="1:6">
      <c r="A210" s="164">
        <v>209</v>
      </c>
      <c r="B210" s="165">
        <v>46.084130000000002</v>
      </c>
      <c r="C210" s="165">
        <v>-91.23169</v>
      </c>
      <c r="D210" s="166">
        <v>19</v>
      </c>
      <c r="F210" s="167">
        <v>0</v>
      </c>
    </row>
    <row r="211" spans="1:6">
      <c r="A211" s="164">
        <v>210</v>
      </c>
      <c r="B211" s="165">
        <v>46.084130000000002</v>
      </c>
      <c r="C211" s="165">
        <v>-91.230850000000004</v>
      </c>
      <c r="D211" s="166">
        <v>19.5</v>
      </c>
      <c r="F211" s="167">
        <v>0</v>
      </c>
    </row>
    <row r="212" spans="1:6">
      <c r="A212" s="164">
        <v>211</v>
      </c>
      <c r="B212" s="165">
        <v>46.084139999999998</v>
      </c>
      <c r="C212" s="165">
        <v>-91.230009999999993</v>
      </c>
      <c r="D212" s="166">
        <v>19</v>
      </c>
      <c r="F212" s="167">
        <v>0</v>
      </c>
    </row>
    <row r="213" spans="1:6">
      <c r="A213" s="164">
        <v>212</v>
      </c>
      <c r="B213" s="165">
        <v>46.084150000000001</v>
      </c>
      <c r="C213" s="165">
        <v>-91.229169999999996</v>
      </c>
      <c r="D213" s="166">
        <v>7.5</v>
      </c>
      <c r="E213" s="166" t="s">
        <v>223</v>
      </c>
      <c r="F213" s="167">
        <v>0</v>
      </c>
    </row>
    <row r="214" spans="1:6">
      <c r="A214" s="164">
        <v>213</v>
      </c>
      <c r="B214" s="165">
        <v>46.084629999999997</v>
      </c>
      <c r="C214" s="165">
        <v>-91.239260000000002</v>
      </c>
      <c r="D214" s="166">
        <v>2.5</v>
      </c>
      <c r="E214" s="166" t="s">
        <v>223</v>
      </c>
      <c r="F214" s="167">
        <v>0</v>
      </c>
    </row>
    <row r="215" spans="1:6">
      <c r="A215" s="164">
        <v>214</v>
      </c>
      <c r="B215" s="165">
        <v>46.08464</v>
      </c>
      <c r="C215" s="165">
        <v>-91.238420000000005</v>
      </c>
      <c r="D215" s="166">
        <v>4</v>
      </c>
      <c r="E215" s="166" t="s">
        <v>223</v>
      </c>
      <c r="F215" s="167">
        <v>0</v>
      </c>
    </row>
    <row r="216" spans="1:6">
      <c r="A216" s="164">
        <v>215</v>
      </c>
      <c r="B216" s="165">
        <v>46.084650000000003</v>
      </c>
      <c r="C216" s="165">
        <v>-91.237579999999994</v>
      </c>
      <c r="D216" s="166">
        <v>5</v>
      </c>
      <c r="E216" s="166" t="s">
        <v>223</v>
      </c>
      <c r="F216" s="167">
        <v>0</v>
      </c>
    </row>
    <row r="217" spans="1:6">
      <c r="A217" s="164">
        <v>216</v>
      </c>
      <c r="B217" s="165">
        <v>46.08466</v>
      </c>
      <c r="C217" s="165">
        <v>-91.236739999999998</v>
      </c>
      <c r="D217" s="166">
        <v>4.5</v>
      </c>
      <c r="E217" s="166" t="s">
        <v>223</v>
      </c>
      <c r="F217" s="167">
        <v>0</v>
      </c>
    </row>
    <row r="218" spans="1:6">
      <c r="A218" s="164">
        <v>217</v>
      </c>
      <c r="B218" s="165">
        <v>46.084670000000003</v>
      </c>
      <c r="C218" s="165">
        <v>-91.235900000000001</v>
      </c>
      <c r="D218" s="166">
        <v>5.5</v>
      </c>
      <c r="E218" s="166" t="s">
        <v>223</v>
      </c>
      <c r="F218" s="167">
        <v>0</v>
      </c>
    </row>
    <row r="219" spans="1:6">
      <c r="A219" s="164">
        <v>218</v>
      </c>
      <c r="B219" s="165">
        <v>46.084670000000003</v>
      </c>
      <c r="C219" s="165">
        <v>-91.235060000000004</v>
      </c>
      <c r="D219" s="166">
        <v>5.5</v>
      </c>
      <c r="E219" s="166" t="s">
        <v>223</v>
      </c>
      <c r="F219" s="167">
        <v>0</v>
      </c>
    </row>
    <row r="220" spans="1:6">
      <c r="A220" s="164">
        <v>219</v>
      </c>
      <c r="B220" s="165">
        <v>46.084679999999999</v>
      </c>
      <c r="C220" s="165">
        <v>-91.234219999999993</v>
      </c>
      <c r="D220" s="166">
        <v>5.5</v>
      </c>
      <c r="E220" s="166" t="s">
        <v>223</v>
      </c>
      <c r="F220" s="167">
        <v>0</v>
      </c>
    </row>
    <row r="221" spans="1:6">
      <c r="A221" s="164">
        <v>220</v>
      </c>
      <c r="B221" s="165">
        <v>46.084690000000002</v>
      </c>
      <c r="C221" s="165">
        <v>-91.233379999999997</v>
      </c>
      <c r="D221" s="166">
        <v>5</v>
      </c>
      <c r="E221" s="166" t="s">
        <v>224</v>
      </c>
      <c r="F221" s="167">
        <v>0</v>
      </c>
    </row>
    <row r="222" spans="1:6">
      <c r="A222" s="164">
        <v>221</v>
      </c>
      <c r="B222" s="165">
        <v>46.084699999999998</v>
      </c>
      <c r="C222" s="165">
        <v>-91.23254</v>
      </c>
      <c r="D222" s="166">
        <v>16</v>
      </c>
      <c r="E222" s="166" t="s">
        <v>223</v>
      </c>
      <c r="F222" s="167">
        <v>0</v>
      </c>
    </row>
    <row r="223" spans="1:6">
      <c r="A223" s="164">
        <v>222</v>
      </c>
      <c r="B223" s="165">
        <v>46.084710000000001</v>
      </c>
      <c r="C223" s="165">
        <v>-91.231700000000004</v>
      </c>
      <c r="D223" s="166">
        <v>18.5</v>
      </c>
      <c r="E223" s="166" t="s">
        <v>223</v>
      </c>
      <c r="F223" s="167">
        <v>0</v>
      </c>
    </row>
    <row r="224" spans="1:6">
      <c r="A224" s="164">
        <v>223</v>
      </c>
      <c r="B224" s="165">
        <v>46.084719999999997</v>
      </c>
      <c r="C224" s="165">
        <v>-91.230860000000007</v>
      </c>
      <c r="D224" s="166">
        <v>20</v>
      </c>
      <c r="F224" s="167">
        <v>0</v>
      </c>
    </row>
    <row r="225" spans="1:6">
      <c r="A225" s="164">
        <v>224</v>
      </c>
      <c r="B225" s="165">
        <v>46.08473</v>
      </c>
      <c r="C225" s="165">
        <v>-91.230019999999996</v>
      </c>
      <c r="D225" s="166">
        <v>20</v>
      </c>
      <c r="F225" s="167">
        <v>0</v>
      </c>
    </row>
    <row r="226" spans="1:6">
      <c r="A226" s="164">
        <v>225</v>
      </c>
      <c r="B226" s="165">
        <v>46.084739999999996</v>
      </c>
      <c r="C226" s="165">
        <v>-91.229179999999999</v>
      </c>
      <c r="D226" s="166">
        <v>9</v>
      </c>
      <c r="E226" s="166" t="s">
        <v>223</v>
      </c>
      <c r="F226" s="167">
        <v>0</v>
      </c>
    </row>
    <row r="227" spans="1:6">
      <c r="A227" s="164">
        <v>226</v>
      </c>
      <c r="B227" s="165">
        <v>46.08475</v>
      </c>
      <c r="C227" s="165">
        <v>-91.228340000000003</v>
      </c>
      <c r="D227" s="166">
        <v>1</v>
      </c>
      <c r="E227" s="166" t="s">
        <v>225</v>
      </c>
      <c r="F227" s="167">
        <v>0</v>
      </c>
    </row>
    <row r="228" spans="1:6">
      <c r="A228" s="164">
        <v>227</v>
      </c>
      <c r="B228" s="165">
        <v>46.085209999999996</v>
      </c>
      <c r="C228" s="165">
        <v>-91.239279999999994</v>
      </c>
      <c r="D228" s="166">
        <v>2</v>
      </c>
      <c r="E228" s="166" t="s">
        <v>223</v>
      </c>
      <c r="F228" s="167">
        <v>0</v>
      </c>
    </row>
    <row r="229" spans="1:6">
      <c r="A229" s="164">
        <v>228</v>
      </c>
      <c r="B229" s="165">
        <v>46.08522</v>
      </c>
      <c r="C229" s="165">
        <v>-91.238439999999997</v>
      </c>
      <c r="D229" s="166">
        <v>4</v>
      </c>
      <c r="E229" s="166" t="s">
        <v>223</v>
      </c>
      <c r="F229" s="167">
        <v>0</v>
      </c>
    </row>
    <row r="230" spans="1:6">
      <c r="A230" s="164">
        <v>229</v>
      </c>
      <c r="B230" s="165">
        <v>46.085230000000003</v>
      </c>
      <c r="C230" s="165">
        <v>-91.2376</v>
      </c>
      <c r="D230" s="166">
        <v>4</v>
      </c>
      <c r="E230" s="166" t="s">
        <v>223</v>
      </c>
      <c r="F230" s="167">
        <v>0</v>
      </c>
    </row>
    <row r="231" spans="1:6">
      <c r="A231" s="164">
        <v>230</v>
      </c>
      <c r="B231" s="165">
        <v>46.085239999999999</v>
      </c>
      <c r="C231" s="165">
        <v>-91.236760000000004</v>
      </c>
      <c r="D231" s="166">
        <v>5</v>
      </c>
      <c r="E231" s="166" t="s">
        <v>223</v>
      </c>
      <c r="F231" s="167">
        <v>0</v>
      </c>
    </row>
    <row r="232" spans="1:6">
      <c r="A232" s="164">
        <v>231</v>
      </c>
      <c r="B232" s="165">
        <v>46.085250000000002</v>
      </c>
      <c r="C232" s="165">
        <v>-91.235910000000004</v>
      </c>
      <c r="D232" s="166">
        <v>5</v>
      </c>
      <c r="E232" s="166" t="s">
        <v>223</v>
      </c>
      <c r="F232" s="167">
        <v>0</v>
      </c>
    </row>
    <row r="233" spans="1:6">
      <c r="A233" s="164">
        <v>232</v>
      </c>
      <c r="B233" s="165">
        <v>46.085259999999998</v>
      </c>
      <c r="C233" s="165">
        <v>-91.235079999999996</v>
      </c>
      <c r="D233" s="166">
        <v>4</v>
      </c>
      <c r="E233" s="166" t="s">
        <v>223</v>
      </c>
      <c r="F233" s="167">
        <v>0</v>
      </c>
    </row>
    <row r="234" spans="1:6">
      <c r="A234" s="164">
        <v>233</v>
      </c>
      <c r="B234" s="165">
        <v>46.085270000000001</v>
      </c>
      <c r="C234" s="165">
        <v>-91.234229999999997</v>
      </c>
      <c r="D234" s="166">
        <v>4.5</v>
      </c>
      <c r="E234" s="166" t="s">
        <v>223</v>
      </c>
      <c r="F234" s="167">
        <v>0</v>
      </c>
    </row>
    <row r="235" spans="1:6">
      <c r="A235" s="164">
        <v>234</v>
      </c>
      <c r="B235" s="165">
        <v>46.085279999999997</v>
      </c>
      <c r="C235" s="165">
        <v>-91.23339</v>
      </c>
      <c r="D235" s="166">
        <v>5</v>
      </c>
      <c r="E235" s="166" t="s">
        <v>223</v>
      </c>
      <c r="F235" s="167">
        <v>0</v>
      </c>
    </row>
    <row r="236" spans="1:6">
      <c r="A236" s="164">
        <v>235</v>
      </c>
      <c r="B236" s="165">
        <v>46.085290000000001</v>
      </c>
      <c r="C236" s="165">
        <v>-91.232550000000003</v>
      </c>
      <c r="D236" s="166">
        <v>6</v>
      </c>
      <c r="E236" s="166" t="s">
        <v>225</v>
      </c>
      <c r="F236" s="167">
        <v>0</v>
      </c>
    </row>
    <row r="237" spans="1:6">
      <c r="A237" s="164">
        <v>236</v>
      </c>
      <c r="B237" s="165">
        <v>46.085299999999997</v>
      </c>
      <c r="C237" s="165">
        <v>-91.231710000000007</v>
      </c>
      <c r="D237" s="166">
        <v>18</v>
      </c>
      <c r="E237" s="166" t="s">
        <v>223</v>
      </c>
      <c r="F237" s="167">
        <v>0</v>
      </c>
    </row>
    <row r="238" spans="1:6">
      <c r="A238" s="164">
        <v>237</v>
      </c>
      <c r="B238" s="165">
        <v>46.085299999999997</v>
      </c>
      <c r="C238" s="165">
        <v>-91.230869999999996</v>
      </c>
      <c r="D238" s="166">
        <v>21</v>
      </c>
      <c r="F238" s="167">
        <v>0</v>
      </c>
    </row>
    <row r="239" spans="1:6">
      <c r="A239" s="164">
        <v>238</v>
      </c>
      <c r="B239" s="165">
        <v>46.08531</v>
      </c>
      <c r="C239" s="165">
        <v>-91.230029999999999</v>
      </c>
      <c r="D239" s="166">
        <v>19.5</v>
      </c>
      <c r="F239" s="167">
        <v>0</v>
      </c>
    </row>
    <row r="240" spans="1:6">
      <c r="A240" s="164">
        <v>239</v>
      </c>
      <c r="B240" s="165">
        <v>46.085320000000003</v>
      </c>
      <c r="C240" s="165">
        <v>-91.229190000000003</v>
      </c>
      <c r="D240" s="166">
        <v>10</v>
      </c>
      <c r="E240" s="166" t="s">
        <v>223</v>
      </c>
      <c r="F240" s="167">
        <v>0</v>
      </c>
    </row>
    <row r="241" spans="1:6">
      <c r="A241" s="164">
        <v>240</v>
      </c>
      <c r="B241" s="165">
        <v>46.085329999999999</v>
      </c>
      <c r="C241" s="165">
        <v>-91.228350000000006</v>
      </c>
      <c r="D241" s="166">
        <v>8</v>
      </c>
      <c r="E241" s="166" t="s">
        <v>223</v>
      </c>
      <c r="F241" s="167">
        <v>0</v>
      </c>
    </row>
    <row r="242" spans="1:6">
      <c r="A242" s="164">
        <v>241</v>
      </c>
      <c r="B242" s="165">
        <v>46.085810000000002</v>
      </c>
      <c r="C242" s="165">
        <v>-91.23845</v>
      </c>
      <c r="D242" s="166">
        <v>2</v>
      </c>
      <c r="E242" s="166" t="s">
        <v>223</v>
      </c>
      <c r="F242" s="167">
        <v>0</v>
      </c>
    </row>
    <row r="243" spans="1:6">
      <c r="A243" s="164">
        <v>242</v>
      </c>
      <c r="B243" s="165">
        <v>46.085819999999998</v>
      </c>
      <c r="C243" s="165">
        <v>-91.237610000000004</v>
      </c>
      <c r="D243" s="166">
        <v>4</v>
      </c>
      <c r="E243" s="166" t="s">
        <v>223</v>
      </c>
      <c r="F243" s="167">
        <v>0</v>
      </c>
    </row>
    <row r="244" spans="1:6">
      <c r="A244" s="164">
        <v>243</v>
      </c>
      <c r="B244" s="165">
        <v>46.085830000000001</v>
      </c>
      <c r="C244" s="165">
        <v>-91.236770000000007</v>
      </c>
      <c r="D244" s="166">
        <v>1.5</v>
      </c>
      <c r="E244" s="166" t="s">
        <v>225</v>
      </c>
      <c r="F244" s="167">
        <v>0</v>
      </c>
    </row>
    <row r="245" spans="1:6">
      <c r="A245" s="164">
        <v>244</v>
      </c>
      <c r="B245" s="165">
        <v>46.085830000000001</v>
      </c>
      <c r="C245" s="165">
        <v>-91.235929999999996</v>
      </c>
      <c r="D245" s="166">
        <v>4</v>
      </c>
      <c r="E245" s="166" t="s">
        <v>223</v>
      </c>
      <c r="F245" s="167">
        <v>0</v>
      </c>
    </row>
    <row r="246" spans="1:6">
      <c r="A246" s="164">
        <v>245</v>
      </c>
      <c r="B246" s="165">
        <v>46.085839999999997</v>
      </c>
      <c r="C246" s="165">
        <v>-91.23509</v>
      </c>
      <c r="D246" s="166">
        <v>5</v>
      </c>
      <c r="E246" s="166" t="s">
        <v>223</v>
      </c>
      <c r="F246" s="167">
        <v>0</v>
      </c>
    </row>
    <row r="247" spans="1:6">
      <c r="A247" s="164">
        <v>246</v>
      </c>
      <c r="B247" s="165">
        <v>46.085850000000001</v>
      </c>
      <c r="C247" s="165">
        <v>-91.234250000000003</v>
      </c>
      <c r="D247" s="166">
        <v>5.5</v>
      </c>
      <c r="E247" s="166" t="s">
        <v>223</v>
      </c>
      <c r="F247" s="167">
        <v>0</v>
      </c>
    </row>
    <row r="248" spans="1:6">
      <c r="A248" s="164">
        <v>247</v>
      </c>
      <c r="B248" s="165">
        <v>46.085859999999997</v>
      </c>
      <c r="C248" s="165">
        <v>-91.233410000000006</v>
      </c>
      <c r="D248" s="166">
        <v>5.5</v>
      </c>
      <c r="E248" s="166" t="s">
        <v>223</v>
      </c>
      <c r="F248" s="167">
        <v>0</v>
      </c>
    </row>
    <row r="249" spans="1:6">
      <c r="A249" s="164">
        <v>248</v>
      </c>
      <c r="B249" s="165">
        <v>46.08587</v>
      </c>
      <c r="C249" s="165">
        <v>-91.232569999999996</v>
      </c>
      <c r="D249" s="166">
        <v>5.5</v>
      </c>
      <c r="E249" s="166" t="s">
        <v>223</v>
      </c>
      <c r="F249" s="167">
        <v>0</v>
      </c>
    </row>
    <row r="250" spans="1:6">
      <c r="A250" s="164">
        <v>249</v>
      </c>
      <c r="B250" s="165">
        <v>46.085880000000003</v>
      </c>
      <c r="C250" s="165">
        <v>-91.231729999999999</v>
      </c>
      <c r="D250" s="166">
        <v>3</v>
      </c>
      <c r="E250" s="166" t="s">
        <v>225</v>
      </c>
      <c r="F250" s="167">
        <v>0</v>
      </c>
    </row>
    <row r="251" spans="1:6">
      <c r="A251" s="164">
        <v>250</v>
      </c>
      <c r="B251" s="165">
        <v>46.085889999999999</v>
      </c>
      <c r="C251" s="165">
        <v>-91.230879999999999</v>
      </c>
      <c r="D251" s="166">
        <v>22.5</v>
      </c>
      <c r="F251" s="167">
        <v>0</v>
      </c>
    </row>
    <row r="252" spans="1:6">
      <c r="A252" s="164">
        <v>251</v>
      </c>
      <c r="B252" s="165">
        <v>46.085900000000002</v>
      </c>
      <c r="C252" s="165">
        <v>-91.230040000000002</v>
      </c>
      <c r="D252" s="166">
        <v>19.5</v>
      </c>
      <c r="F252" s="167">
        <v>0</v>
      </c>
    </row>
    <row r="253" spans="1:6">
      <c r="A253" s="164">
        <v>252</v>
      </c>
      <c r="B253" s="165">
        <v>46.085909999999998</v>
      </c>
      <c r="C253" s="165">
        <v>-91.229200000000006</v>
      </c>
      <c r="D253" s="166">
        <v>9.5</v>
      </c>
      <c r="E253" s="166" t="s">
        <v>223</v>
      </c>
      <c r="F253" s="167">
        <v>0</v>
      </c>
    </row>
    <row r="254" spans="1:6">
      <c r="A254" s="164">
        <v>253</v>
      </c>
      <c r="B254" s="165">
        <v>46.085920000000002</v>
      </c>
      <c r="C254" s="165">
        <v>-91.228359999999995</v>
      </c>
      <c r="D254" s="166">
        <v>9</v>
      </c>
      <c r="E254" s="166" t="s">
        <v>223</v>
      </c>
      <c r="F254" s="167">
        <v>0</v>
      </c>
    </row>
    <row r="255" spans="1:6">
      <c r="A255" s="164">
        <v>254</v>
      </c>
      <c r="B255" s="165">
        <v>46.085929999999998</v>
      </c>
      <c r="C255" s="165">
        <v>-91.227519999999998</v>
      </c>
      <c r="D255" s="166">
        <v>3</v>
      </c>
      <c r="E255" s="166" t="s">
        <v>224</v>
      </c>
      <c r="F255" s="167">
        <v>0</v>
      </c>
    </row>
    <row r="256" spans="1:6">
      <c r="A256" s="164">
        <v>255</v>
      </c>
      <c r="B256" s="165">
        <v>46.086399999999998</v>
      </c>
      <c r="C256" s="165">
        <v>-91.237620000000007</v>
      </c>
      <c r="D256" s="166">
        <v>2</v>
      </c>
      <c r="E256" s="166" t="s">
        <v>223</v>
      </c>
      <c r="F256" s="167">
        <v>0</v>
      </c>
    </row>
    <row r="257" spans="1:6">
      <c r="A257" s="164">
        <v>256</v>
      </c>
      <c r="B257" s="165">
        <v>46.086410000000001</v>
      </c>
      <c r="C257" s="165">
        <v>-91.236779999999996</v>
      </c>
      <c r="D257" s="166">
        <v>4</v>
      </c>
      <c r="E257" s="166" t="s">
        <v>223</v>
      </c>
      <c r="F257" s="167">
        <v>0</v>
      </c>
    </row>
    <row r="258" spans="1:6">
      <c r="A258" s="164">
        <v>257</v>
      </c>
      <c r="B258" s="165">
        <v>46.086419999999997</v>
      </c>
      <c r="C258" s="165">
        <v>-91.235939999999999</v>
      </c>
      <c r="D258" s="166">
        <v>5</v>
      </c>
      <c r="E258" s="166" t="s">
        <v>223</v>
      </c>
      <c r="F258" s="167">
        <v>0</v>
      </c>
    </row>
    <row r="259" spans="1:6">
      <c r="A259" s="164">
        <v>258</v>
      </c>
      <c r="B259" s="165">
        <v>46.08643</v>
      </c>
      <c r="C259" s="165">
        <v>-91.235100000000003</v>
      </c>
      <c r="D259" s="166">
        <v>5</v>
      </c>
      <c r="E259" s="166" t="s">
        <v>223</v>
      </c>
      <c r="F259" s="167">
        <v>0</v>
      </c>
    </row>
    <row r="260" spans="1:6">
      <c r="A260" s="164">
        <v>259</v>
      </c>
      <c r="B260" s="165">
        <v>46.086440000000003</v>
      </c>
      <c r="C260" s="165">
        <v>-91.234260000000006</v>
      </c>
      <c r="D260" s="166">
        <v>5</v>
      </c>
      <c r="E260" s="166" t="s">
        <v>223</v>
      </c>
      <c r="F260" s="167">
        <v>0</v>
      </c>
    </row>
    <row r="261" spans="1:6">
      <c r="A261" s="164">
        <v>260</v>
      </c>
      <c r="B261" s="165">
        <v>46.086449999999999</v>
      </c>
      <c r="C261" s="165">
        <v>-91.233419999999995</v>
      </c>
      <c r="D261" s="166">
        <v>5.5</v>
      </c>
      <c r="E261" s="166" t="s">
        <v>223</v>
      </c>
      <c r="F261" s="167">
        <v>0</v>
      </c>
    </row>
    <row r="262" spans="1:6">
      <c r="A262" s="164">
        <v>261</v>
      </c>
      <c r="B262" s="165">
        <v>46.086460000000002</v>
      </c>
      <c r="C262" s="165">
        <v>-91.232579999999999</v>
      </c>
      <c r="D262" s="166">
        <v>5</v>
      </c>
      <c r="E262" s="166" t="s">
        <v>223</v>
      </c>
      <c r="F262" s="167">
        <v>0</v>
      </c>
    </row>
    <row r="263" spans="1:6">
      <c r="A263" s="164">
        <v>262</v>
      </c>
      <c r="B263" s="165">
        <v>46.086460000000002</v>
      </c>
      <c r="C263" s="165">
        <v>-91.231740000000002</v>
      </c>
      <c r="D263" s="166">
        <v>10</v>
      </c>
      <c r="E263" s="166" t="s">
        <v>225</v>
      </c>
      <c r="F263" s="167">
        <v>0</v>
      </c>
    </row>
    <row r="264" spans="1:6">
      <c r="A264" s="164">
        <v>263</v>
      </c>
      <c r="B264" s="165">
        <v>46.086469999999998</v>
      </c>
      <c r="C264" s="165">
        <v>-91.230900000000005</v>
      </c>
      <c r="D264" s="166">
        <v>21</v>
      </c>
      <c r="F264" s="167">
        <v>0</v>
      </c>
    </row>
    <row r="265" spans="1:6">
      <c r="A265" s="164">
        <v>264</v>
      </c>
      <c r="B265" s="165">
        <v>46.086480000000002</v>
      </c>
      <c r="C265" s="165">
        <v>-91.230059999999995</v>
      </c>
      <c r="D265" s="166">
        <v>18</v>
      </c>
      <c r="E265" s="166" t="s">
        <v>223</v>
      </c>
      <c r="F265" s="167">
        <v>0</v>
      </c>
    </row>
    <row r="266" spans="1:6">
      <c r="A266" s="164">
        <v>265</v>
      </c>
      <c r="B266" s="165">
        <v>46.086489999999998</v>
      </c>
      <c r="C266" s="165">
        <v>-91.229219999999998</v>
      </c>
      <c r="D266" s="166">
        <v>10</v>
      </c>
      <c r="E266" s="166" t="s">
        <v>225</v>
      </c>
      <c r="F266" s="167">
        <v>0</v>
      </c>
    </row>
    <row r="267" spans="1:6">
      <c r="A267" s="164">
        <v>266</v>
      </c>
      <c r="B267" s="165">
        <v>46.086500000000001</v>
      </c>
      <c r="C267" s="165">
        <v>-91.228380000000001</v>
      </c>
      <c r="D267" s="166">
        <v>9</v>
      </c>
      <c r="E267" s="166" t="s">
        <v>223</v>
      </c>
      <c r="F267" s="167">
        <v>0</v>
      </c>
    </row>
    <row r="268" spans="1:6">
      <c r="A268" s="164">
        <v>267</v>
      </c>
      <c r="B268" s="165">
        <v>46.087009999999999</v>
      </c>
      <c r="C268" s="165">
        <v>-91.235960000000006</v>
      </c>
      <c r="D268" s="166">
        <v>3.5</v>
      </c>
      <c r="E268" s="166" t="s">
        <v>223</v>
      </c>
      <c r="F268" s="167">
        <v>0</v>
      </c>
    </row>
    <row r="269" spans="1:6">
      <c r="A269" s="164">
        <v>268</v>
      </c>
      <c r="B269" s="165">
        <v>46.087009999999999</v>
      </c>
      <c r="C269" s="165">
        <v>-91.235110000000006</v>
      </c>
      <c r="D269" s="166">
        <v>5</v>
      </c>
      <c r="E269" s="166" t="s">
        <v>223</v>
      </c>
      <c r="F269" s="167">
        <v>0</v>
      </c>
    </row>
    <row r="270" spans="1:6">
      <c r="A270" s="164">
        <v>269</v>
      </c>
      <c r="B270" s="165">
        <v>46.087020000000003</v>
      </c>
      <c r="C270" s="165">
        <v>-91.234269999999995</v>
      </c>
      <c r="D270" s="166">
        <v>4.5</v>
      </c>
      <c r="E270" s="166" t="s">
        <v>223</v>
      </c>
      <c r="F270" s="167">
        <v>0</v>
      </c>
    </row>
    <row r="271" spans="1:6">
      <c r="A271" s="164">
        <v>270</v>
      </c>
      <c r="B271" s="165">
        <v>46.087029999999999</v>
      </c>
      <c r="C271" s="165">
        <v>-91.233429999999998</v>
      </c>
      <c r="D271" s="166">
        <v>5</v>
      </c>
      <c r="E271" s="166" t="s">
        <v>223</v>
      </c>
      <c r="F271" s="167">
        <v>0</v>
      </c>
    </row>
    <row r="272" spans="1:6">
      <c r="A272" s="164">
        <v>271</v>
      </c>
      <c r="B272" s="165">
        <v>46.087049999999998</v>
      </c>
      <c r="C272" s="165">
        <v>-91.231750000000005</v>
      </c>
      <c r="D272" s="166">
        <v>10</v>
      </c>
      <c r="E272" s="166" t="s">
        <v>223</v>
      </c>
      <c r="F272" s="167">
        <v>0</v>
      </c>
    </row>
    <row r="273" spans="1:6">
      <c r="A273" s="164">
        <v>272</v>
      </c>
      <c r="B273" s="165">
        <v>46.087060000000001</v>
      </c>
      <c r="C273" s="165">
        <v>-91.230909999999994</v>
      </c>
      <c r="D273" s="166">
        <v>20.5</v>
      </c>
      <c r="F273" s="167">
        <v>0</v>
      </c>
    </row>
    <row r="274" spans="1:6">
      <c r="A274" s="164">
        <v>273</v>
      </c>
      <c r="B274" s="165">
        <v>46.087069999999997</v>
      </c>
      <c r="C274" s="165">
        <v>-91.230069999999998</v>
      </c>
      <c r="D274" s="166">
        <v>18</v>
      </c>
      <c r="E274" s="166" t="s">
        <v>223</v>
      </c>
      <c r="F274" s="167">
        <v>0</v>
      </c>
    </row>
    <row r="275" spans="1:6">
      <c r="A275" s="164">
        <v>274</v>
      </c>
      <c r="B275" s="165">
        <v>46.08708</v>
      </c>
      <c r="C275" s="165">
        <v>-91.229230000000001</v>
      </c>
      <c r="D275" s="166">
        <v>9.5</v>
      </c>
      <c r="E275" s="166" t="s">
        <v>223</v>
      </c>
      <c r="F275" s="167">
        <v>0</v>
      </c>
    </row>
    <row r="276" spans="1:6">
      <c r="A276" s="164">
        <v>275</v>
      </c>
      <c r="B276" s="165">
        <v>46.087090000000003</v>
      </c>
      <c r="C276" s="165">
        <v>-91.228390000000005</v>
      </c>
      <c r="D276" s="166">
        <v>5.5</v>
      </c>
      <c r="E276" s="166" t="s">
        <v>225</v>
      </c>
      <c r="F276" s="167">
        <v>0</v>
      </c>
    </row>
    <row r="277" spans="1:6">
      <c r="A277" s="164">
        <v>276</v>
      </c>
      <c r="B277" s="165">
        <v>46.087600000000002</v>
      </c>
      <c r="C277" s="165">
        <v>-91.235129999999998</v>
      </c>
      <c r="D277" s="166">
        <v>4</v>
      </c>
      <c r="E277" s="166" t="s">
        <v>223</v>
      </c>
      <c r="F277" s="167">
        <v>0</v>
      </c>
    </row>
    <row r="278" spans="1:6">
      <c r="A278" s="164">
        <v>277</v>
      </c>
      <c r="B278" s="165">
        <v>46.087609999999998</v>
      </c>
      <c r="C278" s="165">
        <v>-91.234290000000001</v>
      </c>
      <c r="D278" s="166">
        <v>4.5</v>
      </c>
      <c r="E278" s="166" t="s">
        <v>223</v>
      </c>
      <c r="F278" s="167">
        <v>0</v>
      </c>
    </row>
    <row r="279" spans="1:6">
      <c r="A279" s="164">
        <v>278</v>
      </c>
      <c r="B279" s="165">
        <v>46.087620000000001</v>
      </c>
      <c r="C279" s="165">
        <v>-91.233450000000005</v>
      </c>
      <c r="D279" s="166">
        <v>4.5</v>
      </c>
      <c r="E279" s="166" t="s">
        <v>223</v>
      </c>
      <c r="F279" s="167">
        <v>0</v>
      </c>
    </row>
    <row r="280" spans="1:6">
      <c r="A280" s="164">
        <v>279</v>
      </c>
      <c r="B280" s="165">
        <v>46.08764</v>
      </c>
      <c r="C280" s="165">
        <v>-91.231769999999997</v>
      </c>
      <c r="D280" s="166">
        <v>7</v>
      </c>
      <c r="E280" s="166" t="s">
        <v>223</v>
      </c>
      <c r="F280" s="167">
        <v>0</v>
      </c>
    </row>
    <row r="281" spans="1:6">
      <c r="A281" s="164">
        <v>280</v>
      </c>
      <c r="B281" s="165">
        <v>46.08764</v>
      </c>
      <c r="C281" s="165">
        <v>-91.230919999999998</v>
      </c>
      <c r="D281" s="166">
        <v>20.5</v>
      </c>
      <c r="F281" s="167">
        <v>0</v>
      </c>
    </row>
    <row r="282" spans="1:6">
      <c r="A282" s="164">
        <v>281</v>
      </c>
      <c r="B282" s="165">
        <v>46.087649999999996</v>
      </c>
      <c r="C282" s="165">
        <v>-91.230080000000001</v>
      </c>
      <c r="D282" s="166">
        <v>18.5</v>
      </c>
      <c r="F282" s="167">
        <v>0</v>
      </c>
    </row>
    <row r="283" spans="1:6">
      <c r="A283" s="164">
        <v>282</v>
      </c>
      <c r="B283" s="165">
        <v>46.08766</v>
      </c>
      <c r="C283" s="165">
        <v>-91.229240000000004</v>
      </c>
      <c r="D283" s="166">
        <v>15</v>
      </c>
      <c r="E283" s="166" t="s">
        <v>223</v>
      </c>
      <c r="F283" s="167">
        <v>0</v>
      </c>
    </row>
    <row r="284" spans="1:6">
      <c r="A284" s="164">
        <v>283</v>
      </c>
      <c r="B284" s="165">
        <v>46.087670000000003</v>
      </c>
      <c r="C284" s="165">
        <v>-91.228399999999993</v>
      </c>
      <c r="D284" s="166">
        <v>7</v>
      </c>
      <c r="E284" s="166" t="s">
        <v>224</v>
      </c>
      <c r="F284" s="167">
        <v>0</v>
      </c>
    </row>
    <row r="285" spans="1:6">
      <c r="A285" s="164">
        <v>284</v>
      </c>
      <c r="B285" s="165">
        <v>46.088189999999997</v>
      </c>
      <c r="C285" s="165">
        <v>-91.234300000000005</v>
      </c>
      <c r="D285" s="166">
        <v>2.5</v>
      </c>
      <c r="E285" s="166" t="s">
        <v>223</v>
      </c>
      <c r="F285" s="167">
        <v>0</v>
      </c>
    </row>
    <row r="286" spans="1:6">
      <c r="A286" s="164">
        <v>285</v>
      </c>
      <c r="B286" s="165">
        <v>46.088200000000001</v>
      </c>
      <c r="C286" s="165">
        <v>-91.233459999999994</v>
      </c>
      <c r="D286" s="166">
        <v>3</v>
      </c>
      <c r="E286" s="166" t="s">
        <v>223</v>
      </c>
      <c r="F286" s="167">
        <v>0</v>
      </c>
    </row>
    <row r="287" spans="1:6">
      <c r="A287" s="164">
        <v>286</v>
      </c>
      <c r="B287" s="165">
        <v>46.08822</v>
      </c>
      <c r="C287" s="165">
        <v>-91.231780000000001</v>
      </c>
      <c r="D287" s="166">
        <v>8.5</v>
      </c>
      <c r="E287" s="166" t="s">
        <v>223</v>
      </c>
      <c r="F287" s="167">
        <v>0</v>
      </c>
    </row>
    <row r="288" spans="1:6">
      <c r="A288" s="164">
        <v>287</v>
      </c>
      <c r="B288" s="165">
        <v>46.088230000000003</v>
      </c>
      <c r="C288" s="165">
        <v>-91.230940000000004</v>
      </c>
      <c r="D288" s="166">
        <v>18.5</v>
      </c>
      <c r="E288" s="166" t="s">
        <v>223</v>
      </c>
      <c r="F288" s="167">
        <v>0</v>
      </c>
    </row>
    <row r="289" spans="1:6">
      <c r="A289" s="164">
        <v>288</v>
      </c>
      <c r="B289" s="165">
        <v>46.088239999999999</v>
      </c>
      <c r="C289" s="165">
        <v>-91.230099999999993</v>
      </c>
      <c r="D289" s="166">
        <v>20</v>
      </c>
      <c r="F289" s="167">
        <v>0</v>
      </c>
    </row>
    <row r="290" spans="1:6">
      <c r="A290" s="164">
        <v>289</v>
      </c>
      <c r="B290" s="165">
        <v>46.088250000000002</v>
      </c>
      <c r="C290" s="165">
        <v>-91.229259999999996</v>
      </c>
      <c r="D290" s="166">
        <v>17.5</v>
      </c>
      <c r="E290" s="166" t="s">
        <v>223</v>
      </c>
      <c r="F290" s="167">
        <v>0</v>
      </c>
    </row>
    <row r="291" spans="1:6">
      <c r="A291" s="164">
        <v>290</v>
      </c>
      <c r="B291" s="165">
        <v>46.088259999999998</v>
      </c>
      <c r="C291" s="165">
        <v>-91.22842</v>
      </c>
      <c r="D291" s="166">
        <v>5.5</v>
      </c>
      <c r="E291" s="166" t="s">
        <v>223</v>
      </c>
      <c r="F291" s="167">
        <v>0</v>
      </c>
    </row>
    <row r="292" spans="1:6">
      <c r="A292" s="164">
        <v>291</v>
      </c>
      <c r="B292" s="165">
        <v>46.088259999999998</v>
      </c>
      <c r="C292" s="165">
        <v>-91.22757</v>
      </c>
      <c r="D292" s="166">
        <v>6</v>
      </c>
      <c r="E292" s="166" t="s">
        <v>223</v>
      </c>
      <c r="F292" s="167">
        <v>0</v>
      </c>
    </row>
    <row r="293" spans="1:6">
      <c r="A293" s="164">
        <v>292</v>
      </c>
      <c r="B293" s="165">
        <v>46.088299999999997</v>
      </c>
      <c r="C293" s="165">
        <v>-91.224209999999999</v>
      </c>
      <c r="D293" s="166">
        <v>4</v>
      </c>
      <c r="E293" s="166" t="s">
        <v>223</v>
      </c>
      <c r="F293" s="167">
        <v>0</v>
      </c>
    </row>
    <row r="294" spans="1:6">
      <c r="A294" s="164">
        <v>293</v>
      </c>
      <c r="B294" s="165">
        <v>46.088810000000002</v>
      </c>
      <c r="C294" s="165">
        <v>-91.231790000000004</v>
      </c>
      <c r="D294" s="166">
        <v>8</v>
      </c>
      <c r="E294" s="166" t="s">
        <v>223</v>
      </c>
      <c r="F294" s="167">
        <v>0</v>
      </c>
    </row>
    <row r="295" spans="1:6">
      <c r="A295" s="164">
        <v>294</v>
      </c>
      <c r="B295" s="165">
        <v>46.088810000000002</v>
      </c>
      <c r="C295" s="165">
        <v>-91.230950000000007</v>
      </c>
      <c r="D295" s="166">
        <v>13</v>
      </c>
      <c r="E295" s="166" t="s">
        <v>223</v>
      </c>
      <c r="F295" s="167">
        <v>0</v>
      </c>
    </row>
    <row r="296" spans="1:6">
      <c r="A296" s="164">
        <v>295</v>
      </c>
      <c r="B296" s="165">
        <v>46.088819999999998</v>
      </c>
      <c r="C296" s="165">
        <v>-91.230109999999996</v>
      </c>
      <c r="D296" s="166">
        <v>21</v>
      </c>
      <c r="F296" s="167">
        <v>0</v>
      </c>
    </row>
    <row r="297" spans="1:6">
      <c r="A297" s="164">
        <v>296</v>
      </c>
      <c r="B297" s="165">
        <v>46.088830000000002</v>
      </c>
      <c r="C297" s="165">
        <v>-91.22927</v>
      </c>
      <c r="D297" s="166">
        <v>19.5</v>
      </c>
      <c r="F297" s="167">
        <v>0</v>
      </c>
    </row>
    <row r="298" spans="1:6">
      <c r="A298" s="164">
        <v>297</v>
      </c>
      <c r="B298" s="165">
        <v>46.088839999999998</v>
      </c>
      <c r="C298" s="165">
        <v>-91.228430000000003</v>
      </c>
      <c r="D298" s="166">
        <v>12.5</v>
      </c>
      <c r="E298" s="166" t="s">
        <v>223</v>
      </c>
      <c r="F298" s="167">
        <v>0</v>
      </c>
    </row>
    <row r="299" spans="1:6">
      <c r="A299" s="164">
        <v>298</v>
      </c>
      <c r="B299" s="165">
        <v>46.088850000000001</v>
      </c>
      <c r="C299" s="165">
        <v>-91.227590000000006</v>
      </c>
      <c r="D299" s="166">
        <v>6</v>
      </c>
      <c r="E299" s="166" t="s">
        <v>223</v>
      </c>
      <c r="F299" s="167">
        <v>0</v>
      </c>
    </row>
    <row r="300" spans="1:6">
      <c r="A300" s="164">
        <v>299</v>
      </c>
      <c r="B300" s="165">
        <v>46.088859999999997</v>
      </c>
      <c r="C300" s="165">
        <v>-91.226749999999996</v>
      </c>
      <c r="D300" s="166">
        <v>8</v>
      </c>
      <c r="E300" s="166" t="s">
        <v>223</v>
      </c>
      <c r="F300" s="167">
        <v>0</v>
      </c>
    </row>
    <row r="301" spans="1:6">
      <c r="A301" s="164">
        <v>300</v>
      </c>
      <c r="B301" s="165">
        <v>46.08887</v>
      </c>
      <c r="C301" s="165">
        <v>-91.225909999999999</v>
      </c>
      <c r="D301" s="166">
        <v>6</v>
      </c>
      <c r="E301" s="166" t="s">
        <v>223</v>
      </c>
      <c r="F301" s="167">
        <v>0</v>
      </c>
    </row>
    <row r="302" spans="1:6">
      <c r="A302" s="164">
        <v>301</v>
      </c>
      <c r="B302" s="165">
        <v>46.088880000000003</v>
      </c>
      <c r="C302" s="165">
        <v>-91.225070000000002</v>
      </c>
      <c r="D302" s="166">
        <v>5.5</v>
      </c>
      <c r="E302" s="166" t="s">
        <v>223</v>
      </c>
      <c r="F302" s="167">
        <v>0</v>
      </c>
    </row>
    <row r="303" spans="1:6">
      <c r="A303" s="164">
        <v>302</v>
      </c>
      <c r="B303" s="165">
        <v>46.088889999999999</v>
      </c>
      <c r="C303" s="165">
        <v>-91.224230000000006</v>
      </c>
      <c r="D303" s="166">
        <v>6</v>
      </c>
      <c r="E303" s="166" t="s">
        <v>223</v>
      </c>
      <c r="F303" s="167">
        <v>0</v>
      </c>
    </row>
    <row r="304" spans="1:6">
      <c r="A304" s="164">
        <v>303</v>
      </c>
      <c r="B304" s="165">
        <v>46.089390000000002</v>
      </c>
      <c r="C304" s="165">
        <v>-91.231800000000007</v>
      </c>
      <c r="D304" s="166">
        <v>2.5</v>
      </c>
      <c r="E304" s="166" t="s">
        <v>224</v>
      </c>
      <c r="F304" s="167">
        <v>0</v>
      </c>
    </row>
    <row r="305" spans="1:6">
      <c r="A305" s="164">
        <v>304</v>
      </c>
      <c r="B305" s="165">
        <v>46.089399999999998</v>
      </c>
      <c r="C305" s="165">
        <v>-91.230959999999996</v>
      </c>
      <c r="D305" s="166">
        <v>9.5</v>
      </c>
      <c r="E305" s="166" t="s">
        <v>223</v>
      </c>
      <c r="F305" s="167">
        <v>0</v>
      </c>
    </row>
    <row r="306" spans="1:6">
      <c r="A306" s="164">
        <v>305</v>
      </c>
      <c r="B306" s="165">
        <v>46.089410000000001</v>
      </c>
      <c r="C306" s="165">
        <v>-91.230119999999999</v>
      </c>
      <c r="D306" s="166">
        <v>17.5</v>
      </c>
      <c r="E306" s="166" t="s">
        <v>223</v>
      </c>
      <c r="F306" s="167">
        <v>0</v>
      </c>
    </row>
    <row r="307" spans="1:6">
      <c r="A307" s="164">
        <v>306</v>
      </c>
      <c r="B307" s="165">
        <v>46.089419999999997</v>
      </c>
      <c r="C307" s="165">
        <v>-91.229280000000003</v>
      </c>
      <c r="D307" s="166">
        <v>21</v>
      </c>
      <c r="F307" s="167">
        <v>0</v>
      </c>
    </row>
    <row r="308" spans="1:6">
      <c r="A308" s="164">
        <v>307</v>
      </c>
      <c r="B308" s="165">
        <v>46.08943</v>
      </c>
      <c r="C308" s="165">
        <v>-91.228440000000006</v>
      </c>
      <c r="D308" s="166">
        <v>16.5</v>
      </c>
      <c r="E308" s="166" t="s">
        <v>223</v>
      </c>
      <c r="F308" s="167">
        <v>0</v>
      </c>
    </row>
    <row r="309" spans="1:6">
      <c r="A309" s="164">
        <v>308</v>
      </c>
      <c r="B309" s="165">
        <v>46.089440000000003</v>
      </c>
      <c r="C309" s="165">
        <v>-91.227599999999995</v>
      </c>
      <c r="D309" s="166">
        <v>6.5</v>
      </c>
      <c r="E309" s="166" t="s">
        <v>223</v>
      </c>
      <c r="F309" s="167">
        <v>0</v>
      </c>
    </row>
    <row r="310" spans="1:6">
      <c r="A310" s="164">
        <v>309</v>
      </c>
      <c r="B310" s="165">
        <v>46.089440000000003</v>
      </c>
      <c r="C310" s="165">
        <v>-91.226759999999999</v>
      </c>
      <c r="D310" s="166">
        <v>5.5</v>
      </c>
      <c r="E310" s="166" t="s">
        <v>223</v>
      </c>
      <c r="F310" s="167">
        <v>0</v>
      </c>
    </row>
    <row r="311" spans="1:6">
      <c r="A311" s="164">
        <v>310</v>
      </c>
      <c r="B311" s="165">
        <v>46.089449999999999</v>
      </c>
      <c r="C311" s="165">
        <v>-91.225920000000002</v>
      </c>
      <c r="D311" s="166">
        <v>6.5</v>
      </c>
      <c r="E311" s="166" t="s">
        <v>223</v>
      </c>
      <c r="F311" s="167">
        <v>0</v>
      </c>
    </row>
    <row r="312" spans="1:6">
      <c r="A312" s="164">
        <v>311</v>
      </c>
      <c r="B312" s="165">
        <v>46.089460000000003</v>
      </c>
      <c r="C312" s="165">
        <v>-91.225080000000005</v>
      </c>
      <c r="D312" s="166">
        <v>13</v>
      </c>
      <c r="E312" s="166" t="s">
        <v>223</v>
      </c>
      <c r="F312" s="167">
        <v>0</v>
      </c>
    </row>
    <row r="313" spans="1:6">
      <c r="A313" s="164">
        <v>312</v>
      </c>
      <c r="B313" s="165">
        <v>46.089469999999999</v>
      </c>
      <c r="C313" s="165">
        <v>-91.224239999999995</v>
      </c>
      <c r="D313" s="166">
        <v>5.5</v>
      </c>
      <c r="E313" s="166" t="s">
        <v>223</v>
      </c>
      <c r="F313" s="167">
        <v>0</v>
      </c>
    </row>
    <row r="314" spans="1:6">
      <c r="A314" s="164">
        <v>313</v>
      </c>
      <c r="B314" s="165">
        <v>46.089480000000002</v>
      </c>
      <c r="C314" s="165">
        <v>-91.223399999999998</v>
      </c>
      <c r="D314" s="166">
        <v>6.5</v>
      </c>
      <c r="E314" s="166" t="s">
        <v>223</v>
      </c>
      <c r="F314" s="167">
        <v>0</v>
      </c>
    </row>
    <row r="315" spans="1:6">
      <c r="A315" s="164">
        <v>314</v>
      </c>
      <c r="B315" s="165">
        <v>46.089500000000001</v>
      </c>
      <c r="C315" s="165">
        <v>-91.221720000000005</v>
      </c>
      <c r="D315" s="166">
        <v>3.5</v>
      </c>
      <c r="E315" s="166" t="s">
        <v>223</v>
      </c>
      <c r="F315" s="167">
        <v>0</v>
      </c>
    </row>
    <row r="316" spans="1:6">
      <c r="A316" s="164">
        <v>315</v>
      </c>
      <c r="B316" s="165">
        <v>46.089979999999997</v>
      </c>
      <c r="C316" s="165">
        <v>-91.230980000000002</v>
      </c>
      <c r="D316" s="166">
        <v>6.5</v>
      </c>
      <c r="E316" s="166" t="s">
        <v>223</v>
      </c>
      <c r="F316" s="167">
        <v>0</v>
      </c>
    </row>
    <row r="317" spans="1:6">
      <c r="A317" s="164">
        <v>316</v>
      </c>
      <c r="B317" s="165">
        <v>46.08999</v>
      </c>
      <c r="C317" s="165">
        <v>-91.230140000000006</v>
      </c>
      <c r="D317" s="166">
        <v>7.5</v>
      </c>
      <c r="E317" s="166" t="s">
        <v>223</v>
      </c>
      <c r="F317" s="167">
        <v>0</v>
      </c>
    </row>
    <row r="318" spans="1:6">
      <c r="A318" s="164">
        <v>317</v>
      </c>
      <c r="B318" s="165">
        <v>46.09</v>
      </c>
      <c r="C318" s="165">
        <v>-91.229299999999995</v>
      </c>
      <c r="D318" s="166">
        <v>21</v>
      </c>
      <c r="F318" s="167">
        <v>0</v>
      </c>
    </row>
    <row r="319" spans="1:6">
      <c r="A319" s="164">
        <v>318</v>
      </c>
      <c r="B319" s="165">
        <v>46.090009999999999</v>
      </c>
      <c r="C319" s="165">
        <v>-91.228449999999995</v>
      </c>
      <c r="D319" s="166">
        <v>16.5</v>
      </c>
      <c r="E319" s="166" t="s">
        <v>223</v>
      </c>
      <c r="F319" s="167">
        <v>0</v>
      </c>
    </row>
    <row r="320" spans="1:6">
      <c r="A320" s="164">
        <v>319</v>
      </c>
      <c r="B320" s="165">
        <v>46.090020000000003</v>
      </c>
      <c r="C320" s="165">
        <v>-91.227609999999999</v>
      </c>
      <c r="D320" s="166">
        <v>7</v>
      </c>
      <c r="E320" s="166" t="s">
        <v>223</v>
      </c>
      <c r="F320" s="167">
        <v>0</v>
      </c>
    </row>
    <row r="321" spans="1:6">
      <c r="A321" s="164">
        <v>320</v>
      </c>
      <c r="B321" s="165">
        <v>46.090029999999999</v>
      </c>
      <c r="C321" s="165">
        <v>-91.226770000000002</v>
      </c>
      <c r="D321" s="166">
        <v>7.5</v>
      </c>
      <c r="E321" s="166" t="s">
        <v>223</v>
      </c>
      <c r="F321" s="167">
        <v>0</v>
      </c>
    </row>
    <row r="322" spans="1:6">
      <c r="A322" s="164">
        <v>321</v>
      </c>
      <c r="B322" s="165">
        <v>46.090040000000002</v>
      </c>
      <c r="C322" s="165">
        <v>-91.225930000000005</v>
      </c>
      <c r="D322" s="166">
        <v>19.5</v>
      </c>
      <c r="F322" s="167">
        <v>0</v>
      </c>
    </row>
    <row r="323" spans="1:6">
      <c r="A323" s="164">
        <v>322</v>
      </c>
      <c r="B323" s="165">
        <v>46.090049999999998</v>
      </c>
      <c r="C323" s="165">
        <v>-91.225089999999994</v>
      </c>
      <c r="D323" s="166">
        <v>6</v>
      </c>
      <c r="E323" s="166" t="s">
        <v>223</v>
      </c>
      <c r="F323" s="167">
        <v>0</v>
      </c>
    </row>
    <row r="324" spans="1:6">
      <c r="A324" s="164">
        <v>323</v>
      </c>
      <c r="B324" s="165">
        <v>46.090060000000001</v>
      </c>
      <c r="C324" s="165">
        <v>-91.224249999999998</v>
      </c>
      <c r="D324" s="166">
        <v>6</v>
      </c>
      <c r="E324" s="166" t="s">
        <v>223</v>
      </c>
      <c r="F324" s="167">
        <v>0</v>
      </c>
    </row>
    <row r="325" spans="1:6">
      <c r="A325" s="164">
        <v>324</v>
      </c>
      <c r="B325" s="165">
        <v>46.090060000000001</v>
      </c>
      <c r="C325" s="165">
        <v>-91.223410000000001</v>
      </c>
      <c r="D325" s="166">
        <v>7</v>
      </c>
      <c r="E325" s="166" t="s">
        <v>223</v>
      </c>
      <c r="F325" s="167">
        <v>0</v>
      </c>
    </row>
    <row r="326" spans="1:6">
      <c r="A326" s="164">
        <v>325</v>
      </c>
      <c r="B326" s="165">
        <v>46.090069999999997</v>
      </c>
      <c r="C326" s="165">
        <v>-91.222570000000005</v>
      </c>
      <c r="D326" s="166">
        <v>5.5</v>
      </c>
      <c r="E326" s="166" t="s">
        <v>223</v>
      </c>
      <c r="F326" s="167">
        <v>0</v>
      </c>
    </row>
    <row r="327" spans="1:6">
      <c r="A327" s="164">
        <v>326</v>
      </c>
      <c r="B327" s="165">
        <v>46.09008</v>
      </c>
      <c r="C327" s="165">
        <v>-91.221729999999994</v>
      </c>
      <c r="D327" s="166">
        <v>5</v>
      </c>
      <c r="E327" s="166" t="s">
        <v>223</v>
      </c>
      <c r="F327" s="167">
        <v>0</v>
      </c>
    </row>
    <row r="328" spans="1:6">
      <c r="A328" s="164">
        <v>327</v>
      </c>
      <c r="B328" s="165">
        <v>46.090089999999996</v>
      </c>
      <c r="C328" s="165">
        <v>-91.220889999999997</v>
      </c>
      <c r="D328" s="166">
        <v>4</v>
      </c>
      <c r="E328" s="166" t="s">
        <v>223</v>
      </c>
      <c r="F328" s="167">
        <v>0</v>
      </c>
    </row>
    <row r="329" spans="1:6">
      <c r="A329" s="164">
        <v>328</v>
      </c>
      <c r="B329" s="165">
        <v>46.0901</v>
      </c>
      <c r="C329" s="165">
        <v>-91.220050000000001</v>
      </c>
      <c r="D329" s="166">
        <v>3.5</v>
      </c>
      <c r="E329" s="166" t="s">
        <v>223</v>
      </c>
      <c r="F329" s="167">
        <v>0</v>
      </c>
    </row>
    <row r="330" spans="1:6">
      <c r="A330" s="164">
        <v>329</v>
      </c>
      <c r="B330" s="165">
        <v>46.090580000000003</v>
      </c>
      <c r="C330" s="165">
        <v>-91.230149999999995</v>
      </c>
      <c r="D330" s="166">
        <v>8</v>
      </c>
      <c r="E330" s="166" t="s">
        <v>223</v>
      </c>
      <c r="F330" s="167">
        <v>0</v>
      </c>
    </row>
    <row r="331" spans="1:6">
      <c r="A331" s="164">
        <v>330</v>
      </c>
      <c r="B331" s="165">
        <v>46.090589999999999</v>
      </c>
      <c r="C331" s="165">
        <v>-91.229309999999998</v>
      </c>
      <c r="D331" s="166">
        <v>20.5</v>
      </c>
      <c r="F331" s="167">
        <v>0</v>
      </c>
    </row>
    <row r="332" spans="1:6">
      <c r="A332" s="164">
        <v>331</v>
      </c>
      <c r="B332" s="165">
        <v>46.090600000000002</v>
      </c>
      <c r="C332" s="165">
        <v>-91.228470000000002</v>
      </c>
      <c r="D332" s="166">
        <v>19</v>
      </c>
      <c r="E332" s="166" t="s">
        <v>223</v>
      </c>
      <c r="F332" s="167">
        <v>0</v>
      </c>
    </row>
    <row r="333" spans="1:6">
      <c r="A333" s="164">
        <v>332</v>
      </c>
      <c r="B333" s="165">
        <v>46.090600000000002</v>
      </c>
      <c r="C333" s="165">
        <v>-91.227630000000005</v>
      </c>
      <c r="D333" s="166">
        <v>6</v>
      </c>
      <c r="E333" s="166" t="s">
        <v>223</v>
      </c>
      <c r="F333" s="167">
        <v>0</v>
      </c>
    </row>
    <row r="334" spans="1:6">
      <c r="A334" s="164">
        <v>333</v>
      </c>
      <c r="B334" s="165">
        <v>46.090609999999998</v>
      </c>
      <c r="C334" s="165">
        <v>-91.226789999999994</v>
      </c>
      <c r="D334" s="166">
        <v>16</v>
      </c>
      <c r="E334" s="166" t="s">
        <v>223</v>
      </c>
      <c r="F334" s="167">
        <v>0</v>
      </c>
    </row>
    <row r="335" spans="1:6">
      <c r="A335" s="164">
        <v>334</v>
      </c>
      <c r="B335" s="165">
        <v>46.090620000000001</v>
      </c>
      <c r="C335" s="165">
        <v>-91.225949999999997</v>
      </c>
      <c r="D335" s="166">
        <v>20</v>
      </c>
      <c r="F335" s="167">
        <v>0</v>
      </c>
    </row>
    <row r="336" spans="1:6">
      <c r="A336" s="164">
        <v>335</v>
      </c>
      <c r="B336" s="165">
        <v>46.090629999999997</v>
      </c>
      <c r="C336" s="165">
        <v>-91.225110000000001</v>
      </c>
      <c r="D336" s="166">
        <v>16.5</v>
      </c>
      <c r="E336" s="166" t="s">
        <v>223</v>
      </c>
      <c r="F336" s="167">
        <v>0</v>
      </c>
    </row>
    <row r="337" spans="1:6">
      <c r="A337" s="164">
        <v>336</v>
      </c>
      <c r="B337" s="165">
        <v>46.09064</v>
      </c>
      <c r="C337" s="165">
        <v>-91.224260000000001</v>
      </c>
      <c r="D337" s="166">
        <v>6</v>
      </c>
      <c r="E337" s="166" t="s">
        <v>223</v>
      </c>
      <c r="F337" s="167">
        <v>0</v>
      </c>
    </row>
    <row r="338" spans="1:6">
      <c r="A338" s="164">
        <v>337</v>
      </c>
      <c r="B338" s="165">
        <v>46.090649999999997</v>
      </c>
      <c r="C338" s="165">
        <v>-91.223420000000004</v>
      </c>
      <c r="D338" s="166">
        <v>3</v>
      </c>
      <c r="E338" s="166" t="s">
        <v>225</v>
      </c>
      <c r="F338" s="167">
        <v>0</v>
      </c>
    </row>
    <row r="339" spans="1:6">
      <c r="A339" s="164">
        <v>338</v>
      </c>
      <c r="B339" s="165">
        <v>46.09066</v>
      </c>
      <c r="C339" s="165">
        <v>-91.222579999999994</v>
      </c>
      <c r="D339" s="166">
        <v>7</v>
      </c>
      <c r="E339" s="166" t="s">
        <v>223</v>
      </c>
      <c r="F339" s="167">
        <v>0</v>
      </c>
    </row>
    <row r="340" spans="1:6">
      <c r="A340" s="164">
        <v>339</v>
      </c>
      <c r="B340" s="165">
        <v>46.090679999999999</v>
      </c>
      <c r="C340" s="165">
        <v>-91.2209</v>
      </c>
      <c r="D340" s="166">
        <v>5</v>
      </c>
      <c r="E340" s="166" t="s">
        <v>223</v>
      </c>
      <c r="F340" s="167">
        <v>0</v>
      </c>
    </row>
    <row r="341" spans="1:6">
      <c r="A341" s="164">
        <v>340</v>
      </c>
      <c r="B341" s="165">
        <v>46.090690000000002</v>
      </c>
      <c r="C341" s="165">
        <v>-91.220060000000004</v>
      </c>
      <c r="D341" s="166">
        <v>3.5</v>
      </c>
      <c r="E341" s="166" t="s">
        <v>223</v>
      </c>
      <c r="F341" s="167">
        <v>0</v>
      </c>
    </row>
    <row r="342" spans="1:6">
      <c r="A342" s="164">
        <v>341</v>
      </c>
      <c r="B342" s="165">
        <v>46.091160000000002</v>
      </c>
      <c r="C342" s="165">
        <v>-91.230159999999998</v>
      </c>
      <c r="D342" s="166">
        <v>8.5</v>
      </c>
      <c r="E342" s="166" t="s">
        <v>223</v>
      </c>
      <c r="F342" s="167">
        <v>0</v>
      </c>
    </row>
    <row r="343" spans="1:6">
      <c r="A343" s="164">
        <v>342</v>
      </c>
      <c r="B343" s="165">
        <v>46.091169999999998</v>
      </c>
      <c r="C343" s="165">
        <v>-91.229320000000001</v>
      </c>
      <c r="D343" s="166">
        <v>20</v>
      </c>
      <c r="F343" s="167">
        <v>0</v>
      </c>
    </row>
    <row r="344" spans="1:6">
      <c r="A344" s="164">
        <v>343</v>
      </c>
      <c r="B344" s="165">
        <v>46.091180000000001</v>
      </c>
      <c r="C344" s="165">
        <v>-91.228480000000005</v>
      </c>
      <c r="D344" s="166">
        <v>19</v>
      </c>
      <c r="F344" s="167">
        <v>0</v>
      </c>
    </row>
    <row r="345" spans="1:6">
      <c r="A345" s="164">
        <v>344</v>
      </c>
      <c r="B345" s="165">
        <v>46.091189999999997</v>
      </c>
      <c r="C345" s="165">
        <v>-91.227639999999994</v>
      </c>
      <c r="D345" s="166">
        <v>7.5</v>
      </c>
      <c r="E345" s="166" t="s">
        <v>223</v>
      </c>
      <c r="F345" s="167">
        <v>0</v>
      </c>
    </row>
    <row r="346" spans="1:6">
      <c r="A346" s="164">
        <v>345</v>
      </c>
      <c r="B346" s="165">
        <v>46.091200000000001</v>
      </c>
      <c r="C346" s="165">
        <v>-91.226799999999997</v>
      </c>
      <c r="D346" s="166">
        <v>19</v>
      </c>
      <c r="F346" s="167">
        <v>0</v>
      </c>
    </row>
    <row r="347" spans="1:6">
      <c r="A347" s="164">
        <v>346</v>
      </c>
      <c r="B347" s="165">
        <v>46.091209999999997</v>
      </c>
      <c r="C347" s="165">
        <v>-91.225960000000001</v>
      </c>
      <c r="D347" s="166">
        <v>20.5</v>
      </c>
      <c r="F347" s="167">
        <v>0</v>
      </c>
    </row>
    <row r="348" spans="1:6">
      <c r="A348" s="164">
        <v>347</v>
      </c>
      <c r="B348" s="165">
        <v>46.09122</v>
      </c>
      <c r="C348" s="165">
        <v>-91.225120000000004</v>
      </c>
      <c r="D348" s="166">
        <v>19</v>
      </c>
      <c r="F348" s="167">
        <v>0</v>
      </c>
    </row>
    <row r="349" spans="1:6">
      <c r="A349" s="164">
        <v>348</v>
      </c>
      <c r="B349" s="165">
        <v>46.091230000000003</v>
      </c>
      <c r="C349" s="165">
        <v>-91.224279999999993</v>
      </c>
      <c r="D349" s="166">
        <v>15.5</v>
      </c>
      <c r="E349" s="166" t="s">
        <v>223</v>
      </c>
      <c r="F349" s="167">
        <v>0</v>
      </c>
    </row>
    <row r="350" spans="1:6">
      <c r="A350" s="164">
        <v>349</v>
      </c>
      <c r="B350" s="165">
        <v>46.091239999999999</v>
      </c>
      <c r="C350" s="165">
        <v>-91.223439999999997</v>
      </c>
      <c r="D350" s="166">
        <v>6.5</v>
      </c>
      <c r="E350" s="166" t="s">
        <v>223</v>
      </c>
      <c r="F350" s="167">
        <v>0</v>
      </c>
    </row>
    <row r="351" spans="1:6">
      <c r="A351" s="164">
        <v>350</v>
      </c>
      <c r="B351" s="165">
        <v>46.091239999999999</v>
      </c>
      <c r="C351" s="165">
        <v>-91.2226</v>
      </c>
      <c r="D351" s="166">
        <v>6</v>
      </c>
      <c r="E351" s="166" t="s">
        <v>223</v>
      </c>
      <c r="F351" s="167">
        <v>0</v>
      </c>
    </row>
    <row r="352" spans="1:6">
      <c r="A352" s="164">
        <v>351</v>
      </c>
      <c r="B352" s="165">
        <v>46.091250000000002</v>
      </c>
      <c r="C352" s="165">
        <v>-91.221760000000003</v>
      </c>
      <c r="D352" s="166">
        <v>6</v>
      </c>
      <c r="E352" s="166" t="s">
        <v>223</v>
      </c>
      <c r="F352" s="167">
        <v>0</v>
      </c>
    </row>
    <row r="353" spans="1:6">
      <c r="A353" s="164">
        <v>352</v>
      </c>
      <c r="B353" s="165">
        <v>46.091259999999998</v>
      </c>
      <c r="C353" s="165">
        <v>-91.220910000000003</v>
      </c>
      <c r="D353" s="166">
        <v>5.5</v>
      </c>
      <c r="E353" s="166" t="s">
        <v>223</v>
      </c>
      <c r="F353" s="167">
        <v>0</v>
      </c>
    </row>
    <row r="354" spans="1:6">
      <c r="A354" s="164">
        <v>353</v>
      </c>
      <c r="B354" s="165">
        <v>46.091270000000002</v>
      </c>
      <c r="C354" s="165">
        <v>-91.220070000000007</v>
      </c>
      <c r="D354" s="166">
        <v>4</v>
      </c>
      <c r="E354" s="166" t="s">
        <v>225</v>
      </c>
      <c r="F354" s="167">
        <v>0</v>
      </c>
    </row>
    <row r="355" spans="1:6">
      <c r="A355" s="164">
        <v>354</v>
      </c>
      <c r="B355" s="165">
        <v>46.091749999999998</v>
      </c>
      <c r="C355" s="165">
        <v>-91.230170000000001</v>
      </c>
      <c r="D355" s="166">
        <v>6</v>
      </c>
      <c r="E355" s="166" t="s">
        <v>223</v>
      </c>
      <c r="F355" s="167">
        <v>0</v>
      </c>
    </row>
    <row r="356" spans="1:6">
      <c r="A356" s="164">
        <v>355</v>
      </c>
      <c r="B356" s="165">
        <v>46.091760000000001</v>
      </c>
      <c r="C356" s="165">
        <v>-91.229330000000004</v>
      </c>
      <c r="D356" s="166">
        <v>20.5</v>
      </c>
      <c r="F356" s="167">
        <v>0</v>
      </c>
    </row>
    <row r="357" spans="1:6">
      <c r="A357" s="164">
        <v>356</v>
      </c>
      <c r="B357" s="165">
        <v>46.091769999999997</v>
      </c>
      <c r="C357" s="165">
        <v>-91.228489999999994</v>
      </c>
      <c r="D357" s="166">
        <v>22</v>
      </c>
      <c r="F357" s="167">
        <v>0</v>
      </c>
    </row>
    <row r="358" spans="1:6">
      <c r="A358" s="164">
        <v>357</v>
      </c>
      <c r="B358" s="165">
        <v>46.091769999999997</v>
      </c>
      <c r="C358" s="165">
        <v>-91.227649999999997</v>
      </c>
      <c r="D358" s="166">
        <v>7</v>
      </c>
      <c r="E358" s="166" t="s">
        <v>223</v>
      </c>
      <c r="F358" s="167">
        <v>0</v>
      </c>
    </row>
    <row r="359" spans="1:6">
      <c r="A359" s="164">
        <v>358</v>
      </c>
      <c r="B359" s="165">
        <v>46.09178</v>
      </c>
      <c r="C359" s="165">
        <v>-91.22681</v>
      </c>
      <c r="D359" s="166">
        <v>18.5</v>
      </c>
      <c r="E359" s="166" t="s">
        <v>223</v>
      </c>
      <c r="F359" s="167">
        <v>0</v>
      </c>
    </row>
    <row r="360" spans="1:6">
      <c r="A360" s="164">
        <v>359</v>
      </c>
      <c r="B360" s="165">
        <v>46.091790000000003</v>
      </c>
      <c r="C360" s="165">
        <v>-91.225970000000004</v>
      </c>
      <c r="D360" s="166">
        <v>21.5</v>
      </c>
      <c r="F360" s="167">
        <v>0</v>
      </c>
    </row>
    <row r="361" spans="1:6">
      <c r="A361" s="164">
        <v>360</v>
      </c>
      <c r="B361" s="165">
        <v>46.091799999999999</v>
      </c>
      <c r="C361" s="165">
        <v>-91.225129999999993</v>
      </c>
      <c r="D361" s="166">
        <v>19.5</v>
      </c>
      <c r="F361" s="167">
        <v>0</v>
      </c>
    </row>
    <row r="362" spans="1:6">
      <c r="A362" s="164">
        <v>361</v>
      </c>
      <c r="B362" s="165">
        <v>46.091810000000002</v>
      </c>
      <c r="C362" s="165">
        <v>-91.224289999999996</v>
      </c>
      <c r="D362" s="166">
        <v>19.5</v>
      </c>
      <c r="F362" s="167">
        <v>0</v>
      </c>
    </row>
    <row r="363" spans="1:6">
      <c r="A363" s="164">
        <v>362</v>
      </c>
      <c r="B363" s="165">
        <v>46.091819999999998</v>
      </c>
      <c r="C363" s="165">
        <v>-91.22345</v>
      </c>
      <c r="D363" s="166">
        <v>18.5</v>
      </c>
      <c r="E363" s="166" t="s">
        <v>223</v>
      </c>
      <c r="F363" s="167">
        <v>0</v>
      </c>
    </row>
    <row r="364" spans="1:6">
      <c r="A364" s="164">
        <v>363</v>
      </c>
      <c r="B364" s="165">
        <v>46.091830000000002</v>
      </c>
      <c r="C364" s="165">
        <v>-91.222610000000003</v>
      </c>
      <c r="D364" s="166">
        <v>15.5</v>
      </c>
      <c r="E364" s="166" t="s">
        <v>223</v>
      </c>
      <c r="F364" s="167">
        <v>0</v>
      </c>
    </row>
    <row r="365" spans="1:6">
      <c r="A365" s="164">
        <v>364</v>
      </c>
      <c r="B365" s="165">
        <v>46.091839999999998</v>
      </c>
      <c r="C365" s="165">
        <v>-91.221770000000006</v>
      </c>
      <c r="D365" s="166">
        <v>5</v>
      </c>
      <c r="E365" s="166" t="s">
        <v>223</v>
      </c>
      <c r="F365" s="167">
        <v>0</v>
      </c>
    </row>
    <row r="366" spans="1:6">
      <c r="A366" s="164">
        <v>365</v>
      </c>
      <c r="B366" s="165">
        <v>46.091850000000001</v>
      </c>
      <c r="C366" s="165">
        <v>-91.220929999999996</v>
      </c>
      <c r="D366" s="166">
        <v>3</v>
      </c>
      <c r="E366" s="166" t="s">
        <v>225</v>
      </c>
      <c r="F366" s="167">
        <v>0</v>
      </c>
    </row>
    <row r="367" spans="1:6">
      <c r="A367" s="164">
        <v>366</v>
      </c>
      <c r="B367" s="165">
        <v>46.091859999999997</v>
      </c>
      <c r="C367" s="165">
        <v>-91.220089999999999</v>
      </c>
      <c r="D367" s="166">
        <v>3.5</v>
      </c>
      <c r="E367" s="166" t="s">
        <v>223</v>
      </c>
      <c r="F367" s="167">
        <v>0</v>
      </c>
    </row>
    <row r="368" spans="1:6">
      <c r="A368" s="164">
        <v>367</v>
      </c>
      <c r="B368" s="165">
        <v>46.092320000000001</v>
      </c>
      <c r="C368" s="165">
        <v>-91.231030000000004</v>
      </c>
      <c r="D368" s="166">
        <v>6</v>
      </c>
      <c r="E368" s="166" t="s">
        <v>223</v>
      </c>
      <c r="F368" s="167">
        <v>0</v>
      </c>
    </row>
    <row r="369" spans="1:6">
      <c r="A369" s="164">
        <v>368</v>
      </c>
      <c r="B369" s="165">
        <v>46.092329999999997</v>
      </c>
      <c r="C369" s="165">
        <v>-91.230189999999993</v>
      </c>
      <c r="D369" s="166">
        <v>7</v>
      </c>
      <c r="E369" s="166" t="s">
        <v>223</v>
      </c>
      <c r="F369" s="167">
        <v>0</v>
      </c>
    </row>
    <row r="370" spans="1:6">
      <c r="A370" s="164">
        <v>369</v>
      </c>
      <c r="B370" s="165">
        <v>46.09234</v>
      </c>
      <c r="C370" s="165">
        <v>-91.229349999999997</v>
      </c>
      <c r="D370" s="166">
        <v>21.5</v>
      </c>
      <c r="F370" s="167">
        <v>0</v>
      </c>
    </row>
    <row r="371" spans="1:6">
      <c r="A371" s="164">
        <v>370</v>
      </c>
      <c r="B371" s="165">
        <v>46.092350000000003</v>
      </c>
      <c r="C371" s="165">
        <v>-91.22851</v>
      </c>
      <c r="D371" s="166">
        <v>21.5</v>
      </c>
      <c r="F371" s="167">
        <v>0</v>
      </c>
    </row>
    <row r="372" spans="1:6">
      <c r="A372" s="164">
        <v>371</v>
      </c>
      <c r="B372" s="165">
        <v>46.092359999999999</v>
      </c>
      <c r="C372" s="165">
        <v>-91.227670000000003</v>
      </c>
      <c r="D372" s="166">
        <v>20.5</v>
      </c>
      <c r="F372" s="167">
        <v>0</v>
      </c>
    </row>
    <row r="373" spans="1:6">
      <c r="A373" s="164">
        <v>372</v>
      </c>
      <c r="B373" s="165">
        <v>46.092370000000003</v>
      </c>
      <c r="C373" s="165">
        <v>-91.226820000000004</v>
      </c>
      <c r="D373" s="166">
        <v>22.5</v>
      </c>
      <c r="F373" s="167">
        <v>0</v>
      </c>
    </row>
    <row r="374" spans="1:6">
      <c r="A374" s="164">
        <v>373</v>
      </c>
      <c r="B374" s="165">
        <v>46.092379999999999</v>
      </c>
      <c r="C374" s="165">
        <v>-91.225980000000007</v>
      </c>
      <c r="D374" s="166">
        <v>22.5</v>
      </c>
      <c r="F374" s="167">
        <v>0</v>
      </c>
    </row>
    <row r="375" spans="1:6">
      <c r="A375" s="164">
        <v>374</v>
      </c>
      <c r="B375" s="165">
        <v>46.092390000000002</v>
      </c>
      <c r="C375" s="165">
        <v>-91.225139999999996</v>
      </c>
      <c r="D375" s="166">
        <v>20.5</v>
      </c>
      <c r="F375" s="167">
        <v>0</v>
      </c>
    </row>
    <row r="376" spans="1:6">
      <c r="A376" s="164">
        <v>375</v>
      </c>
      <c r="B376" s="165">
        <v>46.092399999999998</v>
      </c>
      <c r="C376" s="165">
        <v>-91.224299999999999</v>
      </c>
      <c r="D376" s="166">
        <v>21.5</v>
      </c>
      <c r="F376" s="167">
        <v>0</v>
      </c>
    </row>
    <row r="377" spans="1:6">
      <c r="A377" s="164">
        <v>376</v>
      </c>
      <c r="B377" s="165">
        <v>46.092399999999998</v>
      </c>
      <c r="C377" s="165">
        <v>-91.223460000000003</v>
      </c>
      <c r="D377" s="166">
        <v>20.5</v>
      </c>
      <c r="F377" s="167">
        <v>0</v>
      </c>
    </row>
    <row r="378" spans="1:6">
      <c r="A378" s="164">
        <v>377</v>
      </c>
      <c r="B378" s="165">
        <v>46.092410000000001</v>
      </c>
      <c r="C378" s="165">
        <v>-91.222620000000006</v>
      </c>
      <c r="D378" s="166">
        <v>13</v>
      </c>
      <c r="E378" s="166" t="s">
        <v>223</v>
      </c>
      <c r="F378" s="167">
        <v>0</v>
      </c>
    </row>
    <row r="379" spans="1:6">
      <c r="A379" s="164">
        <v>378</v>
      </c>
      <c r="B379" s="165">
        <v>46.092419999999997</v>
      </c>
      <c r="C379" s="165">
        <v>-91.221779999999995</v>
      </c>
      <c r="D379" s="166">
        <v>7.5</v>
      </c>
      <c r="E379" s="166" t="s">
        <v>223</v>
      </c>
      <c r="F379" s="167">
        <v>0</v>
      </c>
    </row>
    <row r="380" spans="1:6">
      <c r="A380" s="164">
        <v>379</v>
      </c>
      <c r="B380" s="165">
        <v>46.0929</v>
      </c>
      <c r="C380" s="165">
        <v>-91.231880000000004</v>
      </c>
      <c r="D380" s="166">
        <v>3</v>
      </c>
      <c r="E380" s="166" t="s">
        <v>224</v>
      </c>
      <c r="F380" s="167">
        <v>0</v>
      </c>
    </row>
    <row r="381" spans="1:6">
      <c r="A381" s="164">
        <v>380</v>
      </c>
      <c r="B381" s="165">
        <v>46.092910000000003</v>
      </c>
      <c r="C381" s="165">
        <v>-91.231039999999993</v>
      </c>
      <c r="D381" s="166">
        <v>5.5</v>
      </c>
      <c r="E381" s="166" t="s">
        <v>223</v>
      </c>
      <c r="F381" s="167">
        <v>0</v>
      </c>
    </row>
    <row r="382" spans="1:6">
      <c r="A382" s="164">
        <v>381</v>
      </c>
      <c r="B382" s="165">
        <v>46.092919999999999</v>
      </c>
      <c r="C382" s="165">
        <v>-91.230199999999996</v>
      </c>
      <c r="D382" s="166">
        <v>8.5</v>
      </c>
      <c r="E382" s="166" t="s">
        <v>223</v>
      </c>
      <c r="F382" s="167">
        <v>0</v>
      </c>
    </row>
    <row r="383" spans="1:6">
      <c r="A383" s="164">
        <v>382</v>
      </c>
      <c r="B383" s="165">
        <v>46.092930000000003</v>
      </c>
      <c r="C383" s="165">
        <v>-91.22936</v>
      </c>
      <c r="D383" s="166">
        <v>18.5</v>
      </c>
      <c r="E383" s="166" t="s">
        <v>223</v>
      </c>
      <c r="F383" s="167">
        <v>0</v>
      </c>
    </row>
    <row r="384" spans="1:6">
      <c r="A384" s="164">
        <v>383</v>
      </c>
      <c r="B384" s="165">
        <v>46.092930000000003</v>
      </c>
      <c r="C384" s="165">
        <v>-91.228520000000003</v>
      </c>
      <c r="D384" s="166">
        <v>21.5</v>
      </c>
      <c r="F384" s="167">
        <v>0</v>
      </c>
    </row>
    <row r="385" spans="1:6">
      <c r="A385" s="164">
        <v>384</v>
      </c>
      <c r="B385" s="165">
        <v>46.092939999999999</v>
      </c>
      <c r="C385" s="165">
        <v>-91.227680000000007</v>
      </c>
      <c r="D385" s="166">
        <v>24.5</v>
      </c>
      <c r="F385" s="167">
        <v>0</v>
      </c>
    </row>
    <row r="386" spans="1:6">
      <c r="A386" s="164">
        <v>385</v>
      </c>
      <c r="B386" s="165">
        <v>46.092950000000002</v>
      </c>
      <c r="C386" s="165">
        <v>-91.226839999999996</v>
      </c>
      <c r="D386" s="166">
        <v>25</v>
      </c>
      <c r="F386" s="167">
        <v>0</v>
      </c>
    </row>
    <row r="387" spans="1:6">
      <c r="A387" s="164">
        <v>386</v>
      </c>
      <c r="B387" s="165">
        <v>46.092959999999998</v>
      </c>
      <c r="C387" s="165">
        <v>-91.225999999999999</v>
      </c>
      <c r="D387" s="166">
        <v>25</v>
      </c>
      <c r="F387" s="167">
        <v>0</v>
      </c>
    </row>
    <row r="388" spans="1:6">
      <c r="A388" s="164">
        <v>387</v>
      </c>
      <c r="B388" s="165">
        <v>46.092970000000001</v>
      </c>
      <c r="C388" s="165">
        <v>-91.225160000000002</v>
      </c>
      <c r="D388" s="166">
        <v>24.5</v>
      </c>
      <c r="F388" s="167">
        <v>0</v>
      </c>
    </row>
    <row r="389" spans="1:6">
      <c r="A389" s="164">
        <v>388</v>
      </c>
      <c r="B389" s="165">
        <v>46.092979999999997</v>
      </c>
      <c r="C389" s="165">
        <v>-91.224320000000006</v>
      </c>
      <c r="D389" s="166">
        <v>23.5</v>
      </c>
      <c r="F389" s="167">
        <v>0</v>
      </c>
    </row>
    <row r="390" spans="1:6">
      <c r="A390" s="164">
        <v>389</v>
      </c>
      <c r="B390" s="165">
        <v>46.09299</v>
      </c>
      <c r="C390" s="165">
        <v>-91.223470000000006</v>
      </c>
      <c r="D390" s="166">
        <v>22</v>
      </c>
      <c r="F390" s="167">
        <v>0</v>
      </c>
    </row>
    <row r="391" spans="1:6">
      <c r="A391" s="164">
        <v>390</v>
      </c>
      <c r="B391" s="165">
        <v>46.093000000000004</v>
      </c>
      <c r="C391" s="165">
        <v>-91.222639999999998</v>
      </c>
      <c r="D391" s="166">
        <v>19.5</v>
      </c>
      <c r="F391" s="167">
        <v>0</v>
      </c>
    </row>
    <row r="392" spans="1:6">
      <c r="A392" s="164">
        <v>391</v>
      </c>
      <c r="B392" s="165">
        <v>46.09301</v>
      </c>
      <c r="C392" s="165">
        <v>-91.221789999999999</v>
      </c>
      <c r="D392" s="166">
        <v>6.5</v>
      </c>
      <c r="E392" s="166" t="s">
        <v>223</v>
      </c>
      <c r="F392" s="167">
        <v>0</v>
      </c>
    </row>
    <row r="393" spans="1:6">
      <c r="A393" s="164">
        <v>392</v>
      </c>
      <c r="B393" s="165">
        <v>46.093490000000003</v>
      </c>
      <c r="C393" s="165">
        <v>-91.231049999999996</v>
      </c>
      <c r="D393" s="166">
        <v>6</v>
      </c>
      <c r="E393" s="166" t="s">
        <v>223</v>
      </c>
      <c r="F393" s="167">
        <v>0</v>
      </c>
    </row>
    <row r="394" spans="1:6">
      <c r="A394" s="164">
        <v>393</v>
      </c>
      <c r="B394" s="165">
        <v>46.093499999999999</v>
      </c>
      <c r="C394" s="165">
        <v>-91.23021</v>
      </c>
      <c r="D394" s="166">
        <v>6</v>
      </c>
      <c r="E394" s="166" t="s">
        <v>223</v>
      </c>
      <c r="F394" s="167">
        <v>0</v>
      </c>
    </row>
    <row r="395" spans="1:6">
      <c r="A395" s="164">
        <v>394</v>
      </c>
      <c r="B395" s="165">
        <v>46.093510000000002</v>
      </c>
      <c r="C395" s="165">
        <v>-91.229370000000003</v>
      </c>
      <c r="D395" s="166">
        <v>16</v>
      </c>
      <c r="E395" s="166" t="s">
        <v>223</v>
      </c>
      <c r="F395" s="167">
        <v>0</v>
      </c>
    </row>
    <row r="396" spans="1:6">
      <c r="A396" s="164">
        <v>395</v>
      </c>
      <c r="B396" s="165">
        <v>46.093519999999998</v>
      </c>
      <c r="C396" s="165">
        <v>-91.228530000000006</v>
      </c>
      <c r="D396" s="166">
        <v>22.5</v>
      </c>
      <c r="F396" s="167">
        <v>0</v>
      </c>
    </row>
    <row r="397" spans="1:6">
      <c r="A397" s="164">
        <v>396</v>
      </c>
      <c r="B397" s="165">
        <v>46.093530000000001</v>
      </c>
      <c r="C397" s="165">
        <v>-91.227689999999996</v>
      </c>
      <c r="D397" s="166">
        <v>25.5</v>
      </c>
      <c r="F397" s="167">
        <v>0</v>
      </c>
    </row>
    <row r="398" spans="1:6">
      <c r="A398" s="164">
        <v>397</v>
      </c>
      <c r="B398" s="165">
        <v>46.093539999999997</v>
      </c>
      <c r="C398" s="165">
        <v>-91.226849999999999</v>
      </c>
      <c r="D398" s="166">
        <v>29</v>
      </c>
      <c r="F398" s="167">
        <v>0</v>
      </c>
    </row>
    <row r="399" spans="1:6">
      <c r="A399" s="164">
        <v>398</v>
      </c>
      <c r="B399" s="165">
        <v>46.09355</v>
      </c>
      <c r="C399" s="165">
        <v>-91.226010000000002</v>
      </c>
      <c r="D399" s="166">
        <v>30.5</v>
      </c>
      <c r="F399" s="167">
        <v>0</v>
      </c>
    </row>
    <row r="400" spans="1:6">
      <c r="A400" s="164">
        <v>399</v>
      </c>
      <c r="B400" s="165">
        <v>46.093559999999997</v>
      </c>
      <c r="C400" s="165">
        <v>-91.225170000000006</v>
      </c>
      <c r="D400" s="166">
        <v>32.5</v>
      </c>
      <c r="F400" s="167">
        <v>0</v>
      </c>
    </row>
    <row r="401" spans="1:6">
      <c r="A401" s="164">
        <v>400</v>
      </c>
      <c r="B401" s="165">
        <v>46.09357</v>
      </c>
      <c r="C401" s="165">
        <v>-91.224329999999995</v>
      </c>
      <c r="D401" s="166">
        <v>32</v>
      </c>
      <c r="F401" s="167">
        <v>0</v>
      </c>
    </row>
    <row r="402" spans="1:6">
      <c r="A402" s="164">
        <v>401</v>
      </c>
      <c r="B402" s="165">
        <v>46.09357</v>
      </c>
      <c r="C402" s="165">
        <v>-91.223489999999998</v>
      </c>
      <c r="D402" s="166">
        <v>24.5</v>
      </c>
      <c r="F402" s="167">
        <v>0</v>
      </c>
    </row>
    <row r="403" spans="1:6">
      <c r="A403" s="164">
        <v>402</v>
      </c>
      <c r="B403" s="165">
        <v>46.093580000000003</v>
      </c>
      <c r="C403" s="165">
        <v>-91.222650000000002</v>
      </c>
      <c r="D403" s="166">
        <v>19.5</v>
      </c>
      <c r="F403" s="167">
        <v>0</v>
      </c>
    </row>
    <row r="404" spans="1:6">
      <c r="A404" s="164">
        <v>403</v>
      </c>
      <c r="B404" s="165">
        <v>46.093589999999999</v>
      </c>
      <c r="C404" s="165">
        <v>-91.221810000000005</v>
      </c>
      <c r="D404" s="166">
        <v>5.5</v>
      </c>
      <c r="E404" s="166" t="s">
        <v>223</v>
      </c>
      <c r="F404" s="167">
        <v>0</v>
      </c>
    </row>
    <row r="405" spans="1:6">
      <c r="A405" s="164">
        <v>404</v>
      </c>
      <c r="B405" s="165">
        <v>46.094090000000001</v>
      </c>
      <c r="C405" s="165">
        <v>-91.230230000000006</v>
      </c>
      <c r="D405" s="166">
        <v>5</v>
      </c>
      <c r="E405" s="166" t="s">
        <v>223</v>
      </c>
      <c r="F405" s="167">
        <v>0</v>
      </c>
    </row>
    <row r="406" spans="1:6">
      <c r="A406" s="164">
        <v>405</v>
      </c>
      <c r="B406" s="165">
        <v>46.094099999999997</v>
      </c>
      <c r="C406" s="165">
        <v>-91.229389999999995</v>
      </c>
      <c r="D406" s="166">
        <v>7.5</v>
      </c>
      <c r="E406" s="166" t="s">
        <v>223</v>
      </c>
      <c r="F406" s="167">
        <v>0</v>
      </c>
    </row>
    <row r="407" spans="1:6">
      <c r="A407" s="164">
        <v>406</v>
      </c>
      <c r="B407" s="165">
        <v>46.094099999999997</v>
      </c>
      <c r="C407" s="165">
        <v>-91.228549999999998</v>
      </c>
      <c r="D407" s="166">
        <v>20</v>
      </c>
      <c r="F407" s="167">
        <v>0</v>
      </c>
    </row>
    <row r="408" spans="1:6">
      <c r="A408" s="164">
        <v>407</v>
      </c>
      <c r="B408" s="165">
        <v>46.094110000000001</v>
      </c>
      <c r="C408" s="165">
        <v>-91.227699999999999</v>
      </c>
      <c r="D408" s="166">
        <v>26</v>
      </c>
      <c r="F408" s="167">
        <v>0</v>
      </c>
    </row>
    <row r="409" spans="1:6">
      <c r="A409" s="164">
        <v>408</v>
      </c>
      <c r="B409" s="165">
        <v>46.094119999999997</v>
      </c>
      <c r="C409" s="165">
        <v>-91.226860000000002</v>
      </c>
      <c r="D409" s="166">
        <v>27.5</v>
      </c>
      <c r="F409" s="167">
        <v>0</v>
      </c>
    </row>
    <row r="410" spans="1:6">
      <c r="A410" s="164">
        <v>409</v>
      </c>
      <c r="B410" s="165">
        <v>46.09413</v>
      </c>
      <c r="C410" s="165">
        <v>-91.226020000000005</v>
      </c>
      <c r="D410" s="166">
        <v>27.5</v>
      </c>
      <c r="F410" s="167">
        <v>0</v>
      </c>
    </row>
    <row r="411" spans="1:6">
      <c r="A411" s="164">
        <v>410</v>
      </c>
      <c r="B411" s="165">
        <v>46.094140000000003</v>
      </c>
      <c r="C411" s="165">
        <v>-91.225179999999995</v>
      </c>
      <c r="D411" s="166">
        <v>28</v>
      </c>
      <c r="F411" s="167">
        <v>0</v>
      </c>
    </row>
    <row r="412" spans="1:6">
      <c r="A412" s="164">
        <v>411</v>
      </c>
      <c r="B412" s="165">
        <v>46.094149999999999</v>
      </c>
      <c r="C412" s="165">
        <v>-91.224339999999998</v>
      </c>
      <c r="D412" s="166">
        <v>24</v>
      </c>
      <c r="F412" s="167">
        <v>0</v>
      </c>
    </row>
    <row r="413" spans="1:6">
      <c r="A413" s="164">
        <v>412</v>
      </c>
      <c r="B413" s="165">
        <v>46.094160000000002</v>
      </c>
      <c r="C413" s="165">
        <v>-91.223500000000001</v>
      </c>
      <c r="D413" s="166">
        <v>12.5</v>
      </c>
      <c r="E413" s="166" t="s">
        <v>223</v>
      </c>
      <c r="F413" s="167">
        <v>0</v>
      </c>
    </row>
    <row r="414" spans="1:6">
      <c r="A414" s="164">
        <v>413</v>
      </c>
      <c r="B414" s="165">
        <v>46.094169999999998</v>
      </c>
      <c r="C414" s="165">
        <v>-91.222660000000005</v>
      </c>
      <c r="D414" s="166">
        <v>19</v>
      </c>
      <c r="F414" s="167">
        <v>0</v>
      </c>
    </row>
    <row r="415" spans="1:6">
      <c r="A415" s="164">
        <v>414</v>
      </c>
      <c r="B415" s="165">
        <v>46.094180000000001</v>
      </c>
      <c r="C415" s="165">
        <v>-91.221819999999994</v>
      </c>
      <c r="D415" s="166">
        <v>5</v>
      </c>
      <c r="E415" s="166" t="s">
        <v>223</v>
      </c>
      <c r="F415" s="167">
        <v>0</v>
      </c>
    </row>
    <row r="416" spans="1:6">
      <c r="A416" s="164">
        <v>415</v>
      </c>
      <c r="B416" s="165">
        <v>46.094679999999997</v>
      </c>
      <c r="C416" s="165">
        <v>-91.229399999999998</v>
      </c>
      <c r="D416" s="166">
        <v>8.5</v>
      </c>
      <c r="E416" s="166" t="s">
        <v>223</v>
      </c>
      <c r="F416" s="167">
        <v>0</v>
      </c>
    </row>
    <row r="417" spans="1:6">
      <c r="A417" s="164">
        <v>416</v>
      </c>
      <c r="B417" s="165">
        <v>46.09469</v>
      </c>
      <c r="C417" s="165">
        <v>-91.228560000000002</v>
      </c>
      <c r="D417" s="166">
        <v>16</v>
      </c>
      <c r="E417" s="166" t="s">
        <v>223</v>
      </c>
      <c r="F417" s="167">
        <v>0</v>
      </c>
    </row>
    <row r="418" spans="1:6">
      <c r="A418" s="164">
        <v>417</v>
      </c>
      <c r="B418" s="165">
        <v>46.094700000000003</v>
      </c>
      <c r="C418" s="165">
        <v>-91.227720000000005</v>
      </c>
      <c r="D418" s="166">
        <v>27</v>
      </c>
      <c r="F418" s="167">
        <v>0</v>
      </c>
    </row>
    <row r="419" spans="1:6">
      <c r="A419" s="164">
        <v>418</v>
      </c>
      <c r="B419" s="165">
        <v>46.094709999999999</v>
      </c>
      <c r="C419" s="165">
        <v>-91.226879999999994</v>
      </c>
      <c r="D419" s="166">
        <v>26.5</v>
      </c>
      <c r="F419" s="167">
        <v>0</v>
      </c>
    </row>
    <row r="420" spans="1:6">
      <c r="A420" s="164">
        <v>419</v>
      </c>
      <c r="B420" s="165">
        <v>46.094720000000002</v>
      </c>
      <c r="C420" s="165">
        <v>-91.226039999999998</v>
      </c>
      <c r="D420" s="166">
        <v>26.5</v>
      </c>
      <c r="E420" s="166" t="s">
        <v>223</v>
      </c>
      <c r="F420" s="167">
        <v>0</v>
      </c>
    </row>
    <row r="421" spans="1:6">
      <c r="A421" s="164">
        <v>420</v>
      </c>
      <c r="B421" s="165">
        <v>46.094729999999998</v>
      </c>
      <c r="C421" s="165">
        <v>-91.225200000000001</v>
      </c>
      <c r="D421" s="166">
        <v>25.5</v>
      </c>
      <c r="E421" s="166" t="s">
        <v>223</v>
      </c>
      <c r="F421" s="167">
        <v>0</v>
      </c>
    </row>
    <row r="422" spans="1:6">
      <c r="A422" s="164">
        <v>421</v>
      </c>
      <c r="B422" s="165">
        <v>46.094729999999998</v>
      </c>
      <c r="C422" s="165">
        <v>-91.224350000000001</v>
      </c>
      <c r="D422" s="166">
        <v>4</v>
      </c>
      <c r="E422" s="166" t="s">
        <v>225</v>
      </c>
      <c r="F422" s="167">
        <v>0</v>
      </c>
    </row>
    <row r="423" spans="1:6">
      <c r="A423" s="164">
        <v>422</v>
      </c>
      <c r="B423" s="165">
        <v>46.094740000000002</v>
      </c>
      <c r="C423" s="165">
        <v>-91.223510000000005</v>
      </c>
      <c r="D423" s="166">
        <v>7</v>
      </c>
      <c r="E423" s="166" t="s">
        <v>223</v>
      </c>
      <c r="F423" s="167">
        <v>0</v>
      </c>
    </row>
    <row r="424" spans="1:6">
      <c r="A424" s="164">
        <v>423</v>
      </c>
      <c r="B424" s="165">
        <v>46.094749999999998</v>
      </c>
      <c r="C424" s="165">
        <v>-91.222669999999994</v>
      </c>
      <c r="D424" s="166">
        <v>16</v>
      </c>
      <c r="E424" s="166" t="s">
        <v>223</v>
      </c>
      <c r="F424" s="167">
        <v>0</v>
      </c>
    </row>
    <row r="425" spans="1:6">
      <c r="A425" s="164">
        <v>424</v>
      </c>
      <c r="B425" s="165">
        <v>46.094760000000001</v>
      </c>
      <c r="C425" s="165">
        <v>-91.221829999999997</v>
      </c>
      <c r="D425" s="166">
        <v>6</v>
      </c>
      <c r="E425" s="166" t="s">
        <v>223</v>
      </c>
      <c r="F425" s="167">
        <v>0</v>
      </c>
    </row>
    <row r="426" spans="1:6">
      <c r="A426" s="164">
        <v>425</v>
      </c>
      <c r="B426" s="165">
        <v>46.095269999999999</v>
      </c>
      <c r="C426" s="165">
        <v>-91.229410000000001</v>
      </c>
      <c r="D426" s="166">
        <v>6.5</v>
      </c>
      <c r="E426" s="166" t="s">
        <v>223</v>
      </c>
      <c r="F426" s="167">
        <v>0</v>
      </c>
    </row>
    <row r="427" spans="1:6">
      <c r="A427" s="164">
        <v>426</v>
      </c>
      <c r="B427" s="165">
        <v>46.095280000000002</v>
      </c>
      <c r="C427" s="165">
        <v>-91.228570000000005</v>
      </c>
      <c r="D427" s="166">
        <v>6</v>
      </c>
      <c r="E427" s="166" t="s">
        <v>223</v>
      </c>
      <c r="F427" s="167">
        <v>0</v>
      </c>
    </row>
    <row r="428" spans="1:6">
      <c r="A428" s="164">
        <v>427</v>
      </c>
      <c r="B428" s="165">
        <v>46.095280000000002</v>
      </c>
      <c r="C428" s="165">
        <v>-91.227729999999994</v>
      </c>
      <c r="D428" s="166">
        <v>15</v>
      </c>
      <c r="E428" s="166" t="s">
        <v>223</v>
      </c>
      <c r="F428" s="167">
        <v>0</v>
      </c>
    </row>
    <row r="429" spans="1:6">
      <c r="A429" s="164">
        <v>428</v>
      </c>
      <c r="B429" s="165">
        <v>46.095289999999999</v>
      </c>
      <c r="C429" s="165">
        <v>-91.226889999999997</v>
      </c>
      <c r="D429" s="166">
        <v>12</v>
      </c>
      <c r="E429" s="166" t="s">
        <v>223</v>
      </c>
      <c r="F429" s="167">
        <v>0</v>
      </c>
    </row>
    <row r="430" spans="1:6">
      <c r="A430" s="164">
        <v>429</v>
      </c>
      <c r="B430" s="165">
        <v>46.095300000000002</v>
      </c>
      <c r="C430" s="165">
        <v>-91.226050000000001</v>
      </c>
      <c r="D430" s="166">
        <v>16.5</v>
      </c>
      <c r="E430" s="166" t="s">
        <v>223</v>
      </c>
      <c r="F430" s="167">
        <v>0</v>
      </c>
    </row>
    <row r="431" spans="1:6">
      <c r="A431" s="164">
        <v>430</v>
      </c>
      <c r="B431" s="165">
        <v>46.095309999999998</v>
      </c>
      <c r="C431" s="165">
        <v>-91.225210000000004</v>
      </c>
      <c r="D431" s="166">
        <v>6</v>
      </c>
      <c r="E431" s="166" t="s">
        <v>225</v>
      </c>
      <c r="F431" s="167">
        <v>0</v>
      </c>
    </row>
    <row r="432" spans="1:6">
      <c r="A432" s="164">
        <v>431</v>
      </c>
      <c r="B432" s="165">
        <v>46.095320000000001</v>
      </c>
      <c r="C432" s="165">
        <v>-91.224369999999993</v>
      </c>
      <c r="D432" s="166">
        <v>7</v>
      </c>
      <c r="E432" s="166" t="s">
        <v>223</v>
      </c>
      <c r="F432" s="167">
        <v>0</v>
      </c>
    </row>
    <row r="433" spans="1:6">
      <c r="A433" s="164">
        <v>432</v>
      </c>
      <c r="B433" s="165">
        <v>46.095329999999997</v>
      </c>
      <c r="C433" s="165">
        <v>-91.223529999999997</v>
      </c>
      <c r="D433" s="166">
        <v>7</v>
      </c>
      <c r="E433" s="166" t="s">
        <v>223</v>
      </c>
      <c r="F433" s="167">
        <v>0</v>
      </c>
    </row>
    <row r="434" spans="1:6">
      <c r="A434" s="164">
        <v>433</v>
      </c>
      <c r="B434" s="165">
        <v>46.09534</v>
      </c>
      <c r="C434" s="165">
        <v>-91.22269</v>
      </c>
      <c r="D434" s="166">
        <v>5</v>
      </c>
      <c r="E434" s="166" t="s">
        <v>225</v>
      </c>
      <c r="F434" s="167">
        <v>0</v>
      </c>
    </row>
    <row r="435" spans="1:6">
      <c r="A435" s="164">
        <v>434</v>
      </c>
      <c r="B435" s="165">
        <v>46.095860000000002</v>
      </c>
      <c r="C435" s="165">
        <v>-91.228579999999994</v>
      </c>
      <c r="D435" s="166">
        <v>1</v>
      </c>
      <c r="E435" s="166" t="s">
        <v>224</v>
      </c>
      <c r="F435" s="167">
        <v>0</v>
      </c>
    </row>
    <row r="436" spans="1:6">
      <c r="A436" s="164">
        <v>435</v>
      </c>
      <c r="B436" s="165">
        <v>46.0959</v>
      </c>
      <c r="C436" s="165">
        <v>-91.225219999999993</v>
      </c>
      <c r="D436" s="166">
        <v>7.5</v>
      </c>
      <c r="E436" s="166" t="s">
        <v>223</v>
      </c>
      <c r="F436" s="167">
        <v>0</v>
      </c>
    </row>
    <row r="437" spans="1:6">
      <c r="A437" s="164">
        <v>436</v>
      </c>
      <c r="B437" s="165">
        <v>46.095910000000003</v>
      </c>
      <c r="C437" s="165">
        <v>-91.224379999999996</v>
      </c>
      <c r="D437" s="166">
        <v>4</v>
      </c>
      <c r="E437" s="166" t="s">
        <v>225</v>
      </c>
      <c r="F437" s="167">
        <v>0</v>
      </c>
    </row>
    <row r="438" spans="1:6">
      <c r="A438" s="164">
        <v>437</v>
      </c>
      <c r="B438" s="165">
        <v>46.095910000000003</v>
      </c>
      <c r="C438" s="165">
        <v>-91.22354</v>
      </c>
      <c r="D438" s="166">
        <v>6</v>
      </c>
      <c r="E438" s="166" t="s">
        <v>224</v>
      </c>
      <c r="F438" s="167">
        <v>0</v>
      </c>
    </row>
    <row r="439" spans="1:6">
      <c r="A439" s="164">
        <v>438</v>
      </c>
      <c r="B439" s="165">
        <v>46.09592</v>
      </c>
      <c r="C439" s="165">
        <v>-91.222700000000003</v>
      </c>
      <c r="D439" s="166">
        <v>6</v>
      </c>
      <c r="E439" s="166" t="s">
        <v>223</v>
      </c>
      <c r="F439" s="167">
        <v>0</v>
      </c>
    </row>
    <row r="440" spans="1:6">
      <c r="A440" s="164">
        <v>439</v>
      </c>
      <c r="B440" s="165">
        <v>46.095970000000001</v>
      </c>
      <c r="C440" s="165">
        <v>-91.218500000000006</v>
      </c>
      <c r="D440" s="166">
        <v>6</v>
      </c>
      <c r="E440" s="166" t="s">
        <v>223</v>
      </c>
      <c r="F440" s="167">
        <v>0</v>
      </c>
    </row>
    <row r="441" spans="1:6">
      <c r="A441" s="164">
        <v>440</v>
      </c>
      <c r="B441" s="165">
        <v>46.095979999999997</v>
      </c>
      <c r="C441" s="165">
        <v>-91.217650000000006</v>
      </c>
      <c r="D441" s="166">
        <v>8.5</v>
      </c>
      <c r="E441" s="166" t="s">
        <v>223</v>
      </c>
      <c r="F441" s="167">
        <v>0</v>
      </c>
    </row>
    <row r="442" spans="1:6">
      <c r="A442" s="164">
        <v>441</v>
      </c>
      <c r="B442" s="165">
        <v>46.095979999999997</v>
      </c>
      <c r="C442" s="165">
        <v>-91.216809999999995</v>
      </c>
      <c r="D442" s="166">
        <v>9</v>
      </c>
      <c r="E442" s="166" t="s">
        <v>223</v>
      </c>
      <c r="F442" s="167">
        <v>0</v>
      </c>
    </row>
    <row r="443" spans="1:6">
      <c r="A443" s="164">
        <v>442</v>
      </c>
      <c r="B443" s="165">
        <v>46.09648</v>
      </c>
      <c r="C443" s="165">
        <v>-91.225239999999999</v>
      </c>
      <c r="D443" s="166">
        <v>6</v>
      </c>
      <c r="E443" s="166" t="s">
        <v>223</v>
      </c>
      <c r="F443" s="167">
        <v>0</v>
      </c>
    </row>
    <row r="444" spans="1:6">
      <c r="A444" s="164">
        <v>443</v>
      </c>
      <c r="B444" s="165">
        <v>46.096490000000003</v>
      </c>
      <c r="C444" s="165">
        <v>-91.22439</v>
      </c>
      <c r="D444" s="166">
        <v>0.5</v>
      </c>
      <c r="E444" s="166" t="s">
        <v>225</v>
      </c>
      <c r="F444" s="167">
        <v>0</v>
      </c>
    </row>
    <row r="445" spans="1:6">
      <c r="A445" s="164">
        <v>444</v>
      </c>
      <c r="B445" s="165">
        <v>46.096530000000001</v>
      </c>
      <c r="C445" s="165">
        <v>-91.221029999999999</v>
      </c>
      <c r="D445" s="166">
        <v>2</v>
      </c>
      <c r="E445" s="166" t="s">
        <v>223</v>
      </c>
      <c r="F445" s="167">
        <v>0</v>
      </c>
    </row>
    <row r="446" spans="1:6">
      <c r="A446" s="164">
        <v>445</v>
      </c>
      <c r="B446" s="165">
        <v>46.096539999999997</v>
      </c>
      <c r="C446" s="165">
        <v>-91.219350000000006</v>
      </c>
      <c r="D446" s="166">
        <v>6.5</v>
      </c>
      <c r="E446" s="166" t="s">
        <v>223</v>
      </c>
      <c r="F446" s="167">
        <v>0</v>
      </c>
    </row>
    <row r="447" spans="1:6">
      <c r="A447" s="164">
        <v>446</v>
      </c>
      <c r="B447" s="165">
        <v>46.096550000000001</v>
      </c>
      <c r="C447" s="165">
        <v>-91.218509999999995</v>
      </c>
      <c r="D447" s="166">
        <v>4</v>
      </c>
      <c r="E447" s="166" t="s">
        <v>224</v>
      </c>
      <c r="F447" s="167">
        <v>0</v>
      </c>
    </row>
    <row r="448" spans="1:6">
      <c r="A448" s="164">
        <v>447</v>
      </c>
      <c r="B448" s="165">
        <v>46.096559999999997</v>
      </c>
      <c r="C448" s="165">
        <v>-91.217669999999998</v>
      </c>
      <c r="D448" s="166">
        <v>15.5</v>
      </c>
      <c r="E448" s="166" t="s">
        <v>225</v>
      </c>
      <c r="F448" s="167">
        <v>0</v>
      </c>
    </row>
    <row r="449" spans="1:6">
      <c r="A449" s="164">
        <v>448</v>
      </c>
      <c r="B449" s="165">
        <v>46.09657</v>
      </c>
      <c r="C449" s="165">
        <v>-91.216830000000002</v>
      </c>
      <c r="D449" s="166">
        <v>22.5</v>
      </c>
      <c r="F449" s="167">
        <v>0</v>
      </c>
    </row>
    <row r="450" spans="1:6">
      <c r="A450" s="164">
        <v>449</v>
      </c>
      <c r="B450" s="165">
        <v>46.096580000000003</v>
      </c>
      <c r="C450" s="165">
        <v>-91.215990000000005</v>
      </c>
      <c r="D450" s="166">
        <v>9</v>
      </c>
      <c r="E450" s="166" t="s">
        <v>225</v>
      </c>
      <c r="F450" s="167">
        <v>0</v>
      </c>
    </row>
    <row r="451" spans="1:6">
      <c r="A451" s="164">
        <v>450</v>
      </c>
      <c r="B451" s="165">
        <v>46.096589999999999</v>
      </c>
      <c r="C451" s="165">
        <v>-91.215149999999994</v>
      </c>
      <c r="D451" s="166">
        <v>15</v>
      </c>
      <c r="E451" s="166" t="s">
        <v>223</v>
      </c>
      <c r="F451" s="167">
        <v>0</v>
      </c>
    </row>
    <row r="452" spans="1:6">
      <c r="A452" s="164">
        <v>451</v>
      </c>
      <c r="B452" s="165">
        <v>46.097079999999998</v>
      </c>
      <c r="C452" s="165">
        <v>-91.223569999999995</v>
      </c>
      <c r="D452" s="166">
        <v>11</v>
      </c>
      <c r="E452" s="166" t="s">
        <v>225</v>
      </c>
      <c r="F452" s="167">
        <v>0</v>
      </c>
    </row>
    <row r="453" spans="1:6">
      <c r="A453" s="164">
        <v>452</v>
      </c>
      <c r="B453" s="165">
        <v>46.097090000000001</v>
      </c>
      <c r="C453" s="165">
        <v>-91.222719999999995</v>
      </c>
      <c r="D453" s="166">
        <v>18.5</v>
      </c>
      <c r="E453" s="166" t="s">
        <v>225</v>
      </c>
      <c r="F453" s="167">
        <v>0</v>
      </c>
    </row>
    <row r="454" spans="1:6">
      <c r="A454" s="164">
        <v>453</v>
      </c>
      <c r="B454" s="165">
        <v>46.097099999999998</v>
      </c>
      <c r="C454" s="165">
        <v>-91.221890000000002</v>
      </c>
      <c r="D454" s="166">
        <v>13</v>
      </c>
      <c r="E454" s="166" t="s">
        <v>223</v>
      </c>
      <c r="F454" s="167">
        <v>0</v>
      </c>
    </row>
    <row r="455" spans="1:6">
      <c r="A455" s="164">
        <v>454</v>
      </c>
      <c r="B455" s="165">
        <v>46.097119999999997</v>
      </c>
      <c r="C455" s="165">
        <v>-91.220200000000006</v>
      </c>
      <c r="D455" s="166">
        <v>9.5</v>
      </c>
      <c r="E455" s="166" t="s">
        <v>223</v>
      </c>
      <c r="F455" s="167">
        <v>1</v>
      </c>
    </row>
    <row r="456" spans="1:6">
      <c r="A456" s="164">
        <v>455</v>
      </c>
      <c r="B456" s="165">
        <v>46.097140000000003</v>
      </c>
      <c r="C456" s="165">
        <v>-91.218519999999998</v>
      </c>
      <c r="D456" s="166">
        <v>27.5</v>
      </c>
      <c r="F456" s="167">
        <v>0</v>
      </c>
    </row>
    <row r="457" spans="1:6">
      <c r="A457" s="164">
        <v>456</v>
      </c>
      <c r="B457" s="165">
        <v>46.097149999999999</v>
      </c>
      <c r="C457" s="165">
        <v>-91.217680000000001</v>
      </c>
      <c r="D457" s="166">
        <v>36.5</v>
      </c>
      <c r="F457" s="167">
        <v>0</v>
      </c>
    </row>
    <row r="458" spans="1:6">
      <c r="A458" s="164">
        <v>457</v>
      </c>
      <c r="B458" s="165">
        <v>46.097149999999999</v>
      </c>
      <c r="C458" s="165">
        <v>-91.216840000000005</v>
      </c>
      <c r="D458" s="166">
        <v>35.5</v>
      </c>
      <c r="F458" s="167">
        <v>0</v>
      </c>
    </row>
    <row r="459" spans="1:6">
      <c r="A459" s="164">
        <v>458</v>
      </c>
      <c r="B459" s="165">
        <v>46.097160000000002</v>
      </c>
      <c r="C459" s="165">
        <v>-91.215999999999994</v>
      </c>
      <c r="D459" s="166">
        <v>28</v>
      </c>
      <c r="F459" s="167">
        <v>0</v>
      </c>
    </row>
    <row r="460" spans="1:6">
      <c r="A460" s="164">
        <v>459</v>
      </c>
      <c r="B460" s="165">
        <v>46.097169999999998</v>
      </c>
      <c r="C460" s="165">
        <v>-91.215159999999997</v>
      </c>
      <c r="D460" s="166">
        <v>20.5</v>
      </c>
      <c r="F460" s="167">
        <v>0</v>
      </c>
    </row>
    <row r="461" spans="1:6">
      <c r="A461" s="164">
        <v>460</v>
      </c>
      <c r="B461" s="165">
        <v>46.097180000000002</v>
      </c>
      <c r="C461" s="165">
        <v>-91.214320000000001</v>
      </c>
      <c r="D461" s="166">
        <v>18</v>
      </c>
      <c r="E461" s="166" t="s">
        <v>223</v>
      </c>
      <c r="F461" s="167">
        <v>0</v>
      </c>
    </row>
    <row r="462" spans="1:6">
      <c r="A462" s="164">
        <v>461</v>
      </c>
      <c r="B462" s="165">
        <v>46.097659999999998</v>
      </c>
      <c r="C462" s="165">
        <v>-91.224419999999995</v>
      </c>
      <c r="D462" s="166">
        <v>16</v>
      </c>
      <c r="E462" s="166" t="s">
        <v>223</v>
      </c>
      <c r="F462" s="167">
        <v>0</v>
      </c>
    </row>
    <row r="463" spans="1:6">
      <c r="A463" s="164">
        <v>462</v>
      </c>
      <c r="B463" s="165">
        <v>46.097670000000001</v>
      </c>
      <c r="C463" s="165">
        <v>-91.223579999999998</v>
      </c>
      <c r="D463" s="166">
        <v>22</v>
      </c>
      <c r="F463" s="167">
        <v>0</v>
      </c>
    </row>
    <row r="464" spans="1:6">
      <c r="A464" s="164">
        <v>463</v>
      </c>
      <c r="B464" s="165">
        <v>46.097679999999997</v>
      </c>
      <c r="C464" s="165">
        <v>-91.222740000000002</v>
      </c>
      <c r="D464" s="166">
        <v>22.5</v>
      </c>
      <c r="F464" s="167">
        <v>0</v>
      </c>
    </row>
    <row r="465" spans="1:6">
      <c r="A465" s="164">
        <v>464</v>
      </c>
      <c r="B465" s="165">
        <v>46.09769</v>
      </c>
      <c r="C465" s="165">
        <v>-91.221059999999994</v>
      </c>
      <c r="D465" s="166">
        <v>11</v>
      </c>
      <c r="E465" s="166" t="s">
        <v>225</v>
      </c>
      <c r="F465" s="167">
        <v>0</v>
      </c>
    </row>
    <row r="466" spans="1:6">
      <c r="A466" s="164">
        <v>465</v>
      </c>
      <c r="B466" s="165">
        <v>46.097700000000003</v>
      </c>
      <c r="C466" s="165">
        <v>-91.220219999999998</v>
      </c>
      <c r="D466" s="166">
        <v>8</v>
      </c>
      <c r="E466" s="166" t="s">
        <v>225</v>
      </c>
      <c r="F466" s="167">
        <v>0</v>
      </c>
    </row>
    <row r="467" spans="1:6">
      <c r="A467" s="164">
        <v>466</v>
      </c>
      <c r="B467" s="165">
        <v>46.097709999999999</v>
      </c>
      <c r="C467" s="165">
        <v>-91.219369999999998</v>
      </c>
      <c r="D467" s="166">
        <v>22</v>
      </c>
      <c r="F467" s="167">
        <v>0</v>
      </c>
    </row>
    <row r="468" spans="1:6">
      <c r="A468" s="164">
        <v>467</v>
      </c>
      <c r="B468" s="165">
        <v>46.097720000000002</v>
      </c>
      <c r="C468" s="165">
        <v>-91.218540000000004</v>
      </c>
      <c r="D468" s="166">
        <v>35</v>
      </c>
      <c r="F468" s="167">
        <v>0</v>
      </c>
    </row>
    <row r="469" spans="1:6">
      <c r="A469" s="164">
        <v>468</v>
      </c>
      <c r="B469" s="165">
        <v>46.097729999999999</v>
      </c>
      <c r="C469" s="165">
        <v>-91.217690000000005</v>
      </c>
      <c r="D469" s="166">
        <v>31</v>
      </c>
      <c r="F469" s="167">
        <v>0</v>
      </c>
    </row>
    <row r="470" spans="1:6">
      <c r="A470" s="164">
        <v>469</v>
      </c>
      <c r="B470" s="165">
        <v>46.097740000000002</v>
      </c>
      <c r="C470" s="165">
        <v>-91.216849999999994</v>
      </c>
      <c r="D470" s="166">
        <v>24.5</v>
      </c>
      <c r="F470" s="167">
        <v>0</v>
      </c>
    </row>
    <row r="471" spans="1:6">
      <c r="A471" s="164">
        <v>470</v>
      </c>
      <c r="B471" s="165">
        <v>46.097749999999998</v>
      </c>
      <c r="C471" s="165">
        <v>-91.216009999999997</v>
      </c>
      <c r="D471" s="166">
        <v>23.5</v>
      </c>
      <c r="F471" s="167">
        <v>0</v>
      </c>
    </row>
    <row r="472" spans="1:6">
      <c r="A472" s="164">
        <v>471</v>
      </c>
      <c r="B472" s="165">
        <v>46.097760000000001</v>
      </c>
      <c r="C472" s="165">
        <v>-91.215170000000001</v>
      </c>
      <c r="D472" s="166">
        <v>9</v>
      </c>
      <c r="E472" s="166" t="s">
        <v>223</v>
      </c>
      <c r="F472" s="167">
        <v>0</v>
      </c>
    </row>
    <row r="473" spans="1:6">
      <c r="A473" s="164">
        <v>472</v>
      </c>
      <c r="B473" s="165">
        <v>46.097769999999997</v>
      </c>
      <c r="C473" s="165">
        <v>-91.214330000000004</v>
      </c>
      <c r="D473" s="166">
        <v>0.5</v>
      </c>
      <c r="E473" s="166" t="s">
        <v>224</v>
      </c>
      <c r="F473" s="167">
        <v>0</v>
      </c>
    </row>
    <row r="474" spans="1:6">
      <c r="A474" s="164">
        <v>473</v>
      </c>
      <c r="B474" s="165">
        <v>46.098239999999997</v>
      </c>
      <c r="C474" s="165">
        <v>-91.224429999999998</v>
      </c>
      <c r="D474" s="166">
        <v>9</v>
      </c>
      <c r="E474" s="166" t="s">
        <v>224</v>
      </c>
      <c r="F474" s="167">
        <v>0</v>
      </c>
    </row>
    <row r="475" spans="1:6">
      <c r="A475" s="164">
        <v>474</v>
      </c>
      <c r="B475" s="165">
        <v>46.09825</v>
      </c>
      <c r="C475" s="165">
        <v>-91.223590000000002</v>
      </c>
      <c r="D475" s="166">
        <v>13</v>
      </c>
      <c r="E475" s="166" t="s">
        <v>225</v>
      </c>
      <c r="F475" s="167">
        <v>0</v>
      </c>
    </row>
    <row r="476" spans="1:6">
      <c r="A476" s="164">
        <v>475</v>
      </c>
      <c r="B476" s="165">
        <v>46.098260000000003</v>
      </c>
      <c r="C476" s="165">
        <v>-91.222750000000005</v>
      </c>
      <c r="D476" s="166">
        <v>7</v>
      </c>
      <c r="E476" s="166" t="s">
        <v>225</v>
      </c>
      <c r="F476" s="167">
        <v>0</v>
      </c>
    </row>
    <row r="477" spans="1:6">
      <c r="A477" s="164">
        <v>476</v>
      </c>
      <c r="B477" s="165">
        <v>46.098269999999999</v>
      </c>
      <c r="C477" s="165">
        <v>-91.221909999999994</v>
      </c>
      <c r="D477" s="166">
        <v>10</v>
      </c>
      <c r="E477" s="166" t="s">
        <v>223</v>
      </c>
      <c r="F477" s="167">
        <v>0</v>
      </c>
    </row>
    <row r="478" spans="1:6">
      <c r="A478" s="164">
        <v>477</v>
      </c>
      <c r="B478" s="165">
        <v>46.098280000000003</v>
      </c>
      <c r="C478" s="165">
        <v>-91.221069999999997</v>
      </c>
      <c r="D478" s="166">
        <v>26.5</v>
      </c>
      <c r="F478" s="167">
        <v>0</v>
      </c>
    </row>
    <row r="479" spans="1:6">
      <c r="A479" s="164">
        <v>478</v>
      </c>
      <c r="B479" s="165">
        <v>46.098289999999999</v>
      </c>
      <c r="C479" s="165">
        <v>-91.220230000000001</v>
      </c>
      <c r="D479" s="166">
        <v>18.5</v>
      </c>
      <c r="E479" s="166" t="s">
        <v>225</v>
      </c>
      <c r="F479" s="167">
        <v>0</v>
      </c>
    </row>
    <row r="480" spans="1:6">
      <c r="A480" s="164">
        <v>479</v>
      </c>
      <c r="B480" s="165">
        <v>46.098300000000002</v>
      </c>
      <c r="C480" s="165">
        <v>-91.219390000000004</v>
      </c>
      <c r="D480" s="166">
        <v>31.5</v>
      </c>
      <c r="F480" s="167">
        <v>0</v>
      </c>
    </row>
    <row r="481" spans="1:6">
      <c r="A481" s="164">
        <v>480</v>
      </c>
      <c r="B481" s="165">
        <v>46.098309999999998</v>
      </c>
      <c r="C481" s="165">
        <v>-91.218549999999993</v>
      </c>
      <c r="D481" s="166">
        <v>28.5</v>
      </c>
      <c r="F481" s="167">
        <v>0</v>
      </c>
    </row>
    <row r="482" spans="1:6">
      <c r="A482" s="164">
        <v>481</v>
      </c>
      <c r="B482" s="165">
        <v>46.098320000000001</v>
      </c>
      <c r="C482" s="165">
        <v>-91.217709999999997</v>
      </c>
      <c r="D482" s="166">
        <v>28</v>
      </c>
      <c r="F482" s="167">
        <v>0</v>
      </c>
    </row>
    <row r="483" spans="1:6">
      <c r="A483" s="164">
        <v>482</v>
      </c>
      <c r="B483" s="165">
        <v>46.098329999999997</v>
      </c>
      <c r="C483" s="165">
        <v>-91.21687</v>
      </c>
      <c r="D483" s="166">
        <v>29.5</v>
      </c>
      <c r="F483" s="167">
        <v>0</v>
      </c>
    </row>
    <row r="484" spans="1:6">
      <c r="A484" s="164">
        <v>483</v>
      </c>
      <c r="B484" s="165">
        <v>46.098329999999997</v>
      </c>
      <c r="C484" s="165">
        <v>-91.21602</v>
      </c>
      <c r="D484" s="166">
        <v>24</v>
      </c>
      <c r="F484" s="167">
        <v>0</v>
      </c>
    </row>
    <row r="485" spans="1:6">
      <c r="A485" s="164">
        <v>484</v>
      </c>
      <c r="B485" s="165">
        <v>46.09834</v>
      </c>
      <c r="C485" s="165">
        <v>-91.215180000000004</v>
      </c>
      <c r="D485" s="166">
        <v>4</v>
      </c>
      <c r="E485" s="166" t="s">
        <v>224</v>
      </c>
      <c r="F485" s="167">
        <v>0</v>
      </c>
    </row>
    <row r="486" spans="1:6">
      <c r="A486" s="164">
        <v>485</v>
      </c>
      <c r="B486" s="165">
        <v>46.09883</v>
      </c>
      <c r="C486" s="165">
        <v>-91.224450000000004</v>
      </c>
      <c r="D486" s="166">
        <v>8</v>
      </c>
      <c r="E486" s="166" t="s">
        <v>224</v>
      </c>
      <c r="F486" s="167">
        <v>0</v>
      </c>
    </row>
    <row r="487" spans="1:6">
      <c r="A487" s="164">
        <v>486</v>
      </c>
      <c r="B487" s="165">
        <v>46.098840000000003</v>
      </c>
      <c r="C487" s="165">
        <v>-91.223600000000005</v>
      </c>
      <c r="D487" s="166">
        <v>33.5</v>
      </c>
      <c r="F487" s="167">
        <v>0</v>
      </c>
    </row>
    <row r="488" spans="1:6">
      <c r="A488" s="164">
        <v>487</v>
      </c>
      <c r="B488" s="165">
        <v>46.098849999999999</v>
      </c>
      <c r="C488" s="165">
        <v>-91.222759999999994</v>
      </c>
      <c r="D488" s="166">
        <v>31.5</v>
      </c>
      <c r="F488" s="167">
        <v>0</v>
      </c>
    </row>
    <row r="489" spans="1:6">
      <c r="A489" s="164">
        <v>488</v>
      </c>
      <c r="B489" s="165">
        <v>46.098860000000002</v>
      </c>
      <c r="C489" s="165">
        <v>-91.221919999999997</v>
      </c>
      <c r="D489" s="166">
        <v>31.5</v>
      </c>
      <c r="F489" s="167">
        <v>0</v>
      </c>
    </row>
    <row r="490" spans="1:6">
      <c r="A490" s="164">
        <v>489</v>
      </c>
      <c r="B490" s="165">
        <v>46.098860000000002</v>
      </c>
      <c r="C490" s="165">
        <v>-91.221080000000001</v>
      </c>
      <c r="D490" s="166">
        <v>43</v>
      </c>
      <c r="F490" s="167">
        <v>0</v>
      </c>
    </row>
    <row r="491" spans="1:6">
      <c r="A491" s="164">
        <v>490</v>
      </c>
      <c r="B491" s="165">
        <v>46.098869999999998</v>
      </c>
      <c r="C491" s="165">
        <v>-91.220240000000004</v>
      </c>
      <c r="D491" s="166">
        <v>33.5</v>
      </c>
      <c r="F491" s="167">
        <v>0</v>
      </c>
    </row>
    <row r="492" spans="1:6">
      <c r="A492" s="164">
        <v>491</v>
      </c>
      <c r="B492" s="165">
        <v>46.098880000000001</v>
      </c>
      <c r="C492" s="165">
        <v>-91.219399999999993</v>
      </c>
      <c r="D492" s="166">
        <v>32.5</v>
      </c>
      <c r="F492" s="167">
        <v>0</v>
      </c>
    </row>
    <row r="493" spans="1:6">
      <c r="A493" s="164">
        <v>492</v>
      </c>
      <c r="B493" s="165">
        <v>46.098889999999997</v>
      </c>
      <c r="C493" s="165">
        <v>-91.218559999999997</v>
      </c>
      <c r="D493" s="166">
        <v>29.5</v>
      </c>
      <c r="F493" s="167">
        <v>0</v>
      </c>
    </row>
    <row r="494" spans="1:6">
      <c r="A494" s="164">
        <v>493</v>
      </c>
      <c r="B494" s="165">
        <v>46.0989</v>
      </c>
      <c r="C494" s="165">
        <v>-91.21772</v>
      </c>
      <c r="D494" s="166">
        <v>31.5</v>
      </c>
      <c r="F494" s="167">
        <v>0</v>
      </c>
    </row>
    <row r="495" spans="1:6">
      <c r="A495" s="164">
        <v>494</v>
      </c>
      <c r="B495" s="165">
        <v>46.098909999999997</v>
      </c>
      <c r="C495" s="165">
        <v>-91.216880000000003</v>
      </c>
      <c r="D495" s="166">
        <v>27</v>
      </c>
      <c r="F495" s="167">
        <v>0</v>
      </c>
    </row>
    <row r="496" spans="1:6">
      <c r="A496" s="164">
        <v>495</v>
      </c>
      <c r="B496" s="165">
        <v>46.0991</v>
      </c>
      <c r="C496" s="165">
        <v>-91.19838</v>
      </c>
      <c r="D496" s="166">
        <v>3</v>
      </c>
      <c r="E496" s="166" t="s">
        <v>225</v>
      </c>
      <c r="F496" s="167">
        <v>0</v>
      </c>
    </row>
    <row r="497" spans="1:6">
      <c r="A497" s="164">
        <v>496</v>
      </c>
      <c r="B497" s="165">
        <v>46.099110000000003</v>
      </c>
      <c r="C497" s="165">
        <v>-91.197540000000004</v>
      </c>
      <c r="D497" s="166">
        <v>5</v>
      </c>
      <c r="E497" s="166" t="s">
        <v>223</v>
      </c>
      <c r="F497" s="167">
        <v>0</v>
      </c>
    </row>
    <row r="498" spans="1:6">
      <c r="A498" s="164">
        <v>497</v>
      </c>
      <c r="B498" s="165">
        <v>46.099119999999999</v>
      </c>
      <c r="C498" s="165">
        <v>-91.196700000000007</v>
      </c>
      <c r="D498" s="166">
        <v>5</v>
      </c>
      <c r="E498" s="166" t="s">
        <v>223</v>
      </c>
      <c r="F498" s="167">
        <v>0</v>
      </c>
    </row>
    <row r="499" spans="1:6">
      <c r="A499" s="164">
        <v>498</v>
      </c>
      <c r="B499" s="165">
        <v>46.099130000000002</v>
      </c>
      <c r="C499" s="165">
        <v>-91.195859999999996</v>
      </c>
      <c r="D499" s="166">
        <v>4.5</v>
      </c>
      <c r="E499" s="166" t="s">
        <v>223</v>
      </c>
      <c r="F499" s="167">
        <v>0</v>
      </c>
    </row>
    <row r="500" spans="1:6">
      <c r="A500" s="164">
        <v>499</v>
      </c>
      <c r="B500" s="165">
        <v>46.099139999999998</v>
      </c>
      <c r="C500" s="165">
        <v>-91.19502</v>
      </c>
      <c r="D500" s="166">
        <v>6</v>
      </c>
      <c r="E500" s="166" t="s">
        <v>223</v>
      </c>
      <c r="F500" s="167">
        <v>0</v>
      </c>
    </row>
    <row r="501" spans="1:6">
      <c r="A501" s="164">
        <v>500</v>
      </c>
      <c r="B501" s="165">
        <v>46.099409999999999</v>
      </c>
      <c r="C501" s="165">
        <v>-91.224459999999993</v>
      </c>
      <c r="D501" s="166">
        <v>12</v>
      </c>
      <c r="E501" s="166" t="s">
        <v>224</v>
      </c>
      <c r="F501" s="167">
        <v>0</v>
      </c>
    </row>
    <row r="502" spans="1:6">
      <c r="A502" s="164">
        <v>501</v>
      </c>
      <c r="B502" s="165">
        <v>46.099420000000002</v>
      </c>
      <c r="C502" s="165">
        <v>-91.223619999999997</v>
      </c>
      <c r="D502" s="166">
        <v>40.5</v>
      </c>
      <c r="F502" s="167">
        <v>0</v>
      </c>
    </row>
    <row r="503" spans="1:6">
      <c r="A503" s="164">
        <v>502</v>
      </c>
      <c r="B503" s="165">
        <v>46.099429999999998</v>
      </c>
      <c r="C503" s="165">
        <v>-91.22278</v>
      </c>
      <c r="D503" s="166">
        <v>46.5</v>
      </c>
      <c r="F503" s="167">
        <v>0</v>
      </c>
    </row>
    <row r="504" spans="1:6">
      <c r="A504" s="164">
        <v>503</v>
      </c>
      <c r="B504" s="165">
        <v>46.099440000000001</v>
      </c>
      <c r="C504" s="165">
        <v>-91.221940000000004</v>
      </c>
      <c r="D504" s="166">
        <v>59</v>
      </c>
      <c r="F504" s="167">
        <v>0</v>
      </c>
    </row>
    <row r="505" spans="1:6">
      <c r="A505" s="164">
        <v>504</v>
      </c>
      <c r="B505" s="165">
        <v>46.099449999999997</v>
      </c>
      <c r="C505" s="165">
        <v>-91.221100000000007</v>
      </c>
      <c r="D505" s="166">
        <v>61.5</v>
      </c>
      <c r="F505" s="167">
        <v>0</v>
      </c>
    </row>
    <row r="506" spans="1:6">
      <c r="A506" s="164">
        <v>505</v>
      </c>
      <c r="B506" s="165">
        <v>46.099460000000001</v>
      </c>
      <c r="C506" s="165">
        <v>-91.220249999999993</v>
      </c>
      <c r="D506" s="166">
        <v>49.5</v>
      </c>
      <c r="F506" s="167">
        <v>0</v>
      </c>
    </row>
    <row r="507" spans="1:6">
      <c r="A507" s="164">
        <v>506</v>
      </c>
      <c r="B507" s="165">
        <v>46.099469999999997</v>
      </c>
      <c r="C507" s="165">
        <v>-91.219409999999996</v>
      </c>
      <c r="D507" s="166">
        <v>36.5</v>
      </c>
      <c r="F507" s="167">
        <v>0</v>
      </c>
    </row>
    <row r="508" spans="1:6">
      <c r="A508" s="164">
        <v>507</v>
      </c>
      <c r="B508" s="165">
        <v>46.09948</v>
      </c>
      <c r="C508" s="165">
        <v>-91.21857</v>
      </c>
      <c r="D508" s="166">
        <v>35.5</v>
      </c>
      <c r="F508" s="167">
        <v>0</v>
      </c>
    </row>
    <row r="509" spans="1:6">
      <c r="A509" s="164">
        <v>508</v>
      </c>
      <c r="B509" s="165">
        <v>46.099490000000003</v>
      </c>
      <c r="C509" s="165">
        <v>-91.217730000000003</v>
      </c>
      <c r="D509" s="166">
        <v>26.5</v>
      </c>
      <c r="F509" s="167">
        <v>0</v>
      </c>
    </row>
    <row r="510" spans="1:6">
      <c r="A510" s="164">
        <v>509</v>
      </c>
      <c r="B510" s="165">
        <v>46.099670000000003</v>
      </c>
      <c r="C510" s="165">
        <v>-91.20008</v>
      </c>
      <c r="D510" s="166">
        <v>4.5</v>
      </c>
      <c r="E510" s="166" t="s">
        <v>223</v>
      </c>
      <c r="F510" s="167">
        <v>0</v>
      </c>
    </row>
    <row r="511" spans="1:6">
      <c r="A511" s="164">
        <v>510</v>
      </c>
      <c r="B511" s="165">
        <v>46.099679999999999</v>
      </c>
      <c r="C511" s="165">
        <v>-91.199240000000003</v>
      </c>
      <c r="D511" s="166">
        <v>5</v>
      </c>
      <c r="E511" s="166" t="s">
        <v>223</v>
      </c>
      <c r="F511" s="167">
        <v>0</v>
      </c>
    </row>
    <row r="512" spans="1:6">
      <c r="A512" s="164">
        <v>511</v>
      </c>
      <c r="B512" s="165">
        <v>46.099690000000002</v>
      </c>
      <c r="C512" s="165">
        <v>-91.198390000000003</v>
      </c>
      <c r="D512" s="166">
        <v>5.5</v>
      </c>
      <c r="E512" s="166" t="s">
        <v>223</v>
      </c>
      <c r="F512" s="167">
        <v>0</v>
      </c>
    </row>
    <row r="513" spans="1:6">
      <c r="A513" s="164">
        <v>512</v>
      </c>
      <c r="B513" s="165">
        <v>46.099699999999999</v>
      </c>
      <c r="C513" s="165">
        <v>-91.197550000000007</v>
      </c>
      <c r="D513" s="166">
        <v>5</v>
      </c>
      <c r="E513" s="166" t="s">
        <v>223</v>
      </c>
      <c r="F513" s="167">
        <v>0</v>
      </c>
    </row>
    <row r="514" spans="1:6">
      <c r="A514" s="164">
        <v>513</v>
      </c>
      <c r="B514" s="165">
        <v>46.099710000000002</v>
      </c>
      <c r="C514" s="165">
        <v>-91.196709999999996</v>
      </c>
      <c r="D514" s="166">
        <v>6</v>
      </c>
      <c r="E514" s="166" t="s">
        <v>223</v>
      </c>
      <c r="F514" s="167">
        <v>0</v>
      </c>
    </row>
    <row r="515" spans="1:6">
      <c r="A515" s="164">
        <v>514</v>
      </c>
      <c r="B515" s="165">
        <v>46.099719999999998</v>
      </c>
      <c r="C515" s="165">
        <v>-91.195869999999999</v>
      </c>
      <c r="D515" s="166">
        <v>7</v>
      </c>
      <c r="E515" s="166" t="s">
        <v>223</v>
      </c>
      <c r="F515" s="167">
        <v>0</v>
      </c>
    </row>
    <row r="516" spans="1:6">
      <c r="A516" s="164">
        <v>515</v>
      </c>
      <c r="B516" s="165">
        <v>46.099719999999998</v>
      </c>
      <c r="C516" s="165">
        <v>-91.195030000000003</v>
      </c>
      <c r="D516" s="166">
        <v>4.5</v>
      </c>
      <c r="E516" s="166" t="s">
        <v>223</v>
      </c>
      <c r="F516" s="167">
        <v>0</v>
      </c>
    </row>
    <row r="517" spans="1:6">
      <c r="A517" s="164">
        <v>516</v>
      </c>
      <c r="B517" s="165">
        <v>46.099730000000001</v>
      </c>
      <c r="C517" s="165">
        <v>-91.194190000000006</v>
      </c>
      <c r="D517" s="166">
        <v>4.5</v>
      </c>
      <c r="E517" s="166" t="s">
        <v>223</v>
      </c>
      <c r="F517" s="167">
        <v>0</v>
      </c>
    </row>
    <row r="518" spans="1:6">
      <c r="A518" s="164">
        <v>517</v>
      </c>
      <c r="B518" s="165">
        <v>46.099989999999998</v>
      </c>
      <c r="C518" s="165">
        <v>-91.225309999999993</v>
      </c>
      <c r="D518" s="166">
        <v>3</v>
      </c>
      <c r="E518" s="166" t="s">
        <v>224</v>
      </c>
      <c r="F518" s="167">
        <v>0</v>
      </c>
    </row>
    <row r="519" spans="1:6">
      <c r="A519" s="164">
        <v>518</v>
      </c>
      <c r="B519" s="165">
        <v>46.1</v>
      </c>
      <c r="C519" s="165">
        <v>-91.224469999999997</v>
      </c>
      <c r="D519" s="166">
        <v>12</v>
      </c>
      <c r="E519" s="166" t="s">
        <v>224</v>
      </c>
      <c r="F519" s="167">
        <v>0</v>
      </c>
    </row>
    <row r="520" spans="1:6">
      <c r="A520" s="164">
        <v>519</v>
      </c>
      <c r="B520" s="165">
        <v>46.100009999999997</v>
      </c>
      <c r="C520" s="165">
        <v>-91.22363</v>
      </c>
      <c r="D520" s="166">
        <v>38.5</v>
      </c>
      <c r="F520" s="167">
        <v>0</v>
      </c>
    </row>
    <row r="521" spans="1:6">
      <c r="A521" s="164">
        <v>520</v>
      </c>
      <c r="B521" s="165">
        <v>46.100020000000001</v>
      </c>
      <c r="C521" s="165">
        <v>-91.222790000000003</v>
      </c>
      <c r="D521" s="166">
        <v>38.5</v>
      </c>
      <c r="F521" s="167">
        <v>0</v>
      </c>
    </row>
    <row r="522" spans="1:6">
      <c r="A522" s="164">
        <v>521</v>
      </c>
      <c r="B522" s="165">
        <v>46.100029999999997</v>
      </c>
      <c r="C522" s="165">
        <v>-91.221950000000007</v>
      </c>
      <c r="D522" s="166">
        <v>58.5</v>
      </c>
      <c r="F522" s="167">
        <v>0</v>
      </c>
    </row>
    <row r="523" spans="1:6">
      <c r="A523" s="164">
        <v>522</v>
      </c>
      <c r="B523" s="165">
        <v>46.10004</v>
      </c>
      <c r="C523" s="165">
        <v>-91.221109999999996</v>
      </c>
      <c r="D523" s="166">
        <v>62.5</v>
      </c>
      <c r="F523" s="167">
        <v>0</v>
      </c>
    </row>
    <row r="524" spans="1:6">
      <c r="A524" s="164">
        <v>523</v>
      </c>
      <c r="B524" s="165">
        <v>46.10004</v>
      </c>
      <c r="C524" s="165">
        <v>-91.220269999999999</v>
      </c>
      <c r="D524" s="166">
        <v>48</v>
      </c>
      <c r="F524" s="167">
        <v>0</v>
      </c>
    </row>
    <row r="525" spans="1:6">
      <c r="A525" s="164">
        <v>524</v>
      </c>
      <c r="B525" s="165">
        <v>46.100050000000003</v>
      </c>
      <c r="C525" s="165">
        <v>-91.219430000000003</v>
      </c>
      <c r="D525" s="166">
        <v>31.5</v>
      </c>
      <c r="F525" s="167">
        <v>0</v>
      </c>
    </row>
    <row r="526" spans="1:6">
      <c r="A526" s="164">
        <v>525</v>
      </c>
      <c r="B526" s="165">
        <v>46.100059999999999</v>
      </c>
      <c r="C526" s="165">
        <v>-91.218590000000006</v>
      </c>
      <c r="D526" s="166">
        <v>36</v>
      </c>
      <c r="F526" s="167">
        <v>0</v>
      </c>
    </row>
    <row r="527" spans="1:6">
      <c r="A527" s="164">
        <v>526</v>
      </c>
      <c r="B527" s="165">
        <v>46.100070000000002</v>
      </c>
      <c r="C527" s="165">
        <v>-91.217749999999995</v>
      </c>
      <c r="D527" s="166">
        <v>31.5</v>
      </c>
      <c r="F527" s="167">
        <v>0</v>
      </c>
    </row>
    <row r="528" spans="1:6">
      <c r="A528" s="164">
        <v>527</v>
      </c>
      <c r="B528" s="165">
        <v>46.100099999999998</v>
      </c>
      <c r="C528" s="165">
        <v>-91.215220000000002</v>
      </c>
      <c r="D528" s="166">
        <v>9.5</v>
      </c>
      <c r="E528" s="166" t="s">
        <v>223</v>
      </c>
      <c r="F528" s="167">
        <v>0</v>
      </c>
    </row>
    <row r="529" spans="1:6">
      <c r="A529" s="164">
        <v>528</v>
      </c>
      <c r="B529" s="165">
        <v>46.100110000000001</v>
      </c>
      <c r="C529" s="165">
        <v>-91.214380000000006</v>
      </c>
      <c r="D529" s="166">
        <v>11.5</v>
      </c>
      <c r="E529" s="166" t="s">
        <v>223</v>
      </c>
      <c r="F529" s="167">
        <v>0</v>
      </c>
    </row>
    <row r="530" spans="1:6">
      <c r="A530" s="164">
        <v>529</v>
      </c>
      <c r="B530" s="165">
        <v>46.100110000000001</v>
      </c>
      <c r="C530" s="165">
        <v>-91.213539999999995</v>
      </c>
      <c r="D530" s="166">
        <v>11.5</v>
      </c>
      <c r="E530" s="166" t="s">
        <v>223</v>
      </c>
      <c r="F530" s="167">
        <v>1</v>
      </c>
    </row>
    <row r="531" spans="1:6">
      <c r="A531" s="164">
        <v>530</v>
      </c>
      <c r="B531" s="165">
        <v>46.100119999999997</v>
      </c>
      <c r="C531" s="165">
        <v>-91.212699999999998</v>
      </c>
      <c r="D531" s="166">
        <v>7</v>
      </c>
      <c r="E531" s="166" t="s">
        <v>225</v>
      </c>
      <c r="F531" s="167">
        <v>0</v>
      </c>
    </row>
    <row r="532" spans="1:6">
      <c r="A532" s="164">
        <v>531</v>
      </c>
      <c r="B532" s="165">
        <v>46.100250000000003</v>
      </c>
      <c r="C532" s="165">
        <v>-91.20093</v>
      </c>
      <c r="D532" s="166">
        <v>4.5</v>
      </c>
      <c r="E532" s="166" t="s">
        <v>223</v>
      </c>
      <c r="F532" s="167">
        <v>0</v>
      </c>
    </row>
    <row r="533" spans="1:6">
      <c r="A533" s="164">
        <v>532</v>
      </c>
      <c r="B533" s="165">
        <v>46.100259999999999</v>
      </c>
      <c r="C533" s="165">
        <v>-91.200090000000003</v>
      </c>
      <c r="D533" s="166">
        <v>5</v>
      </c>
      <c r="E533" s="166" t="s">
        <v>223</v>
      </c>
      <c r="F533" s="167">
        <v>0</v>
      </c>
    </row>
    <row r="534" spans="1:6">
      <c r="A534" s="164">
        <v>533</v>
      </c>
      <c r="B534" s="165">
        <v>46.100270000000002</v>
      </c>
      <c r="C534" s="165">
        <v>-91.199250000000006</v>
      </c>
      <c r="D534" s="166">
        <v>11.5</v>
      </c>
      <c r="E534" s="166" t="s">
        <v>223</v>
      </c>
      <c r="F534" s="167">
        <v>0</v>
      </c>
    </row>
    <row r="535" spans="1:6">
      <c r="A535" s="164">
        <v>534</v>
      </c>
      <c r="B535" s="165">
        <v>46.100270000000002</v>
      </c>
      <c r="C535" s="165">
        <v>-91.198409999999996</v>
      </c>
      <c r="D535" s="166">
        <v>11.5</v>
      </c>
      <c r="E535" s="166" t="s">
        <v>223</v>
      </c>
      <c r="F535" s="167">
        <v>3</v>
      </c>
    </row>
    <row r="536" spans="1:6">
      <c r="A536" s="164">
        <v>535</v>
      </c>
      <c r="B536" s="165">
        <v>46.100279999999998</v>
      </c>
      <c r="C536" s="165">
        <v>-91.197569999999999</v>
      </c>
      <c r="D536" s="166">
        <v>11</v>
      </c>
      <c r="E536" s="166" t="s">
        <v>223</v>
      </c>
      <c r="F536" s="167">
        <v>0</v>
      </c>
    </row>
    <row r="537" spans="1:6">
      <c r="A537" s="164">
        <v>536</v>
      </c>
      <c r="B537" s="165">
        <v>46.100290000000001</v>
      </c>
      <c r="C537" s="165">
        <v>-91.196730000000002</v>
      </c>
      <c r="D537" s="166">
        <v>12</v>
      </c>
      <c r="E537" s="166" t="s">
        <v>223</v>
      </c>
      <c r="F537" s="167">
        <v>0</v>
      </c>
    </row>
    <row r="538" spans="1:6">
      <c r="A538" s="164">
        <v>537</v>
      </c>
      <c r="B538" s="165">
        <v>46.100299999999997</v>
      </c>
      <c r="C538" s="165">
        <v>-91.195890000000006</v>
      </c>
      <c r="D538" s="166">
        <v>5</v>
      </c>
      <c r="E538" s="166" t="s">
        <v>223</v>
      </c>
      <c r="F538" s="167">
        <v>0</v>
      </c>
    </row>
    <row r="539" spans="1:6">
      <c r="A539" s="164">
        <v>538</v>
      </c>
      <c r="B539" s="165">
        <v>46.10031</v>
      </c>
      <c r="C539" s="165">
        <v>-91.195040000000006</v>
      </c>
      <c r="D539" s="166">
        <v>4.5</v>
      </c>
      <c r="E539" s="166" t="s">
        <v>223</v>
      </c>
      <c r="F539" s="167">
        <v>0</v>
      </c>
    </row>
    <row r="540" spans="1:6">
      <c r="A540" s="164">
        <v>539</v>
      </c>
      <c r="B540" s="165">
        <v>46.100320000000004</v>
      </c>
      <c r="C540" s="165">
        <v>-91.194199999999995</v>
      </c>
      <c r="D540" s="166">
        <v>5</v>
      </c>
      <c r="E540" s="166" t="s">
        <v>223</v>
      </c>
      <c r="F540" s="167">
        <v>0</v>
      </c>
    </row>
    <row r="541" spans="1:6">
      <c r="A541" s="164">
        <v>540</v>
      </c>
      <c r="B541" s="165">
        <v>46.100569999999998</v>
      </c>
      <c r="C541" s="165">
        <v>-91.22533</v>
      </c>
      <c r="D541" s="166">
        <v>5.5</v>
      </c>
      <c r="E541" s="166" t="s">
        <v>225</v>
      </c>
      <c r="F541" s="167">
        <v>0</v>
      </c>
    </row>
    <row r="542" spans="1:6">
      <c r="A542" s="164">
        <v>541</v>
      </c>
      <c r="B542" s="165">
        <v>46.100580000000001</v>
      </c>
      <c r="C542" s="165">
        <v>-91.22448</v>
      </c>
      <c r="D542" s="166">
        <v>26.5</v>
      </c>
      <c r="F542" s="167">
        <v>0</v>
      </c>
    </row>
    <row r="543" spans="1:6">
      <c r="A543" s="164">
        <v>542</v>
      </c>
      <c r="B543" s="165">
        <v>46.100589999999997</v>
      </c>
      <c r="C543" s="165">
        <v>-91.223640000000003</v>
      </c>
      <c r="D543" s="166">
        <v>47</v>
      </c>
      <c r="F543" s="167">
        <v>0</v>
      </c>
    </row>
    <row r="544" spans="1:6">
      <c r="A544" s="164">
        <v>543</v>
      </c>
      <c r="B544" s="165">
        <v>46.1006</v>
      </c>
      <c r="C544" s="165">
        <v>-91.222800000000007</v>
      </c>
      <c r="D544" s="166">
        <v>38.5</v>
      </c>
      <c r="F544" s="167">
        <v>0</v>
      </c>
    </row>
    <row r="545" spans="1:6">
      <c r="A545" s="164">
        <v>544</v>
      </c>
      <c r="B545" s="165">
        <v>46.100610000000003</v>
      </c>
      <c r="C545" s="165">
        <v>-91.221959999999996</v>
      </c>
      <c r="D545" s="166">
        <v>42.5</v>
      </c>
      <c r="F545" s="167">
        <v>0</v>
      </c>
    </row>
    <row r="546" spans="1:6">
      <c r="A546" s="164">
        <v>545</v>
      </c>
      <c r="B546" s="165">
        <v>46.100619999999999</v>
      </c>
      <c r="C546" s="165">
        <v>-91.221119999999999</v>
      </c>
      <c r="D546" s="166">
        <v>50.5</v>
      </c>
      <c r="F546" s="167">
        <v>0</v>
      </c>
    </row>
    <row r="547" spans="1:6">
      <c r="A547" s="164">
        <v>546</v>
      </c>
      <c r="B547" s="165">
        <v>46.100630000000002</v>
      </c>
      <c r="C547" s="165">
        <v>-91.220280000000002</v>
      </c>
      <c r="D547" s="166">
        <v>43.5</v>
      </c>
      <c r="F547" s="167">
        <v>0</v>
      </c>
    </row>
    <row r="548" spans="1:6">
      <c r="A548" s="164">
        <v>547</v>
      </c>
      <c r="B548" s="165">
        <v>46.100639999999999</v>
      </c>
      <c r="C548" s="165">
        <v>-91.219440000000006</v>
      </c>
      <c r="D548" s="166">
        <v>41.5</v>
      </c>
      <c r="F548" s="167">
        <v>0</v>
      </c>
    </row>
    <row r="549" spans="1:6">
      <c r="A549" s="164">
        <v>548</v>
      </c>
      <c r="B549" s="165">
        <v>46.100650000000002</v>
      </c>
      <c r="C549" s="165">
        <v>-91.218599999999995</v>
      </c>
      <c r="D549" s="166">
        <v>33.5</v>
      </c>
      <c r="F549" s="167">
        <v>0</v>
      </c>
    </row>
    <row r="550" spans="1:6">
      <c r="A550" s="164">
        <v>549</v>
      </c>
      <c r="B550" s="165">
        <v>46.100659999999998</v>
      </c>
      <c r="C550" s="165">
        <v>-91.217759999999998</v>
      </c>
      <c r="D550" s="166">
        <v>2.5</v>
      </c>
      <c r="E550" s="166" t="s">
        <v>224</v>
      </c>
      <c r="F550" s="167">
        <v>0</v>
      </c>
    </row>
    <row r="551" spans="1:6">
      <c r="A551" s="164">
        <v>550</v>
      </c>
      <c r="B551" s="165">
        <v>46.100679999999997</v>
      </c>
      <c r="C551" s="165">
        <v>-91.215239999999994</v>
      </c>
      <c r="D551" s="166">
        <v>10.5</v>
      </c>
      <c r="E551" s="166" t="s">
        <v>223</v>
      </c>
      <c r="F551" s="167">
        <v>0</v>
      </c>
    </row>
    <row r="552" spans="1:6">
      <c r="A552" s="164">
        <v>551</v>
      </c>
      <c r="B552" s="165">
        <v>46.10069</v>
      </c>
      <c r="C552" s="165">
        <v>-91.214399999999998</v>
      </c>
      <c r="D552" s="166">
        <v>12.5</v>
      </c>
      <c r="E552" s="166" t="s">
        <v>223</v>
      </c>
      <c r="F552" s="167">
        <v>0</v>
      </c>
    </row>
    <row r="553" spans="1:6">
      <c r="A553" s="164">
        <v>552</v>
      </c>
      <c r="B553" s="165">
        <v>46.100700000000003</v>
      </c>
      <c r="C553" s="165">
        <v>-91.213549999999998</v>
      </c>
      <c r="D553" s="166">
        <v>12.5</v>
      </c>
      <c r="E553" s="166" t="s">
        <v>224</v>
      </c>
      <c r="F553" s="167">
        <v>0</v>
      </c>
    </row>
    <row r="554" spans="1:6">
      <c r="A554" s="164">
        <v>553</v>
      </c>
      <c r="B554" s="165">
        <v>46.100709999999999</v>
      </c>
      <c r="C554" s="165">
        <v>-91.212710000000001</v>
      </c>
      <c r="D554" s="166">
        <v>8.5</v>
      </c>
      <c r="E554" s="166" t="s">
        <v>224</v>
      </c>
      <c r="F554" s="167">
        <v>0</v>
      </c>
    </row>
    <row r="555" spans="1:6">
      <c r="A555" s="164">
        <v>554</v>
      </c>
      <c r="B555" s="165">
        <v>46.100720000000003</v>
      </c>
      <c r="C555" s="165">
        <v>-91.211870000000005</v>
      </c>
      <c r="D555" s="166">
        <v>9</v>
      </c>
      <c r="E555" s="166" t="s">
        <v>224</v>
      </c>
      <c r="F555" s="167">
        <v>0</v>
      </c>
    </row>
    <row r="556" spans="1:6">
      <c r="A556" s="164">
        <v>555</v>
      </c>
      <c r="B556" s="165">
        <v>46.100729999999999</v>
      </c>
      <c r="C556" s="165">
        <v>-91.211029999999994</v>
      </c>
      <c r="D556" s="166">
        <v>10.5</v>
      </c>
      <c r="E556" s="166" t="s">
        <v>223</v>
      </c>
      <c r="F556" s="167">
        <v>0</v>
      </c>
    </row>
    <row r="557" spans="1:6">
      <c r="A557" s="164">
        <v>556</v>
      </c>
      <c r="B557" s="165">
        <v>46.100830000000002</v>
      </c>
      <c r="C557" s="165">
        <v>-91.200940000000003</v>
      </c>
      <c r="D557" s="166">
        <v>5.5</v>
      </c>
      <c r="E557" s="166" t="s">
        <v>223</v>
      </c>
      <c r="F557" s="167">
        <v>1</v>
      </c>
    </row>
    <row r="558" spans="1:6">
      <c r="A558" s="164">
        <v>557</v>
      </c>
      <c r="B558" s="165">
        <v>46.100839999999998</v>
      </c>
      <c r="C558" s="165">
        <v>-91.200100000000006</v>
      </c>
      <c r="D558" s="166">
        <v>12.5</v>
      </c>
      <c r="E558" s="166" t="s">
        <v>223</v>
      </c>
      <c r="F558" s="167">
        <v>3</v>
      </c>
    </row>
    <row r="559" spans="1:6">
      <c r="A559" s="164">
        <v>558</v>
      </c>
      <c r="B559" s="165">
        <v>46.100850000000001</v>
      </c>
      <c r="C559" s="165">
        <v>-91.199259999999995</v>
      </c>
      <c r="D559" s="166">
        <v>13</v>
      </c>
      <c r="E559" s="166" t="s">
        <v>223</v>
      </c>
      <c r="F559" s="167">
        <v>0</v>
      </c>
    </row>
    <row r="560" spans="1:6">
      <c r="A560" s="164">
        <v>559</v>
      </c>
      <c r="B560" s="165">
        <v>46.100859999999997</v>
      </c>
      <c r="C560" s="165">
        <v>-91.198419999999999</v>
      </c>
      <c r="D560" s="166">
        <v>12</v>
      </c>
      <c r="E560" s="166" t="s">
        <v>223</v>
      </c>
      <c r="F560" s="167">
        <v>0</v>
      </c>
    </row>
    <row r="561" spans="1:6">
      <c r="A561" s="164">
        <v>560</v>
      </c>
      <c r="B561" s="165">
        <v>46.10087</v>
      </c>
      <c r="C561" s="165">
        <v>-91.197580000000002</v>
      </c>
      <c r="D561" s="166">
        <v>11</v>
      </c>
      <c r="E561" s="166" t="s">
        <v>223</v>
      </c>
      <c r="F561" s="167">
        <v>2</v>
      </c>
    </row>
    <row r="562" spans="1:6">
      <c r="A562" s="164">
        <v>561</v>
      </c>
      <c r="B562" s="165">
        <v>46.100879999999997</v>
      </c>
      <c r="C562" s="165">
        <v>-91.196740000000005</v>
      </c>
      <c r="D562" s="166">
        <v>8.5</v>
      </c>
      <c r="E562" s="166" t="s">
        <v>223</v>
      </c>
      <c r="F562" s="167">
        <v>1</v>
      </c>
    </row>
    <row r="563" spans="1:6">
      <c r="A563" s="164">
        <v>562</v>
      </c>
      <c r="B563" s="165">
        <v>46.10089</v>
      </c>
      <c r="C563" s="165">
        <v>-91.195899999999995</v>
      </c>
      <c r="D563" s="166">
        <v>5</v>
      </c>
      <c r="E563" s="166" t="s">
        <v>223</v>
      </c>
      <c r="F563" s="167">
        <v>0</v>
      </c>
    </row>
    <row r="564" spans="1:6">
      <c r="A564" s="164">
        <v>563</v>
      </c>
      <c r="B564" s="165">
        <v>46.100900000000003</v>
      </c>
      <c r="C564" s="165">
        <v>-91.195059999999998</v>
      </c>
      <c r="D564" s="166">
        <v>5</v>
      </c>
      <c r="E564" s="166" t="s">
        <v>223</v>
      </c>
      <c r="F564" s="167">
        <v>0</v>
      </c>
    </row>
    <row r="565" spans="1:6">
      <c r="A565" s="164">
        <v>564</v>
      </c>
      <c r="B565" s="165">
        <v>46.100900000000003</v>
      </c>
      <c r="C565" s="165">
        <v>-91.194220000000001</v>
      </c>
      <c r="D565" s="166">
        <v>5</v>
      </c>
      <c r="E565" s="166" t="s">
        <v>223</v>
      </c>
      <c r="F565" s="167">
        <v>0</v>
      </c>
    </row>
    <row r="566" spans="1:6">
      <c r="A566" s="164">
        <v>565</v>
      </c>
      <c r="B566" s="165">
        <v>46.100909999999999</v>
      </c>
      <c r="C566" s="165">
        <v>-91.193370000000002</v>
      </c>
      <c r="D566" s="166">
        <v>4</v>
      </c>
      <c r="E566" s="166" t="s">
        <v>223</v>
      </c>
      <c r="F566" s="167">
        <v>0</v>
      </c>
    </row>
    <row r="567" spans="1:6">
      <c r="A567" s="164">
        <v>566</v>
      </c>
      <c r="B567" s="165">
        <v>46.101140000000001</v>
      </c>
      <c r="C567" s="165">
        <v>-91.227019999999996</v>
      </c>
      <c r="D567" s="166">
        <v>5</v>
      </c>
      <c r="E567" s="166" t="s">
        <v>223</v>
      </c>
      <c r="F567" s="167">
        <v>0</v>
      </c>
    </row>
    <row r="568" spans="1:6">
      <c r="A568" s="164">
        <v>567</v>
      </c>
      <c r="B568" s="165">
        <v>46.101149999999997</v>
      </c>
      <c r="C568" s="165">
        <v>-91.226179999999999</v>
      </c>
      <c r="D568" s="166">
        <v>9</v>
      </c>
      <c r="E568" s="166" t="s">
        <v>223</v>
      </c>
      <c r="F568" s="167">
        <v>0</v>
      </c>
    </row>
    <row r="569" spans="1:6">
      <c r="A569" s="164">
        <v>568</v>
      </c>
      <c r="B569" s="165">
        <v>46.10116</v>
      </c>
      <c r="C569" s="165">
        <v>-91.225340000000003</v>
      </c>
      <c r="D569" s="166">
        <v>11.5</v>
      </c>
      <c r="E569" s="166" t="s">
        <v>223</v>
      </c>
      <c r="F569" s="167">
        <v>1</v>
      </c>
    </row>
    <row r="570" spans="1:6">
      <c r="A570" s="164">
        <v>569</v>
      </c>
      <c r="B570" s="165">
        <v>46.101170000000003</v>
      </c>
      <c r="C570" s="165">
        <v>-91.224500000000006</v>
      </c>
      <c r="D570" s="166">
        <v>11</v>
      </c>
      <c r="E570" s="166" t="s">
        <v>223</v>
      </c>
      <c r="F570" s="167">
        <v>1</v>
      </c>
    </row>
    <row r="571" spans="1:6">
      <c r="A571" s="164">
        <v>570</v>
      </c>
      <c r="B571" s="165">
        <v>46.101179999999999</v>
      </c>
      <c r="C571" s="165">
        <v>-91.223659999999995</v>
      </c>
      <c r="D571" s="166">
        <v>41</v>
      </c>
      <c r="F571" s="167">
        <v>0</v>
      </c>
    </row>
    <row r="572" spans="1:6">
      <c r="A572" s="164">
        <v>571</v>
      </c>
      <c r="B572" s="165">
        <v>46.101190000000003</v>
      </c>
      <c r="C572" s="165">
        <v>-91.222819999999999</v>
      </c>
      <c r="D572" s="166">
        <v>48.5</v>
      </c>
      <c r="F572" s="167">
        <v>0</v>
      </c>
    </row>
    <row r="573" spans="1:6">
      <c r="A573" s="164">
        <v>572</v>
      </c>
      <c r="B573" s="165">
        <v>46.101190000000003</v>
      </c>
      <c r="C573" s="165">
        <v>-91.221980000000002</v>
      </c>
      <c r="D573" s="166">
        <v>49.5</v>
      </c>
      <c r="F573" s="167">
        <v>0</v>
      </c>
    </row>
    <row r="574" spans="1:6">
      <c r="A574" s="164">
        <v>573</v>
      </c>
      <c r="B574" s="165">
        <v>46.101199999999999</v>
      </c>
      <c r="C574" s="165">
        <v>-91.221130000000002</v>
      </c>
      <c r="D574" s="166">
        <v>49.5</v>
      </c>
      <c r="F574" s="167">
        <v>0</v>
      </c>
    </row>
    <row r="575" spans="1:6">
      <c r="A575" s="164">
        <v>574</v>
      </c>
      <c r="B575" s="165">
        <v>46.101210000000002</v>
      </c>
      <c r="C575" s="165">
        <v>-91.220290000000006</v>
      </c>
      <c r="D575" s="166">
        <v>48.5</v>
      </c>
      <c r="F575" s="167">
        <v>0</v>
      </c>
    </row>
    <row r="576" spans="1:6">
      <c r="A576" s="164">
        <v>575</v>
      </c>
      <c r="B576" s="165">
        <v>46.101219999999998</v>
      </c>
      <c r="C576" s="165">
        <v>-91.219449999999995</v>
      </c>
      <c r="D576" s="166">
        <v>40</v>
      </c>
      <c r="F576" s="167">
        <v>0</v>
      </c>
    </row>
    <row r="577" spans="1:6">
      <c r="A577" s="164">
        <v>576</v>
      </c>
      <c r="B577" s="165">
        <v>46.101230000000001</v>
      </c>
      <c r="C577" s="165">
        <v>-91.218609999999998</v>
      </c>
      <c r="D577" s="166">
        <v>25.5</v>
      </c>
      <c r="F577" s="167">
        <v>0</v>
      </c>
    </row>
    <row r="578" spans="1:6">
      <c r="A578" s="164">
        <v>577</v>
      </c>
      <c r="B578" s="165">
        <v>46.10127</v>
      </c>
      <c r="C578" s="165">
        <v>-91.215249999999997</v>
      </c>
      <c r="D578" s="166">
        <v>5</v>
      </c>
      <c r="E578" s="166" t="s">
        <v>224</v>
      </c>
      <c r="F578" s="167">
        <v>0</v>
      </c>
    </row>
    <row r="579" spans="1:6">
      <c r="A579" s="164">
        <v>578</v>
      </c>
      <c r="B579" s="165">
        <v>46.101280000000003</v>
      </c>
      <c r="C579" s="165">
        <v>-91.214410000000001</v>
      </c>
      <c r="D579" s="166">
        <v>23</v>
      </c>
      <c r="F579" s="167">
        <v>0</v>
      </c>
    </row>
    <row r="580" spans="1:6">
      <c r="A580" s="164">
        <v>579</v>
      </c>
      <c r="B580" s="165">
        <v>46.101289999999999</v>
      </c>
      <c r="C580" s="165">
        <v>-91.213570000000004</v>
      </c>
      <c r="D580" s="166">
        <v>27.5</v>
      </c>
      <c r="F580" s="167">
        <v>0</v>
      </c>
    </row>
    <row r="581" spans="1:6">
      <c r="A581" s="164">
        <v>580</v>
      </c>
      <c r="B581" s="165">
        <v>46.101289999999999</v>
      </c>
      <c r="C581" s="165">
        <v>-91.212729999999993</v>
      </c>
      <c r="D581" s="166">
        <v>21.5</v>
      </c>
      <c r="F581" s="167">
        <v>0</v>
      </c>
    </row>
    <row r="582" spans="1:6">
      <c r="A582" s="164">
        <v>581</v>
      </c>
      <c r="B582" s="165">
        <v>46.101300000000002</v>
      </c>
      <c r="C582" s="165">
        <v>-91.211889999999997</v>
      </c>
      <c r="D582" s="166">
        <v>16</v>
      </c>
      <c r="E582" s="166" t="s">
        <v>223</v>
      </c>
      <c r="F582" s="167">
        <v>2</v>
      </c>
    </row>
    <row r="583" spans="1:6">
      <c r="A583" s="164">
        <v>582</v>
      </c>
      <c r="B583" s="165">
        <v>46.101309999999998</v>
      </c>
      <c r="C583" s="165">
        <v>-91.21105</v>
      </c>
      <c r="D583" s="166">
        <v>15</v>
      </c>
      <c r="E583" s="166" t="s">
        <v>223</v>
      </c>
      <c r="F583" s="167">
        <v>0</v>
      </c>
    </row>
    <row r="584" spans="1:6">
      <c r="A584" s="164">
        <v>583</v>
      </c>
      <c r="B584" s="165">
        <v>46.101320000000001</v>
      </c>
      <c r="C584" s="165">
        <v>-91.2102</v>
      </c>
      <c r="D584" s="166">
        <v>11</v>
      </c>
      <c r="E584" s="166" t="s">
        <v>223</v>
      </c>
      <c r="F584" s="167">
        <v>2</v>
      </c>
    </row>
    <row r="585" spans="1:6">
      <c r="A585" s="164">
        <v>584</v>
      </c>
      <c r="B585" s="165">
        <v>46.101329999999997</v>
      </c>
      <c r="C585" s="165">
        <v>-91.209360000000004</v>
      </c>
      <c r="D585" s="166">
        <v>6.5</v>
      </c>
      <c r="E585" s="166" t="s">
        <v>225</v>
      </c>
      <c r="F585" s="167">
        <v>0</v>
      </c>
    </row>
    <row r="586" spans="1:6">
      <c r="A586" s="164">
        <v>585</v>
      </c>
      <c r="B586" s="165">
        <v>46.10134</v>
      </c>
      <c r="C586" s="165">
        <v>-91.208519999999993</v>
      </c>
      <c r="D586" s="166">
        <v>3</v>
      </c>
      <c r="E586" s="166" t="s">
        <v>225</v>
      </c>
      <c r="F586" s="167">
        <v>0</v>
      </c>
    </row>
    <row r="587" spans="1:6">
      <c r="A587" s="164">
        <v>586</v>
      </c>
      <c r="B587" s="165">
        <v>46.101410000000001</v>
      </c>
      <c r="C587" s="165">
        <v>-91.201800000000006</v>
      </c>
      <c r="D587" s="166">
        <v>5.5</v>
      </c>
      <c r="E587" s="166" t="s">
        <v>225</v>
      </c>
      <c r="F587" s="167">
        <v>0</v>
      </c>
    </row>
    <row r="588" spans="1:6">
      <c r="A588" s="164">
        <v>587</v>
      </c>
      <c r="B588" s="165">
        <v>46.101419999999997</v>
      </c>
      <c r="C588" s="165">
        <v>-91.200950000000006</v>
      </c>
      <c r="D588" s="166">
        <v>11.5</v>
      </c>
      <c r="E588" s="166" t="s">
        <v>223</v>
      </c>
      <c r="F588" s="167">
        <v>3</v>
      </c>
    </row>
    <row r="589" spans="1:6">
      <c r="A589" s="164">
        <v>588</v>
      </c>
      <c r="B589" s="165">
        <v>46.101430000000001</v>
      </c>
      <c r="C589" s="165">
        <v>-91.200109999999995</v>
      </c>
      <c r="D589" s="166">
        <v>15</v>
      </c>
      <c r="E589" s="166" t="s">
        <v>223</v>
      </c>
      <c r="F589" s="167">
        <v>0</v>
      </c>
    </row>
    <row r="590" spans="1:6">
      <c r="A590" s="164">
        <v>589</v>
      </c>
      <c r="B590" s="165">
        <v>46.101439999999997</v>
      </c>
      <c r="C590" s="165">
        <v>-91.199269999999999</v>
      </c>
      <c r="D590" s="166">
        <v>13.5</v>
      </c>
      <c r="E590" s="166" t="s">
        <v>223</v>
      </c>
      <c r="F590" s="167">
        <v>0</v>
      </c>
    </row>
    <row r="591" spans="1:6">
      <c r="A591" s="164">
        <v>590</v>
      </c>
      <c r="B591" s="165">
        <v>46.10145</v>
      </c>
      <c r="C591" s="165">
        <v>-91.198430000000002</v>
      </c>
      <c r="D591" s="166">
        <v>12</v>
      </c>
      <c r="E591" s="166" t="s">
        <v>223</v>
      </c>
      <c r="F591" s="167">
        <v>0</v>
      </c>
    </row>
    <row r="592" spans="1:6">
      <c r="A592" s="164">
        <v>591</v>
      </c>
      <c r="B592" s="165">
        <v>46.10145</v>
      </c>
      <c r="C592" s="165">
        <v>-91.197590000000005</v>
      </c>
      <c r="D592" s="166">
        <v>11</v>
      </c>
      <c r="E592" s="166" t="s">
        <v>223</v>
      </c>
      <c r="F592" s="167">
        <v>0</v>
      </c>
    </row>
    <row r="593" spans="1:6">
      <c r="A593" s="164">
        <v>592</v>
      </c>
      <c r="B593" s="165">
        <v>46.101460000000003</v>
      </c>
      <c r="C593" s="165">
        <v>-91.196749999999994</v>
      </c>
      <c r="D593" s="166">
        <v>8</v>
      </c>
      <c r="E593" s="166" t="s">
        <v>223</v>
      </c>
      <c r="F593" s="167">
        <v>0</v>
      </c>
    </row>
    <row r="594" spans="1:6">
      <c r="A594" s="164">
        <v>593</v>
      </c>
      <c r="B594" s="165">
        <v>46.101469999999999</v>
      </c>
      <c r="C594" s="165">
        <v>-91.195909999999998</v>
      </c>
      <c r="D594" s="166">
        <v>4.5</v>
      </c>
      <c r="E594" s="166" t="s">
        <v>223</v>
      </c>
      <c r="F594" s="167">
        <v>0</v>
      </c>
    </row>
    <row r="595" spans="1:6">
      <c r="A595" s="164">
        <v>594</v>
      </c>
      <c r="B595" s="165">
        <v>46.101480000000002</v>
      </c>
      <c r="C595" s="165">
        <v>-91.195070000000001</v>
      </c>
      <c r="D595" s="166">
        <v>4.5</v>
      </c>
      <c r="E595" s="166" t="s">
        <v>223</v>
      </c>
      <c r="F595" s="167">
        <v>0</v>
      </c>
    </row>
    <row r="596" spans="1:6">
      <c r="A596" s="164">
        <v>595</v>
      </c>
      <c r="B596" s="165">
        <v>46.101489999999998</v>
      </c>
      <c r="C596" s="165">
        <v>-91.194230000000005</v>
      </c>
      <c r="D596" s="166">
        <v>5</v>
      </c>
      <c r="E596" s="166" t="s">
        <v>223</v>
      </c>
      <c r="F596" s="167">
        <v>0</v>
      </c>
    </row>
    <row r="597" spans="1:6">
      <c r="A597" s="164">
        <v>596</v>
      </c>
      <c r="B597" s="165">
        <v>46.101739999999999</v>
      </c>
      <c r="C597" s="165">
        <v>-91.226190000000003</v>
      </c>
      <c r="D597" s="166">
        <v>6</v>
      </c>
      <c r="E597" s="166" t="s">
        <v>223</v>
      </c>
      <c r="F597" s="167">
        <v>1</v>
      </c>
    </row>
    <row r="598" spans="1:6">
      <c r="A598" s="164">
        <v>597</v>
      </c>
      <c r="B598" s="165">
        <v>46.101739999999999</v>
      </c>
      <c r="C598" s="165">
        <v>-91.225350000000006</v>
      </c>
      <c r="D598" s="166">
        <v>10</v>
      </c>
      <c r="E598" s="166" t="s">
        <v>223</v>
      </c>
      <c r="F598" s="167">
        <v>0</v>
      </c>
    </row>
    <row r="599" spans="1:6">
      <c r="A599" s="164">
        <v>598</v>
      </c>
      <c r="B599" s="165">
        <v>46.101750000000003</v>
      </c>
      <c r="C599" s="165">
        <v>-91.224509999999995</v>
      </c>
      <c r="D599" s="166">
        <v>8</v>
      </c>
      <c r="E599" s="166" t="s">
        <v>225</v>
      </c>
      <c r="F599" s="167">
        <v>2</v>
      </c>
    </row>
    <row r="600" spans="1:6">
      <c r="A600" s="164">
        <v>599</v>
      </c>
      <c r="B600" s="165">
        <v>46.101759999999999</v>
      </c>
      <c r="C600" s="165">
        <v>-91.223669999999998</v>
      </c>
      <c r="D600" s="166">
        <v>40.5</v>
      </c>
      <c r="F600" s="167">
        <v>0</v>
      </c>
    </row>
    <row r="601" spans="1:6">
      <c r="A601" s="164">
        <v>600</v>
      </c>
      <c r="B601" s="165">
        <v>46.101770000000002</v>
      </c>
      <c r="C601" s="165">
        <v>-91.222830000000002</v>
      </c>
      <c r="D601" s="166">
        <v>49.5</v>
      </c>
      <c r="F601" s="167">
        <v>0</v>
      </c>
    </row>
    <row r="602" spans="1:6">
      <c r="A602" s="164">
        <v>601</v>
      </c>
      <c r="B602" s="165">
        <v>46.101779999999998</v>
      </c>
      <c r="C602" s="165">
        <v>-91.221990000000005</v>
      </c>
      <c r="D602" s="166">
        <v>50</v>
      </c>
      <c r="F602" s="167">
        <v>0</v>
      </c>
    </row>
    <row r="603" spans="1:6">
      <c r="A603" s="164">
        <v>602</v>
      </c>
      <c r="B603" s="165">
        <v>46.101790000000001</v>
      </c>
      <c r="C603" s="165">
        <v>-91.221149999999994</v>
      </c>
      <c r="D603" s="166">
        <v>50.5</v>
      </c>
      <c r="F603" s="167">
        <v>0</v>
      </c>
    </row>
    <row r="604" spans="1:6">
      <c r="A604" s="164">
        <v>603</v>
      </c>
      <c r="B604" s="165">
        <v>46.101799999999997</v>
      </c>
      <c r="C604" s="165">
        <v>-91.220309999999998</v>
      </c>
      <c r="D604" s="166">
        <v>40.5</v>
      </c>
      <c r="F604" s="167">
        <v>0</v>
      </c>
    </row>
    <row r="605" spans="1:6">
      <c r="A605" s="164">
        <v>604</v>
      </c>
      <c r="B605" s="165">
        <v>46.10181</v>
      </c>
      <c r="C605" s="165">
        <v>-91.219470000000001</v>
      </c>
      <c r="D605" s="166">
        <v>34</v>
      </c>
      <c r="F605" s="167">
        <v>0</v>
      </c>
    </row>
    <row r="606" spans="1:6">
      <c r="A606" s="164">
        <v>605</v>
      </c>
      <c r="B606" s="165">
        <v>46.101819999999996</v>
      </c>
      <c r="C606" s="165">
        <v>-91.218630000000005</v>
      </c>
      <c r="D606" s="166">
        <v>30</v>
      </c>
      <c r="F606" s="167">
        <v>0</v>
      </c>
    </row>
    <row r="607" spans="1:6">
      <c r="A607" s="164">
        <v>606</v>
      </c>
      <c r="B607" s="165">
        <v>46.101819999999996</v>
      </c>
      <c r="C607" s="165">
        <v>-91.217780000000005</v>
      </c>
      <c r="D607" s="166">
        <v>2.5</v>
      </c>
      <c r="E607" s="166" t="s">
        <v>224</v>
      </c>
      <c r="F607" s="167">
        <v>0</v>
      </c>
    </row>
    <row r="608" spans="1:6">
      <c r="A608" s="164">
        <v>607</v>
      </c>
      <c r="B608" s="165">
        <v>46.101849999999999</v>
      </c>
      <c r="C608" s="165">
        <v>-91.215260000000001</v>
      </c>
      <c r="D608" s="166">
        <v>19</v>
      </c>
      <c r="F608" s="167">
        <v>0</v>
      </c>
    </row>
    <row r="609" spans="1:6">
      <c r="A609" s="164">
        <v>608</v>
      </c>
      <c r="B609" s="165">
        <v>46.101860000000002</v>
      </c>
      <c r="C609" s="165">
        <v>-91.214420000000004</v>
      </c>
      <c r="D609" s="166">
        <v>29.5</v>
      </c>
      <c r="F609" s="167">
        <v>0</v>
      </c>
    </row>
    <row r="610" spans="1:6">
      <c r="A610" s="164">
        <v>609</v>
      </c>
      <c r="B610" s="165">
        <v>46.101869999999998</v>
      </c>
      <c r="C610" s="165">
        <v>-91.213579999999993</v>
      </c>
      <c r="D610" s="166">
        <v>29</v>
      </c>
      <c r="F610" s="167">
        <v>0</v>
      </c>
    </row>
    <row r="611" spans="1:6">
      <c r="A611" s="164">
        <v>610</v>
      </c>
      <c r="B611" s="165">
        <v>46.101880000000001</v>
      </c>
      <c r="C611" s="165">
        <v>-91.212739999999997</v>
      </c>
      <c r="D611" s="166">
        <v>29.5</v>
      </c>
      <c r="F611" s="167">
        <v>0</v>
      </c>
    </row>
    <row r="612" spans="1:6">
      <c r="A612" s="164">
        <v>611</v>
      </c>
      <c r="B612" s="165">
        <v>46.101889999999997</v>
      </c>
      <c r="C612" s="165">
        <v>-91.2119</v>
      </c>
      <c r="D612" s="166">
        <v>20</v>
      </c>
      <c r="F612" s="167">
        <v>0</v>
      </c>
    </row>
    <row r="613" spans="1:6">
      <c r="A613" s="164">
        <v>612</v>
      </c>
      <c r="B613" s="165">
        <v>46.101900000000001</v>
      </c>
      <c r="C613" s="165">
        <v>-91.211060000000003</v>
      </c>
      <c r="D613" s="166">
        <v>19</v>
      </c>
      <c r="F613" s="167">
        <v>0</v>
      </c>
    </row>
    <row r="614" spans="1:6">
      <c r="A614" s="164">
        <v>613</v>
      </c>
      <c r="B614" s="165">
        <v>46.101909999999997</v>
      </c>
      <c r="C614" s="165">
        <v>-91.210220000000007</v>
      </c>
      <c r="D614" s="166">
        <v>16</v>
      </c>
      <c r="E614" s="166" t="s">
        <v>223</v>
      </c>
      <c r="F614" s="167">
        <v>0</v>
      </c>
    </row>
    <row r="615" spans="1:6">
      <c r="A615" s="164">
        <v>614</v>
      </c>
      <c r="B615" s="165">
        <v>46.101909999999997</v>
      </c>
      <c r="C615" s="165">
        <v>-91.209379999999996</v>
      </c>
      <c r="D615" s="166">
        <v>15</v>
      </c>
      <c r="E615" s="166" t="s">
        <v>223</v>
      </c>
      <c r="F615" s="167">
        <v>0</v>
      </c>
    </row>
    <row r="616" spans="1:6">
      <c r="A616" s="164">
        <v>615</v>
      </c>
      <c r="B616" s="165">
        <v>46.10192</v>
      </c>
      <c r="C616" s="165">
        <v>-91.208529999999996</v>
      </c>
      <c r="D616" s="166">
        <v>11</v>
      </c>
      <c r="E616" s="166" t="s">
        <v>223</v>
      </c>
      <c r="F616" s="167">
        <v>0</v>
      </c>
    </row>
    <row r="617" spans="1:6">
      <c r="A617" s="164">
        <v>616</v>
      </c>
      <c r="B617" s="165">
        <v>46.101990000000001</v>
      </c>
      <c r="C617" s="165">
        <v>-91.201809999999995</v>
      </c>
      <c r="D617" s="166">
        <v>15.5</v>
      </c>
      <c r="E617" s="166" t="s">
        <v>223</v>
      </c>
      <c r="F617" s="167">
        <v>0</v>
      </c>
    </row>
    <row r="618" spans="1:6">
      <c r="A618" s="164">
        <v>617</v>
      </c>
      <c r="B618" s="165">
        <v>46.101999999999997</v>
      </c>
      <c r="C618" s="165">
        <v>-91.200969999999998</v>
      </c>
      <c r="D618" s="166">
        <v>15.5</v>
      </c>
      <c r="E618" s="166" t="s">
        <v>223</v>
      </c>
      <c r="F618" s="167">
        <v>0</v>
      </c>
    </row>
    <row r="619" spans="1:6">
      <c r="A619" s="164">
        <v>618</v>
      </c>
      <c r="B619" s="165">
        <v>46.10201</v>
      </c>
      <c r="C619" s="165">
        <v>-91.200130000000001</v>
      </c>
      <c r="D619" s="166">
        <v>14.5</v>
      </c>
      <c r="E619" s="166" t="s">
        <v>223</v>
      </c>
      <c r="F619" s="167">
        <v>0</v>
      </c>
    </row>
    <row r="620" spans="1:6">
      <c r="A620" s="164">
        <v>619</v>
      </c>
      <c r="B620" s="165">
        <v>46.102020000000003</v>
      </c>
      <c r="C620" s="165">
        <v>-91.199290000000005</v>
      </c>
      <c r="D620" s="166">
        <v>14</v>
      </c>
      <c r="E620" s="166" t="s">
        <v>223</v>
      </c>
      <c r="F620" s="167">
        <v>0</v>
      </c>
    </row>
    <row r="621" spans="1:6">
      <c r="A621" s="164">
        <v>620</v>
      </c>
      <c r="B621" s="165">
        <v>46.102029999999999</v>
      </c>
      <c r="C621" s="165">
        <v>-91.198449999999994</v>
      </c>
      <c r="D621" s="166">
        <v>11.5</v>
      </c>
      <c r="E621" s="166" t="s">
        <v>223</v>
      </c>
      <c r="F621" s="167">
        <v>1</v>
      </c>
    </row>
    <row r="622" spans="1:6">
      <c r="A622" s="164">
        <v>621</v>
      </c>
      <c r="B622" s="165">
        <v>46.102040000000002</v>
      </c>
      <c r="C622" s="165">
        <v>-91.197599999999994</v>
      </c>
      <c r="D622" s="166">
        <v>6</v>
      </c>
      <c r="E622" s="166" t="s">
        <v>223</v>
      </c>
      <c r="F622" s="167">
        <v>0</v>
      </c>
    </row>
    <row r="623" spans="1:6">
      <c r="A623" s="164">
        <v>622</v>
      </c>
      <c r="B623" s="165">
        <v>46.102049999999998</v>
      </c>
      <c r="C623" s="165">
        <v>-91.196759999999998</v>
      </c>
      <c r="D623" s="166">
        <v>6</v>
      </c>
      <c r="E623" s="166" t="s">
        <v>223</v>
      </c>
      <c r="F623" s="167">
        <v>0</v>
      </c>
    </row>
    <row r="624" spans="1:6">
      <c r="A624" s="164">
        <v>623</v>
      </c>
      <c r="B624" s="165">
        <v>46.102060000000002</v>
      </c>
      <c r="C624" s="165">
        <v>-91.195920000000001</v>
      </c>
      <c r="D624" s="166">
        <v>5.5</v>
      </c>
      <c r="E624" s="166" t="s">
        <v>223</v>
      </c>
      <c r="F624" s="167">
        <v>0</v>
      </c>
    </row>
    <row r="625" spans="1:6">
      <c r="A625" s="164">
        <v>624</v>
      </c>
      <c r="B625" s="165">
        <v>46.102069999999998</v>
      </c>
      <c r="C625" s="165">
        <v>-91.195080000000004</v>
      </c>
      <c r="D625" s="166">
        <v>5</v>
      </c>
      <c r="E625" s="166" t="s">
        <v>223</v>
      </c>
      <c r="F625" s="167">
        <v>0</v>
      </c>
    </row>
    <row r="626" spans="1:6">
      <c r="A626" s="164">
        <v>625</v>
      </c>
      <c r="B626" s="165">
        <v>46.102069999999998</v>
      </c>
      <c r="C626" s="165">
        <v>-91.194239999999994</v>
      </c>
      <c r="D626" s="166">
        <v>5</v>
      </c>
      <c r="E626" s="166" t="s">
        <v>223</v>
      </c>
      <c r="F626" s="167">
        <v>0</v>
      </c>
    </row>
    <row r="627" spans="1:6">
      <c r="A627" s="164">
        <v>626</v>
      </c>
      <c r="B627" s="165">
        <v>46.102339999999998</v>
      </c>
      <c r="C627" s="165">
        <v>-91.224519999999998</v>
      </c>
      <c r="D627" s="166">
        <v>8</v>
      </c>
      <c r="E627" s="166" t="s">
        <v>224</v>
      </c>
      <c r="F627" s="167">
        <v>0</v>
      </c>
    </row>
    <row r="628" spans="1:6">
      <c r="A628" s="164">
        <v>627</v>
      </c>
      <c r="B628" s="165">
        <v>46.102350000000001</v>
      </c>
      <c r="C628" s="165">
        <v>-91.223680000000002</v>
      </c>
      <c r="D628" s="166">
        <v>43</v>
      </c>
      <c r="F628" s="167">
        <v>0</v>
      </c>
    </row>
    <row r="629" spans="1:6">
      <c r="A629" s="164">
        <v>628</v>
      </c>
      <c r="B629" s="165">
        <v>46.102359999999997</v>
      </c>
      <c r="C629" s="165">
        <v>-91.222840000000005</v>
      </c>
      <c r="D629" s="166">
        <v>50</v>
      </c>
      <c r="F629" s="167">
        <v>0</v>
      </c>
    </row>
    <row r="630" spans="1:6">
      <c r="A630" s="164">
        <v>629</v>
      </c>
      <c r="B630" s="165">
        <v>46.102370000000001</v>
      </c>
      <c r="C630" s="165">
        <v>-91.221999999999994</v>
      </c>
      <c r="D630" s="166">
        <v>44.5</v>
      </c>
      <c r="F630" s="167">
        <v>0</v>
      </c>
    </row>
    <row r="631" spans="1:6">
      <c r="A631" s="164">
        <v>630</v>
      </c>
      <c r="B631" s="165">
        <v>46.102370000000001</v>
      </c>
      <c r="C631" s="165">
        <v>-91.221159999999998</v>
      </c>
      <c r="D631" s="166">
        <v>38</v>
      </c>
      <c r="F631" s="167">
        <v>0</v>
      </c>
    </row>
    <row r="632" spans="1:6">
      <c r="A632" s="164">
        <v>631</v>
      </c>
      <c r="B632" s="165">
        <v>46.102379999999997</v>
      </c>
      <c r="C632" s="165">
        <v>-91.220320000000001</v>
      </c>
      <c r="D632" s="166">
        <v>42.5</v>
      </c>
      <c r="F632" s="167">
        <v>0</v>
      </c>
    </row>
    <row r="633" spans="1:6">
      <c r="A633" s="164">
        <v>632</v>
      </c>
      <c r="B633" s="165">
        <v>46.10239</v>
      </c>
      <c r="C633" s="165">
        <v>-91.219480000000004</v>
      </c>
      <c r="D633" s="166">
        <v>40</v>
      </c>
      <c r="F633" s="167">
        <v>0</v>
      </c>
    </row>
    <row r="634" spans="1:6">
      <c r="A634" s="164">
        <v>633</v>
      </c>
      <c r="B634" s="165">
        <v>46.102400000000003</v>
      </c>
      <c r="C634" s="165">
        <v>-91.218639999999994</v>
      </c>
      <c r="D634" s="166">
        <v>36.5</v>
      </c>
      <c r="F634" s="167">
        <v>0</v>
      </c>
    </row>
    <row r="635" spans="1:6">
      <c r="A635" s="164">
        <v>634</v>
      </c>
      <c r="B635" s="165">
        <v>46.102429999999998</v>
      </c>
      <c r="C635" s="165">
        <v>-91.21611</v>
      </c>
      <c r="D635" s="166">
        <v>5</v>
      </c>
      <c r="E635" s="166" t="s">
        <v>225</v>
      </c>
      <c r="F635" s="167">
        <v>0</v>
      </c>
    </row>
    <row r="636" spans="1:6">
      <c r="A636" s="164">
        <v>635</v>
      </c>
      <c r="B636" s="165">
        <v>46.102440000000001</v>
      </c>
      <c r="C636" s="165">
        <v>-91.215270000000004</v>
      </c>
      <c r="D636" s="166">
        <v>17</v>
      </c>
      <c r="E636" s="166" t="s">
        <v>223</v>
      </c>
      <c r="F636" s="167">
        <v>0</v>
      </c>
    </row>
    <row r="637" spans="1:6">
      <c r="A637" s="164">
        <v>636</v>
      </c>
      <c r="B637" s="165">
        <v>46.102449999999997</v>
      </c>
      <c r="C637" s="165">
        <v>-91.214429999999993</v>
      </c>
      <c r="D637" s="166">
        <v>29</v>
      </c>
      <c r="F637" s="167">
        <v>0</v>
      </c>
    </row>
    <row r="638" spans="1:6">
      <c r="A638" s="164">
        <v>637</v>
      </c>
      <c r="B638" s="165">
        <v>46.102449999999997</v>
      </c>
      <c r="C638" s="165">
        <v>-91.213589999999996</v>
      </c>
      <c r="D638" s="166">
        <v>29.5</v>
      </c>
      <c r="F638" s="167">
        <v>0</v>
      </c>
    </row>
    <row r="639" spans="1:6">
      <c r="A639" s="164">
        <v>638</v>
      </c>
      <c r="B639" s="165">
        <v>46.102460000000001</v>
      </c>
      <c r="C639" s="165">
        <v>-91.21275</v>
      </c>
      <c r="D639" s="166">
        <v>25</v>
      </c>
      <c r="F639" s="167">
        <v>0</v>
      </c>
    </row>
    <row r="640" spans="1:6">
      <c r="A640" s="164">
        <v>639</v>
      </c>
      <c r="B640" s="165">
        <v>46.102469999999997</v>
      </c>
      <c r="C640" s="165">
        <v>-91.211910000000003</v>
      </c>
      <c r="D640" s="166">
        <v>20.5</v>
      </c>
      <c r="F640" s="167">
        <v>0</v>
      </c>
    </row>
    <row r="641" spans="1:6">
      <c r="A641" s="164">
        <v>640</v>
      </c>
      <c r="B641" s="165">
        <v>46.10248</v>
      </c>
      <c r="C641" s="165">
        <v>-91.211070000000007</v>
      </c>
      <c r="D641" s="166">
        <v>18.5</v>
      </c>
      <c r="E641" s="166" t="s">
        <v>223</v>
      </c>
      <c r="F641" s="167">
        <v>0</v>
      </c>
    </row>
    <row r="642" spans="1:6">
      <c r="A642" s="164">
        <v>641</v>
      </c>
      <c r="B642" s="165">
        <v>46.102490000000003</v>
      </c>
      <c r="C642" s="165">
        <v>-91.210229999999996</v>
      </c>
      <c r="D642" s="166">
        <v>19</v>
      </c>
      <c r="F642" s="167">
        <v>0</v>
      </c>
    </row>
    <row r="643" spans="1:6">
      <c r="A643" s="164">
        <v>642</v>
      </c>
      <c r="B643" s="165">
        <v>46.102499999999999</v>
      </c>
      <c r="C643" s="165">
        <v>-91.209389999999999</v>
      </c>
      <c r="D643" s="166">
        <v>22</v>
      </c>
      <c r="E643" s="166" t="s">
        <v>223</v>
      </c>
      <c r="F643" s="167">
        <v>0</v>
      </c>
    </row>
    <row r="644" spans="1:6">
      <c r="A644" s="164">
        <v>643</v>
      </c>
      <c r="B644" s="165">
        <v>46.102510000000002</v>
      </c>
      <c r="C644" s="165">
        <v>-91.208550000000002</v>
      </c>
      <c r="D644" s="166">
        <v>15.5</v>
      </c>
      <c r="E644" s="166" t="s">
        <v>223</v>
      </c>
      <c r="F644" s="167">
        <v>0</v>
      </c>
    </row>
    <row r="645" spans="1:6">
      <c r="A645" s="164">
        <v>644</v>
      </c>
      <c r="B645" s="165">
        <v>46.102519999999998</v>
      </c>
      <c r="C645" s="165">
        <v>-91.207710000000006</v>
      </c>
      <c r="D645" s="166">
        <v>6</v>
      </c>
      <c r="E645" s="166" t="s">
        <v>225</v>
      </c>
      <c r="F645" s="167">
        <v>0</v>
      </c>
    </row>
    <row r="646" spans="1:6">
      <c r="A646" s="164">
        <v>645</v>
      </c>
      <c r="B646" s="165">
        <v>46.102539999999998</v>
      </c>
      <c r="C646" s="165">
        <v>-91.205179999999999</v>
      </c>
      <c r="D646" s="166">
        <v>9</v>
      </c>
      <c r="E646" s="166" t="s">
        <v>223</v>
      </c>
      <c r="F646" s="167">
        <v>0</v>
      </c>
    </row>
    <row r="647" spans="1:6">
      <c r="A647" s="164">
        <v>646</v>
      </c>
      <c r="B647" s="165">
        <v>46.102550000000001</v>
      </c>
      <c r="C647" s="165">
        <v>-91.204340000000002</v>
      </c>
      <c r="D647" s="166">
        <v>12</v>
      </c>
      <c r="E647" s="166" t="s">
        <v>223</v>
      </c>
      <c r="F647" s="167">
        <v>0</v>
      </c>
    </row>
    <row r="648" spans="1:6">
      <c r="A648" s="164">
        <v>647</v>
      </c>
      <c r="B648" s="165">
        <v>46.102559999999997</v>
      </c>
      <c r="C648" s="165">
        <v>-91.203500000000005</v>
      </c>
      <c r="D648" s="166">
        <v>16</v>
      </c>
      <c r="E648" s="166" t="s">
        <v>223</v>
      </c>
      <c r="F648" s="167">
        <v>0</v>
      </c>
    </row>
    <row r="649" spans="1:6">
      <c r="A649" s="164">
        <v>648</v>
      </c>
      <c r="B649" s="165">
        <v>46.10257</v>
      </c>
      <c r="C649" s="165">
        <v>-91.202659999999995</v>
      </c>
      <c r="D649" s="166">
        <v>17</v>
      </c>
      <c r="E649" s="166" t="s">
        <v>223</v>
      </c>
      <c r="F649" s="167">
        <v>0</v>
      </c>
    </row>
    <row r="650" spans="1:6">
      <c r="A650" s="164">
        <v>649</v>
      </c>
      <c r="B650" s="165">
        <v>46.102580000000003</v>
      </c>
      <c r="C650" s="165">
        <v>-91.201819999999998</v>
      </c>
      <c r="D650" s="166">
        <v>15</v>
      </c>
      <c r="E650" s="166" t="s">
        <v>223</v>
      </c>
      <c r="F650" s="167">
        <v>0</v>
      </c>
    </row>
    <row r="651" spans="1:6">
      <c r="A651" s="164">
        <v>650</v>
      </c>
      <c r="B651" s="165">
        <v>46.102589999999999</v>
      </c>
      <c r="C651" s="165">
        <v>-91.200980000000001</v>
      </c>
      <c r="D651" s="166">
        <v>14.5</v>
      </c>
      <c r="E651" s="166" t="s">
        <v>223</v>
      </c>
      <c r="F651" s="167">
        <v>0</v>
      </c>
    </row>
    <row r="652" spans="1:6">
      <c r="A652" s="164">
        <v>651</v>
      </c>
      <c r="B652" s="165">
        <v>46.102600000000002</v>
      </c>
      <c r="C652" s="165">
        <v>-91.200140000000005</v>
      </c>
      <c r="D652" s="166">
        <v>14.5</v>
      </c>
      <c r="E652" s="166" t="s">
        <v>223</v>
      </c>
      <c r="F652" s="167">
        <v>0</v>
      </c>
    </row>
    <row r="653" spans="1:6">
      <c r="A653" s="164">
        <v>652</v>
      </c>
      <c r="B653" s="165">
        <v>46.102609999999999</v>
      </c>
      <c r="C653" s="165">
        <v>-91.199299999999994</v>
      </c>
      <c r="D653" s="166">
        <v>14</v>
      </c>
      <c r="E653" s="166" t="s">
        <v>223</v>
      </c>
      <c r="F653" s="167">
        <v>0</v>
      </c>
    </row>
    <row r="654" spans="1:6">
      <c r="A654" s="164">
        <v>653</v>
      </c>
      <c r="B654" s="165">
        <v>46.102609999999999</v>
      </c>
      <c r="C654" s="165">
        <v>-91.198459999999997</v>
      </c>
      <c r="D654" s="166">
        <v>12</v>
      </c>
      <c r="E654" s="166" t="s">
        <v>223</v>
      </c>
      <c r="F654" s="167">
        <v>2</v>
      </c>
    </row>
    <row r="655" spans="1:6">
      <c r="A655" s="164">
        <v>654</v>
      </c>
      <c r="B655" s="165">
        <v>46.102620000000002</v>
      </c>
      <c r="C655" s="165">
        <v>-91.197620000000001</v>
      </c>
      <c r="D655" s="166">
        <v>10.5</v>
      </c>
      <c r="E655" s="166" t="s">
        <v>223</v>
      </c>
      <c r="F655" s="167">
        <v>0</v>
      </c>
    </row>
    <row r="656" spans="1:6">
      <c r="A656" s="164">
        <v>655</v>
      </c>
      <c r="B656" s="165">
        <v>46.102629999999998</v>
      </c>
      <c r="C656" s="165">
        <v>-91.196780000000004</v>
      </c>
      <c r="D656" s="166">
        <v>8</v>
      </c>
      <c r="E656" s="166" t="s">
        <v>223</v>
      </c>
      <c r="F656" s="167">
        <v>0</v>
      </c>
    </row>
    <row r="657" spans="1:6">
      <c r="A657" s="164">
        <v>656</v>
      </c>
      <c r="B657" s="165">
        <v>46.102640000000001</v>
      </c>
      <c r="C657" s="165">
        <v>-91.195939999999993</v>
      </c>
      <c r="D657" s="166">
        <v>5</v>
      </c>
      <c r="E657" s="166" t="s">
        <v>223</v>
      </c>
      <c r="F657" s="167">
        <v>0</v>
      </c>
    </row>
    <row r="658" spans="1:6">
      <c r="A658" s="164">
        <v>657</v>
      </c>
      <c r="B658" s="165">
        <v>46.102649999999997</v>
      </c>
      <c r="C658" s="165">
        <v>-91.195099999999996</v>
      </c>
      <c r="D658" s="166">
        <v>4.5</v>
      </c>
      <c r="E658" s="166" t="s">
        <v>223</v>
      </c>
      <c r="F658" s="167">
        <v>0</v>
      </c>
    </row>
    <row r="659" spans="1:6">
      <c r="A659" s="164">
        <v>658</v>
      </c>
      <c r="B659" s="165">
        <v>46.10266</v>
      </c>
      <c r="C659" s="165">
        <v>-91.194249999999997</v>
      </c>
      <c r="D659" s="166">
        <v>4</v>
      </c>
      <c r="E659" s="166" t="s">
        <v>223</v>
      </c>
      <c r="F659" s="167">
        <v>0</v>
      </c>
    </row>
    <row r="660" spans="1:6">
      <c r="A660" s="164">
        <v>659</v>
      </c>
      <c r="B660" s="165">
        <v>46.102919999999997</v>
      </c>
      <c r="C660" s="165">
        <v>-91.224540000000005</v>
      </c>
      <c r="D660" s="166">
        <v>24</v>
      </c>
      <c r="F660" s="167">
        <v>0</v>
      </c>
    </row>
    <row r="661" spans="1:6">
      <c r="A661" s="164">
        <v>660</v>
      </c>
      <c r="B661" s="165">
        <v>46.102930000000001</v>
      </c>
      <c r="C661" s="165">
        <v>-91.223690000000005</v>
      </c>
      <c r="D661" s="166">
        <v>45.5</v>
      </c>
      <c r="F661" s="167">
        <v>0</v>
      </c>
    </row>
    <row r="662" spans="1:6">
      <c r="A662" s="164">
        <v>661</v>
      </c>
      <c r="B662" s="165">
        <v>46.102939999999997</v>
      </c>
      <c r="C662" s="165">
        <v>-91.222849999999994</v>
      </c>
      <c r="D662" s="166">
        <v>50</v>
      </c>
      <c r="F662" s="167">
        <v>0</v>
      </c>
    </row>
    <row r="663" spans="1:6">
      <c r="A663" s="164">
        <v>662</v>
      </c>
      <c r="B663" s="165">
        <v>46.10295</v>
      </c>
      <c r="C663" s="165">
        <v>-91.222009999999997</v>
      </c>
      <c r="D663" s="166">
        <v>49.5</v>
      </c>
      <c r="F663" s="167">
        <v>0</v>
      </c>
    </row>
    <row r="664" spans="1:6">
      <c r="A664" s="164">
        <v>663</v>
      </c>
      <c r="B664" s="165">
        <v>46.102960000000003</v>
      </c>
      <c r="C664" s="165">
        <v>-91.221170000000001</v>
      </c>
      <c r="D664" s="166">
        <v>44.5</v>
      </c>
      <c r="F664" s="167">
        <v>0</v>
      </c>
    </row>
    <row r="665" spans="1:6">
      <c r="A665" s="164">
        <v>664</v>
      </c>
      <c r="B665" s="165">
        <v>46.102969999999999</v>
      </c>
      <c r="C665" s="165">
        <v>-91.220330000000004</v>
      </c>
      <c r="D665" s="166">
        <v>45.5</v>
      </c>
      <c r="F665" s="167">
        <v>0</v>
      </c>
    </row>
    <row r="666" spans="1:6">
      <c r="A666" s="164">
        <v>665</v>
      </c>
      <c r="B666" s="165">
        <v>46.102980000000002</v>
      </c>
      <c r="C666" s="165">
        <v>-91.219489999999993</v>
      </c>
      <c r="D666" s="166">
        <v>40.5</v>
      </c>
      <c r="F666" s="167">
        <v>0</v>
      </c>
    </row>
    <row r="667" spans="1:6">
      <c r="A667" s="164">
        <v>666</v>
      </c>
      <c r="B667" s="165">
        <v>46.102989999999998</v>
      </c>
      <c r="C667" s="165">
        <v>-91.218649999999997</v>
      </c>
      <c r="D667" s="166">
        <v>20</v>
      </c>
      <c r="F667" s="167">
        <v>0</v>
      </c>
    </row>
    <row r="668" spans="1:6">
      <c r="A668" s="164">
        <v>667</v>
      </c>
      <c r="B668" s="165">
        <v>46.103000000000002</v>
      </c>
      <c r="C668" s="165">
        <v>-91.21781</v>
      </c>
      <c r="D668" s="166">
        <v>13.5</v>
      </c>
      <c r="E668" s="166" t="s">
        <v>224</v>
      </c>
      <c r="F668" s="167">
        <v>0</v>
      </c>
    </row>
    <row r="669" spans="1:6">
      <c r="A669" s="164">
        <v>668</v>
      </c>
      <c r="B669" s="165">
        <v>46.103000000000002</v>
      </c>
      <c r="C669" s="165">
        <v>-91.216970000000003</v>
      </c>
      <c r="D669" s="166">
        <v>14.5</v>
      </c>
      <c r="E669" s="166" t="s">
        <v>225</v>
      </c>
      <c r="F669" s="167">
        <v>0</v>
      </c>
    </row>
    <row r="670" spans="1:6">
      <c r="A670" s="164">
        <v>669</v>
      </c>
      <c r="B670" s="165">
        <v>46.103009999999998</v>
      </c>
      <c r="C670" s="165">
        <v>-91.216130000000007</v>
      </c>
      <c r="D670" s="166">
        <v>20.5</v>
      </c>
      <c r="F670" s="167">
        <v>0</v>
      </c>
    </row>
    <row r="671" spans="1:6">
      <c r="A671" s="164">
        <v>670</v>
      </c>
      <c r="B671" s="165">
        <v>46.103020000000001</v>
      </c>
      <c r="C671" s="165">
        <v>-91.215289999999996</v>
      </c>
      <c r="D671" s="166">
        <v>19.5</v>
      </c>
      <c r="F671" s="167">
        <v>0</v>
      </c>
    </row>
    <row r="672" spans="1:6">
      <c r="A672" s="164">
        <v>671</v>
      </c>
      <c r="B672" s="165">
        <v>46.103029999999997</v>
      </c>
      <c r="C672" s="165">
        <v>-91.214449999999999</v>
      </c>
      <c r="D672" s="166">
        <v>21.5</v>
      </c>
      <c r="F672" s="167">
        <v>0</v>
      </c>
    </row>
    <row r="673" spans="1:6">
      <c r="A673" s="164">
        <v>672</v>
      </c>
      <c r="B673" s="165">
        <v>46.10304</v>
      </c>
      <c r="C673" s="165">
        <v>-91.213610000000003</v>
      </c>
      <c r="D673" s="166">
        <v>22.5</v>
      </c>
      <c r="F673" s="167">
        <v>0</v>
      </c>
    </row>
    <row r="674" spans="1:6">
      <c r="A674" s="164">
        <v>673</v>
      </c>
      <c r="B674" s="165">
        <v>46.103050000000003</v>
      </c>
      <c r="C674" s="165">
        <v>-91.212760000000003</v>
      </c>
      <c r="D674" s="166">
        <v>15.5</v>
      </c>
      <c r="E674" s="166" t="s">
        <v>223</v>
      </c>
      <c r="F674" s="167">
        <v>0</v>
      </c>
    </row>
    <row r="675" spans="1:6">
      <c r="A675" s="164">
        <v>674</v>
      </c>
      <c r="B675" s="165">
        <v>46.103059999999999</v>
      </c>
      <c r="C675" s="165">
        <v>-91.211920000000006</v>
      </c>
      <c r="D675" s="166">
        <v>20</v>
      </c>
      <c r="F675" s="167">
        <v>0</v>
      </c>
    </row>
    <row r="676" spans="1:6">
      <c r="A676" s="164">
        <v>675</v>
      </c>
      <c r="B676" s="165">
        <v>46.103070000000002</v>
      </c>
      <c r="C676" s="165">
        <v>-91.211079999999995</v>
      </c>
      <c r="D676" s="166">
        <v>19</v>
      </c>
      <c r="F676" s="167">
        <v>0</v>
      </c>
    </row>
    <row r="677" spans="1:6">
      <c r="A677" s="164">
        <v>676</v>
      </c>
      <c r="B677" s="165">
        <v>46.103070000000002</v>
      </c>
      <c r="C677" s="165">
        <v>-91.210239999999999</v>
      </c>
      <c r="D677" s="166">
        <v>19.5</v>
      </c>
      <c r="F677" s="167">
        <v>0</v>
      </c>
    </row>
    <row r="678" spans="1:6">
      <c r="A678" s="164">
        <v>677</v>
      </c>
      <c r="B678" s="165">
        <v>46.103079999999999</v>
      </c>
      <c r="C678" s="165">
        <v>-91.209400000000002</v>
      </c>
      <c r="D678" s="166">
        <v>11</v>
      </c>
      <c r="E678" s="166" t="s">
        <v>223</v>
      </c>
      <c r="F678" s="167">
        <v>2</v>
      </c>
    </row>
    <row r="679" spans="1:6">
      <c r="A679" s="164">
        <v>678</v>
      </c>
      <c r="B679" s="165">
        <v>46.103090000000002</v>
      </c>
      <c r="C679" s="165">
        <v>-91.208560000000006</v>
      </c>
      <c r="D679" s="166">
        <v>22</v>
      </c>
      <c r="F679" s="167">
        <v>0</v>
      </c>
    </row>
    <row r="680" spans="1:6">
      <c r="A680" s="164">
        <v>679</v>
      </c>
      <c r="B680" s="165">
        <v>46.103099999999998</v>
      </c>
      <c r="C680" s="165">
        <v>-91.207719999999995</v>
      </c>
      <c r="D680" s="166">
        <v>9</v>
      </c>
      <c r="E680" s="166" t="s">
        <v>225</v>
      </c>
      <c r="F680" s="167">
        <v>0</v>
      </c>
    </row>
    <row r="681" spans="1:6">
      <c r="A681" s="164">
        <v>680</v>
      </c>
      <c r="B681" s="165">
        <v>46.103110000000001</v>
      </c>
      <c r="C681" s="165">
        <v>-91.206879999999998</v>
      </c>
      <c r="D681" s="166">
        <v>14.5</v>
      </c>
      <c r="E681" s="166" t="s">
        <v>223</v>
      </c>
      <c r="F681" s="167">
        <v>1</v>
      </c>
    </row>
    <row r="682" spans="1:6">
      <c r="A682" s="164">
        <v>681</v>
      </c>
      <c r="B682" s="165">
        <v>46.103119999999997</v>
      </c>
      <c r="C682" s="165">
        <v>-91.206040000000002</v>
      </c>
      <c r="D682" s="166">
        <v>15</v>
      </c>
      <c r="E682" s="166" t="s">
        <v>223</v>
      </c>
      <c r="F682" s="167">
        <v>2</v>
      </c>
    </row>
    <row r="683" spans="1:6">
      <c r="A683" s="164">
        <v>682</v>
      </c>
      <c r="B683" s="165">
        <v>46.10313</v>
      </c>
      <c r="C683" s="165">
        <v>-91.205200000000005</v>
      </c>
      <c r="D683" s="166">
        <v>17.5</v>
      </c>
      <c r="E683" s="166" t="s">
        <v>223</v>
      </c>
      <c r="F683" s="167">
        <v>0</v>
      </c>
    </row>
    <row r="684" spans="1:6">
      <c r="A684" s="164">
        <v>683</v>
      </c>
      <c r="B684" s="165">
        <v>46.103140000000003</v>
      </c>
      <c r="C684" s="165">
        <v>-91.204359999999994</v>
      </c>
      <c r="D684" s="166">
        <v>16</v>
      </c>
      <c r="E684" s="166" t="s">
        <v>223</v>
      </c>
      <c r="F684" s="167">
        <v>1</v>
      </c>
    </row>
    <row r="685" spans="1:6">
      <c r="A685" s="164">
        <v>684</v>
      </c>
      <c r="B685" s="165">
        <v>46.103149999999999</v>
      </c>
      <c r="C685" s="165">
        <v>-91.203519999999997</v>
      </c>
      <c r="D685" s="166">
        <v>16.5</v>
      </c>
      <c r="E685" s="166" t="s">
        <v>223</v>
      </c>
      <c r="F685" s="167">
        <v>0</v>
      </c>
    </row>
    <row r="686" spans="1:6">
      <c r="A686" s="164">
        <v>685</v>
      </c>
      <c r="B686" s="165">
        <v>46.103160000000003</v>
      </c>
      <c r="C686" s="165">
        <v>-91.202680000000001</v>
      </c>
      <c r="D686" s="166">
        <v>16.5</v>
      </c>
      <c r="E686" s="166" t="s">
        <v>223</v>
      </c>
      <c r="F686" s="167">
        <v>0</v>
      </c>
    </row>
    <row r="687" spans="1:6">
      <c r="A687" s="164">
        <v>686</v>
      </c>
      <c r="B687" s="165">
        <v>46.103160000000003</v>
      </c>
      <c r="C687" s="165">
        <v>-91.201830000000001</v>
      </c>
      <c r="D687" s="166">
        <v>15.5</v>
      </c>
      <c r="E687" s="166" t="s">
        <v>223</v>
      </c>
      <c r="F687" s="167">
        <v>0</v>
      </c>
    </row>
    <row r="688" spans="1:6">
      <c r="A688" s="164">
        <v>687</v>
      </c>
      <c r="B688" s="165">
        <v>46.103169999999999</v>
      </c>
      <c r="C688" s="165">
        <v>-91.200990000000004</v>
      </c>
      <c r="D688" s="166">
        <v>14.5</v>
      </c>
      <c r="E688" s="166" t="s">
        <v>223</v>
      </c>
      <c r="F688" s="167">
        <v>0</v>
      </c>
    </row>
    <row r="689" spans="1:6">
      <c r="A689" s="164">
        <v>688</v>
      </c>
      <c r="B689" s="165">
        <v>46.103180000000002</v>
      </c>
      <c r="C689" s="165">
        <v>-91.200149999999994</v>
      </c>
      <c r="D689" s="166">
        <v>14</v>
      </c>
      <c r="E689" s="166" t="s">
        <v>223</v>
      </c>
      <c r="F689" s="167">
        <v>0</v>
      </c>
    </row>
    <row r="690" spans="1:6">
      <c r="A690" s="164">
        <v>689</v>
      </c>
      <c r="B690" s="165">
        <v>46.103189999999998</v>
      </c>
      <c r="C690" s="165">
        <v>-91.199309999999997</v>
      </c>
      <c r="D690" s="166">
        <v>14</v>
      </c>
      <c r="E690" s="166" t="s">
        <v>223</v>
      </c>
      <c r="F690" s="167">
        <v>0</v>
      </c>
    </row>
    <row r="691" spans="1:6">
      <c r="A691" s="164">
        <v>690</v>
      </c>
      <c r="B691" s="165">
        <v>46.103200000000001</v>
      </c>
      <c r="C691" s="165">
        <v>-91.19847</v>
      </c>
      <c r="D691" s="166">
        <v>12.5</v>
      </c>
      <c r="E691" s="166" t="s">
        <v>223</v>
      </c>
      <c r="F691" s="167">
        <v>0</v>
      </c>
    </row>
    <row r="692" spans="1:6">
      <c r="A692" s="164">
        <v>691</v>
      </c>
      <c r="B692" s="165">
        <v>46.103209999999997</v>
      </c>
      <c r="C692" s="165">
        <v>-91.197630000000004</v>
      </c>
      <c r="D692" s="166">
        <v>10.5</v>
      </c>
      <c r="E692" s="166" t="s">
        <v>223</v>
      </c>
      <c r="F692" s="167">
        <v>0</v>
      </c>
    </row>
    <row r="693" spans="1:6">
      <c r="A693" s="164">
        <v>692</v>
      </c>
      <c r="B693" s="165">
        <v>46.10322</v>
      </c>
      <c r="C693" s="165">
        <v>-91.196789999999993</v>
      </c>
      <c r="D693" s="166">
        <v>5</v>
      </c>
      <c r="E693" s="166" t="s">
        <v>225</v>
      </c>
      <c r="F693" s="167">
        <v>0</v>
      </c>
    </row>
    <row r="694" spans="1:6">
      <c r="A694" s="164">
        <v>693</v>
      </c>
      <c r="B694" s="165">
        <v>46.103230000000003</v>
      </c>
      <c r="C694" s="165">
        <v>-91.195949999999996</v>
      </c>
      <c r="D694" s="166">
        <v>7</v>
      </c>
      <c r="E694" s="166" t="s">
        <v>223</v>
      </c>
      <c r="F694" s="167">
        <v>0</v>
      </c>
    </row>
    <row r="695" spans="1:6">
      <c r="A695" s="164">
        <v>694</v>
      </c>
      <c r="B695" s="165">
        <v>46.103230000000003</v>
      </c>
      <c r="C695" s="165">
        <v>-91.19511</v>
      </c>
      <c r="D695" s="166">
        <v>4</v>
      </c>
      <c r="E695" s="166" t="s">
        <v>225</v>
      </c>
      <c r="F695" s="167">
        <v>0</v>
      </c>
    </row>
    <row r="696" spans="1:6">
      <c r="A696" s="164">
        <v>695</v>
      </c>
      <c r="B696" s="165">
        <v>46.10351</v>
      </c>
      <c r="C696" s="165">
        <v>-91.224549999999994</v>
      </c>
      <c r="D696" s="166">
        <v>31.5</v>
      </c>
      <c r="F696" s="167">
        <v>0</v>
      </c>
    </row>
    <row r="697" spans="1:6">
      <c r="A697" s="164">
        <v>696</v>
      </c>
      <c r="B697" s="165">
        <v>46.103520000000003</v>
      </c>
      <c r="C697" s="165">
        <v>-91.223709999999997</v>
      </c>
      <c r="D697" s="166">
        <v>38</v>
      </c>
      <c r="F697" s="167">
        <v>0</v>
      </c>
    </row>
    <row r="698" spans="1:6">
      <c r="A698" s="164">
        <v>697</v>
      </c>
      <c r="B698" s="165">
        <v>46.103529999999999</v>
      </c>
      <c r="C698" s="165">
        <v>-91.22287</v>
      </c>
      <c r="D698" s="166">
        <v>50</v>
      </c>
      <c r="F698" s="167">
        <v>0</v>
      </c>
    </row>
    <row r="699" spans="1:6">
      <c r="A699" s="164">
        <v>698</v>
      </c>
      <c r="B699" s="165">
        <v>46.103529999999999</v>
      </c>
      <c r="C699" s="165">
        <v>-91.222030000000004</v>
      </c>
      <c r="D699" s="166">
        <v>49</v>
      </c>
      <c r="F699" s="167">
        <v>0</v>
      </c>
    </row>
    <row r="700" spans="1:6">
      <c r="A700" s="164">
        <v>699</v>
      </c>
      <c r="B700" s="165">
        <v>46.103540000000002</v>
      </c>
      <c r="C700" s="165">
        <v>-91.221190000000007</v>
      </c>
      <c r="D700" s="166">
        <v>44.5</v>
      </c>
      <c r="F700" s="167">
        <v>0</v>
      </c>
    </row>
    <row r="701" spans="1:6">
      <c r="A701" s="164">
        <v>700</v>
      </c>
      <c r="B701" s="165">
        <v>46.103549999999998</v>
      </c>
      <c r="C701" s="165">
        <v>-91.220349999999996</v>
      </c>
      <c r="D701" s="166">
        <v>39</v>
      </c>
      <c r="F701" s="167">
        <v>0</v>
      </c>
    </row>
    <row r="702" spans="1:6">
      <c r="A702" s="164">
        <v>701</v>
      </c>
      <c r="B702" s="165">
        <v>46.103560000000002</v>
      </c>
      <c r="C702" s="165">
        <v>-91.219499999999996</v>
      </c>
      <c r="D702" s="166">
        <v>31</v>
      </c>
      <c r="F702" s="167">
        <v>0</v>
      </c>
    </row>
    <row r="703" spans="1:6">
      <c r="A703" s="164">
        <v>702</v>
      </c>
      <c r="B703" s="165">
        <v>46.103569999999998</v>
      </c>
      <c r="C703" s="165">
        <v>-91.21866</v>
      </c>
      <c r="D703" s="166">
        <v>26</v>
      </c>
      <c r="F703" s="167">
        <v>0</v>
      </c>
    </row>
    <row r="704" spans="1:6">
      <c r="A704" s="164">
        <v>703</v>
      </c>
      <c r="B704" s="165">
        <v>46.103580000000001</v>
      </c>
      <c r="C704" s="165">
        <v>-91.217820000000003</v>
      </c>
      <c r="D704" s="166">
        <v>24.5</v>
      </c>
      <c r="F704" s="167">
        <v>0</v>
      </c>
    </row>
    <row r="705" spans="1:6">
      <c r="A705" s="164">
        <v>704</v>
      </c>
      <c r="B705" s="165">
        <v>46.103589999999997</v>
      </c>
      <c r="C705" s="165">
        <v>-91.216980000000007</v>
      </c>
      <c r="D705" s="166">
        <v>24.5</v>
      </c>
      <c r="F705" s="167">
        <v>0</v>
      </c>
    </row>
    <row r="706" spans="1:6">
      <c r="A706" s="164">
        <v>705</v>
      </c>
      <c r="B706" s="165">
        <v>46.1036</v>
      </c>
      <c r="C706" s="165">
        <v>-91.216139999999996</v>
      </c>
      <c r="D706" s="166">
        <v>24.5</v>
      </c>
      <c r="F706" s="167">
        <v>0</v>
      </c>
    </row>
    <row r="707" spans="1:6">
      <c r="A707" s="164">
        <v>706</v>
      </c>
      <c r="B707" s="165">
        <v>46.103610000000003</v>
      </c>
      <c r="C707" s="165">
        <v>-91.215299999999999</v>
      </c>
      <c r="D707" s="166">
        <v>24</v>
      </c>
      <c r="F707" s="167">
        <v>0</v>
      </c>
    </row>
    <row r="708" spans="1:6">
      <c r="A708" s="164">
        <v>707</v>
      </c>
      <c r="B708" s="165">
        <v>46.103619999999999</v>
      </c>
      <c r="C708" s="165">
        <v>-91.214460000000003</v>
      </c>
      <c r="D708" s="166">
        <v>24</v>
      </c>
      <c r="F708" s="167">
        <v>0</v>
      </c>
    </row>
    <row r="709" spans="1:6">
      <c r="A709" s="164">
        <v>708</v>
      </c>
      <c r="B709" s="165">
        <v>46.103619999999999</v>
      </c>
      <c r="C709" s="165">
        <v>-91.213620000000006</v>
      </c>
      <c r="D709" s="166">
        <v>19.5</v>
      </c>
      <c r="F709" s="167">
        <v>0</v>
      </c>
    </row>
    <row r="710" spans="1:6">
      <c r="A710" s="164">
        <v>709</v>
      </c>
      <c r="B710" s="165">
        <v>46.103630000000003</v>
      </c>
      <c r="C710" s="165">
        <v>-91.212779999999995</v>
      </c>
      <c r="D710" s="166">
        <v>20.5</v>
      </c>
      <c r="F710" s="167">
        <v>0</v>
      </c>
    </row>
    <row r="711" spans="1:6">
      <c r="A711" s="164">
        <v>710</v>
      </c>
      <c r="B711" s="165">
        <v>46.103639999999999</v>
      </c>
      <c r="C711" s="165">
        <v>-91.211939999999998</v>
      </c>
      <c r="D711" s="166">
        <v>21</v>
      </c>
      <c r="F711" s="167">
        <v>0</v>
      </c>
    </row>
    <row r="712" spans="1:6">
      <c r="A712" s="164">
        <v>711</v>
      </c>
      <c r="B712" s="165">
        <v>46.103650000000002</v>
      </c>
      <c r="C712" s="165">
        <v>-91.211100000000002</v>
      </c>
      <c r="D712" s="166">
        <v>20</v>
      </c>
      <c r="F712" s="167">
        <v>0</v>
      </c>
    </row>
    <row r="713" spans="1:6">
      <c r="A713" s="164">
        <v>712</v>
      </c>
      <c r="B713" s="165">
        <v>46.103659999999998</v>
      </c>
      <c r="C713" s="165">
        <v>-91.210260000000005</v>
      </c>
      <c r="D713" s="166">
        <v>19.5</v>
      </c>
      <c r="F713" s="167">
        <v>0</v>
      </c>
    </row>
    <row r="714" spans="1:6">
      <c r="A714" s="164">
        <v>713</v>
      </c>
      <c r="B714" s="165">
        <v>46.103670000000001</v>
      </c>
      <c r="C714" s="165">
        <v>-91.209410000000005</v>
      </c>
      <c r="D714" s="166">
        <v>21.5</v>
      </c>
      <c r="F714" s="167">
        <v>0</v>
      </c>
    </row>
    <row r="715" spans="1:6">
      <c r="A715" s="164">
        <v>714</v>
      </c>
      <c r="B715" s="165">
        <v>46.103679999999997</v>
      </c>
      <c r="C715" s="165">
        <v>-91.208569999999995</v>
      </c>
      <c r="D715" s="166">
        <v>18</v>
      </c>
      <c r="E715" s="166" t="s">
        <v>223</v>
      </c>
      <c r="F715" s="167">
        <v>0</v>
      </c>
    </row>
    <row r="716" spans="1:6">
      <c r="A716" s="164">
        <v>715</v>
      </c>
      <c r="B716" s="165">
        <v>46.10369</v>
      </c>
      <c r="C716" s="165">
        <v>-91.207729999999998</v>
      </c>
      <c r="D716" s="166">
        <v>17.5</v>
      </c>
      <c r="E716" s="166" t="s">
        <v>223</v>
      </c>
      <c r="F716" s="167">
        <v>0</v>
      </c>
    </row>
    <row r="717" spans="1:6">
      <c r="A717" s="164">
        <v>716</v>
      </c>
      <c r="B717" s="165">
        <v>46.103700000000003</v>
      </c>
      <c r="C717" s="165">
        <v>-91.206890000000001</v>
      </c>
      <c r="D717" s="166">
        <v>17</v>
      </c>
      <c r="E717" s="166" t="s">
        <v>223</v>
      </c>
      <c r="F717" s="167">
        <v>1</v>
      </c>
    </row>
    <row r="718" spans="1:6">
      <c r="A718" s="164">
        <v>717</v>
      </c>
      <c r="B718" s="165">
        <v>46.10371</v>
      </c>
      <c r="C718" s="165">
        <v>-91.206050000000005</v>
      </c>
      <c r="D718" s="166">
        <v>16</v>
      </c>
      <c r="E718" s="166" t="s">
        <v>223</v>
      </c>
      <c r="F718" s="167">
        <v>0</v>
      </c>
    </row>
    <row r="719" spans="1:6">
      <c r="A719" s="164">
        <v>718</v>
      </c>
      <c r="B719" s="165">
        <v>46.10371</v>
      </c>
      <c r="C719" s="165">
        <v>-91.205209999999994</v>
      </c>
      <c r="D719" s="166">
        <v>6</v>
      </c>
      <c r="E719" s="166" t="s">
        <v>225</v>
      </c>
      <c r="F719" s="167">
        <v>0</v>
      </c>
    </row>
    <row r="720" spans="1:6">
      <c r="A720" s="164">
        <v>719</v>
      </c>
      <c r="B720" s="165">
        <v>46.103720000000003</v>
      </c>
      <c r="C720" s="165">
        <v>-91.204369999999997</v>
      </c>
      <c r="D720" s="166">
        <v>14</v>
      </c>
      <c r="E720" s="166" t="s">
        <v>223</v>
      </c>
      <c r="F720" s="167">
        <v>0</v>
      </c>
    </row>
    <row r="721" spans="1:6">
      <c r="A721" s="164">
        <v>720</v>
      </c>
      <c r="B721" s="165">
        <v>46.103729999999999</v>
      </c>
      <c r="C721" s="165">
        <v>-91.203530000000001</v>
      </c>
      <c r="D721" s="166">
        <v>16</v>
      </c>
      <c r="E721" s="166" t="s">
        <v>223</v>
      </c>
      <c r="F721" s="167">
        <v>1</v>
      </c>
    </row>
    <row r="722" spans="1:6">
      <c r="A722" s="164">
        <v>721</v>
      </c>
      <c r="B722" s="165">
        <v>46.103740000000002</v>
      </c>
      <c r="C722" s="165">
        <v>-91.202690000000004</v>
      </c>
      <c r="D722" s="166">
        <v>16.5</v>
      </c>
      <c r="E722" s="166" t="s">
        <v>223</v>
      </c>
      <c r="F722" s="167">
        <v>0</v>
      </c>
    </row>
    <row r="723" spans="1:6">
      <c r="A723" s="164">
        <v>722</v>
      </c>
      <c r="B723" s="165">
        <v>46.103749999999998</v>
      </c>
      <c r="C723" s="165">
        <v>-91.201849999999993</v>
      </c>
      <c r="D723" s="166">
        <v>16</v>
      </c>
      <c r="E723" s="166" t="s">
        <v>223</v>
      </c>
      <c r="F723" s="167">
        <v>0</v>
      </c>
    </row>
    <row r="724" spans="1:6">
      <c r="A724" s="164">
        <v>723</v>
      </c>
      <c r="B724" s="165">
        <v>46.103760000000001</v>
      </c>
      <c r="C724" s="165">
        <v>-91.201009999999997</v>
      </c>
      <c r="D724" s="166">
        <v>14.5</v>
      </c>
      <c r="E724" s="166" t="s">
        <v>223</v>
      </c>
      <c r="F724" s="167">
        <v>0</v>
      </c>
    </row>
    <row r="725" spans="1:6">
      <c r="A725" s="164">
        <v>724</v>
      </c>
      <c r="B725" s="165">
        <v>46.103769999999997</v>
      </c>
      <c r="C725" s="165">
        <v>-91.200159999999997</v>
      </c>
      <c r="D725" s="166">
        <v>14</v>
      </c>
      <c r="E725" s="166" t="s">
        <v>223</v>
      </c>
      <c r="F725" s="167">
        <v>0</v>
      </c>
    </row>
    <row r="726" spans="1:6">
      <c r="A726" s="164">
        <v>725</v>
      </c>
      <c r="B726" s="165">
        <v>46.10378</v>
      </c>
      <c r="C726" s="165">
        <v>-91.19932</v>
      </c>
      <c r="D726" s="166">
        <v>14</v>
      </c>
      <c r="E726" s="166" t="s">
        <v>223</v>
      </c>
      <c r="F726" s="167">
        <v>0</v>
      </c>
    </row>
    <row r="727" spans="1:6">
      <c r="A727" s="164">
        <v>726</v>
      </c>
      <c r="B727" s="165">
        <v>46.10378</v>
      </c>
      <c r="C727" s="165">
        <v>-91.198480000000004</v>
      </c>
      <c r="D727" s="166">
        <v>13</v>
      </c>
      <c r="E727" s="166" t="s">
        <v>223</v>
      </c>
      <c r="F727" s="167">
        <v>0</v>
      </c>
    </row>
    <row r="728" spans="1:6">
      <c r="A728" s="164">
        <v>727</v>
      </c>
      <c r="B728" s="165">
        <v>46.103789999999996</v>
      </c>
      <c r="C728" s="165">
        <v>-91.197640000000007</v>
      </c>
      <c r="D728" s="166">
        <v>12.5</v>
      </c>
      <c r="E728" s="166" t="s">
        <v>223</v>
      </c>
      <c r="F728" s="167">
        <v>1</v>
      </c>
    </row>
    <row r="729" spans="1:6">
      <c r="A729" s="164">
        <v>728</v>
      </c>
      <c r="B729" s="165">
        <v>46.1038</v>
      </c>
      <c r="C729" s="165">
        <v>-91.196799999999996</v>
      </c>
      <c r="D729" s="166">
        <v>9.5</v>
      </c>
      <c r="E729" s="166" t="s">
        <v>223</v>
      </c>
      <c r="F729" s="167">
        <v>0</v>
      </c>
    </row>
    <row r="730" spans="1:6">
      <c r="A730" s="164">
        <v>729</v>
      </c>
      <c r="B730" s="165">
        <v>46.103810000000003</v>
      </c>
      <c r="C730" s="165">
        <v>-91.195959999999999</v>
      </c>
      <c r="D730" s="166">
        <v>9.5</v>
      </c>
      <c r="E730" s="166" t="s">
        <v>223</v>
      </c>
      <c r="F730" s="167">
        <v>0</v>
      </c>
    </row>
    <row r="731" spans="1:6">
      <c r="A731" s="164">
        <v>730</v>
      </c>
      <c r="B731" s="165">
        <v>46.103819999999999</v>
      </c>
      <c r="C731" s="165">
        <v>-91.195120000000003</v>
      </c>
      <c r="D731" s="166">
        <v>8</v>
      </c>
      <c r="E731" s="166" t="s">
        <v>223</v>
      </c>
      <c r="F731" s="167">
        <v>0</v>
      </c>
    </row>
    <row r="732" spans="1:6">
      <c r="A732" s="164">
        <v>731</v>
      </c>
      <c r="B732" s="165">
        <v>46.103830000000002</v>
      </c>
      <c r="C732" s="165">
        <v>-91.194280000000006</v>
      </c>
      <c r="D732" s="166">
        <v>3</v>
      </c>
      <c r="E732" s="166" t="s">
        <v>224</v>
      </c>
      <c r="F732" s="167">
        <v>0</v>
      </c>
    </row>
    <row r="733" spans="1:6">
      <c r="A733" s="164">
        <v>732</v>
      </c>
      <c r="B733" s="165">
        <v>46.104080000000003</v>
      </c>
      <c r="C733" s="165">
        <v>-91.226240000000004</v>
      </c>
      <c r="D733" s="166">
        <v>10</v>
      </c>
      <c r="E733" s="166" t="s">
        <v>224</v>
      </c>
      <c r="F733" s="167">
        <v>0</v>
      </c>
    </row>
    <row r="734" spans="1:6">
      <c r="A734" s="164">
        <v>733</v>
      </c>
      <c r="B734" s="165">
        <v>46.104080000000003</v>
      </c>
      <c r="C734" s="165">
        <v>-91.225399999999993</v>
      </c>
      <c r="D734" s="166">
        <v>20.5</v>
      </c>
      <c r="E734" s="166" t="s">
        <v>224</v>
      </c>
      <c r="F734" s="167">
        <v>0</v>
      </c>
    </row>
    <row r="735" spans="1:6">
      <c r="A735" s="164">
        <v>734</v>
      </c>
      <c r="B735" s="165">
        <v>46.104089999999999</v>
      </c>
      <c r="C735" s="165">
        <v>-91.224559999999997</v>
      </c>
      <c r="D735" s="166">
        <v>9</v>
      </c>
      <c r="E735" s="166" t="s">
        <v>223</v>
      </c>
      <c r="F735" s="167">
        <v>1</v>
      </c>
    </row>
    <row r="736" spans="1:6">
      <c r="A736" s="164">
        <v>735</v>
      </c>
      <c r="B736" s="165">
        <v>46.104100000000003</v>
      </c>
      <c r="C736" s="165">
        <v>-91.22372</v>
      </c>
      <c r="D736" s="166">
        <v>26.5</v>
      </c>
      <c r="F736" s="167">
        <v>0</v>
      </c>
    </row>
    <row r="737" spans="1:6">
      <c r="A737" s="164">
        <v>736</v>
      </c>
      <c r="B737" s="165">
        <v>46.104109999999999</v>
      </c>
      <c r="C737" s="165">
        <v>-91.222880000000004</v>
      </c>
      <c r="D737" s="166">
        <v>49.5</v>
      </c>
      <c r="F737" s="167">
        <v>0</v>
      </c>
    </row>
    <row r="738" spans="1:6">
      <c r="A738" s="164">
        <v>737</v>
      </c>
      <c r="B738" s="165">
        <v>46.104120000000002</v>
      </c>
      <c r="C738" s="165">
        <v>-91.222040000000007</v>
      </c>
      <c r="D738" s="166">
        <v>49.5</v>
      </c>
      <c r="F738" s="167">
        <v>0</v>
      </c>
    </row>
    <row r="739" spans="1:6">
      <c r="A739" s="164">
        <v>738</v>
      </c>
      <c r="B739" s="165">
        <v>46.104129999999998</v>
      </c>
      <c r="C739" s="165">
        <v>-91.221199999999996</v>
      </c>
      <c r="D739" s="166">
        <v>51.5</v>
      </c>
      <c r="F739" s="167">
        <v>0</v>
      </c>
    </row>
    <row r="740" spans="1:6">
      <c r="A740" s="164">
        <v>739</v>
      </c>
      <c r="B740" s="165">
        <v>46.104140000000001</v>
      </c>
      <c r="C740" s="165">
        <v>-91.220359999999999</v>
      </c>
      <c r="D740" s="166">
        <v>31</v>
      </c>
      <c r="F740" s="167">
        <v>0</v>
      </c>
    </row>
    <row r="741" spans="1:6">
      <c r="A741" s="164">
        <v>740</v>
      </c>
      <c r="B741" s="165">
        <v>46.104149999999997</v>
      </c>
      <c r="C741" s="165">
        <v>-91.219520000000003</v>
      </c>
      <c r="D741" s="166">
        <v>4.5</v>
      </c>
      <c r="E741" s="166" t="s">
        <v>225</v>
      </c>
      <c r="F741" s="167">
        <v>0</v>
      </c>
    </row>
    <row r="742" spans="1:6">
      <c r="A742" s="164">
        <v>741</v>
      </c>
      <c r="B742" s="165">
        <v>46.10416</v>
      </c>
      <c r="C742" s="165">
        <v>-91.218680000000006</v>
      </c>
      <c r="D742" s="166">
        <v>25.5</v>
      </c>
      <c r="F742" s="167">
        <v>0</v>
      </c>
    </row>
    <row r="743" spans="1:6">
      <c r="A743" s="164">
        <v>742</v>
      </c>
      <c r="B743" s="165">
        <v>46.104170000000003</v>
      </c>
      <c r="C743" s="165">
        <v>-91.217830000000006</v>
      </c>
      <c r="D743" s="166">
        <v>25.5</v>
      </c>
      <c r="F743" s="167">
        <v>0</v>
      </c>
    </row>
    <row r="744" spans="1:6">
      <c r="A744" s="164">
        <v>743</v>
      </c>
      <c r="B744" s="165">
        <v>46.104170000000003</v>
      </c>
      <c r="C744" s="165">
        <v>-91.216999999999999</v>
      </c>
      <c r="D744" s="166">
        <v>24</v>
      </c>
      <c r="F744" s="167">
        <v>0</v>
      </c>
    </row>
    <row r="745" spans="1:6">
      <c r="A745" s="164">
        <v>744</v>
      </c>
      <c r="B745" s="165">
        <v>46.104179999999999</v>
      </c>
      <c r="C745" s="165">
        <v>-91.216149999999999</v>
      </c>
      <c r="D745" s="166">
        <v>25.5</v>
      </c>
      <c r="F745" s="167">
        <v>0</v>
      </c>
    </row>
    <row r="746" spans="1:6">
      <c r="A746" s="164">
        <v>745</v>
      </c>
      <c r="B746" s="165">
        <v>46.104190000000003</v>
      </c>
      <c r="C746" s="165">
        <v>-91.215310000000002</v>
      </c>
      <c r="D746" s="166">
        <v>25</v>
      </c>
      <c r="F746" s="167">
        <v>0</v>
      </c>
    </row>
    <row r="747" spans="1:6">
      <c r="A747" s="164">
        <v>746</v>
      </c>
      <c r="B747" s="165">
        <v>46.104199999999999</v>
      </c>
      <c r="C747" s="165">
        <v>-91.214470000000006</v>
      </c>
      <c r="D747" s="166">
        <v>24</v>
      </c>
      <c r="F747" s="167">
        <v>0</v>
      </c>
    </row>
    <row r="748" spans="1:6">
      <c r="A748" s="164">
        <v>747</v>
      </c>
      <c r="B748" s="165">
        <v>46.104210000000002</v>
      </c>
      <c r="C748" s="165">
        <v>-91.213629999999995</v>
      </c>
      <c r="D748" s="166">
        <v>11</v>
      </c>
      <c r="E748" s="166" t="s">
        <v>224</v>
      </c>
      <c r="F748" s="167">
        <v>0</v>
      </c>
    </row>
    <row r="749" spans="1:6">
      <c r="A749" s="164">
        <v>748</v>
      </c>
      <c r="B749" s="165">
        <v>46.104219999999998</v>
      </c>
      <c r="C749" s="165">
        <v>-91.212789999999998</v>
      </c>
      <c r="D749" s="166">
        <v>19</v>
      </c>
      <c r="F749" s="167">
        <v>0</v>
      </c>
    </row>
    <row r="750" spans="1:6">
      <c r="A750" s="164">
        <v>749</v>
      </c>
      <c r="B750" s="165">
        <v>46.104230000000001</v>
      </c>
      <c r="C750" s="165">
        <v>-91.211950000000002</v>
      </c>
      <c r="D750" s="166">
        <v>5.5</v>
      </c>
      <c r="E750" s="166" t="s">
        <v>225</v>
      </c>
      <c r="F750" s="167">
        <v>1</v>
      </c>
    </row>
    <row r="751" spans="1:6">
      <c r="A751" s="164">
        <v>750</v>
      </c>
      <c r="B751" s="165">
        <v>46.104239999999997</v>
      </c>
      <c r="C751" s="165">
        <v>-91.211110000000005</v>
      </c>
      <c r="D751" s="166">
        <v>16</v>
      </c>
      <c r="E751" s="166" t="s">
        <v>223</v>
      </c>
      <c r="F751" s="167">
        <v>2</v>
      </c>
    </row>
    <row r="752" spans="1:6">
      <c r="A752" s="164">
        <v>751</v>
      </c>
      <c r="B752" s="165">
        <v>46.104239999999997</v>
      </c>
      <c r="C752" s="165">
        <v>-91.210269999999994</v>
      </c>
      <c r="D752" s="166">
        <v>17</v>
      </c>
      <c r="E752" s="166" t="s">
        <v>223</v>
      </c>
      <c r="F752" s="167">
        <v>0</v>
      </c>
    </row>
    <row r="753" spans="1:6">
      <c r="A753" s="164">
        <v>752</v>
      </c>
      <c r="B753" s="165">
        <v>46.10425</v>
      </c>
      <c r="C753" s="165">
        <v>-91.209429999999998</v>
      </c>
      <c r="D753" s="166">
        <v>16.5</v>
      </c>
      <c r="E753" s="166" t="s">
        <v>223</v>
      </c>
      <c r="F753" s="167">
        <v>0</v>
      </c>
    </row>
    <row r="754" spans="1:6">
      <c r="A754" s="164">
        <v>753</v>
      </c>
      <c r="B754" s="165">
        <v>46.104259999999996</v>
      </c>
      <c r="C754" s="165">
        <v>-91.208590000000001</v>
      </c>
      <c r="D754" s="166">
        <v>17</v>
      </c>
      <c r="E754" s="166" t="s">
        <v>223</v>
      </c>
      <c r="F754" s="167">
        <v>0</v>
      </c>
    </row>
    <row r="755" spans="1:6">
      <c r="A755" s="164">
        <v>754</v>
      </c>
      <c r="B755" s="165">
        <v>46.10427</v>
      </c>
      <c r="C755" s="165">
        <v>-91.207740000000001</v>
      </c>
      <c r="D755" s="166">
        <v>17</v>
      </c>
      <c r="E755" s="166" t="s">
        <v>223</v>
      </c>
      <c r="F755" s="167">
        <v>0</v>
      </c>
    </row>
    <row r="756" spans="1:6">
      <c r="A756" s="164">
        <v>755</v>
      </c>
      <c r="B756" s="165">
        <v>46.104280000000003</v>
      </c>
      <c r="C756" s="165">
        <v>-91.206909999999993</v>
      </c>
      <c r="D756" s="166">
        <v>16</v>
      </c>
      <c r="E756" s="166" t="s">
        <v>223</v>
      </c>
      <c r="F756" s="167">
        <v>0</v>
      </c>
    </row>
    <row r="757" spans="1:6">
      <c r="A757" s="164">
        <v>756</v>
      </c>
      <c r="B757" s="165">
        <v>46.104289999999999</v>
      </c>
      <c r="C757" s="165">
        <v>-91.206059999999994</v>
      </c>
      <c r="D757" s="166">
        <v>16</v>
      </c>
      <c r="E757" s="166" t="s">
        <v>225</v>
      </c>
      <c r="F757" s="167">
        <v>0</v>
      </c>
    </row>
    <row r="758" spans="1:6">
      <c r="A758" s="164">
        <v>757</v>
      </c>
      <c r="B758" s="165">
        <v>46.104300000000002</v>
      </c>
      <c r="C758" s="165">
        <v>-91.205219999999997</v>
      </c>
      <c r="D758" s="166">
        <v>15.5</v>
      </c>
      <c r="E758" s="166" t="s">
        <v>223</v>
      </c>
      <c r="F758" s="167">
        <v>0</v>
      </c>
    </row>
    <row r="759" spans="1:6">
      <c r="A759" s="164">
        <v>758</v>
      </c>
      <c r="B759" s="165">
        <v>46.104309999999998</v>
      </c>
      <c r="C759" s="165">
        <v>-91.20438</v>
      </c>
      <c r="D759" s="166">
        <v>15</v>
      </c>
      <c r="E759" s="166" t="s">
        <v>223</v>
      </c>
      <c r="F759" s="167">
        <v>0</v>
      </c>
    </row>
    <row r="760" spans="1:6">
      <c r="A760" s="164">
        <v>759</v>
      </c>
      <c r="B760" s="165">
        <v>46.104320000000001</v>
      </c>
      <c r="C760" s="165">
        <v>-91.203540000000004</v>
      </c>
      <c r="D760" s="166">
        <v>16</v>
      </c>
      <c r="E760" s="166" t="s">
        <v>223</v>
      </c>
      <c r="F760" s="167">
        <v>0</v>
      </c>
    </row>
    <row r="761" spans="1:6">
      <c r="A761" s="164">
        <v>760</v>
      </c>
      <c r="B761" s="165">
        <v>46.104320000000001</v>
      </c>
      <c r="C761" s="165">
        <v>-91.202699999999993</v>
      </c>
      <c r="D761" s="166">
        <v>16.5</v>
      </c>
      <c r="E761" s="166" t="s">
        <v>223</v>
      </c>
      <c r="F761" s="167">
        <v>0</v>
      </c>
    </row>
    <row r="762" spans="1:6">
      <c r="A762" s="164">
        <v>761</v>
      </c>
      <c r="B762" s="165">
        <v>46.104329999999997</v>
      </c>
      <c r="C762" s="165">
        <v>-91.201859999999996</v>
      </c>
      <c r="D762" s="166">
        <v>15.5</v>
      </c>
      <c r="E762" s="166" t="s">
        <v>223</v>
      </c>
      <c r="F762" s="167">
        <v>0</v>
      </c>
    </row>
    <row r="763" spans="1:6">
      <c r="A763" s="164">
        <v>762</v>
      </c>
      <c r="B763" s="165">
        <v>46.104340000000001</v>
      </c>
      <c r="C763" s="165">
        <v>-91.20102</v>
      </c>
      <c r="D763" s="166">
        <v>15</v>
      </c>
      <c r="E763" s="166" t="s">
        <v>223</v>
      </c>
      <c r="F763" s="167">
        <v>0</v>
      </c>
    </row>
    <row r="764" spans="1:6">
      <c r="A764" s="164">
        <v>763</v>
      </c>
      <c r="B764" s="165">
        <v>46.104349999999997</v>
      </c>
      <c r="C764" s="165">
        <v>-91.200180000000003</v>
      </c>
      <c r="D764" s="166">
        <v>14.5</v>
      </c>
      <c r="E764" s="166" t="s">
        <v>223</v>
      </c>
      <c r="F764" s="167">
        <v>0</v>
      </c>
    </row>
    <row r="765" spans="1:6">
      <c r="A765" s="164">
        <v>764</v>
      </c>
      <c r="B765" s="165">
        <v>46.10436</v>
      </c>
      <c r="C765" s="165">
        <v>-91.199340000000007</v>
      </c>
      <c r="D765" s="166">
        <v>13.5</v>
      </c>
      <c r="E765" s="166" t="s">
        <v>223</v>
      </c>
      <c r="F765" s="167">
        <v>0</v>
      </c>
    </row>
    <row r="766" spans="1:6">
      <c r="A766" s="164">
        <v>765</v>
      </c>
      <c r="B766" s="165">
        <v>46.104370000000003</v>
      </c>
      <c r="C766" s="165">
        <v>-91.198499999999996</v>
      </c>
      <c r="D766" s="166">
        <v>6</v>
      </c>
      <c r="E766" s="166" t="s">
        <v>225</v>
      </c>
      <c r="F766" s="167">
        <v>0</v>
      </c>
    </row>
    <row r="767" spans="1:6">
      <c r="A767" s="164">
        <v>766</v>
      </c>
      <c r="B767" s="165">
        <v>46.104379999999999</v>
      </c>
      <c r="C767" s="165">
        <v>-91.197659999999999</v>
      </c>
      <c r="D767" s="166">
        <v>5.5</v>
      </c>
      <c r="E767" s="166" t="s">
        <v>223</v>
      </c>
      <c r="F767" s="167">
        <v>0</v>
      </c>
    </row>
    <row r="768" spans="1:6">
      <c r="A768" s="164">
        <v>767</v>
      </c>
      <c r="B768" s="165">
        <v>46.104390000000002</v>
      </c>
      <c r="C768" s="165">
        <v>-91.196809999999999</v>
      </c>
      <c r="D768" s="166">
        <v>5.5</v>
      </c>
      <c r="E768" s="166" t="s">
        <v>223</v>
      </c>
      <c r="F768" s="167">
        <v>0</v>
      </c>
    </row>
    <row r="769" spans="1:6">
      <c r="A769" s="164">
        <v>768</v>
      </c>
      <c r="B769" s="165">
        <v>46.104399999999998</v>
      </c>
      <c r="C769" s="165">
        <v>-91.195970000000003</v>
      </c>
      <c r="D769" s="166">
        <v>5</v>
      </c>
      <c r="E769" s="166" t="s">
        <v>223</v>
      </c>
      <c r="F769" s="167">
        <v>0</v>
      </c>
    </row>
    <row r="770" spans="1:6">
      <c r="A770" s="164">
        <v>769</v>
      </c>
      <c r="B770" s="165">
        <v>46.104399999999998</v>
      </c>
      <c r="C770" s="165">
        <v>-91.195130000000006</v>
      </c>
      <c r="D770" s="166">
        <v>4.5</v>
      </c>
      <c r="E770" s="166" t="s">
        <v>225</v>
      </c>
      <c r="F770" s="167">
        <v>0</v>
      </c>
    </row>
    <row r="771" spans="1:6">
      <c r="A771" s="164">
        <v>770</v>
      </c>
      <c r="B771" s="165">
        <v>46.104410000000001</v>
      </c>
      <c r="C771" s="165">
        <v>-91.194289999999995</v>
      </c>
      <c r="D771" s="166">
        <v>3</v>
      </c>
      <c r="E771" s="166" t="s">
        <v>224</v>
      </c>
      <c r="F771" s="167">
        <v>0</v>
      </c>
    </row>
    <row r="772" spans="1:6">
      <c r="A772" s="164">
        <v>771</v>
      </c>
      <c r="B772" s="165">
        <v>46.104660000000003</v>
      </c>
      <c r="C772" s="165">
        <v>-91.226259999999996</v>
      </c>
      <c r="D772" s="166">
        <v>21.5</v>
      </c>
      <c r="F772" s="167">
        <v>0</v>
      </c>
    </row>
    <row r="773" spans="1:6">
      <c r="A773" s="164">
        <v>772</v>
      </c>
      <c r="B773" s="165">
        <v>46.104669999999999</v>
      </c>
      <c r="C773" s="165">
        <v>-91.22542</v>
      </c>
      <c r="D773" s="166">
        <v>26.5</v>
      </c>
      <c r="F773" s="167">
        <v>0</v>
      </c>
    </row>
    <row r="774" spans="1:6">
      <c r="A774" s="164">
        <v>773</v>
      </c>
      <c r="B774" s="165">
        <v>46.104680000000002</v>
      </c>
      <c r="C774" s="165">
        <v>-91.224580000000003</v>
      </c>
      <c r="D774" s="166">
        <v>24</v>
      </c>
      <c r="F774" s="167">
        <v>0</v>
      </c>
    </row>
    <row r="775" spans="1:6">
      <c r="A775" s="164">
        <v>774</v>
      </c>
      <c r="B775" s="165">
        <v>46.104689999999998</v>
      </c>
      <c r="C775" s="165">
        <v>-91.223730000000003</v>
      </c>
      <c r="D775" s="166">
        <v>22</v>
      </c>
      <c r="E775" s="166" t="s">
        <v>225</v>
      </c>
      <c r="F775" s="167">
        <v>0</v>
      </c>
    </row>
    <row r="776" spans="1:6">
      <c r="A776" s="164">
        <v>775</v>
      </c>
      <c r="B776" s="165">
        <v>46.104700000000001</v>
      </c>
      <c r="C776" s="165">
        <v>-91.222890000000007</v>
      </c>
      <c r="D776" s="166">
        <v>40</v>
      </c>
      <c r="F776" s="167">
        <v>0</v>
      </c>
    </row>
    <row r="777" spans="1:6">
      <c r="A777" s="164">
        <v>776</v>
      </c>
      <c r="B777" s="165">
        <v>46.104700000000001</v>
      </c>
      <c r="C777" s="165">
        <v>-91.222049999999996</v>
      </c>
      <c r="D777" s="166">
        <v>46.5</v>
      </c>
      <c r="F777" s="167">
        <v>0</v>
      </c>
    </row>
    <row r="778" spans="1:6">
      <c r="A778" s="164">
        <v>777</v>
      </c>
      <c r="B778" s="165">
        <v>46.104709999999997</v>
      </c>
      <c r="C778" s="165">
        <v>-91.221209999999999</v>
      </c>
      <c r="D778" s="166">
        <v>43</v>
      </c>
      <c r="F778" s="167">
        <v>0</v>
      </c>
    </row>
    <row r="779" spans="1:6">
      <c r="A779" s="164">
        <v>778</v>
      </c>
      <c r="B779" s="165">
        <v>46.10472</v>
      </c>
      <c r="C779" s="165">
        <v>-91.220370000000003</v>
      </c>
      <c r="D779" s="166">
        <v>36</v>
      </c>
      <c r="F779" s="167">
        <v>0</v>
      </c>
    </row>
    <row r="780" spans="1:6">
      <c r="A780" s="164">
        <v>779</v>
      </c>
      <c r="B780" s="165">
        <v>46.104730000000004</v>
      </c>
      <c r="C780" s="165">
        <v>-91.219530000000006</v>
      </c>
      <c r="D780" s="166">
        <v>14</v>
      </c>
      <c r="E780" s="166" t="s">
        <v>225</v>
      </c>
      <c r="F780" s="167">
        <v>0</v>
      </c>
    </row>
    <row r="781" spans="1:6">
      <c r="A781" s="164">
        <v>780</v>
      </c>
      <c r="B781" s="165">
        <v>46.10474</v>
      </c>
      <c r="C781" s="165">
        <v>-91.218689999999995</v>
      </c>
      <c r="D781" s="166">
        <v>23</v>
      </c>
      <c r="F781" s="167">
        <v>0</v>
      </c>
    </row>
    <row r="782" spans="1:6">
      <c r="A782" s="164">
        <v>781</v>
      </c>
      <c r="B782" s="165">
        <v>46.104750000000003</v>
      </c>
      <c r="C782" s="165">
        <v>-91.217849999999999</v>
      </c>
      <c r="D782" s="166">
        <v>23.5</v>
      </c>
      <c r="F782" s="167">
        <v>0</v>
      </c>
    </row>
    <row r="783" spans="1:6">
      <c r="A783" s="164">
        <v>782</v>
      </c>
      <c r="B783" s="165">
        <v>46.104759999999999</v>
      </c>
      <c r="C783" s="165">
        <v>-91.217010000000002</v>
      </c>
      <c r="D783" s="166">
        <v>23</v>
      </c>
      <c r="F783" s="167">
        <v>0</v>
      </c>
    </row>
    <row r="784" spans="1:6">
      <c r="A784" s="164">
        <v>783</v>
      </c>
      <c r="B784" s="165">
        <v>46.104770000000002</v>
      </c>
      <c r="C784" s="165">
        <v>-91.216170000000005</v>
      </c>
      <c r="D784" s="166">
        <v>22.5</v>
      </c>
      <c r="F784" s="167">
        <v>0</v>
      </c>
    </row>
    <row r="785" spans="1:6">
      <c r="A785" s="164">
        <v>784</v>
      </c>
      <c r="B785" s="165">
        <v>46.104779999999998</v>
      </c>
      <c r="C785" s="165">
        <v>-91.215329999999994</v>
      </c>
      <c r="D785" s="166">
        <v>17</v>
      </c>
      <c r="E785" s="166" t="s">
        <v>225</v>
      </c>
      <c r="F785" s="167">
        <v>0</v>
      </c>
    </row>
    <row r="786" spans="1:6">
      <c r="A786" s="164">
        <v>785</v>
      </c>
      <c r="B786" s="165">
        <v>46.104779999999998</v>
      </c>
      <c r="C786" s="165">
        <v>-91.214479999999995</v>
      </c>
      <c r="D786" s="166">
        <v>20</v>
      </c>
      <c r="F786" s="167">
        <v>0</v>
      </c>
    </row>
    <row r="787" spans="1:6">
      <c r="A787" s="164">
        <v>786</v>
      </c>
      <c r="B787" s="165">
        <v>46.104790000000001</v>
      </c>
      <c r="C787" s="165">
        <v>-91.213639999999998</v>
      </c>
      <c r="D787" s="166">
        <v>19</v>
      </c>
      <c r="F787" s="167">
        <v>0</v>
      </c>
    </row>
    <row r="788" spans="1:6">
      <c r="A788" s="164">
        <v>787</v>
      </c>
      <c r="B788" s="165">
        <v>46.104799999999997</v>
      </c>
      <c r="C788" s="165">
        <v>-91.212800000000001</v>
      </c>
      <c r="D788" s="166">
        <v>18.5</v>
      </c>
      <c r="F788" s="167">
        <v>0</v>
      </c>
    </row>
    <row r="789" spans="1:6">
      <c r="A789" s="164">
        <v>788</v>
      </c>
      <c r="B789" s="165">
        <v>46.104810000000001</v>
      </c>
      <c r="C789" s="165">
        <v>-91.211960000000005</v>
      </c>
      <c r="D789" s="166">
        <v>10</v>
      </c>
      <c r="E789" s="166" t="s">
        <v>225</v>
      </c>
      <c r="F789" s="167">
        <v>0</v>
      </c>
    </row>
    <row r="790" spans="1:6">
      <c r="A790" s="164">
        <v>789</v>
      </c>
      <c r="B790" s="165">
        <v>46.104819999999997</v>
      </c>
      <c r="C790" s="165">
        <v>-91.211119999999994</v>
      </c>
      <c r="D790" s="166">
        <v>10.5</v>
      </c>
      <c r="E790" s="166" t="s">
        <v>225</v>
      </c>
      <c r="F790" s="167">
        <v>0</v>
      </c>
    </row>
    <row r="791" spans="1:6">
      <c r="A791" s="164">
        <v>790</v>
      </c>
      <c r="B791" s="165">
        <v>46.10483</v>
      </c>
      <c r="C791" s="165">
        <v>-91.210279999999997</v>
      </c>
      <c r="D791" s="166">
        <v>13.5</v>
      </c>
      <c r="E791" s="166" t="s">
        <v>223</v>
      </c>
      <c r="F791" s="167">
        <v>1</v>
      </c>
    </row>
    <row r="792" spans="1:6">
      <c r="A792" s="164">
        <v>791</v>
      </c>
      <c r="B792" s="165">
        <v>46.104840000000003</v>
      </c>
      <c r="C792" s="165">
        <v>-91.209440000000001</v>
      </c>
      <c r="D792" s="166">
        <v>12.5</v>
      </c>
      <c r="E792" s="166" t="s">
        <v>223</v>
      </c>
      <c r="F792" s="167">
        <v>1</v>
      </c>
    </row>
    <row r="793" spans="1:6">
      <c r="A793" s="164">
        <v>792</v>
      </c>
      <c r="B793" s="165">
        <v>46.104849999999999</v>
      </c>
      <c r="C793" s="165">
        <v>-91.208600000000004</v>
      </c>
      <c r="D793" s="166">
        <v>13.5</v>
      </c>
      <c r="E793" s="166" t="s">
        <v>223</v>
      </c>
      <c r="F793" s="167">
        <v>0</v>
      </c>
    </row>
    <row r="794" spans="1:6">
      <c r="A794" s="164">
        <v>793</v>
      </c>
      <c r="B794" s="165">
        <v>46.104860000000002</v>
      </c>
      <c r="C794" s="165">
        <v>-91.207759999999993</v>
      </c>
      <c r="D794" s="166">
        <v>14.5</v>
      </c>
      <c r="E794" s="166" t="s">
        <v>223</v>
      </c>
      <c r="F794" s="167">
        <v>0</v>
      </c>
    </row>
    <row r="795" spans="1:6">
      <c r="A795" s="164">
        <v>794</v>
      </c>
      <c r="B795" s="165">
        <v>46.104869999999998</v>
      </c>
      <c r="C795" s="165">
        <v>-91.206919999999997</v>
      </c>
      <c r="D795" s="166">
        <v>17.5</v>
      </c>
      <c r="E795" s="166" t="s">
        <v>223</v>
      </c>
      <c r="F795" s="167">
        <v>0</v>
      </c>
    </row>
    <row r="796" spans="1:6">
      <c r="A796" s="164">
        <v>795</v>
      </c>
      <c r="B796" s="165">
        <v>46.104869999999998</v>
      </c>
      <c r="C796" s="165">
        <v>-91.20608</v>
      </c>
      <c r="D796" s="166">
        <v>17</v>
      </c>
      <c r="E796" s="166" t="s">
        <v>223</v>
      </c>
      <c r="F796" s="167">
        <v>0</v>
      </c>
    </row>
    <row r="797" spans="1:6">
      <c r="A797" s="164">
        <v>796</v>
      </c>
      <c r="B797" s="165">
        <v>46.104880000000001</v>
      </c>
      <c r="C797" s="165">
        <v>-91.205240000000003</v>
      </c>
      <c r="D797" s="166">
        <v>16.5</v>
      </c>
      <c r="E797" s="166" t="s">
        <v>223</v>
      </c>
      <c r="F797" s="167">
        <v>0</v>
      </c>
    </row>
    <row r="798" spans="1:6">
      <c r="A798" s="164">
        <v>797</v>
      </c>
      <c r="B798" s="165">
        <v>46.104889999999997</v>
      </c>
      <c r="C798" s="165">
        <v>-91.204390000000004</v>
      </c>
      <c r="D798" s="166">
        <v>16</v>
      </c>
      <c r="E798" s="166" t="s">
        <v>223</v>
      </c>
      <c r="F798" s="167">
        <v>0</v>
      </c>
    </row>
    <row r="799" spans="1:6">
      <c r="A799" s="164">
        <v>798</v>
      </c>
      <c r="B799" s="165">
        <v>46.104900000000001</v>
      </c>
      <c r="C799" s="165">
        <v>-91.203550000000007</v>
      </c>
      <c r="D799" s="166">
        <v>15.5</v>
      </c>
      <c r="E799" s="166" t="s">
        <v>223</v>
      </c>
      <c r="F799" s="167">
        <v>0</v>
      </c>
    </row>
    <row r="800" spans="1:6">
      <c r="A800" s="164">
        <v>799</v>
      </c>
      <c r="B800" s="165">
        <v>46.104909999999997</v>
      </c>
      <c r="C800" s="165">
        <v>-91.202709999999996</v>
      </c>
      <c r="D800" s="166">
        <v>16</v>
      </c>
      <c r="E800" s="166" t="s">
        <v>223</v>
      </c>
      <c r="F800" s="167">
        <v>0</v>
      </c>
    </row>
    <row r="801" spans="1:6">
      <c r="A801" s="164">
        <v>800</v>
      </c>
      <c r="B801" s="165">
        <v>46.10492</v>
      </c>
      <c r="C801" s="165">
        <v>-91.20187</v>
      </c>
      <c r="D801" s="166">
        <v>16</v>
      </c>
      <c r="E801" s="166" t="s">
        <v>223</v>
      </c>
      <c r="F801" s="167">
        <v>0</v>
      </c>
    </row>
    <row r="802" spans="1:6">
      <c r="A802" s="164">
        <v>801</v>
      </c>
      <c r="B802" s="165">
        <v>46.104930000000003</v>
      </c>
      <c r="C802" s="165">
        <v>-91.201030000000003</v>
      </c>
      <c r="D802" s="166">
        <v>15</v>
      </c>
      <c r="E802" s="166" t="s">
        <v>223</v>
      </c>
      <c r="F802" s="167">
        <v>0</v>
      </c>
    </row>
    <row r="803" spans="1:6">
      <c r="A803" s="164">
        <v>802</v>
      </c>
      <c r="B803" s="165">
        <v>46.104939999999999</v>
      </c>
      <c r="C803" s="165">
        <v>-91.200190000000006</v>
      </c>
      <c r="D803" s="166">
        <v>14</v>
      </c>
      <c r="E803" s="166" t="s">
        <v>223</v>
      </c>
      <c r="F803" s="167">
        <v>0</v>
      </c>
    </row>
    <row r="804" spans="1:6">
      <c r="A804" s="164">
        <v>803</v>
      </c>
      <c r="B804" s="165">
        <v>46.104939999999999</v>
      </c>
      <c r="C804" s="165">
        <v>-91.199349999999995</v>
      </c>
      <c r="D804" s="166">
        <v>12.5</v>
      </c>
      <c r="E804" s="166" t="s">
        <v>223</v>
      </c>
      <c r="F804" s="167">
        <v>1</v>
      </c>
    </row>
    <row r="805" spans="1:6">
      <c r="A805" s="164">
        <v>804</v>
      </c>
      <c r="B805" s="165">
        <v>46.104950000000002</v>
      </c>
      <c r="C805" s="165">
        <v>-91.198509999999999</v>
      </c>
      <c r="D805" s="166">
        <v>3</v>
      </c>
      <c r="E805" s="166" t="s">
        <v>225</v>
      </c>
      <c r="F805" s="167">
        <v>0</v>
      </c>
    </row>
    <row r="806" spans="1:6">
      <c r="A806" s="164">
        <v>805</v>
      </c>
      <c r="B806" s="165">
        <v>46.104959999999998</v>
      </c>
      <c r="C806" s="165">
        <v>-91.197670000000002</v>
      </c>
      <c r="D806" s="166">
        <v>7.5</v>
      </c>
      <c r="E806" s="166" t="s">
        <v>223</v>
      </c>
      <c r="F806" s="167">
        <v>0</v>
      </c>
    </row>
    <row r="807" spans="1:6">
      <c r="A807" s="164">
        <v>806</v>
      </c>
      <c r="B807" s="165">
        <v>46.104970000000002</v>
      </c>
      <c r="C807" s="165">
        <v>-91.196830000000006</v>
      </c>
      <c r="D807" s="166">
        <v>5</v>
      </c>
      <c r="E807" s="166" t="s">
        <v>223</v>
      </c>
      <c r="F807" s="167">
        <v>0</v>
      </c>
    </row>
    <row r="808" spans="1:6">
      <c r="A808" s="164">
        <v>807</v>
      </c>
      <c r="B808" s="165">
        <v>46.104979999999998</v>
      </c>
      <c r="C808" s="165">
        <v>-91.195989999999995</v>
      </c>
      <c r="D808" s="166">
        <v>5</v>
      </c>
      <c r="E808" s="166" t="s">
        <v>223</v>
      </c>
      <c r="F808" s="167">
        <v>0</v>
      </c>
    </row>
    <row r="809" spans="1:6">
      <c r="A809" s="164">
        <v>808</v>
      </c>
      <c r="B809" s="165">
        <v>46.104990000000001</v>
      </c>
      <c r="C809" s="165">
        <v>-91.195149999999998</v>
      </c>
      <c r="D809" s="166">
        <v>4</v>
      </c>
      <c r="E809" s="166" t="s">
        <v>223</v>
      </c>
      <c r="F809" s="167">
        <v>0</v>
      </c>
    </row>
    <row r="810" spans="1:6">
      <c r="A810" s="164">
        <v>809</v>
      </c>
      <c r="B810" s="165">
        <v>46.104999999999997</v>
      </c>
      <c r="C810" s="165">
        <v>-91.194310000000002</v>
      </c>
      <c r="D810" s="166">
        <v>3</v>
      </c>
      <c r="E810" s="166" t="s">
        <v>225</v>
      </c>
      <c r="F810" s="167">
        <v>0</v>
      </c>
    </row>
    <row r="811" spans="1:6">
      <c r="A811" s="164">
        <v>810</v>
      </c>
      <c r="B811" s="165">
        <v>46.105240000000002</v>
      </c>
      <c r="C811" s="165">
        <v>-91.227109999999996</v>
      </c>
      <c r="D811" s="166">
        <v>19</v>
      </c>
      <c r="F811" s="167">
        <v>0</v>
      </c>
    </row>
    <row r="812" spans="1:6">
      <c r="A812" s="164">
        <v>811</v>
      </c>
      <c r="B812" s="165">
        <v>46.105240000000002</v>
      </c>
      <c r="C812" s="165">
        <v>-91.22627</v>
      </c>
      <c r="D812" s="166">
        <v>27</v>
      </c>
      <c r="F812" s="167">
        <v>0</v>
      </c>
    </row>
    <row r="813" spans="1:6">
      <c r="A813" s="164">
        <v>812</v>
      </c>
      <c r="B813" s="165">
        <v>46.105249999999998</v>
      </c>
      <c r="C813" s="165">
        <v>-91.225430000000003</v>
      </c>
      <c r="D813" s="166">
        <v>25.5</v>
      </c>
      <c r="F813" s="167">
        <v>0</v>
      </c>
    </row>
    <row r="814" spans="1:6">
      <c r="A814" s="164">
        <v>813</v>
      </c>
      <c r="B814" s="165">
        <v>46.105260000000001</v>
      </c>
      <c r="C814" s="165">
        <v>-91.224590000000006</v>
      </c>
      <c r="D814" s="166">
        <v>34.5</v>
      </c>
      <c r="F814" s="167">
        <v>0</v>
      </c>
    </row>
    <row r="815" spans="1:6">
      <c r="A815" s="164">
        <v>814</v>
      </c>
      <c r="B815" s="165">
        <v>46.105269999999997</v>
      </c>
      <c r="C815" s="165">
        <v>-91.223749999999995</v>
      </c>
      <c r="D815" s="166">
        <v>39</v>
      </c>
      <c r="F815" s="167">
        <v>0</v>
      </c>
    </row>
    <row r="816" spans="1:6">
      <c r="A816" s="164">
        <v>815</v>
      </c>
      <c r="B816" s="165">
        <v>46.10528</v>
      </c>
      <c r="C816" s="165">
        <v>-91.222909999999999</v>
      </c>
      <c r="D816" s="166">
        <v>44</v>
      </c>
      <c r="F816" s="167">
        <v>0</v>
      </c>
    </row>
    <row r="817" spans="1:6">
      <c r="A817" s="164">
        <v>816</v>
      </c>
      <c r="B817" s="165">
        <v>46.105289999999997</v>
      </c>
      <c r="C817" s="165">
        <v>-91.222070000000002</v>
      </c>
      <c r="D817" s="166">
        <v>41</v>
      </c>
      <c r="F817" s="167">
        <v>0</v>
      </c>
    </row>
    <row r="818" spans="1:6">
      <c r="A818" s="164">
        <v>817</v>
      </c>
      <c r="B818" s="165">
        <v>46.1053</v>
      </c>
      <c r="C818" s="165">
        <v>-91.221230000000006</v>
      </c>
      <c r="D818" s="166">
        <v>41</v>
      </c>
      <c r="F818" s="167">
        <v>0</v>
      </c>
    </row>
    <row r="819" spans="1:6">
      <c r="A819" s="164">
        <v>818</v>
      </c>
      <c r="B819" s="165">
        <v>46.105310000000003</v>
      </c>
      <c r="C819" s="165">
        <v>-91.220380000000006</v>
      </c>
      <c r="D819" s="166">
        <v>36.5</v>
      </c>
      <c r="F819" s="167">
        <v>0</v>
      </c>
    </row>
    <row r="820" spans="1:6">
      <c r="A820" s="164">
        <v>819</v>
      </c>
      <c r="B820" s="165">
        <v>46.105319999999999</v>
      </c>
      <c r="C820" s="165">
        <v>-91.219539999999995</v>
      </c>
      <c r="D820" s="166">
        <v>26.5</v>
      </c>
      <c r="F820" s="167">
        <v>0</v>
      </c>
    </row>
    <row r="821" spans="1:6">
      <c r="A821" s="164">
        <v>820</v>
      </c>
      <c r="B821" s="165">
        <v>46.105330000000002</v>
      </c>
      <c r="C821" s="165">
        <v>-91.218699999999998</v>
      </c>
      <c r="D821" s="166">
        <v>15.5</v>
      </c>
      <c r="E821" s="166" t="s">
        <v>224</v>
      </c>
      <c r="F821" s="167">
        <v>0</v>
      </c>
    </row>
    <row r="822" spans="1:6">
      <c r="A822" s="164">
        <v>821</v>
      </c>
      <c r="B822" s="165">
        <v>46.105330000000002</v>
      </c>
      <c r="C822" s="165">
        <v>-91.217860000000002</v>
      </c>
      <c r="D822" s="166">
        <v>16</v>
      </c>
      <c r="E822" s="166" t="s">
        <v>224</v>
      </c>
      <c r="F822" s="167">
        <v>0</v>
      </c>
    </row>
    <row r="823" spans="1:6">
      <c r="A823" s="164">
        <v>822</v>
      </c>
      <c r="B823" s="165">
        <v>46.105339999999998</v>
      </c>
      <c r="C823" s="165">
        <v>-91.217020000000005</v>
      </c>
      <c r="D823" s="166">
        <v>11.5</v>
      </c>
      <c r="E823" s="166" t="s">
        <v>224</v>
      </c>
      <c r="F823" s="167">
        <v>0</v>
      </c>
    </row>
    <row r="824" spans="1:6">
      <c r="A824" s="164">
        <v>823</v>
      </c>
      <c r="B824" s="165">
        <v>46.105350000000001</v>
      </c>
      <c r="C824" s="165">
        <v>-91.216179999999994</v>
      </c>
      <c r="D824" s="166">
        <v>21</v>
      </c>
      <c r="F824" s="167">
        <v>0</v>
      </c>
    </row>
    <row r="825" spans="1:6">
      <c r="A825" s="164">
        <v>824</v>
      </c>
      <c r="B825" s="165">
        <v>46.105359999999997</v>
      </c>
      <c r="C825" s="165">
        <v>-91.215339999999998</v>
      </c>
      <c r="D825" s="166">
        <v>21.5</v>
      </c>
      <c r="F825" s="167">
        <v>0</v>
      </c>
    </row>
    <row r="826" spans="1:6">
      <c r="A826" s="164">
        <v>825</v>
      </c>
      <c r="B826" s="165">
        <v>46.105370000000001</v>
      </c>
      <c r="C826" s="165">
        <v>-91.214500000000001</v>
      </c>
      <c r="D826" s="166">
        <v>18</v>
      </c>
      <c r="E826" s="166" t="s">
        <v>223</v>
      </c>
      <c r="F826" s="167">
        <v>0</v>
      </c>
    </row>
    <row r="827" spans="1:6">
      <c r="A827" s="164">
        <v>826</v>
      </c>
      <c r="B827" s="165">
        <v>46.105379999999997</v>
      </c>
      <c r="C827" s="165">
        <v>-91.213660000000004</v>
      </c>
      <c r="D827" s="166">
        <v>18.5</v>
      </c>
      <c r="F827" s="167">
        <v>0</v>
      </c>
    </row>
    <row r="828" spans="1:6">
      <c r="A828" s="164">
        <v>827</v>
      </c>
      <c r="B828" s="165">
        <v>46.10539</v>
      </c>
      <c r="C828" s="165">
        <v>-91.212819999999994</v>
      </c>
      <c r="D828" s="166">
        <v>19.5</v>
      </c>
      <c r="F828" s="167">
        <v>0</v>
      </c>
    </row>
    <row r="829" spans="1:6">
      <c r="A829" s="164">
        <v>828</v>
      </c>
      <c r="B829" s="165">
        <v>46.105400000000003</v>
      </c>
      <c r="C829" s="165">
        <v>-91.211979999999997</v>
      </c>
      <c r="D829" s="166">
        <v>19</v>
      </c>
      <c r="F829" s="167">
        <v>0</v>
      </c>
    </row>
    <row r="830" spans="1:6">
      <c r="A830" s="164">
        <v>829</v>
      </c>
      <c r="B830" s="165">
        <v>46.105409999999999</v>
      </c>
      <c r="C830" s="165">
        <v>-91.211129999999997</v>
      </c>
      <c r="D830" s="166">
        <v>12.5</v>
      </c>
      <c r="E830" s="166" t="s">
        <v>225</v>
      </c>
      <c r="F830" s="167">
        <v>0</v>
      </c>
    </row>
    <row r="831" spans="1:6">
      <c r="A831" s="164">
        <v>830</v>
      </c>
      <c r="B831" s="165">
        <v>46.105420000000002</v>
      </c>
      <c r="C831" s="165">
        <v>-91.210290000000001</v>
      </c>
      <c r="D831" s="166">
        <v>12</v>
      </c>
      <c r="E831" s="166" t="s">
        <v>224</v>
      </c>
      <c r="F831" s="167">
        <v>1</v>
      </c>
    </row>
    <row r="832" spans="1:6">
      <c r="A832" s="164">
        <v>831</v>
      </c>
      <c r="B832" s="165">
        <v>46.105420000000002</v>
      </c>
      <c r="C832" s="165">
        <v>-91.209450000000004</v>
      </c>
      <c r="D832" s="166">
        <v>6</v>
      </c>
      <c r="E832" s="166" t="s">
        <v>224</v>
      </c>
      <c r="F832" s="167">
        <v>0</v>
      </c>
    </row>
    <row r="833" spans="1:6">
      <c r="A833" s="164">
        <v>832</v>
      </c>
      <c r="B833" s="165">
        <v>46.105429999999998</v>
      </c>
      <c r="C833" s="165">
        <v>-91.208609999999993</v>
      </c>
      <c r="D833" s="166">
        <v>3.5</v>
      </c>
      <c r="E833" s="166" t="s">
        <v>224</v>
      </c>
      <c r="F833" s="167">
        <v>0</v>
      </c>
    </row>
    <row r="834" spans="1:6">
      <c r="A834" s="164">
        <v>833</v>
      </c>
      <c r="B834" s="165">
        <v>46.105440000000002</v>
      </c>
      <c r="C834" s="165">
        <v>-91.207769999999996</v>
      </c>
      <c r="D834" s="166">
        <v>12</v>
      </c>
      <c r="E834" s="166" t="s">
        <v>223</v>
      </c>
      <c r="F834" s="167">
        <v>1</v>
      </c>
    </row>
    <row r="835" spans="1:6">
      <c r="A835" s="164">
        <v>834</v>
      </c>
      <c r="B835" s="165">
        <v>46.105449999999998</v>
      </c>
      <c r="C835" s="165">
        <v>-91.20693</v>
      </c>
      <c r="D835" s="166">
        <v>4</v>
      </c>
      <c r="E835" s="166" t="s">
        <v>225</v>
      </c>
      <c r="F835" s="167">
        <v>0</v>
      </c>
    </row>
    <row r="836" spans="1:6">
      <c r="A836" s="164">
        <v>835</v>
      </c>
      <c r="B836" s="165">
        <v>46.105460000000001</v>
      </c>
      <c r="C836" s="165">
        <v>-91.206090000000003</v>
      </c>
      <c r="D836" s="166">
        <v>15</v>
      </c>
      <c r="E836" s="166" t="s">
        <v>223</v>
      </c>
      <c r="F836" s="167">
        <v>0</v>
      </c>
    </row>
    <row r="837" spans="1:6">
      <c r="A837" s="164">
        <v>836</v>
      </c>
      <c r="B837" s="165">
        <v>46.105469999999997</v>
      </c>
      <c r="C837" s="165">
        <v>-91.205250000000007</v>
      </c>
      <c r="D837" s="166">
        <v>16</v>
      </c>
      <c r="E837" s="166" t="s">
        <v>223</v>
      </c>
      <c r="F837" s="167">
        <v>0</v>
      </c>
    </row>
    <row r="838" spans="1:6">
      <c r="A838" s="164">
        <v>837</v>
      </c>
      <c r="B838" s="165">
        <v>46.10548</v>
      </c>
      <c r="C838" s="165">
        <v>-91.204409999999996</v>
      </c>
      <c r="D838" s="166">
        <v>15.5</v>
      </c>
      <c r="E838" s="166" t="s">
        <v>223</v>
      </c>
      <c r="F838" s="167">
        <v>0</v>
      </c>
    </row>
    <row r="839" spans="1:6">
      <c r="A839" s="164">
        <v>838</v>
      </c>
      <c r="B839" s="165">
        <v>46.105490000000003</v>
      </c>
      <c r="C839" s="165">
        <v>-91.203569999999999</v>
      </c>
      <c r="D839" s="166">
        <v>16</v>
      </c>
      <c r="E839" s="166" t="s">
        <v>223</v>
      </c>
      <c r="F839" s="167">
        <v>0</v>
      </c>
    </row>
    <row r="840" spans="1:6">
      <c r="A840" s="164">
        <v>839</v>
      </c>
      <c r="B840" s="165">
        <v>46.105490000000003</v>
      </c>
      <c r="C840" s="165">
        <v>-91.202730000000003</v>
      </c>
      <c r="D840" s="166">
        <v>16</v>
      </c>
      <c r="E840" s="166" t="s">
        <v>223</v>
      </c>
      <c r="F840" s="167">
        <v>0</v>
      </c>
    </row>
    <row r="841" spans="1:6">
      <c r="A841" s="164">
        <v>840</v>
      </c>
      <c r="B841" s="165">
        <v>46.105499999999999</v>
      </c>
      <c r="C841" s="165">
        <v>-91.201890000000006</v>
      </c>
      <c r="D841" s="166">
        <v>15</v>
      </c>
      <c r="E841" s="166" t="s">
        <v>223</v>
      </c>
      <c r="F841" s="167">
        <v>0</v>
      </c>
    </row>
    <row r="842" spans="1:6">
      <c r="A842" s="164">
        <v>841</v>
      </c>
      <c r="B842" s="165">
        <v>46.105510000000002</v>
      </c>
      <c r="C842" s="165">
        <v>-91.201040000000006</v>
      </c>
      <c r="D842" s="166">
        <v>15.5</v>
      </c>
      <c r="E842" s="166" t="s">
        <v>223</v>
      </c>
      <c r="F842" s="167">
        <v>0</v>
      </c>
    </row>
    <row r="843" spans="1:6">
      <c r="A843" s="164">
        <v>842</v>
      </c>
      <c r="B843" s="165">
        <v>46.105519999999999</v>
      </c>
      <c r="C843" s="165">
        <v>-91.200199999999995</v>
      </c>
      <c r="D843" s="166">
        <v>14</v>
      </c>
      <c r="E843" s="166" t="s">
        <v>223</v>
      </c>
      <c r="F843" s="167">
        <v>1</v>
      </c>
    </row>
    <row r="844" spans="1:6">
      <c r="A844" s="164">
        <v>843</v>
      </c>
      <c r="B844" s="165">
        <v>46.105530000000002</v>
      </c>
      <c r="C844" s="165">
        <v>-91.199359999999999</v>
      </c>
      <c r="D844" s="166">
        <v>8</v>
      </c>
      <c r="E844" s="166" t="s">
        <v>225</v>
      </c>
      <c r="F844" s="167">
        <v>0</v>
      </c>
    </row>
    <row r="845" spans="1:6">
      <c r="A845" s="164">
        <v>844</v>
      </c>
      <c r="B845" s="165">
        <v>46.105539999999998</v>
      </c>
      <c r="C845" s="165">
        <v>-91.198520000000002</v>
      </c>
      <c r="D845" s="166">
        <v>4</v>
      </c>
      <c r="E845" s="166" t="s">
        <v>225</v>
      </c>
      <c r="F845" s="167">
        <v>0</v>
      </c>
    </row>
    <row r="846" spans="1:6">
      <c r="A846" s="164">
        <v>845</v>
      </c>
      <c r="B846" s="165">
        <v>46.105550000000001</v>
      </c>
      <c r="C846" s="165">
        <v>-91.197680000000005</v>
      </c>
      <c r="D846" s="166">
        <v>8</v>
      </c>
      <c r="E846" s="166" t="s">
        <v>223</v>
      </c>
      <c r="F846" s="167">
        <v>0</v>
      </c>
    </row>
    <row r="847" spans="1:6">
      <c r="A847" s="164">
        <v>846</v>
      </c>
      <c r="B847" s="165">
        <v>46.105559999999997</v>
      </c>
      <c r="C847" s="165">
        <v>-91.196839999999995</v>
      </c>
      <c r="D847" s="166">
        <v>7</v>
      </c>
      <c r="E847" s="166" t="s">
        <v>223</v>
      </c>
      <c r="F847" s="167">
        <v>0</v>
      </c>
    </row>
    <row r="848" spans="1:6">
      <c r="A848" s="164">
        <v>847</v>
      </c>
      <c r="B848" s="165">
        <v>46.105559999999997</v>
      </c>
      <c r="C848" s="165">
        <v>-91.195999999999998</v>
      </c>
      <c r="D848" s="166">
        <v>4.5</v>
      </c>
      <c r="E848" s="166" t="s">
        <v>223</v>
      </c>
      <c r="F848" s="167">
        <v>0</v>
      </c>
    </row>
    <row r="849" spans="1:6">
      <c r="A849" s="164">
        <v>848</v>
      </c>
      <c r="B849" s="165">
        <v>46.10557</v>
      </c>
      <c r="C849" s="165">
        <v>-91.195160000000001</v>
      </c>
      <c r="D849" s="166">
        <v>4.5</v>
      </c>
      <c r="E849" s="166" t="s">
        <v>223</v>
      </c>
      <c r="F849" s="167">
        <v>0</v>
      </c>
    </row>
    <row r="850" spans="1:6">
      <c r="A850" s="164">
        <v>849</v>
      </c>
      <c r="B850" s="165">
        <v>46.105809999999998</v>
      </c>
      <c r="C850" s="165">
        <v>-91.227959999999996</v>
      </c>
      <c r="D850" s="166">
        <v>2</v>
      </c>
      <c r="E850" s="166" t="s">
        <v>224</v>
      </c>
      <c r="F850" s="167">
        <v>0</v>
      </c>
    </row>
    <row r="851" spans="1:6">
      <c r="A851" s="164">
        <v>850</v>
      </c>
      <c r="B851" s="165">
        <v>46.105820000000001</v>
      </c>
      <c r="C851" s="165">
        <v>-91.227119999999999</v>
      </c>
      <c r="D851" s="166">
        <v>20</v>
      </c>
      <c r="F851" s="167">
        <v>0</v>
      </c>
    </row>
    <row r="852" spans="1:6">
      <c r="A852" s="164">
        <v>851</v>
      </c>
      <c r="B852" s="165">
        <v>46.105829999999997</v>
      </c>
      <c r="C852" s="165">
        <v>-91.226280000000003</v>
      </c>
      <c r="D852" s="166">
        <v>27.5</v>
      </c>
      <c r="F852" s="167">
        <v>0</v>
      </c>
    </row>
    <row r="853" spans="1:6">
      <c r="A853" s="164">
        <v>852</v>
      </c>
      <c r="B853" s="165">
        <v>46.105840000000001</v>
      </c>
      <c r="C853" s="165">
        <v>-91.225440000000006</v>
      </c>
      <c r="D853" s="166">
        <v>20.5</v>
      </c>
      <c r="F853" s="167">
        <v>0</v>
      </c>
    </row>
    <row r="854" spans="1:6">
      <c r="A854" s="164">
        <v>853</v>
      </c>
      <c r="B854" s="165">
        <v>46.105849999999997</v>
      </c>
      <c r="C854" s="165">
        <v>-91.224599999999995</v>
      </c>
      <c r="D854" s="166">
        <v>42</v>
      </c>
      <c r="F854" s="167">
        <v>0</v>
      </c>
    </row>
    <row r="855" spans="1:6">
      <c r="A855" s="164">
        <v>854</v>
      </c>
      <c r="B855" s="165">
        <v>46.10586</v>
      </c>
      <c r="C855" s="165">
        <v>-91.223759999999999</v>
      </c>
      <c r="D855" s="166">
        <v>44</v>
      </c>
      <c r="F855" s="167">
        <v>0</v>
      </c>
    </row>
    <row r="856" spans="1:6">
      <c r="A856" s="164">
        <v>855</v>
      </c>
      <c r="B856" s="165">
        <v>46.105870000000003</v>
      </c>
      <c r="C856" s="165">
        <v>-91.222920000000002</v>
      </c>
      <c r="D856" s="166">
        <v>45</v>
      </c>
      <c r="F856" s="167">
        <v>0</v>
      </c>
    </row>
    <row r="857" spans="1:6">
      <c r="A857" s="164">
        <v>856</v>
      </c>
      <c r="B857" s="165">
        <v>46.105870000000003</v>
      </c>
      <c r="C857" s="165">
        <v>-91.222080000000005</v>
      </c>
      <c r="D857" s="166">
        <v>47</v>
      </c>
      <c r="F857" s="167">
        <v>0</v>
      </c>
    </row>
    <row r="858" spans="1:6">
      <c r="A858" s="164">
        <v>857</v>
      </c>
      <c r="B858" s="165">
        <v>46.105879999999999</v>
      </c>
      <c r="C858" s="165">
        <v>-91.221239999999995</v>
      </c>
      <c r="D858" s="166">
        <v>48.5</v>
      </c>
      <c r="F858" s="167">
        <v>0</v>
      </c>
    </row>
    <row r="859" spans="1:6">
      <c r="A859" s="164">
        <v>858</v>
      </c>
      <c r="B859" s="165">
        <v>46.105890000000002</v>
      </c>
      <c r="C859" s="165">
        <v>-91.220399999999998</v>
      </c>
      <c r="D859" s="166">
        <v>35</v>
      </c>
      <c r="F859" s="167">
        <v>0</v>
      </c>
    </row>
    <row r="860" spans="1:6">
      <c r="A860" s="164">
        <v>859</v>
      </c>
      <c r="B860" s="165">
        <v>46.105899999999998</v>
      </c>
      <c r="C860" s="165">
        <v>-91.219560000000001</v>
      </c>
      <c r="D860" s="166">
        <v>27</v>
      </c>
      <c r="F860" s="167">
        <v>0</v>
      </c>
    </row>
    <row r="861" spans="1:6">
      <c r="A861" s="164">
        <v>860</v>
      </c>
      <c r="B861" s="165">
        <v>46.105910000000002</v>
      </c>
      <c r="C861" s="165">
        <v>-91.218710000000002</v>
      </c>
      <c r="D861" s="166">
        <v>12</v>
      </c>
      <c r="E861" s="166" t="s">
        <v>223</v>
      </c>
      <c r="F861" s="167">
        <v>2</v>
      </c>
    </row>
    <row r="862" spans="1:6">
      <c r="A862" s="164">
        <v>861</v>
      </c>
      <c r="B862" s="165">
        <v>46.105919999999998</v>
      </c>
      <c r="C862" s="165">
        <v>-91.217870000000005</v>
      </c>
      <c r="D862" s="166">
        <v>15</v>
      </c>
      <c r="E862" s="166" t="s">
        <v>223</v>
      </c>
      <c r="F862" s="167">
        <v>0</v>
      </c>
    </row>
    <row r="863" spans="1:6">
      <c r="A863" s="164">
        <v>862</v>
      </c>
      <c r="B863" s="165">
        <v>46.105930000000001</v>
      </c>
      <c r="C863" s="165">
        <v>-91.217029999999994</v>
      </c>
      <c r="D863" s="166">
        <v>20.5</v>
      </c>
      <c r="F863" s="167">
        <v>0</v>
      </c>
    </row>
    <row r="864" spans="1:6">
      <c r="A864" s="164">
        <v>863</v>
      </c>
      <c r="B864" s="165">
        <v>46.105939999999997</v>
      </c>
      <c r="C864" s="165">
        <v>-91.216189999999997</v>
      </c>
      <c r="D864" s="166">
        <v>18</v>
      </c>
      <c r="E864" s="166" t="s">
        <v>224</v>
      </c>
      <c r="F864" s="167">
        <v>0</v>
      </c>
    </row>
    <row r="865" spans="1:6">
      <c r="A865" s="164">
        <v>864</v>
      </c>
      <c r="B865" s="165">
        <v>46.10595</v>
      </c>
      <c r="C865" s="165">
        <v>-91.215350000000001</v>
      </c>
      <c r="D865" s="166">
        <v>21.5</v>
      </c>
      <c r="F865" s="167">
        <v>0</v>
      </c>
    </row>
    <row r="866" spans="1:6">
      <c r="A866" s="164">
        <v>865</v>
      </c>
      <c r="B866" s="165">
        <v>46.10595</v>
      </c>
      <c r="C866" s="165">
        <v>-91.214510000000004</v>
      </c>
      <c r="D866" s="166">
        <v>22</v>
      </c>
      <c r="F866" s="167">
        <v>0</v>
      </c>
    </row>
    <row r="867" spans="1:6">
      <c r="A867" s="164">
        <v>866</v>
      </c>
      <c r="B867" s="165">
        <v>46.105960000000003</v>
      </c>
      <c r="C867" s="165">
        <v>-91.213669999999993</v>
      </c>
      <c r="D867" s="166">
        <v>13</v>
      </c>
      <c r="E867" s="166" t="s">
        <v>224</v>
      </c>
      <c r="F867" s="167">
        <v>0</v>
      </c>
    </row>
    <row r="868" spans="1:6">
      <c r="A868" s="164">
        <v>867</v>
      </c>
      <c r="B868" s="165">
        <v>46.105969999999999</v>
      </c>
      <c r="C868" s="165">
        <v>-91.212829999999997</v>
      </c>
      <c r="D868" s="166">
        <v>17.5</v>
      </c>
      <c r="E868" s="166" t="s">
        <v>223</v>
      </c>
      <c r="F868" s="167">
        <v>0</v>
      </c>
    </row>
    <row r="869" spans="1:6">
      <c r="A869" s="164">
        <v>868</v>
      </c>
      <c r="B869" s="165">
        <v>46.105980000000002</v>
      </c>
      <c r="C869" s="165">
        <v>-91.21199</v>
      </c>
      <c r="D869" s="166">
        <v>18.5</v>
      </c>
      <c r="E869" s="166" t="s">
        <v>223</v>
      </c>
      <c r="F869" s="167">
        <v>0</v>
      </c>
    </row>
    <row r="870" spans="1:6">
      <c r="A870" s="164">
        <v>869</v>
      </c>
      <c r="B870" s="165">
        <v>46.105989999999998</v>
      </c>
      <c r="C870" s="165">
        <v>-91.211150000000004</v>
      </c>
      <c r="D870" s="166">
        <v>19.5</v>
      </c>
      <c r="F870" s="167">
        <v>0</v>
      </c>
    </row>
    <row r="871" spans="1:6">
      <c r="A871" s="164">
        <v>870</v>
      </c>
      <c r="B871" s="165">
        <v>46.106000000000002</v>
      </c>
      <c r="C871" s="165">
        <v>-91.210310000000007</v>
      </c>
      <c r="D871" s="166">
        <v>15</v>
      </c>
      <c r="E871" s="166" t="s">
        <v>225</v>
      </c>
      <c r="F871" s="167">
        <v>0</v>
      </c>
    </row>
    <row r="872" spans="1:6">
      <c r="A872" s="164">
        <v>871</v>
      </c>
      <c r="B872" s="165">
        <v>46.106009999999998</v>
      </c>
      <c r="C872" s="165">
        <v>-91.209469999999996</v>
      </c>
      <c r="D872" s="166">
        <v>5</v>
      </c>
      <c r="E872" s="166" t="s">
        <v>225</v>
      </c>
      <c r="F872" s="167">
        <v>0</v>
      </c>
    </row>
    <row r="873" spans="1:6">
      <c r="A873" s="164">
        <v>872</v>
      </c>
      <c r="B873" s="165">
        <v>46.106020000000001</v>
      </c>
      <c r="C873" s="165">
        <v>-91.208629999999999</v>
      </c>
      <c r="D873" s="166">
        <v>3.5</v>
      </c>
      <c r="E873" s="166" t="s">
        <v>225</v>
      </c>
      <c r="F873" s="167">
        <v>0</v>
      </c>
    </row>
    <row r="874" spans="1:6">
      <c r="A874" s="164">
        <v>873</v>
      </c>
      <c r="B874" s="165">
        <v>46.10604</v>
      </c>
      <c r="C874" s="165">
        <v>-91.206940000000003</v>
      </c>
      <c r="D874" s="166">
        <v>2</v>
      </c>
      <c r="E874" s="166" t="s">
        <v>224</v>
      </c>
      <c r="F874" s="167">
        <v>0</v>
      </c>
    </row>
    <row r="875" spans="1:6">
      <c r="A875" s="164">
        <v>874</v>
      </c>
      <c r="B875" s="165">
        <v>46.10604</v>
      </c>
      <c r="C875" s="165">
        <v>-91.206100000000006</v>
      </c>
      <c r="D875" s="166">
        <v>10</v>
      </c>
      <c r="E875" s="166" t="s">
        <v>223</v>
      </c>
      <c r="F875" s="167">
        <v>0</v>
      </c>
    </row>
    <row r="876" spans="1:6">
      <c r="A876" s="164">
        <v>875</v>
      </c>
      <c r="B876" s="165">
        <v>46.106050000000003</v>
      </c>
      <c r="C876" s="165">
        <v>-91.205259999999996</v>
      </c>
      <c r="D876" s="166">
        <v>14.5</v>
      </c>
      <c r="E876" s="166" t="s">
        <v>223</v>
      </c>
      <c r="F876" s="167">
        <v>0</v>
      </c>
    </row>
    <row r="877" spans="1:6">
      <c r="A877" s="164">
        <v>876</v>
      </c>
      <c r="B877" s="165">
        <v>46.106059999999999</v>
      </c>
      <c r="C877" s="165">
        <v>-91.204419999999999</v>
      </c>
      <c r="D877" s="166">
        <v>16</v>
      </c>
      <c r="E877" s="166" t="s">
        <v>223</v>
      </c>
      <c r="F877" s="167">
        <v>0</v>
      </c>
    </row>
    <row r="878" spans="1:6">
      <c r="A878" s="164">
        <v>877</v>
      </c>
      <c r="B878" s="165">
        <v>46.106070000000003</v>
      </c>
      <c r="C878" s="165">
        <v>-91.203580000000002</v>
      </c>
      <c r="D878" s="166">
        <v>15</v>
      </c>
      <c r="E878" s="166" t="s">
        <v>223</v>
      </c>
      <c r="F878" s="167">
        <v>0</v>
      </c>
    </row>
    <row r="879" spans="1:6">
      <c r="A879" s="164">
        <v>878</v>
      </c>
      <c r="B879" s="165">
        <v>46.106079999999999</v>
      </c>
      <c r="C879" s="165">
        <v>-91.202740000000006</v>
      </c>
      <c r="D879" s="166">
        <v>15.5</v>
      </c>
      <c r="E879" s="166" t="s">
        <v>223</v>
      </c>
      <c r="F879" s="167">
        <v>0</v>
      </c>
    </row>
    <row r="880" spans="1:6">
      <c r="A880" s="164">
        <v>879</v>
      </c>
      <c r="B880" s="165">
        <v>46.106090000000002</v>
      </c>
      <c r="C880" s="165">
        <v>-91.201899999999995</v>
      </c>
      <c r="D880" s="166">
        <v>15</v>
      </c>
      <c r="E880" s="166" t="s">
        <v>223</v>
      </c>
      <c r="F880" s="167">
        <v>0</v>
      </c>
    </row>
    <row r="881" spans="1:6">
      <c r="A881" s="164">
        <v>880</v>
      </c>
      <c r="B881" s="165">
        <v>46.106099999999998</v>
      </c>
      <c r="C881" s="165">
        <v>-91.201059999999998</v>
      </c>
      <c r="D881" s="166">
        <v>14.5</v>
      </c>
      <c r="E881" s="166" t="s">
        <v>223</v>
      </c>
      <c r="F881" s="167">
        <v>0</v>
      </c>
    </row>
    <row r="882" spans="1:6">
      <c r="A882" s="164">
        <v>881</v>
      </c>
      <c r="B882" s="165">
        <v>46.106110000000001</v>
      </c>
      <c r="C882" s="165">
        <v>-91.200220000000002</v>
      </c>
      <c r="D882" s="166">
        <v>2</v>
      </c>
      <c r="E882" s="166" t="s">
        <v>225</v>
      </c>
      <c r="F882" s="167">
        <v>0</v>
      </c>
    </row>
    <row r="883" spans="1:6">
      <c r="A883" s="164">
        <v>882</v>
      </c>
      <c r="B883" s="165">
        <v>46.106119999999997</v>
      </c>
      <c r="C883" s="165">
        <v>-91.198530000000005</v>
      </c>
      <c r="D883" s="166">
        <v>4</v>
      </c>
      <c r="E883" s="166" t="s">
        <v>225</v>
      </c>
      <c r="F883" s="167">
        <v>0</v>
      </c>
    </row>
    <row r="884" spans="1:6">
      <c r="A884" s="164">
        <v>883</v>
      </c>
      <c r="B884" s="165">
        <v>46.10613</v>
      </c>
      <c r="C884" s="165">
        <v>-91.197689999999994</v>
      </c>
      <c r="D884" s="166">
        <v>5</v>
      </c>
      <c r="E884" s="166" t="s">
        <v>224</v>
      </c>
      <c r="F884" s="167">
        <v>0</v>
      </c>
    </row>
    <row r="885" spans="1:6">
      <c r="A885" s="164">
        <v>884</v>
      </c>
      <c r="B885" s="165">
        <v>46.106140000000003</v>
      </c>
      <c r="C885" s="165">
        <v>-91.196849999999998</v>
      </c>
      <c r="D885" s="166">
        <v>4.5</v>
      </c>
      <c r="E885" s="166" t="s">
        <v>223</v>
      </c>
      <c r="F885" s="167">
        <v>0</v>
      </c>
    </row>
    <row r="886" spans="1:6">
      <c r="A886" s="164">
        <v>885</v>
      </c>
      <c r="B886" s="165">
        <v>46.10615</v>
      </c>
      <c r="C886" s="165">
        <v>-91.196010000000001</v>
      </c>
      <c r="D886" s="166">
        <v>4.5</v>
      </c>
      <c r="E886" s="166" t="s">
        <v>223</v>
      </c>
      <c r="F886" s="167">
        <v>0</v>
      </c>
    </row>
    <row r="887" spans="1:6">
      <c r="A887" s="164">
        <v>886</v>
      </c>
      <c r="B887" s="165">
        <v>46.106409999999997</v>
      </c>
      <c r="C887" s="165">
        <v>-91.227140000000006</v>
      </c>
      <c r="D887" s="166">
        <v>17</v>
      </c>
      <c r="E887" s="166" t="s">
        <v>223</v>
      </c>
      <c r="F887" s="167">
        <v>0</v>
      </c>
    </row>
    <row r="888" spans="1:6">
      <c r="A888" s="164">
        <v>887</v>
      </c>
      <c r="B888" s="165">
        <v>46.106409999999997</v>
      </c>
      <c r="C888" s="165">
        <v>-91.226299999999995</v>
      </c>
      <c r="D888" s="166">
        <v>18.5</v>
      </c>
      <c r="F888" s="167">
        <v>0</v>
      </c>
    </row>
    <row r="889" spans="1:6">
      <c r="A889" s="164">
        <v>888</v>
      </c>
      <c r="B889" s="165">
        <v>46.10642</v>
      </c>
      <c r="C889" s="165">
        <v>-91.225459999999998</v>
      </c>
      <c r="D889" s="166">
        <v>21</v>
      </c>
      <c r="F889" s="167">
        <v>0</v>
      </c>
    </row>
    <row r="890" spans="1:6">
      <c r="A890" s="164">
        <v>889</v>
      </c>
      <c r="B890" s="165">
        <v>46.106430000000003</v>
      </c>
      <c r="C890" s="165">
        <v>-91.224609999999998</v>
      </c>
      <c r="D890" s="166">
        <v>45</v>
      </c>
      <c r="F890" s="167">
        <v>0</v>
      </c>
    </row>
    <row r="891" spans="1:6">
      <c r="A891" s="164">
        <v>890</v>
      </c>
      <c r="B891" s="165">
        <v>46.106439999999999</v>
      </c>
      <c r="C891" s="165">
        <v>-91.223770000000002</v>
      </c>
      <c r="D891" s="166">
        <v>43</v>
      </c>
      <c r="F891" s="167">
        <v>0</v>
      </c>
    </row>
    <row r="892" spans="1:6">
      <c r="A892" s="164">
        <v>891</v>
      </c>
      <c r="B892" s="165">
        <v>46.106450000000002</v>
      </c>
      <c r="C892" s="165">
        <v>-91.222930000000005</v>
      </c>
      <c r="D892" s="166">
        <v>41</v>
      </c>
      <c r="F892" s="167">
        <v>0</v>
      </c>
    </row>
    <row r="893" spans="1:6">
      <c r="A893" s="164">
        <v>892</v>
      </c>
      <c r="B893" s="165">
        <v>46.106459999999998</v>
      </c>
      <c r="C893" s="165">
        <v>-91.222089999999994</v>
      </c>
      <c r="D893" s="166">
        <v>45</v>
      </c>
      <c r="F893" s="167">
        <v>0</v>
      </c>
    </row>
    <row r="894" spans="1:6">
      <c r="A894" s="164">
        <v>893</v>
      </c>
      <c r="B894" s="165">
        <v>46.106470000000002</v>
      </c>
      <c r="C894" s="165">
        <v>-91.221249999999998</v>
      </c>
      <c r="D894" s="166">
        <v>44</v>
      </c>
      <c r="F894" s="167">
        <v>0</v>
      </c>
    </row>
    <row r="895" spans="1:6">
      <c r="A895" s="164">
        <v>894</v>
      </c>
      <c r="B895" s="165">
        <v>46.106479999999998</v>
      </c>
      <c r="C895" s="165">
        <v>-91.220410000000001</v>
      </c>
      <c r="D895" s="166">
        <v>35</v>
      </c>
      <c r="F895" s="167">
        <v>0</v>
      </c>
    </row>
    <row r="896" spans="1:6">
      <c r="A896" s="164">
        <v>895</v>
      </c>
      <c r="B896" s="165">
        <v>46.106490000000001</v>
      </c>
      <c r="C896" s="165">
        <v>-91.219570000000004</v>
      </c>
      <c r="D896" s="166">
        <v>23</v>
      </c>
      <c r="F896" s="167">
        <v>0</v>
      </c>
    </row>
    <row r="897" spans="1:6">
      <c r="A897" s="164">
        <v>896</v>
      </c>
      <c r="B897" s="165">
        <v>46.106499999999997</v>
      </c>
      <c r="C897" s="165">
        <v>-91.218729999999994</v>
      </c>
      <c r="D897" s="166">
        <v>7.5</v>
      </c>
      <c r="E897" s="166" t="s">
        <v>225</v>
      </c>
      <c r="F897" s="167">
        <v>0</v>
      </c>
    </row>
    <row r="898" spans="1:6">
      <c r="A898" s="164">
        <v>897</v>
      </c>
      <c r="B898" s="165">
        <v>46.106499999999997</v>
      </c>
      <c r="C898" s="165">
        <v>-91.217889999999997</v>
      </c>
      <c r="D898" s="166">
        <v>7</v>
      </c>
      <c r="E898" s="166" t="s">
        <v>223</v>
      </c>
      <c r="F898" s="167">
        <v>0</v>
      </c>
    </row>
    <row r="899" spans="1:6">
      <c r="A899" s="164">
        <v>898</v>
      </c>
      <c r="B899" s="165">
        <v>46.10651</v>
      </c>
      <c r="C899" s="165">
        <v>-91.21705</v>
      </c>
      <c r="D899" s="166">
        <v>19</v>
      </c>
      <c r="F899" s="167">
        <v>0</v>
      </c>
    </row>
    <row r="900" spans="1:6">
      <c r="A900" s="164">
        <v>899</v>
      </c>
      <c r="B900" s="165">
        <v>46.106520000000003</v>
      </c>
      <c r="C900" s="165">
        <v>-91.216210000000004</v>
      </c>
      <c r="D900" s="166">
        <v>21</v>
      </c>
      <c r="F900" s="167">
        <v>0</v>
      </c>
    </row>
    <row r="901" spans="1:6">
      <c r="A901" s="164">
        <v>900</v>
      </c>
      <c r="B901" s="165">
        <v>46.106529999999999</v>
      </c>
      <c r="C901" s="165">
        <v>-91.215360000000004</v>
      </c>
      <c r="D901" s="166">
        <v>23.5</v>
      </c>
      <c r="F901" s="167">
        <v>0</v>
      </c>
    </row>
    <row r="902" spans="1:6">
      <c r="A902" s="164">
        <v>901</v>
      </c>
      <c r="B902" s="165">
        <v>46.106540000000003</v>
      </c>
      <c r="C902" s="165">
        <v>-91.214519999999993</v>
      </c>
      <c r="D902" s="166">
        <v>25</v>
      </c>
      <c r="F902" s="167">
        <v>0</v>
      </c>
    </row>
    <row r="903" spans="1:6">
      <c r="A903" s="164">
        <v>902</v>
      </c>
      <c r="B903" s="165">
        <v>46.106549999999999</v>
      </c>
      <c r="C903" s="165">
        <v>-91.213679999999997</v>
      </c>
      <c r="D903" s="166">
        <v>23.5</v>
      </c>
      <c r="F903" s="167">
        <v>0</v>
      </c>
    </row>
    <row r="904" spans="1:6">
      <c r="A904" s="164">
        <v>903</v>
      </c>
      <c r="B904" s="165">
        <v>46.106560000000002</v>
      </c>
      <c r="C904" s="165">
        <v>-91.21284</v>
      </c>
      <c r="D904" s="166">
        <v>7</v>
      </c>
      <c r="E904" s="166" t="s">
        <v>225</v>
      </c>
      <c r="F904" s="167">
        <v>0</v>
      </c>
    </row>
    <row r="905" spans="1:6">
      <c r="A905" s="164">
        <v>904</v>
      </c>
      <c r="B905" s="165">
        <v>46.106569999999998</v>
      </c>
      <c r="C905" s="165">
        <v>-91.212000000000003</v>
      </c>
      <c r="D905" s="166">
        <v>2.5</v>
      </c>
      <c r="E905" s="166" t="s">
        <v>225</v>
      </c>
      <c r="F905" s="167">
        <v>0</v>
      </c>
    </row>
    <row r="906" spans="1:6">
      <c r="A906" s="164">
        <v>905</v>
      </c>
      <c r="B906" s="165">
        <v>46.106580000000001</v>
      </c>
      <c r="C906" s="165">
        <v>-91.211160000000007</v>
      </c>
      <c r="D906" s="166">
        <v>18.5</v>
      </c>
      <c r="F906" s="167">
        <v>0</v>
      </c>
    </row>
    <row r="907" spans="1:6">
      <c r="A907" s="164">
        <v>906</v>
      </c>
      <c r="B907" s="165">
        <v>46.106580000000001</v>
      </c>
      <c r="C907" s="165">
        <v>-91.210319999999996</v>
      </c>
      <c r="D907" s="166">
        <v>18.5</v>
      </c>
      <c r="F907" s="167">
        <v>0</v>
      </c>
    </row>
    <row r="908" spans="1:6">
      <c r="A908" s="164">
        <v>907</v>
      </c>
      <c r="B908" s="165">
        <v>46.106589999999997</v>
      </c>
      <c r="C908" s="165">
        <v>-91.209479999999999</v>
      </c>
      <c r="D908" s="166">
        <v>17</v>
      </c>
      <c r="E908" s="166" t="s">
        <v>223</v>
      </c>
      <c r="F908" s="167">
        <v>0</v>
      </c>
    </row>
    <row r="909" spans="1:6">
      <c r="A909" s="164">
        <v>908</v>
      </c>
      <c r="B909" s="165">
        <v>46.1066</v>
      </c>
      <c r="C909" s="165">
        <v>-91.208640000000003</v>
      </c>
      <c r="D909" s="166">
        <v>5</v>
      </c>
      <c r="E909" s="166" t="s">
        <v>225</v>
      </c>
      <c r="F909" s="167">
        <v>0</v>
      </c>
    </row>
    <row r="910" spans="1:6">
      <c r="A910" s="164">
        <v>909</v>
      </c>
      <c r="B910" s="165">
        <v>46.106639999999999</v>
      </c>
      <c r="C910" s="165">
        <v>-91.205269999999999</v>
      </c>
      <c r="D910" s="166">
        <v>4</v>
      </c>
      <c r="E910" s="166" t="s">
        <v>225</v>
      </c>
      <c r="F910" s="167">
        <v>0</v>
      </c>
    </row>
    <row r="911" spans="1:6">
      <c r="A911" s="164">
        <v>910</v>
      </c>
      <c r="B911" s="165">
        <v>46.106650000000002</v>
      </c>
      <c r="C911" s="165">
        <v>-91.204430000000002</v>
      </c>
      <c r="D911" s="166">
        <v>12</v>
      </c>
      <c r="E911" s="166" t="s">
        <v>223</v>
      </c>
      <c r="F911" s="167">
        <v>2</v>
      </c>
    </row>
    <row r="912" spans="1:6">
      <c r="A912" s="164">
        <v>911</v>
      </c>
      <c r="B912" s="165">
        <v>46.106659999999998</v>
      </c>
      <c r="C912" s="165">
        <v>-91.203590000000005</v>
      </c>
      <c r="D912" s="166">
        <v>13.5</v>
      </c>
      <c r="E912" s="166" t="s">
        <v>223</v>
      </c>
      <c r="F912" s="167">
        <v>0</v>
      </c>
    </row>
    <row r="913" spans="1:6">
      <c r="A913" s="164">
        <v>912</v>
      </c>
      <c r="B913" s="165">
        <v>46.106670000000001</v>
      </c>
      <c r="C913" s="165">
        <v>-91.202749999999995</v>
      </c>
      <c r="D913" s="166">
        <v>13.5</v>
      </c>
      <c r="E913" s="166" t="s">
        <v>223</v>
      </c>
      <c r="F913" s="167">
        <v>0</v>
      </c>
    </row>
    <row r="914" spans="1:6">
      <c r="A914" s="164">
        <v>913</v>
      </c>
      <c r="B914" s="165">
        <v>46.106670000000001</v>
      </c>
      <c r="C914" s="165">
        <v>-91.201909999999998</v>
      </c>
      <c r="D914" s="166">
        <v>12</v>
      </c>
      <c r="E914" s="166" t="s">
        <v>223</v>
      </c>
      <c r="F914" s="167">
        <v>0</v>
      </c>
    </row>
    <row r="915" spans="1:6">
      <c r="A915" s="164">
        <v>914</v>
      </c>
      <c r="B915" s="165">
        <v>46.106679999999997</v>
      </c>
      <c r="C915" s="165">
        <v>-91.201070000000001</v>
      </c>
      <c r="D915" s="166">
        <v>3</v>
      </c>
      <c r="E915" s="166" t="s">
        <v>225</v>
      </c>
      <c r="F915" s="167">
        <v>0</v>
      </c>
    </row>
    <row r="916" spans="1:6">
      <c r="A916" s="164">
        <v>915</v>
      </c>
      <c r="B916" s="165">
        <v>46.106720000000003</v>
      </c>
      <c r="C916" s="165">
        <v>-91.197710000000001</v>
      </c>
      <c r="D916" s="166">
        <v>4.5</v>
      </c>
      <c r="E916" s="166" t="s">
        <v>223</v>
      </c>
      <c r="F916" s="167">
        <v>0</v>
      </c>
    </row>
    <row r="917" spans="1:6">
      <c r="A917" s="164">
        <v>916</v>
      </c>
      <c r="B917" s="165">
        <v>46.106729999999999</v>
      </c>
      <c r="C917" s="165">
        <v>-91.196870000000004</v>
      </c>
      <c r="D917" s="166">
        <v>4.5</v>
      </c>
      <c r="E917" s="166" t="s">
        <v>223</v>
      </c>
      <c r="F917" s="167">
        <v>0</v>
      </c>
    </row>
    <row r="918" spans="1:6">
      <c r="A918" s="164">
        <v>917</v>
      </c>
      <c r="B918" s="165">
        <v>46.106990000000003</v>
      </c>
      <c r="C918" s="165">
        <v>-91.227149999999995</v>
      </c>
      <c r="D918" s="166">
        <v>4</v>
      </c>
      <c r="E918" s="166" t="s">
        <v>224</v>
      </c>
      <c r="F918" s="167">
        <v>0</v>
      </c>
    </row>
    <row r="919" spans="1:6">
      <c r="A919" s="164">
        <v>918</v>
      </c>
      <c r="B919" s="165">
        <v>46.106999999999999</v>
      </c>
      <c r="C919" s="165">
        <v>-91.226309999999998</v>
      </c>
      <c r="D919" s="166">
        <v>3</v>
      </c>
      <c r="E919" s="166" t="s">
        <v>225</v>
      </c>
      <c r="F919" s="167">
        <v>0</v>
      </c>
    </row>
    <row r="920" spans="1:6">
      <c r="A920" s="164">
        <v>919</v>
      </c>
      <c r="B920" s="165">
        <v>46.107010000000002</v>
      </c>
      <c r="C920" s="165">
        <v>-91.225470000000001</v>
      </c>
      <c r="D920" s="166">
        <v>25.5</v>
      </c>
      <c r="F920" s="167">
        <v>0</v>
      </c>
    </row>
    <row r="921" spans="1:6">
      <c r="A921" s="164">
        <v>920</v>
      </c>
      <c r="B921" s="165">
        <v>46.107019999999999</v>
      </c>
      <c r="C921" s="165">
        <v>-91.224630000000005</v>
      </c>
      <c r="D921" s="166">
        <v>33.5</v>
      </c>
      <c r="F921" s="167">
        <v>0</v>
      </c>
    </row>
    <row r="922" spans="1:6">
      <c r="A922" s="164">
        <v>921</v>
      </c>
      <c r="B922" s="165">
        <v>46.107030000000002</v>
      </c>
      <c r="C922" s="165">
        <v>-91.223789999999994</v>
      </c>
      <c r="D922" s="166">
        <v>47</v>
      </c>
      <c r="F922" s="167">
        <v>0</v>
      </c>
    </row>
    <row r="923" spans="1:6">
      <c r="A923" s="164">
        <v>922</v>
      </c>
      <c r="B923" s="165">
        <v>46.107030000000002</v>
      </c>
      <c r="C923" s="165">
        <v>-91.222939999999994</v>
      </c>
      <c r="D923" s="166">
        <v>48.5</v>
      </c>
      <c r="F923" s="167">
        <v>0</v>
      </c>
    </row>
    <row r="924" spans="1:6">
      <c r="A924" s="164">
        <v>923</v>
      </c>
      <c r="B924" s="165">
        <v>46.107039999999998</v>
      </c>
      <c r="C924" s="165">
        <v>-91.222099999999998</v>
      </c>
      <c r="D924" s="166">
        <v>35</v>
      </c>
      <c r="F924" s="167">
        <v>0</v>
      </c>
    </row>
    <row r="925" spans="1:6">
      <c r="A925" s="164">
        <v>924</v>
      </c>
      <c r="B925" s="165">
        <v>46.107050000000001</v>
      </c>
      <c r="C925" s="165">
        <v>-91.221260000000001</v>
      </c>
      <c r="D925" s="166">
        <v>21</v>
      </c>
      <c r="F925" s="167">
        <v>0</v>
      </c>
    </row>
    <row r="926" spans="1:6">
      <c r="A926" s="164">
        <v>925</v>
      </c>
      <c r="B926" s="165">
        <v>46.107059999999997</v>
      </c>
      <c r="C926" s="165">
        <v>-91.220420000000004</v>
      </c>
      <c r="D926" s="166">
        <v>33.5</v>
      </c>
      <c r="F926" s="167">
        <v>0</v>
      </c>
    </row>
    <row r="927" spans="1:6">
      <c r="A927" s="164">
        <v>926</v>
      </c>
      <c r="B927" s="165">
        <v>46.10707</v>
      </c>
      <c r="C927" s="165">
        <v>-91.219579999999993</v>
      </c>
      <c r="D927" s="166">
        <v>30.5</v>
      </c>
      <c r="F927" s="167">
        <v>0</v>
      </c>
    </row>
    <row r="928" spans="1:6">
      <c r="A928" s="164">
        <v>927</v>
      </c>
      <c r="B928" s="165">
        <v>46.107080000000003</v>
      </c>
      <c r="C928" s="165">
        <v>-91.218739999999997</v>
      </c>
      <c r="D928" s="166">
        <v>9.5</v>
      </c>
      <c r="E928" s="166" t="s">
        <v>225</v>
      </c>
      <c r="F928" s="167">
        <v>0</v>
      </c>
    </row>
    <row r="929" spans="1:6">
      <c r="A929" s="164">
        <v>928</v>
      </c>
      <c r="B929" s="165">
        <v>46.107089999999999</v>
      </c>
      <c r="C929" s="165">
        <v>-91.2179</v>
      </c>
      <c r="D929" s="166">
        <v>2</v>
      </c>
      <c r="E929" s="166" t="s">
        <v>225</v>
      </c>
      <c r="F929" s="167">
        <v>0</v>
      </c>
    </row>
    <row r="930" spans="1:6">
      <c r="A930" s="164">
        <v>929</v>
      </c>
      <c r="B930" s="165">
        <v>46.107100000000003</v>
      </c>
      <c r="C930" s="165">
        <v>-91.217060000000004</v>
      </c>
      <c r="D930" s="166">
        <v>9.5</v>
      </c>
      <c r="E930" s="166" t="s">
        <v>223</v>
      </c>
      <c r="F930" s="167">
        <v>0</v>
      </c>
    </row>
    <row r="931" spans="1:6">
      <c r="A931" s="164">
        <v>930</v>
      </c>
      <c r="B931" s="165">
        <v>46.107109999999999</v>
      </c>
      <c r="C931" s="165">
        <v>-91.216220000000007</v>
      </c>
      <c r="D931" s="166">
        <v>29</v>
      </c>
      <c r="F931" s="167">
        <v>0</v>
      </c>
    </row>
    <row r="932" spans="1:6">
      <c r="A932" s="164">
        <v>931</v>
      </c>
      <c r="B932" s="165">
        <v>46.107120000000002</v>
      </c>
      <c r="C932" s="165">
        <v>-91.215379999999996</v>
      </c>
      <c r="D932" s="166">
        <v>29</v>
      </c>
      <c r="F932" s="167">
        <v>0</v>
      </c>
    </row>
    <row r="933" spans="1:6">
      <c r="A933" s="164">
        <v>932</v>
      </c>
      <c r="B933" s="165">
        <v>46.107129999999998</v>
      </c>
      <c r="C933" s="165">
        <v>-91.21454</v>
      </c>
      <c r="D933" s="166">
        <v>29.5</v>
      </c>
      <c r="F933" s="167">
        <v>0</v>
      </c>
    </row>
    <row r="934" spans="1:6">
      <c r="A934" s="164">
        <v>933</v>
      </c>
      <c r="B934" s="165">
        <v>46.107129999999998</v>
      </c>
      <c r="C934" s="165">
        <v>-91.213700000000003</v>
      </c>
      <c r="D934" s="166">
        <v>23</v>
      </c>
      <c r="F934" s="167">
        <v>0</v>
      </c>
    </row>
    <row r="935" spans="1:6">
      <c r="A935" s="164">
        <v>934</v>
      </c>
      <c r="B935" s="165">
        <v>46.107140000000001</v>
      </c>
      <c r="C935" s="165">
        <v>-91.212860000000006</v>
      </c>
      <c r="D935" s="166">
        <v>14</v>
      </c>
      <c r="E935" s="166" t="s">
        <v>225</v>
      </c>
      <c r="F935" s="167">
        <v>0</v>
      </c>
    </row>
    <row r="936" spans="1:6">
      <c r="A936" s="164">
        <v>935</v>
      </c>
      <c r="B936" s="165">
        <v>46.107149999999997</v>
      </c>
      <c r="C936" s="165">
        <v>-91.212010000000006</v>
      </c>
      <c r="D936" s="166">
        <v>9</v>
      </c>
      <c r="E936" s="166" t="s">
        <v>225</v>
      </c>
      <c r="F936" s="167">
        <v>2</v>
      </c>
    </row>
    <row r="937" spans="1:6">
      <c r="A937" s="164">
        <v>936</v>
      </c>
      <c r="B937" s="165">
        <v>46.10716</v>
      </c>
      <c r="C937" s="165">
        <v>-91.211169999999996</v>
      </c>
      <c r="D937" s="166">
        <v>18</v>
      </c>
      <c r="E937" s="166" t="s">
        <v>223</v>
      </c>
      <c r="F937" s="167">
        <v>0</v>
      </c>
    </row>
    <row r="938" spans="1:6">
      <c r="A938" s="164">
        <v>937</v>
      </c>
      <c r="B938" s="165">
        <v>46.107170000000004</v>
      </c>
      <c r="C938" s="165">
        <v>-91.210329999999999</v>
      </c>
      <c r="D938" s="166">
        <v>17</v>
      </c>
      <c r="E938" s="166" t="s">
        <v>223</v>
      </c>
      <c r="F938" s="167">
        <v>0</v>
      </c>
    </row>
    <row r="939" spans="1:6">
      <c r="A939" s="164">
        <v>938</v>
      </c>
      <c r="B939" s="165">
        <v>46.10718</v>
      </c>
      <c r="C939" s="165">
        <v>-91.209490000000002</v>
      </c>
      <c r="D939" s="166">
        <v>19</v>
      </c>
      <c r="E939" s="166" t="s">
        <v>223</v>
      </c>
      <c r="F939" s="167">
        <v>0</v>
      </c>
    </row>
    <row r="940" spans="1:6">
      <c r="A940" s="164">
        <v>939</v>
      </c>
      <c r="B940" s="165">
        <v>46.107190000000003</v>
      </c>
      <c r="C940" s="165">
        <v>-91.208650000000006</v>
      </c>
      <c r="D940" s="166">
        <v>7</v>
      </c>
      <c r="E940" s="166" t="s">
        <v>225</v>
      </c>
      <c r="F940" s="167">
        <v>0</v>
      </c>
    </row>
    <row r="941" spans="1:6">
      <c r="A941" s="164">
        <v>940</v>
      </c>
      <c r="B941" s="165">
        <v>46.107230000000001</v>
      </c>
      <c r="C941" s="165">
        <v>-91.204449999999994</v>
      </c>
      <c r="D941" s="166">
        <v>6</v>
      </c>
      <c r="E941" s="166" t="s">
        <v>223</v>
      </c>
      <c r="F941" s="167">
        <v>0</v>
      </c>
    </row>
    <row r="942" spans="1:6">
      <c r="A942" s="164">
        <v>941</v>
      </c>
      <c r="B942" s="165">
        <v>46.107239999999997</v>
      </c>
      <c r="C942" s="165">
        <v>-91.203609999999998</v>
      </c>
      <c r="D942" s="166">
        <v>5.5</v>
      </c>
      <c r="E942" s="166" t="s">
        <v>223</v>
      </c>
      <c r="F942" s="167">
        <v>0</v>
      </c>
    </row>
    <row r="943" spans="1:6">
      <c r="A943" s="164">
        <v>942</v>
      </c>
      <c r="B943" s="165">
        <v>46.107250000000001</v>
      </c>
      <c r="C943" s="165">
        <v>-91.202759999999998</v>
      </c>
      <c r="D943" s="166">
        <v>7</v>
      </c>
      <c r="E943" s="166" t="s">
        <v>223</v>
      </c>
      <c r="F943" s="167">
        <v>0</v>
      </c>
    </row>
    <row r="944" spans="1:6">
      <c r="A944" s="164">
        <v>943</v>
      </c>
      <c r="B944" s="165">
        <v>46.107259999999997</v>
      </c>
      <c r="C944" s="165">
        <v>-91.201920000000001</v>
      </c>
      <c r="D944" s="166">
        <v>2.5</v>
      </c>
      <c r="E944" s="166" t="s">
        <v>224</v>
      </c>
      <c r="F944" s="167">
        <v>0</v>
      </c>
    </row>
    <row r="945" spans="1:6">
      <c r="A945" s="164">
        <v>944</v>
      </c>
      <c r="B945" s="165">
        <v>46.107579999999999</v>
      </c>
      <c r="C945" s="165">
        <v>-91.226320000000001</v>
      </c>
      <c r="D945" s="166">
        <v>16.5</v>
      </c>
      <c r="E945" s="166" t="s">
        <v>223</v>
      </c>
      <c r="F945" s="167">
        <v>0</v>
      </c>
    </row>
    <row r="946" spans="1:6">
      <c r="A946" s="164">
        <v>945</v>
      </c>
      <c r="B946" s="165">
        <v>46.107590000000002</v>
      </c>
      <c r="C946" s="165">
        <v>-91.225480000000005</v>
      </c>
      <c r="D946" s="166">
        <v>20.5</v>
      </c>
      <c r="F946" s="167">
        <v>0</v>
      </c>
    </row>
    <row r="947" spans="1:6">
      <c r="A947" s="164">
        <v>946</v>
      </c>
      <c r="B947" s="165">
        <v>46.107599999999998</v>
      </c>
      <c r="C947" s="165">
        <v>-91.224639999999994</v>
      </c>
      <c r="D947" s="166">
        <v>26</v>
      </c>
      <c r="F947" s="167">
        <v>0</v>
      </c>
    </row>
    <row r="948" spans="1:6">
      <c r="A948" s="164">
        <v>947</v>
      </c>
      <c r="B948" s="165">
        <v>46.107610000000001</v>
      </c>
      <c r="C948" s="165">
        <v>-91.223799999999997</v>
      </c>
      <c r="D948" s="166">
        <v>39</v>
      </c>
      <c r="F948" s="167">
        <v>0</v>
      </c>
    </row>
    <row r="949" spans="1:6">
      <c r="A949" s="164">
        <v>948</v>
      </c>
      <c r="B949" s="165">
        <v>46.107619999999997</v>
      </c>
      <c r="C949" s="165">
        <v>-91.22296</v>
      </c>
      <c r="D949" s="166">
        <v>32.5</v>
      </c>
      <c r="F949" s="167">
        <v>0</v>
      </c>
    </row>
    <row r="950" spans="1:6">
      <c r="A950" s="164">
        <v>949</v>
      </c>
      <c r="B950" s="165">
        <v>46.10763</v>
      </c>
      <c r="C950" s="165">
        <v>-91.222120000000004</v>
      </c>
      <c r="D950" s="166">
        <v>11</v>
      </c>
      <c r="E950" s="166" t="s">
        <v>225</v>
      </c>
      <c r="F950" s="167">
        <v>0</v>
      </c>
    </row>
    <row r="951" spans="1:6">
      <c r="A951" s="164">
        <v>950</v>
      </c>
      <c r="B951" s="165">
        <v>46.107640000000004</v>
      </c>
      <c r="C951" s="165">
        <v>-91.221279999999993</v>
      </c>
      <c r="D951" s="166">
        <v>12</v>
      </c>
      <c r="E951" s="166" t="s">
        <v>223</v>
      </c>
      <c r="F951" s="167">
        <v>0</v>
      </c>
    </row>
    <row r="952" spans="1:6">
      <c r="A952" s="164">
        <v>951</v>
      </c>
      <c r="B952" s="165">
        <v>46.10765</v>
      </c>
      <c r="C952" s="165">
        <v>-91.220439999999996</v>
      </c>
      <c r="D952" s="166">
        <v>26.5</v>
      </c>
      <c r="F952" s="167">
        <v>0</v>
      </c>
    </row>
    <row r="953" spans="1:6">
      <c r="A953" s="164">
        <v>952</v>
      </c>
      <c r="B953" s="165">
        <v>46.107660000000003</v>
      </c>
      <c r="C953" s="165">
        <v>-91.219589999999997</v>
      </c>
      <c r="D953" s="166">
        <v>27.5</v>
      </c>
      <c r="F953" s="167">
        <v>0</v>
      </c>
    </row>
    <row r="954" spans="1:6">
      <c r="A954" s="164">
        <v>953</v>
      </c>
      <c r="B954" s="165">
        <v>46.107660000000003</v>
      </c>
      <c r="C954" s="165">
        <v>-91.21875</v>
      </c>
      <c r="D954" s="166">
        <v>20.5</v>
      </c>
      <c r="F954" s="167">
        <v>0</v>
      </c>
    </row>
    <row r="955" spans="1:6">
      <c r="A955" s="164">
        <v>954</v>
      </c>
      <c r="B955" s="165">
        <v>46.107680000000002</v>
      </c>
      <c r="C955" s="165">
        <v>-91.217070000000007</v>
      </c>
      <c r="D955" s="166">
        <v>3</v>
      </c>
      <c r="E955" s="166" t="s">
        <v>225</v>
      </c>
      <c r="F955" s="167">
        <v>0</v>
      </c>
    </row>
    <row r="956" spans="1:6">
      <c r="A956" s="164">
        <v>955</v>
      </c>
      <c r="B956" s="165">
        <v>46.107689999999998</v>
      </c>
      <c r="C956" s="165">
        <v>-91.216229999999996</v>
      </c>
      <c r="D956" s="166">
        <v>21.5</v>
      </c>
      <c r="F956" s="167">
        <v>0</v>
      </c>
    </row>
    <row r="957" spans="1:6">
      <c r="A957" s="164">
        <v>956</v>
      </c>
      <c r="B957" s="165">
        <v>46.107700000000001</v>
      </c>
      <c r="C957" s="165">
        <v>-91.215389999999999</v>
      </c>
      <c r="D957" s="166">
        <v>23.5</v>
      </c>
      <c r="F957" s="167">
        <v>0</v>
      </c>
    </row>
    <row r="958" spans="1:6">
      <c r="A958" s="164">
        <v>957</v>
      </c>
      <c r="B958" s="165">
        <v>46.107709999999997</v>
      </c>
      <c r="C958" s="165">
        <v>-91.214550000000003</v>
      </c>
      <c r="D958" s="166">
        <v>22.5</v>
      </c>
      <c r="F958" s="167">
        <v>0</v>
      </c>
    </row>
    <row r="959" spans="1:6">
      <c r="A959" s="164">
        <v>958</v>
      </c>
      <c r="B959" s="165">
        <v>46.10772</v>
      </c>
      <c r="C959" s="165">
        <v>-91.213710000000006</v>
      </c>
      <c r="D959" s="166">
        <v>24</v>
      </c>
      <c r="F959" s="167">
        <v>0</v>
      </c>
    </row>
    <row r="960" spans="1:6">
      <c r="A960" s="164">
        <v>959</v>
      </c>
      <c r="B960" s="165">
        <v>46.107729999999997</v>
      </c>
      <c r="C960" s="165">
        <v>-91.212869999999995</v>
      </c>
      <c r="D960" s="166">
        <v>21.5</v>
      </c>
      <c r="F960" s="167">
        <v>0</v>
      </c>
    </row>
    <row r="961" spans="1:6">
      <c r="A961" s="164">
        <v>960</v>
      </c>
      <c r="B961" s="165">
        <v>46.10774</v>
      </c>
      <c r="C961" s="165">
        <v>-91.212029999999999</v>
      </c>
      <c r="D961" s="166">
        <v>17.5</v>
      </c>
      <c r="E961" s="166" t="s">
        <v>223</v>
      </c>
      <c r="F961" s="167">
        <v>0</v>
      </c>
    </row>
    <row r="962" spans="1:6">
      <c r="A962" s="164">
        <v>961</v>
      </c>
      <c r="B962" s="165">
        <v>46.107750000000003</v>
      </c>
      <c r="C962" s="165">
        <v>-91.211190000000002</v>
      </c>
      <c r="D962" s="166">
        <v>18.5</v>
      </c>
      <c r="E962" s="166" t="s">
        <v>223</v>
      </c>
      <c r="F962" s="167">
        <v>0</v>
      </c>
    </row>
    <row r="963" spans="1:6">
      <c r="A963" s="164">
        <v>962</v>
      </c>
      <c r="B963" s="165">
        <v>46.107750000000003</v>
      </c>
      <c r="C963" s="165">
        <v>-91.210340000000002</v>
      </c>
      <c r="D963" s="166">
        <v>17.5</v>
      </c>
      <c r="E963" s="166" t="s">
        <v>223</v>
      </c>
      <c r="F963" s="167">
        <v>0</v>
      </c>
    </row>
    <row r="964" spans="1:6">
      <c r="A964" s="164">
        <v>963</v>
      </c>
      <c r="B964" s="165">
        <v>46.107759999999999</v>
      </c>
      <c r="C964" s="165">
        <v>-91.209500000000006</v>
      </c>
      <c r="D964" s="166">
        <v>18</v>
      </c>
      <c r="E964" s="166" t="s">
        <v>223</v>
      </c>
      <c r="F964" s="167">
        <v>0</v>
      </c>
    </row>
    <row r="965" spans="1:6">
      <c r="A965" s="164">
        <v>964</v>
      </c>
      <c r="B965" s="165">
        <v>46.107770000000002</v>
      </c>
      <c r="C965" s="165">
        <v>-91.208659999999995</v>
      </c>
      <c r="D965" s="166">
        <v>12</v>
      </c>
      <c r="E965" s="166" t="s">
        <v>224</v>
      </c>
      <c r="F965" s="167">
        <v>0</v>
      </c>
    </row>
    <row r="966" spans="1:6">
      <c r="A966" s="164">
        <v>965</v>
      </c>
      <c r="B966" s="165">
        <v>46.107819999999997</v>
      </c>
      <c r="C966" s="165">
        <v>-91.203620000000001</v>
      </c>
      <c r="D966" s="166">
        <v>4</v>
      </c>
      <c r="E966" s="166" t="s">
        <v>223</v>
      </c>
      <c r="F966" s="167">
        <v>0</v>
      </c>
    </row>
    <row r="967" spans="1:6">
      <c r="A967" s="164">
        <v>966</v>
      </c>
      <c r="B967" s="165">
        <v>46.10783</v>
      </c>
      <c r="C967" s="165">
        <v>-91.202780000000004</v>
      </c>
      <c r="D967" s="166">
        <v>4.5</v>
      </c>
      <c r="E967" s="166" t="s">
        <v>223</v>
      </c>
      <c r="F967" s="167">
        <v>0</v>
      </c>
    </row>
    <row r="968" spans="1:6">
      <c r="A968" s="164">
        <v>967</v>
      </c>
      <c r="B968" s="165">
        <v>46.107840000000003</v>
      </c>
      <c r="C968" s="165">
        <v>-91.201939999999993</v>
      </c>
      <c r="D968" s="166">
        <v>4.5</v>
      </c>
      <c r="E968" s="166" t="s">
        <v>223</v>
      </c>
      <c r="F968" s="167">
        <v>0</v>
      </c>
    </row>
    <row r="969" spans="1:6">
      <c r="A969" s="164">
        <v>968</v>
      </c>
      <c r="B969" s="165">
        <v>46.107849999999999</v>
      </c>
      <c r="C969" s="165">
        <v>-91.201099999999997</v>
      </c>
      <c r="D969" s="166">
        <v>1.5</v>
      </c>
      <c r="E969" s="166" t="s">
        <v>223</v>
      </c>
      <c r="F969" s="167">
        <v>0</v>
      </c>
    </row>
    <row r="970" spans="1:6">
      <c r="A970" s="164">
        <v>969</v>
      </c>
      <c r="B970" s="165">
        <v>46.10819</v>
      </c>
      <c r="C970" s="165">
        <v>-91.224649999999997</v>
      </c>
      <c r="D970" s="166">
        <v>19</v>
      </c>
      <c r="F970" s="167">
        <v>0</v>
      </c>
    </row>
    <row r="971" spans="1:6">
      <c r="A971" s="164">
        <v>970</v>
      </c>
      <c r="B971" s="165">
        <v>46.108199999999997</v>
      </c>
      <c r="C971" s="165">
        <v>-91.22381</v>
      </c>
      <c r="D971" s="166">
        <v>31.5</v>
      </c>
      <c r="F971" s="167">
        <v>0</v>
      </c>
    </row>
    <row r="972" spans="1:6">
      <c r="A972" s="164">
        <v>971</v>
      </c>
      <c r="B972" s="165">
        <v>46.10821</v>
      </c>
      <c r="C972" s="165">
        <v>-91.222970000000004</v>
      </c>
      <c r="D972" s="166">
        <v>32</v>
      </c>
      <c r="F972" s="167">
        <v>0</v>
      </c>
    </row>
    <row r="973" spans="1:6">
      <c r="A973" s="164">
        <v>972</v>
      </c>
      <c r="B973" s="165">
        <v>46.10821</v>
      </c>
      <c r="C973" s="165">
        <v>-91.222130000000007</v>
      </c>
      <c r="D973" s="166">
        <v>28.5</v>
      </c>
      <c r="F973" s="167">
        <v>0</v>
      </c>
    </row>
    <row r="974" spans="1:6">
      <c r="A974" s="164">
        <v>973</v>
      </c>
      <c r="B974" s="165">
        <v>46.108220000000003</v>
      </c>
      <c r="C974" s="165">
        <v>-91.221289999999996</v>
      </c>
      <c r="D974" s="166">
        <v>25.5</v>
      </c>
      <c r="F974" s="167">
        <v>0</v>
      </c>
    </row>
    <row r="975" spans="1:6">
      <c r="A975" s="164">
        <v>974</v>
      </c>
      <c r="B975" s="165">
        <v>46.108229999999999</v>
      </c>
      <c r="C975" s="165">
        <v>-91.22045</v>
      </c>
      <c r="D975" s="166">
        <v>18.5</v>
      </c>
      <c r="F975" s="167">
        <v>0</v>
      </c>
    </row>
    <row r="976" spans="1:6">
      <c r="A976" s="164">
        <v>975</v>
      </c>
      <c r="B976" s="165">
        <v>46.108240000000002</v>
      </c>
      <c r="C976" s="165">
        <v>-91.219610000000003</v>
      </c>
      <c r="D976" s="166">
        <v>29</v>
      </c>
      <c r="F976" s="167">
        <v>0</v>
      </c>
    </row>
    <row r="977" spans="1:6">
      <c r="A977" s="164">
        <v>976</v>
      </c>
      <c r="B977" s="165">
        <v>46.108249999999998</v>
      </c>
      <c r="C977" s="165">
        <v>-91.218770000000006</v>
      </c>
      <c r="D977" s="166">
        <v>22</v>
      </c>
      <c r="F977" s="167">
        <v>0</v>
      </c>
    </row>
    <row r="978" spans="1:6">
      <c r="A978" s="164">
        <v>977</v>
      </c>
      <c r="B978" s="165">
        <v>46.108269999999997</v>
      </c>
      <c r="C978" s="165">
        <v>-91.217089999999999</v>
      </c>
      <c r="D978" s="166">
        <v>13</v>
      </c>
      <c r="E978" s="166" t="s">
        <v>223</v>
      </c>
      <c r="F978" s="167">
        <v>0</v>
      </c>
    </row>
    <row r="979" spans="1:6">
      <c r="A979" s="164">
        <v>978</v>
      </c>
      <c r="B979" s="165">
        <v>46.108280000000001</v>
      </c>
      <c r="C979" s="165">
        <v>-91.216239999999999</v>
      </c>
      <c r="D979" s="166">
        <v>21.5</v>
      </c>
      <c r="F979" s="167">
        <v>0</v>
      </c>
    </row>
    <row r="980" spans="1:6">
      <c r="A980" s="164">
        <v>979</v>
      </c>
      <c r="B980" s="165">
        <v>46.108289999999997</v>
      </c>
      <c r="C980" s="165">
        <v>-91.215400000000002</v>
      </c>
      <c r="D980" s="166">
        <v>16</v>
      </c>
      <c r="E980" s="166" t="s">
        <v>225</v>
      </c>
      <c r="F980" s="167">
        <v>0</v>
      </c>
    </row>
    <row r="981" spans="1:6">
      <c r="A981" s="164">
        <v>980</v>
      </c>
      <c r="B981" s="165">
        <v>46.108289999999997</v>
      </c>
      <c r="C981" s="165">
        <v>-91.214560000000006</v>
      </c>
      <c r="D981" s="166">
        <v>4</v>
      </c>
      <c r="E981" s="166" t="s">
        <v>225</v>
      </c>
      <c r="F981" s="167">
        <v>0</v>
      </c>
    </row>
    <row r="982" spans="1:6">
      <c r="A982" s="164">
        <v>981</v>
      </c>
      <c r="B982" s="165">
        <v>46.1083</v>
      </c>
      <c r="C982" s="165">
        <v>-91.213719999999995</v>
      </c>
      <c r="D982" s="166">
        <v>5</v>
      </c>
      <c r="E982" s="166" t="s">
        <v>225</v>
      </c>
      <c r="F982" s="167">
        <v>0</v>
      </c>
    </row>
    <row r="983" spans="1:6">
      <c r="A983" s="164">
        <v>982</v>
      </c>
      <c r="B983" s="165">
        <v>46.108310000000003</v>
      </c>
      <c r="C983" s="165">
        <v>-91.212879999999998</v>
      </c>
      <c r="D983" s="166">
        <v>18.5</v>
      </c>
      <c r="E983" s="166" t="s">
        <v>223</v>
      </c>
      <c r="F983" s="167">
        <v>0</v>
      </c>
    </row>
    <row r="984" spans="1:6">
      <c r="A984" s="164">
        <v>983</v>
      </c>
      <c r="B984" s="165">
        <v>46.108319999999999</v>
      </c>
      <c r="C984" s="165">
        <v>-91.212040000000002</v>
      </c>
      <c r="D984" s="166">
        <v>20.5</v>
      </c>
      <c r="F984" s="167">
        <v>0</v>
      </c>
    </row>
    <row r="985" spans="1:6">
      <c r="A985" s="164">
        <v>984</v>
      </c>
      <c r="B985" s="165">
        <v>46.108330000000002</v>
      </c>
      <c r="C985" s="165">
        <v>-91.211200000000005</v>
      </c>
      <c r="D985" s="166">
        <v>12.5</v>
      </c>
      <c r="E985" s="166" t="s">
        <v>225</v>
      </c>
      <c r="F985" s="167">
        <v>0</v>
      </c>
    </row>
    <row r="986" spans="1:6">
      <c r="A986" s="164">
        <v>985</v>
      </c>
      <c r="B986" s="165">
        <v>46.108339999999998</v>
      </c>
      <c r="C986" s="165">
        <v>-91.210359999999994</v>
      </c>
      <c r="D986" s="166">
        <v>5</v>
      </c>
      <c r="E986" s="166" t="s">
        <v>225</v>
      </c>
      <c r="F986" s="167">
        <v>0</v>
      </c>
    </row>
    <row r="987" spans="1:6">
      <c r="A987" s="164">
        <v>986</v>
      </c>
      <c r="B987" s="165">
        <v>46.108359999999998</v>
      </c>
      <c r="C987" s="165">
        <v>-91.208680000000001</v>
      </c>
      <c r="D987" s="166">
        <v>16.5</v>
      </c>
      <c r="E987" s="166" t="s">
        <v>223</v>
      </c>
      <c r="F987" s="167">
        <v>0</v>
      </c>
    </row>
    <row r="988" spans="1:6">
      <c r="A988" s="164">
        <v>987</v>
      </c>
      <c r="B988" s="165">
        <v>46.108750000000001</v>
      </c>
      <c r="C988" s="165">
        <v>-91.226349999999996</v>
      </c>
      <c r="D988" s="166">
        <v>3.5</v>
      </c>
      <c r="E988" s="166" t="s">
        <v>223</v>
      </c>
      <c r="F988" s="167">
        <v>0</v>
      </c>
    </row>
    <row r="989" spans="1:6">
      <c r="A989" s="164">
        <v>988</v>
      </c>
      <c r="B989" s="165">
        <v>46.108759999999997</v>
      </c>
      <c r="C989" s="165">
        <v>-91.22551</v>
      </c>
      <c r="D989" s="166">
        <v>9</v>
      </c>
      <c r="E989" s="166" t="s">
        <v>223</v>
      </c>
      <c r="F989" s="167">
        <v>0</v>
      </c>
    </row>
    <row r="990" spans="1:6">
      <c r="A990" s="164">
        <v>989</v>
      </c>
      <c r="B990" s="165">
        <v>46.10877</v>
      </c>
      <c r="C990" s="165">
        <v>-91.224670000000003</v>
      </c>
      <c r="D990" s="166">
        <v>12</v>
      </c>
      <c r="E990" s="166" t="s">
        <v>223</v>
      </c>
      <c r="F990" s="167">
        <v>1</v>
      </c>
    </row>
    <row r="991" spans="1:6">
      <c r="A991" s="164">
        <v>990</v>
      </c>
      <c r="B991" s="165">
        <v>46.108780000000003</v>
      </c>
      <c r="C991" s="165">
        <v>-91.223830000000007</v>
      </c>
      <c r="D991" s="166">
        <v>12</v>
      </c>
      <c r="E991" s="166" t="s">
        <v>225</v>
      </c>
      <c r="F991" s="167">
        <v>0</v>
      </c>
    </row>
    <row r="992" spans="1:6">
      <c r="A992" s="164">
        <v>991</v>
      </c>
      <c r="B992" s="165">
        <v>46.108789999999999</v>
      </c>
      <c r="C992" s="165">
        <v>-91.222980000000007</v>
      </c>
      <c r="D992" s="166">
        <v>30.5</v>
      </c>
      <c r="F992" s="167">
        <v>0</v>
      </c>
    </row>
    <row r="993" spans="1:6">
      <c r="A993" s="164">
        <v>992</v>
      </c>
      <c r="B993" s="165">
        <v>46.108800000000002</v>
      </c>
      <c r="C993" s="165">
        <v>-91.222139999999996</v>
      </c>
      <c r="D993" s="166">
        <v>28</v>
      </c>
      <c r="F993" s="167">
        <v>0</v>
      </c>
    </row>
    <row r="994" spans="1:6">
      <c r="A994" s="164">
        <v>993</v>
      </c>
      <c r="B994" s="165">
        <v>46.108809999999998</v>
      </c>
      <c r="C994" s="165">
        <v>-91.221299999999999</v>
      </c>
      <c r="D994" s="166">
        <v>22.5</v>
      </c>
      <c r="F994" s="167">
        <v>0</v>
      </c>
    </row>
    <row r="995" spans="1:6">
      <c r="A995" s="164">
        <v>994</v>
      </c>
      <c r="B995" s="165">
        <v>46.108820000000001</v>
      </c>
      <c r="C995" s="165">
        <v>-91.220460000000003</v>
      </c>
      <c r="D995" s="166">
        <v>19.5</v>
      </c>
      <c r="F995" s="167">
        <v>0</v>
      </c>
    </row>
    <row r="996" spans="1:6">
      <c r="A996" s="164">
        <v>995</v>
      </c>
      <c r="B996" s="165">
        <v>46.108829999999998</v>
      </c>
      <c r="C996" s="165">
        <v>-91.219620000000006</v>
      </c>
      <c r="D996" s="166">
        <v>21.5</v>
      </c>
      <c r="F996" s="167">
        <v>0</v>
      </c>
    </row>
    <row r="997" spans="1:6">
      <c r="A997" s="164">
        <v>996</v>
      </c>
      <c r="B997" s="165">
        <v>46.108840000000001</v>
      </c>
      <c r="C997" s="165">
        <v>-91.218779999999995</v>
      </c>
      <c r="D997" s="166">
        <v>24.5</v>
      </c>
      <c r="F997" s="167">
        <v>0</v>
      </c>
    </row>
    <row r="998" spans="1:6">
      <c r="A998" s="164">
        <v>997</v>
      </c>
      <c r="B998" s="165">
        <v>46.108840000000001</v>
      </c>
      <c r="C998" s="165">
        <v>-91.217939999999999</v>
      </c>
      <c r="D998" s="166">
        <v>23</v>
      </c>
      <c r="F998" s="167">
        <v>0</v>
      </c>
    </row>
    <row r="999" spans="1:6">
      <c r="A999" s="164">
        <v>998</v>
      </c>
      <c r="B999" s="165">
        <v>46.108849999999997</v>
      </c>
      <c r="C999" s="165">
        <v>-91.217100000000002</v>
      </c>
      <c r="D999" s="166">
        <v>21</v>
      </c>
      <c r="F999" s="167">
        <v>0</v>
      </c>
    </row>
    <row r="1000" spans="1:6">
      <c r="A1000" s="164">
        <v>999</v>
      </c>
      <c r="B1000" s="165">
        <v>46.10886</v>
      </c>
      <c r="C1000" s="165">
        <v>-91.216260000000005</v>
      </c>
      <c r="D1000" s="166">
        <v>23.5</v>
      </c>
      <c r="F1000" s="167">
        <v>0</v>
      </c>
    </row>
    <row r="1001" spans="1:6">
      <c r="A1001" s="164">
        <v>1000</v>
      </c>
      <c r="B1001" s="165">
        <v>46.108870000000003</v>
      </c>
      <c r="C1001" s="165">
        <v>-91.215419999999995</v>
      </c>
      <c r="D1001" s="166">
        <v>24</v>
      </c>
      <c r="F1001" s="167">
        <v>0</v>
      </c>
    </row>
    <row r="1002" spans="1:6">
      <c r="A1002" s="164">
        <v>1001</v>
      </c>
      <c r="B1002" s="165">
        <v>46.108879999999999</v>
      </c>
      <c r="C1002" s="165">
        <v>-91.214569999999995</v>
      </c>
      <c r="D1002" s="166">
        <v>19</v>
      </c>
      <c r="F1002" s="167">
        <v>0</v>
      </c>
    </row>
    <row r="1003" spans="1:6">
      <c r="A1003" s="164">
        <v>1002</v>
      </c>
      <c r="B1003" s="165">
        <v>46.108890000000002</v>
      </c>
      <c r="C1003" s="165">
        <v>-91.213729999999998</v>
      </c>
      <c r="D1003" s="166">
        <v>3</v>
      </c>
      <c r="E1003" s="166" t="s">
        <v>225</v>
      </c>
      <c r="F1003" s="167">
        <v>0</v>
      </c>
    </row>
    <row r="1004" spans="1:6">
      <c r="A1004" s="164">
        <v>1003</v>
      </c>
      <c r="B1004" s="165">
        <v>46.108899999999998</v>
      </c>
      <c r="C1004" s="165">
        <v>-91.212890000000002</v>
      </c>
      <c r="D1004" s="166">
        <v>5.5</v>
      </c>
      <c r="E1004" s="166" t="s">
        <v>225</v>
      </c>
      <c r="F1004" s="167">
        <v>0</v>
      </c>
    </row>
    <row r="1005" spans="1:6">
      <c r="A1005" s="164">
        <v>1004</v>
      </c>
      <c r="B1005" s="165">
        <v>46.108910000000002</v>
      </c>
      <c r="C1005" s="165">
        <v>-91.212050000000005</v>
      </c>
      <c r="D1005" s="166">
        <v>17</v>
      </c>
      <c r="E1005" s="166" t="s">
        <v>223</v>
      </c>
      <c r="F1005" s="167">
        <v>0</v>
      </c>
    </row>
    <row r="1006" spans="1:6">
      <c r="A1006" s="164">
        <v>1005</v>
      </c>
      <c r="B1006" s="165">
        <v>46.108910000000002</v>
      </c>
      <c r="C1006" s="165">
        <v>-91.211209999999994</v>
      </c>
      <c r="D1006" s="166">
        <v>18</v>
      </c>
      <c r="E1006" s="166" t="s">
        <v>223</v>
      </c>
      <c r="F1006" s="167">
        <v>0</v>
      </c>
    </row>
    <row r="1007" spans="1:6">
      <c r="A1007" s="164">
        <v>1006</v>
      </c>
      <c r="B1007" s="165">
        <v>46.108919999999998</v>
      </c>
      <c r="C1007" s="165">
        <v>-91.210369999999998</v>
      </c>
      <c r="D1007" s="166">
        <v>14.5</v>
      </c>
      <c r="E1007" s="166" t="s">
        <v>223</v>
      </c>
      <c r="F1007" s="167">
        <v>0</v>
      </c>
    </row>
    <row r="1008" spans="1:6">
      <c r="A1008" s="164">
        <v>1007</v>
      </c>
      <c r="B1008" s="165">
        <v>46.108930000000001</v>
      </c>
      <c r="C1008" s="165">
        <v>-91.209530000000001</v>
      </c>
      <c r="D1008" s="166">
        <v>12</v>
      </c>
      <c r="E1008" s="166" t="s">
        <v>223</v>
      </c>
      <c r="F1008" s="167">
        <v>0</v>
      </c>
    </row>
    <row r="1009" spans="1:6">
      <c r="A1009" s="164">
        <v>1008</v>
      </c>
      <c r="B1009" s="165">
        <v>46.108939999999997</v>
      </c>
      <c r="C1009" s="165">
        <v>-91.208690000000004</v>
      </c>
      <c r="D1009" s="166">
        <v>15</v>
      </c>
      <c r="E1009" s="166" t="s">
        <v>223</v>
      </c>
      <c r="F1009" s="167">
        <v>0</v>
      </c>
    </row>
    <row r="1010" spans="1:6">
      <c r="A1010" s="164">
        <v>1009</v>
      </c>
      <c r="B1010" s="165">
        <v>46.10933</v>
      </c>
      <c r="C1010" s="165">
        <v>-91.227199999999996</v>
      </c>
      <c r="D1010" s="166">
        <v>2.5</v>
      </c>
      <c r="E1010" s="166" t="s">
        <v>223</v>
      </c>
      <c r="F1010" s="167">
        <v>0</v>
      </c>
    </row>
    <row r="1011" spans="1:6">
      <c r="A1011" s="164">
        <v>1010</v>
      </c>
      <c r="B1011" s="165">
        <v>46.109349999999999</v>
      </c>
      <c r="C1011" s="165">
        <v>-91.225520000000003</v>
      </c>
      <c r="D1011" s="166">
        <v>9</v>
      </c>
      <c r="E1011" s="166" t="s">
        <v>223</v>
      </c>
      <c r="F1011" s="167">
        <v>0</v>
      </c>
    </row>
    <row r="1012" spans="1:6">
      <c r="A1012" s="164">
        <v>1011</v>
      </c>
      <c r="B1012" s="165">
        <v>46.109360000000002</v>
      </c>
      <c r="C1012" s="165">
        <v>-91.224680000000006</v>
      </c>
      <c r="D1012" s="166">
        <v>19</v>
      </c>
      <c r="F1012" s="167">
        <v>0</v>
      </c>
    </row>
    <row r="1013" spans="1:6">
      <c r="A1013" s="164">
        <v>1012</v>
      </c>
      <c r="B1013" s="165">
        <v>46.109369999999998</v>
      </c>
      <c r="C1013" s="165">
        <v>-91.223839999999996</v>
      </c>
      <c r="D1013" s="166">
        <v>19.5</v>
      </c>
      <c r="F1013" s="167">
        <v>0</v>
      </c>
    </row>
    <row r="1014" spans="1:6">
      <c r="A1014" s="164">
        <v>1013</v>
      </c>
      <c r="B1014" s="165">
        <v>46.109369999999998</v>
      </c>
      <c r="C1014" s="165">
        <v>-91.222999999999999</v>
      </c>
      <c r="D1014" s="166">
        <v>3</v>
      </c>
      <c r="E1014" s="166" t="s">
        <v>225</v>
      </c>
      <c r="F1014" s="167">
        <v>0</v>
      </c>
    </row>
    <row r="1015" spans="1:6">
      <c r="A1015" s="164">
        <v>1014</v>
      </c>
      <c r="B1015" s="165">
        <v>46.109380000000002</v>
      </c>
      <c r="C1015" s="165">
        <v>-91.222160000000002</v>
      </c>
      <c r="D1015" s="166">
        <v>2</v>
      </c>
      <c r="E1015" s="166" t="s">
        <v>225</v>
      </c>
      <c r="F1015" s="167">
        <v>0</v>
      </c>
    </row>
    <row r="1016" spans="1:6">
      <c r="A1016" s="164">
        <v>1015</v>
      </c>
      <c r="B1016" s="165">
        <v>46.109389999999998</v>
      </c>
      <c r="C1016" s="165">
        <v>-91.221320000000006</v>
      </c>
      <c r="D1016" s="166">
        <v>13</v>
      </c>
      <c r="E1016" s="166" t="s">
        <v>223</v>
      </c>
      <c r="F1016" s="167">
        <v>2</v>
      </c>
    </row>
    <row r="1017" spans="1:6">
      <c r="A1017" s="164">
        <v>1016</v>
      </c>
      <c r="B1017" s="165">
        <v>46.109400000000001</v>
      </c>
      <c r="C1017" s="165">
        <v>-91.220470000000006</v>
      </c>
      <c r="D1017" s="166">
        <v>9</v>
      </c>
      <c r="E1017" s="166" t="s">
        <v>224</v>
      </c>
      <c r="F1017" s="167">
        <v>0</v>
      </c>
    </row>
    <row r="1018" spans="1:6">
      <c r="A1018" s="164">
        <v>1017</v>
      </c>
      <c r="B1018" s="165">
        <v>46.109430000000003</v>
      </c>
      <c r="C1018" s="165">
        <v>-91.217950000000002</v>
      </c>
      <c r="D1018" s="166">
        <v>8</v>
      </c>
      <c r="E1018" s="166" t="s">
        <v>223</v>
      </c>
      <c r="F1018" s="167">
        <v>0</v>
      </c>
    </row>
    <row r="1019" spans="1:6">
      <c r="A1019" s="164">
        <v>1018</v>
      </c>
      <c r="B1019" s="165">
        <v>46.109439999999999</v>
      </c>
      <c r="C1019" s="165">
        <v>-91.217110000000005</v>
      </c>
      <c r="D1019" s="166">
        <v>19</v>
      </c>
      <c r="F1019" s="167">
        <v>0</v>
      </c>
    </row>
    <row r="1020" spans="1:6">
      <c r="A1020" s="164">
        <v>1019</v>
      </c>
      <c r="B1020" s="165">
        <v>46.109450000000002</v>
      </c>
      <c r="C1020" s="165">
        <v>-91.216269999999994</v>
      </c>
      <c r="D1020" s="166">
        <v>23</v>
      </c>
      <c r="F1020" s="167">
        <v>0</v>
      </c>
    </row>
    <row r="1021" spans="1:6">
      <c r="A1021" s="164">
        <v>1020</v>
      </c>
      <c r="B1021" s="165">
        <v>46.109459999999999</v>
      </c>
      <c r="C1021" s="165">
        <v>-91.215429999999998</v>
      </c>
      <c r="D1021" s="166">
        <v>26</v>
      </c>
      <c r="F1021" s="167">
        <v>0</v>
      </c>
    </row>
    <row r="1022" spans="1:6">
      <c r="A1022" s="164">
        <v>1021</v>
      </c>
      <c r="B1022" s="165">
        <v>46.109459999999999</v>
      </c>
      <c r="C1022" s="165">
        <v>-91.214590000000001</v>
      </c>
      <c r="D1022" s="166">
        <v>25.5</v>
      </c>
      <c r="F1022" s="167">
        <v>0</v>
      </c>
    </row>
    <row r="1023" spans="1:6">
      <c r="A1023" s="164">
        <v>1022</v>
      </c>
      <c r="B1023" s="165">
        <v>46.109479999999998</v>
      </c>
      <c r="C1023" s="165">
        <v>-91.212909999999994</v>
      </c>
      <c r="D1023" s="166">
        <v>9</v>
      </c>
      <c r="E1023" s="166" t="s">
        <v>223</v>
      </c>
      <c r="F1023" s="167">
        <v>0</v>
      </c>
    </row>
    <row r="1024" spans="1:6">
      <c r="A1024" s="164">
        <v>1023</v>
      </c>
      <c r="B1024" s="165">
        <v>46.109490000000001</v>
      </c>
      <c r="C1024" s="165">
        <v>-91.212069999999997</v>
      </c>
      <c r="D1024" s="166">
        <v>11</v>
      </c>
      <c r="E1024" s="166" t="s">
        <v>224</v>
      </c>
      <c r="F1024" s="167">
        <v>1</v>
      </c>
    </row>
    <row r="1025" spans="1:6">
      <c r="A1025" s="164">
        <v>1024</v>
      </c>
      <c r="B1025" s="165">
        <v>46.109499999999997</v>
      </c>
      <c r="C1025" s="165">
        <v>-91.211219999999997</v>
      </c>
      <c r="D1025" s="166">
        <v>15</v>
      </c>
      <c r="E1025" s="166" t="s">
        <v>223</v>
      </c>
      <c r="F1025" s="167">
        <v>2</v>
      </c>
    </row>
    <row r="1026" spans="1:6">
      <c r="A1026" s="164">
        <v>1025</v>
      </c>
      <c r="B1026" s="165">
        <v>46.10951</v>
      </c>
      <c r="C1026" s="165">
        <v>-91.210380000000001</v>
      </c>
      <c r="D1026" s="166">
        <v>11.5</v>
      </c>
      <c r="E1026" s="166" t="s">
        <v>223</v>
      </c>
      <c r="F1026" s="167">
        <v>0</v>
      </c>
    </row>
    <row r="1027" spans="1:6">
      <c r="A1027" s="164">
        <v>1026</v>
      </c>
      <c r="B1027" s="165">
        <v>46.109520000000003</v>
      </c>
      <c r="C1027" s="165">
        <v>-91.209540000000004</v>
      </c>
      <c r="D1027" s="166">
        <v>13</v>
      </c>
      <c r="E1027" s="166" t="s">
        <v>223</v>
      </c>
      <c r="F1027" s="167">
        <v>0</v>
      </c>
    </row>
    <row r="1028" spans="1:6">
      <c r="A1028" s="164">
        <v>1027</v>
      </c>
      <c r="B1028" s="165">
        <v>46.109529999999999</v>
      </c>
      <c r="C1028" s="165">
        <v>-91.208699999999993</v>
      </c>
      <c r="D1028" s="166">
        <v>15.5</v>
      </c>
      <c r="E1028" s="166" t="s">
        <v>223</v>
      </c>
      <c r="F1028" s="167">
        <v>0</v>
      </c>
    </row>
    <row r="1029" spans="1:6">
      <c r="A1029" s="164">
        <v>1028</v>
      </c>
      <c r="B1029" s="165">
        <v>46.109540000000003</v>
      </c>
      <c r="C1029" s="165">
        <v>-91.207859999999997</v>
      </c>
      <c r="D1029" s="166">
        <v>10</v>
      </c>
      <c r="E1029" s="166" t="s">
        <v>223</v>
      </c>
      <c r="F1029" s="167">
        <v>0</v>
      </c>
    </row>
    <row r="1030" spans="1:6">
      <c r="A1030" s="164">
        <v>1029</v>
      </c>
      <c r="B1030" s="165">
        <v>46.109540000000003</v>
      </c>
      <c r="C1030" s="165">
        <v>-91.20702</v>
      </c>
      <c r="D1030" s="166">
        <v>4.5</v>
      </c>
      <c r="E1030" s="166" t="s">
        <v>223</v>
      </c>
      <c r="F1030" s="167">
        <v>0</v>
      </c>
    </row>
    <row r="1031" spans="1:6">
      <c r="A1031" s="164">
        <v>1030</v>
      </c>
      <c r="B1031" s="165">
        <v>46.109920000000002</v>
      </c>
      <c r="C1031" s="165">
        <v>-91.227209999999999</v>
      </c>
      <c r="D1031" s="166">
        <v>1</v>
      </c>
      <c r="E1031" s="166" t="s">
        <v>223</v>
      </c>
      <c r="F1031" s="167">
        <v>0</v>
      </c>
    </row>
    <row r="1032" spans="1:6">
      <c r="A1032" s="164">
        <v>1031</v>
      </c>
      <c r="B1032" s="165">
        <v>46.109920000000002</v>
      </c>
      <c r="C1032" s="165">
        <v>-91.226370000000003</v>
      </c>
      <c r="D1032" s="166">
        <v>7</v>
      </c>
      <c r="E1032" s="166" t="s">
        <v>223</v>
      </c>
      <c r="F1032" s="167">
        <v>0</v>
      </c>
    </row>
    <row r="1033" spans="1:6">
      <c r="A1033" s="164">
        <v>1032</v>
      </c>
      <c r="B1033" s="165">
        <v>46.109929999999999</v>
      </c>
      <c r="C1033" s="165">
        <v>-91.225530000000006</v>
      </c>
      <c r="D1033" s="166">
        <v>12</v>
      </c>
      <c r="E1033" s="166" t="s">
        <v>225</v>
      </c>
      <c r="F1033" s="167">
        <v>0</v>
      </c>
    </row>
    <row r="1034" spans="1:6">
      <c r="A1034" s="164">
        <v>1033</v>
      </c>
      <c r="B1034" s="165">
        <v>46.109940000000002</v>
      </c>
      <c r="C1034" s="165">
        <v>-91.224689999999995</v>
      </c>
      <c r="D1034" s="166">
        <v>29.5</v>
      </c>
      <c r="F1034" s="167">
        <v>0</v>
      </c>
    </row>
    <row r="1035" spans="1:6">
      <c r="A1035" s="164">
        <v>1034</v>
      </c>
      <c r="B1035" s="165">
        <v>46.109949999999998</v>
      </c>
      <c r="C1035" s="165">
        <v>-91.223849999999999</v>
      </c>
      <c r="D1035" s="166">
        <v>29.5</v>
      </c>
      <c r="F1035" s="167">
        <v>0</v>
      </c>
    </row>
    <row r="1036" spans="1:6">
      <c r="A1036" s="164">
        <v>1035</v>
      </c>
      <c r="B1036" s="165">
        <v>46.109960000000001</v>
      </c>
      <c r="C1036" s="165">
        <v>-91.223010000000002</v>
      </c>
      <c r="D1036" s="166">
        <v>25.5</v>
      </c>
      <c r="F1036" s="167">
        <v>0</v>
      </c>
    </row>
    <row r="1037" spans="1:6">
      <c r="A1037" s="164">
        <v>1036</v>
      </c>
      <c r="B1037" s="165">
        <v>46.110010000000003</v>
      </c>
      <c r="C1037" s="165">
        <v>-91.217960000000005</v>
      </c>
      <c r="D1037" s="166">
        <v>2</v>
      </c>
      <c r="E1037" s="166" t="s">
        <v>225</v>
      </c>
      <c r="F1037" s="167">
        <v>0</v>
      </c>
    </row>
    <row r="1038" spans="1:6">
      <c r="A1038" s="164">
        <v>1037</v>
      </c>
      <c r="B1038" s="165">
        <v>46.110019999999999</v>
      </c>
      <c r="C1038" s="165">
        <v>-91.217119999999994</v>
      </c>
      <c r="D1038" s="166">
        <v>9</v>
      </c>
      <c r="E1038" s="166" t="s">
        <v>224</v>
      </c>
      <c r="F1038" s="167">
        <v>0</v>
      </c>
    </row>
    <row r="1039" spans="1:6">
      <c r="A1039" s="164">
        <v>1038</v>
      </c>
      <c r="B1039" s="165">
        <v>46.110030000000002</v>
      </c>
      <c r="C1039" s="165">
        <v>-91.216279999999998</v>
      </c>
      <c r="D1039" s="166">
        <v>24.5</v>
      </c>
      <c r="F1039" s="167">
        <v>0</v>
      </c>
    </row>
    <row r="1040" spans="1:6">
      <c r="A1040" s="164">
        <v>1039</v>
      </c>
      <c r="B1040" s="165">
        <v>46.110039999999998</v>
      </c>
      <c r="C1040" s="165">
        <v>-91.215440000000001</v>
      </c>
      <c r="D1040" s="166">
        <v>28</v>
      </c>
      <c r="F1040" s="167">
        <v>0</v>
      </c>
    </row>
    <row r="1041" spans="1:6">
      <c r="A1041" s="164">
        <v>1040</v>
      </c>
      <c r="B1041" s="165">
        <v>46.110050000000001</v>
      </c>
      <c r="C1041" s="165">
        <v>-91.214600000000004</v>
      </c>
      <c r="D1041" s="166">
        <v>23</v>
      </c>
      <c r="F1041" s="167">
        <v>0</v>
      </c>
    </row>
    <row r="1042" spans="1:6">
      <c r="A1042" s="164">
        <v>1041</v>
      </c>
      <c r="B1042" s="165">
        <v>46.110059999999997</v>
      </c>
      <c r="C1042" s="165">
        <v>-91.213759999999994</v>
      </c>
      <c r="D1042" s="166">
        <v>5</v>
      </c>
      <c r="E1042" s="166" t="s">
        <v>225</v>
      </c>
      <c r="F1042" s="167">
        <v>0</v>
      </c>
    </row>
    <row r="1043" spans="1:6">
      <c r="A1043" s="164">
        <v>1042</v>
      </c>
      <c r="B1043" s="165">
        <v>46.11007</v>
      </c>
      <c r="C1043" s="165">
        <v>-91.212919999999997</v>
      </c>
      <c r="D1043" s="166">
        <v>7</v>
      </c>
      <c r="E1043" s="166" t="s">
        <v>223</v>
      </c>
      <c r="F1043" s="167">
        <v>0</v>
      </c>
    </row>
    <row r="1044" spans="1:6">
      <c r="A1044" s="164">
        <v>1043</v>
      </c>
      <c r="B1044" s="165">
        <v>46.110080000000004</v>
      </c>
      <c r="C1044" s="165">
        <v>-91.21208</v>
      </c>
      <c r="D1044" s="166">
        <v>12</v>
      </c>
      <c r="E1044" s="166" t="s">
        <v>223</v>
      </c>
      <c r="F1044" s="167">
        <v>2</v>
      </c>
    </row>
    <row r="1045" spans="1:6">
      <c r="A1045" s="164">
        <v>1044</v>
      </c>
      <c r="B1045" s="165">
        <v>46.11009</v>
      </c>
      <c r="C1045" s="165">
        <v>-91.211240000000004</v>
      </c>
      <c r="D1045" s="166">
        <v>13</v>
      </c>
      <c r="E1045" s="166" t="s">
        <v>223</v>
      </c>
      <c r="F1045" s="167">
        <v>1</v>
      </c>
    </row>
    <row r="1046" spans="1:6">
      <c r="A1046" s="164">
        <v>1045</v>
      </c>
      <c r="B1046" s="165">
        <v>46.11009</v>
      </c>
      <c r="C1046" s="165">
        <v>-91.210400000000007</v>
      </c>
      <c r="D1046" s="166">
        <v>8.5</v>
      </c>
      <c r="E1046" s="166" t="s">
        <v>223</v>
      </c>
      <c r="F1046" s="167">
        <v>1</v>
      </c>
    </row>
    <row r="1047" spans="1:6">
      <c r="A1047" s="164">
        <v>1046</v>
      </c>
      <c r="B1047" s="165">
        <v>46.110100000000003</v>
      </c>
      <c r="C1047" s="165">
        <v>-91.209549999999993</v>
      </c>
      <c r="D1047" s="166">
        <v>10</v>
      </c>
      <c r="E1047" s="166" t="s">
        <v>223</v>
      </c>
      <c r="F1047" s="167">
        <v>0</v>
      </c>
    </row>
    <row r="1048" spans="1:6">
      <c r="A1048" s="164">
        <v>1047</v>
      </c>
      <c r="B1048" s="165">
        <v>46.110109999999999</v>
      </c>
      <c r="C1048" s="165">
        <v>-91.208709999999996</v>
      </c>
      <c r="D1048" s="166">
        <v>13</v>
      </c>
      <c r="E1048" s="166" t="s">
        <v>223</v>
      </c>
      <c r="F1048" s="167">
        <v>0</v>
      </c>
    </row>
    <row r="1049" spans="1:6">
      <c r="A1049" s="164">
        <v>1048</v>
      </c>
      <c r="B1049" s="165">
        <v>46.110120000000002</v>
      </c>
      <c r="C1049" s="165">
        <v>-91.20787</v>
      </c>
      <c r="D1049" s="166">
        <v>13.5</v>
      </c>
      <c r="E1049" s="166" t="s">
        <v>223</v>
      </c>
      <c r="F1049" s="167">
        <v>0</v>
      </c>
    </row>
    <row r="1050" spans="1:6">
      <c r="A1050" s="164">
        <v>1049</v>
      </c>
      <c r="B1050" s="165">
        <v>46.110129999999998</v>
      </c>
      <c r="C1050" s="165">
        <v>-91.207030000000003</v>
      </c>
      <c r="D1050" s="166">
        <v>5.5</v>
      </c>
      <c r="E1050" s="166" t="s">
        <v>223</v>
      </c>
      <c r="F1050" s="167">
        <v>0</v>
      </c>
    </row>
    <row r="1051" spans="1:6">
      <c r="A1051" s="164">
        <v>1050</v>
      </c>
      <c r="B1051" s="165">
        <v>46.110140000000001</v>
      </c>
      <c r="C1051" s="165">
        <v>-91.206190000000007</v>
      </c>
      <c r="D1051" s="166">
        <v>2</v>
      </c>
      <c r="E1051" s="166" t="s">
        <v>223</v>
      </c>
      <c r="F1051" s="167">
        <v>0</v>
      </c>
    </row>
    <row r="1052" spans="1:6">
      <c r="A1052" s="164">
        <v>1051</v>
      </c>
      <c r="B1052" s="165">
        <v>46.110500000000002</v>
      </c>
      <c r="C1052" s="165">
        <v>-91.227230000000006</v>
      </c>
      <c r="D1052" s="166">
        <v>4.5</v>
      </c>
      <c r="E1052" s="166" t="s">
        <v>223</v>
      </c>
      <c r="F1052" s="167">
        <v>0</v>
      </c>
    </row>
    <row r="1053" spans="1:6">
      <c r="A1053" s="164">
        <v>1052</v>
      </c>
      <c r="B1053" s="165">
        <v>46.110509999999998</v>
      </c>
      <c r="C1053" s="165">
        <v>-91.226389999999995</v>
      </c>
      <c r="D1053" s="166">
        <v>19.5</v>
      </c>
      <c r="F1053" s="167">
        <v>0</v>
      </c>
    </row>
    <row r="1054" spans="1:6">
      <c r="A1054" s="164">
        <v>1053</v>
      </c>
      <c r="B1054" s="165">
        <v>46.110520000000001</v>
      </c>
      <c r="C1054" s="165">
        <v>-91.225549999999998</v>
      </c>
      <c r="D1054" s="166">
        <v>26</v>
      </c>
      <c r="F1054" s="167">
        <v>0</v>
      </c>
    </row>
    <row r="1055" spans="1:6">
      <c r="A1055" s="164">
        <v>1054</v>
      </c>
      <c r="B1055" s="165">
        <v>46.110529999999997</v>
      </c>
      <c r="C1055" s="165">
        <v>-91.224710000000002</v>
      </c>
      <c r="D1055" s="166">
        <v>29</v>
      </c>
      <c r="F1055" s="167">
        <v>0</v>
      </c>
    </row>
    <row r="1056" spans="1:6">
      <c r="A1056" s="164">
        <v>1055</v>
      </c>
      <c r="B1056" s="165">
        <v>46.11054</v>
      </c>
      <c r="C1056" s="165">
        <v>-91.223860000000002</v>
      </c>
      <c r="D1056" s="166">
        <v>26</v>
      </c>
      <c r="F1056" s="167">
        <v>0</v>
      </c>
    </row>
    <row r="1057" spans="1:6">
      <c r="A1057" s="164">
        <v>1056</v>
      </c>
      <c r="B1057" s="165">
        <v>46.110550000000003</v>
      </c>
      <c r="C1057" s="165">
        <v>-91.223020000000005</v>
      </c>
      <c r="D1057" s="166">
        <v>28.5</v>
      </c>
      <c r="F1057" s="167">
        <v>0</v>
      </c>
    </row>
    <row r="1058" spans="1:6">
      <c r="A1058" s="164">
        <v>1057</v>
      </c>
      <c r="B1058" s="165">
        <v>46.110619999999997</v>
      </c>
      <c r="C1058" s="165">
        <v>-91.216300000000004</v>
      </c>
      <c r="D1058" s="166">
        <v>18</v>
      </c>
      <c r="E1058" s="166" t="s">
        <v>223</v>
      </c>
      <c r="F1058" s="167">
        <v>0</v>
      </c>
    </row>
    <row r="1059" spans="1:6">
      <c r="A1059" s="164">
        <v>1058</v>
      </c>
      <c r="B1059" s="165">
        <v>46.110619999999997</v>
      </c>
      <c r="C1059" s="165">
        <v>-91.215450000000004</v>
      </c>
      <c r="D1059" s="166">
        <v>31.5</v>
      </c>
      <c r="F1059" s="167">
        <v>0</v>
      </c>
    </row>
    <row r="1060" spans="1:6">
      <c r="A1060" s="164">
        <v>1059</v>
      </c>
      <c r="B1060" s="165">
        <v>46.11063</v>
      </c>
      <c r="C1060" s="165">
        <v>-91.214609999999993</v>
      </c>
      <c r="D1060" s="166">
        <v>24.5</v>
      </c>
      <c r="F1060" s="167">
        <v>0</v>
      </c>
    </row>
    <row r="1061" spans="1:6">
      <c r="A1061" s="164">
        <v>1060</v>
      </c>
      <c r="B1061" s="165">
        <v>46.110639999999997</v>
      </c>
      <c r="C1061" s="165">
        <v>-91.213769999999997</v>
      </c>
      <c r="D1061" s="166">
        <v>20</v>
      </c>
      <c r="F1061" s="167">
        <v>0</v>
      </c>
    </row>
    <row r="1062" spans="1:6">
      <c r="A1062" s="164">
        <v>1061</v>
      </c>
      <c r="B1062" s="165">
        <v>46.11065</v>
      </c>
      <c r="C1062" s="165">
        <v>-91.21293</v>
      </c>
      <c r="D1062" s="166">
        <v>9</v>
      </c>
      <c r="E1062" s="166" t="s">
        <v>223</v>
      </c>
      <c r="F1062" s="167">
        <v>1</v>
      </c>
    </row>
    <row r="1063" spans="1:6">
      <c r="A1063" s="164">
        <v>1062</v>
      </c>
      <c r="B1063" s="165">
        <v>46.110660000000003</v>
      </c>
      <c r="C1063" s="165">
        <v>-91.212090000000003</v>
      </c>
      <c r="D1063" s="166">
        <v>10</v>
      </c>
      <c r="E1063" s="166" t="s">
        <v>223</v>
      </c>
      <c r="F1063" s="167">
        <v>1</v>
      </c>
    </row>
    <row r="1064" spans="1:6">
      <c r="A1064" s="164">
        <v>1063</v>
      </c>
      <c r="B1064" s="165">
        <v>46.110669999999999</v>
      </c>
      <c r="C1064" s="165">
        <v>-91.211250000000007</v>
      </c>
      <c r="D1064" s="166">
        <v>10</v>
      </c>
      <c r="E1064" s="166" t="s">
        <v>223</v>
      </c>
      <c r="F1064" s="167">
        <v>1</v>
      </c>
    </row>
    <row r="1065" spans="1:6">
      <c r="A1065" s="164">
        <v>1064</v>
      </c>
      <c r="B1065" s="165">
        <v>46.110680000000002</v>
      </c>
      <c r="C1065" s="165">
        <v>-91.210409999999996</v>
      </c>
      <c r="D1065" s="166">
        <v>6</v>
      </c>
      <c r="E1065" s="166" t="s">
        <v>223</v>
      </c>
      <c r="F1065" s="167">
        <v>0</v>
      </c>
    </row>
    <row r="1066" spans="1:6">
      <c r="A1066" s="164">
        <v>1065</v>
      </c>
      <c r="B1066" s="165">
        <v>46.110689999999998</v>
      </c>
      <c r="C1066" s="165">
        <v>-91.209569999999999</v>
      </c>
      <c r="D1066" s="166">
        <v>5.5</v>
      </c>
      <c r="E1066" s="166" t="s">
        <v>223</v>
      </c>
      <c r="F1066" s="167">
        <v>0</v>
      </c>
    </row>
    <row r="1067" spans="1:6">
      <c r="A1067" s="164">
        <v>1066</v>
      </c>
      <c r="B1067" s="165">
        <v>46.110700000000001</v>
      </c>
      <c r="C1067" s="165">
        <v>-91.208730000000003</v>
      </c>
      <c r="D1067" s="166">
        <v>5</v>
      </c>
      <c r="E1067" s="166" t="s">
        <v>223</v>
      </c>
      <c r="F1067" s="167">
        <v>0</v>
      </c>
    </row>
    <row r="1068" spans="1:6">
      <c r="A1068" s="164">
        <v>1067</v>
      </c>
      <c r="B1068" s="165">
        <v>46.110709999999997</v>
      </c>
      <c r="C1068" s="165">
        <v>-91.207890000000006</v>
      </c>
      <c r="D1068" s="166">
        <v>14</v>
      </c>
      <c r="E1068" s="166" t="s">
        <v>223</v>
      </c>
      <c r="F1068" s="167">
        <v>0</v>
      </c>
    </row>
    <row r="1069" spans="1:6">
      <c r="A1069" s="164">
        <v>1068</v>
      </c>
      <c r="B1069" s="165">
        <v>46.110709999999997</v>
      </c>
      <c r="C1069" s="165">
        <v>-91.207049999999995</v>
      </c>
      <c r="D1069" s="166">
        <v>6</v>
      </c>
      <c r="E1069" s="166" t="s">
        <v>223</v>
      </c>
      <c r="F1069" s="167">
        <v>0</v>
      </c>
    </row>
    <row r="1070" spans="1:6">
      <c r="A1070" s="164">
        <v>1069</v>
      </c>
      <c r="B1070" s="165">
        <v>46.110720000000001</v>
      </c>
      <c r="C1070" s="165">
        <v>-91.206199999999995</v>
      </c>
      <c r="D1070" s="166">
        <v>5</v>
      </c>
      <c r="E1070" s="166" t="s">
        <v>223</v>
      </c>
      <c r="F1070" s="167">
        <v>0</v>
      </c>
    </row>
    <row r="1071" spans="1:6">
      <c r="A1071" s="164">
        <v>1070</v>
      </c>
      <c r="B1071" s="165">
        <v>46.111080000000001</v>
      </c>
      <c r="C1071" s="165">
        <v>-91.227239999999995</v>
      </c>
      <c r="D1071" s="166">
        <v>1</v>
      </c>
      <c r="E1071" s="166" t="s">
        <v>224</v>
      </c>
      <c r="F1071" s="167">
        <v>0</v>
      </c>
    </row>
    <row r="1072" spans="1:6">
      <c r="A1072" s="164">
        <v>1071</v>
      </c>
      <c r="B1072" s="165">
        <v>46.111089999999997</v>
      </c>
      <c r="C1072" s="165">
        <v>-91.226399999999998</v>
      </c>
      <c r="D1072" s="166">
        <v>19.5</v>
      </c>
      <c r="F1072" s="167">
        <v>0</v>
      </c>
    </row>
    <row r="1073" spans="1:6">
      <c r="A1073" s="164">
        <v>1072</v>
      </c>
      <c r="B1073" s="165">
        <v>46.1111</v>
      </c>
      <c r="C1073" s="165">
        <v>-91.225560000000002</v>
      </c>
      <c r="D1073" s="166">
        <v>19</v>
      </c>
      <c r="F1073" s="167">
        <v>0</v>
      </c>
    </row>
    <row r="1074" spans="1:6">
      <c r="A1074" s="164">
        <v>1073</v>
      </c>
      <c r="B1074" s="165">
        <v>46.111109999999996</v>
      </c>
      <c r="C1074" s="165">
        <v>-91.224720000000005</v>
      </c>
      <c r="D1074" s="166">
        <v>29</v>
      </c>
      <c r="F1074" s="167">
        <v>0</v>
      </c>
    </row>
    <row r="1075" spans="1:6">
      <c r="A1075" s="164">
        <v>1074</v>
      </c>
      <c r="B1075" s="165">
        <v>46.11112</v>
      </c>
      <c r="C1075" s="165">
        <v>-91.223879999999994</v>
      </c>
      <c r="D1075" s="166">
        <v>4</v>
      </c>
      <c r="E1075" s="166" t="s">
        <v>225</v>
      </c>
      <c r="F1075" s="167">
        <v>0</v>
      </c>
    </row>
    <row r="1076" spans="1:6">
      <c r="A1076" s="164">
        <v>1075</v>
      </c>
      <c r="B1076" s="165">
        <v>46.111199999999997</v>
      </c>
      <c r="C1076" s="165">
        <v>-91.216309999999993</v>
      </c>
      <c r="D1076" s="166">
        <v>2</v>
      </c>
      <c r="E1076" s="166" t="s">
        <v>225</v>
      </c>
      <c r="F1076" s="167">
        <v>0</v>
      </c>
    </row>
    <row r="1077" spans="1:6">
      <c r="A1077" s="164">
        <v>1076</v>
      </c>
      <c r="B1077" s="165">
        <v>46.11121</v>
      </c>
      <c r="C1077" s="165">
        <v>-91.215469999999996</v>
      </c>
      <c r="D1077" s="166">
        <v>19</v>
      </c>
      <c r="F1077" s="167">
        <v>0</v>
      </c>
    </row>
    <row r="1078" spans="1:6">
      <c r="A1078" s="164">
        <v>1077</v>
      </c>
      <c r="B1078" s="165">
        <v>46.111220000000003</v>
      </c>
      <c r="C1078" s="165">
        <v>-91.21463</v>
      </c>
      <c r="D1078" s="166">
        <v>25</v>
      </c>
      <c r="F1078" s="167">
        <v>0</v>
      </c>
    </row>
    <row r="1079" spans="1:6">
      <c r="A1079" s="164">
        <v>1078</v>
      </c>
      <c r="B1079" s="165">
        <v>46.111229999999999</v>
      </c>
      <c r="C1079" s="165">
        <v>-91.21378</v>
      </c>
      <c r="D1079" s="166">
        <v>20</v>
      </c>
      <c r="F1079" s="167">
        <v>0</v>
      </c>
    </row>
    <row r="1080" spans="1:6">
      <c r="A1080" s="164">
        <v>1079</v>
      </c>
      <c r="B1080" s="165">
        <v>46.111240000000002</v>
      </c>
      <c r="C1080" s="165">
        <v>-91.212940000000003</v>
      </c>
      <c r="D1080" s="166">
        <v>11</v>
      </c>
      <c r="E1080" s="166" t="s">
        <v>223</v>
      </c>
      <c r="F1080" s="167">
        <v>1</v>
      </c>
    </row>
    <row r="1081" spans="1:6">
      <c r="A1081" s="164">
        <v>1080</v>
      </c>
      <c r="B1081" s="165">
        <v>46.111249999999998</v>
      </c>
      <c r="C1081" s="165">
        <v>-91.212100000000007</v>
      </c>
      <c r="D1081" s="166">
        <v>9.5</v>
      </c>
      <c r="E1081" s="166" t="s">
        <v>223</v>
      </c>
      <c r="F1081" s="167">
        <v>1</v>
      </c>
    </row>
    <row r="1082" spans="1:6">
      <c r="A1082" s="164">
        <v>1081</v>
      </c>
      <c r="B1082" s="165">
        <v>46.111260000000001</v>
      </c>
      <c r="C1082" s="165">
        <v>-91.211259999999996</v>
      </c>
      <c r="D1082" s="166">
        <v>9</v>
      </c>
      <c r="E1082" s="166" t="s">
        <v>223</v>
      </c>
      <c r="F1082" s="167">
        <v>3</v>
      </c>
    </row>
    <row r="1083" spans="1:6">
      <c r="A1083" s="164">
        <v>1082</v>
      </c>
      <c r="B1083" s="165">
        <v>46.111260000000001</v>
      </c>
      <c r="C1083" s="165">
        <v>-91.210419999999999</v>
      </c>
      <c r="D1083" s="166">
        <v>8</v>
      </c>
      <c r="E1083" s="166" t="s">
        <v>223</v>
      </c>
      <c r="F1083" s="167">
        <v>0</v>
      </c>
    </row>
    <row r="1084" spans="1:6">
      <c r="A1084" s="164">
        <v>1083</v>
      </c>
      <c r="B1084" s="165">
        <v>46.111269999999998</v>
      </c>
      <c r="C1084" s="165">
        <v>-91.209580000000003</v>
      </c>
      <c r="D1084" s="166">
        <v>5</v>
      </c>
      <c r="E1084" s="166" t="s">
        <v>223</v>
      </c>
      <c r="F1084" s="167">
        <v>0</v>
      </c>
    </row>
    <row r="1085" spans="1:6">
      <c r="A1085" s="164">
        <v>1084</v>
      </c>
      <c r="B1085" s="165">
        <v>46.111280000000001</v>
      </c>
      <c r="C1085" s="165">
        <v>-91.208740000000006</v>
      </c>
      <c r="D1085" s="166">
        <v>5.5</v>
      </c>
      <c r="E1085" s="166" t="s">
        <v>223</v>
      </c>
      <c r="F1085" s="167">
        <v>0</v>
      </c>
    </row>
    <row r="1086" spans="1:6">
      <c r="A1086" s="164">
        <v>1085</v>
      </c>
      <c r="B1086" s="165">
        <v>46.111289999999997</v>
      </c>
      <c r="C1086" s="165">
        <v>-91.207899999999995</v>
      </c>
      <c r="D1086" s="166">
        <v>12</v>
      </c>
      <c r="E1086" s="166" t="s">
        <v>223</v>
      </c>
      <c r="F1086" s="167">
        <v>0</v>
      </c>
    </row>
    <row r="1087" spans="1:6">
      <c r="A1087" s="164">
        <v>1086</v>
      </c>
      <c r="B1087" s="165">
        <v>46.1113</v>
      </c>
      <c r="C1087" s="165">
        <v>-91.207059999999998</v>
      </c>
      <c r="D1087" s="166">
        <v>10</v>
      </c>
      <c r="E1087" s="166" t="s">
        <v>223</v>
      </c>
      <c r="F1087" s="167">
        <v>0</v>
      </c>
    </row>
    <row r="1088" spans="1:6">
      <c r="A1088" s="164">
        <v>1087</v>
      </c>
      <c r="B1088" s="165">
        <v>46.111310000000003</v>
      </c>
      <c r="C1088" s="165">
        <v>-91.206220000000002</v>
      </c>
      <c r="D1088" s="166">
        <v>5.5</v>
      </c>
      <c r="E1088" s="166" t="s">
        <v>223</v>
      </c>
      <c r="F1088" s="167">
        <v>0</v>
      </c>
    </row>
    <row r="1089" spans="1:6">
      <c r="A1089" s="164">
        <v>1088</v>
      </c>
      <c r="B1089" s="165">
        <v>46.111669999999997</v>
      </c>
      <c r="C1089" s="165">
        <v>-91.227249999999998</v>
      </c>
      <c r="D1089" s="166">
        <v>2</v>
      </c>
      <c r="E1089" s="166" t="s">
        <v>224</v>
      </c>
      <c r="F1089" s="167">
        <v>0</v>
      </c>
    </row>
    <row r="1090" spans="1:6">
      <c r="A1090" s="164">
        <v>1089</v>
      </c>
      <c r="B1090" s="165">
        <v>46.11168</v>
      </c>
      <c r="C1090" s="165">
        <v>-91.226410000000001</v>
      </c>
      <c r="D1090" s="166">
        <v>8</v>
      </c>
      <c r="E1090" s="166" t="s">
        <v>223</v>
      </c>
      <c r="F1090" s="167">
        <v>0</v>
      </c>
    </row>
    <row r="1091" spans="1:6">
      <c r="A1091" s="164">
        <v>1090</v>
      </c>
      <c r="B1091" s="165">
        <v>46.111690000000003</v>
      </c>
      <c r="C1091" s="165">
        <v>-91.225570000000005</v>
      </c>
      <c r="D1091" s="166">
        <v>5</v>
      </c>
      <c r="E1091" s="166" t="s">
        <v>225</v>
      </c>
      <c r="F1091" s="167">
        <v>0</v>
      </c>
    </row>
    <row r="1092" spans="1:6">
      <c r="A1092" s="164">
        <v>1091</v>
      </c>
      <c r="B1092" s="165">
        <v>46.111699999999999</v>
      </c>
      <c r="C1092" s="165">
        <v>-91.224729999999994</v>
      </c>
      <c r="D1092" s="166">
        <v>29</v>
      </c>
      <c r="F1092" s="167">
        <v>0</v>
      </c>
    </row>
    <row r="1093" spans="1:6">
      <c r="A1093" s="164">
        <v>1092</v>
      </c>
      <c r="B1093" s="165">
        <v>46.111800000000002</v>
      </c>
      <c r="C1093" s="165">
        <v>-91.214640000000003</v>
      </c>
      <c r="D1093" s="166">
        <v>19.5</v>
      </c>
      <c r="F1093" s="167">
        <v>0</v>
      </c>
    </row>
    <row r="1094" spans="1:6">
      <c r="A1094" s="164">
        <v>1093</v>
      </c>
      <c r="B1094" s="165">
        <v>46.111809999999998</v>
      </c>
      <c r="C1094" s="165">
        <v>-91.213800000000006</v>
      </c>
      <c r="D1094" s="166">
        <v>10</v>
      </c>
      <c r="E1094" s="166" t="s">
        <v>225</v>
      </c>
      <c r="F1094" s="167">
        <v>2</v>
      </c>
    </row>
    <row r="1095" spans="1:6">
      <c r="A1095" s="164">
        <v>1094</v>
      </c>
      <c r="B1095" s="165">
        <v>46.111820000000002</v>
      </c>
      <c r="C1095" s="165">
        <v>-91.212959999999995</v>
      </c>
      <c r="D1095" s="166">
        <v>11</v>
      </c>
      <c r="E1095" s="166" t="s">
        <v>223</v>
      </c>
      <c r="F1095" s="167">
        <v>3</v>
      </c>
    </row>
    <row r="1096" spans="1:6">
      <c r="A1096" s="164">
        <v>1095</v>
      </c>
      <c r="B1096" s="165">
        <v>46.111829999999998</v>
      </c>
      <c r="C1096" s="165">
        <v>-91.212119999999999</v>
      </c>
      <c r="D1096" s="166">
        <v>9</v>
      </c>
      <c r="E1096" s="166" t="s">
        <v>223</v>
      </c>
      <c r="F1096" s="167">
        <v>2</v>
      </c>
    </row>
    <row r="1097" spans="1:6">
      <c r="A1097" s="164">
        <v>1096</v>
      </c>
      <c r="B1097" s="165">
        <v>46.111840000000001</v>
      </c>
      <c r="C1097" s="165">
        <v>-91.211280000000002</v>
      </c>
      <c r="D1097" s="166">
        <v>8</v>
      </c>
      <c r="E1097" s="166" t="s">
        <v>223</v>
      </c>
      <c r="F1097" s="167">
        <v>0</v>
      </c>
    </row>
    <row r="1098" spans="1:6">
      <c r="A1098" s="164">
        <v>1097</v>
      </c>
      <c r="B1098" s="165">
        <v>46.111849999999997</v>
      </c>
      <c r="C1098" s="165">
        <v>-91.210430000000002</v>
      </c>
      <c r="D1098" s="166">
        <v>5.5</v>
      </c>
      <c r="E1098" s="166" t="s">
        <v>224</v>
      </c>
      <c r="F1098" s="167">
        <v>0</v>
      </c>
    </row>
    <row r="1099" spans="1:6">
      <c r="A1099" s="164">
        <v>1098</v>
      </c>
      <c r="B1099" s="165">
        <v>46.11186</v>
      </c>
      <c r="C1099" s="165">
        <v>-91.209590000000006</v>
      </c>
      <c r="D1099" s="166">
        <v>5.5</v>
      </c>
      <c r="E1099" s="166" t="s">
        <v>223</v>
      </c>
      <c r="F1099" s="167">
        <v>0</v>
      </c>
    </row>
    <row r="1100" spans="1:6">
      <c r="A1100" s="164">
        <v>1099</v>
      </c>
      <c r="B1100" s="165">
        <v>46.111870000000003</v>
      </c>
      <c r="C1100" s="165">
        <v>-91.208749999999995</v>
      </c>
      <c r="D1100" s="166">
        <v>5</v>
      </c>
      <c r="E1100" s="166" t="s">
        <v>223</v>
      </c>
      <c r="F1100" s="167">
        <v>0</v>
      </c>
    </row>
    <row r="1101" spans="1:6">
      <c r="A1101" s="164">
        <v>1100</v>
      </c>
      <c r="B1101" s="165">
        <v>46.111870000000003</v>
      </c>
      <c r="C1101" s="165">
        <v>-91.207909999999998</v>
      </c>
      <c r="D1101" s="166">
        <v>7</v>
      </c>
      <c r="E1101" s="166" t="s">
        <v>223</v>
      </c>
      <c r="F1101" s="167">
        <v>0</v>
      </c>
    </row>
    <row r="1102" spans="1:6">
      <c r="A1102" s="164">
        <v>1101</v>
      </c>
      <c r="B1102" s="165">
        <v>46.111879999999999</v>
      </c>
      <c r="C1102" s="165">
        <v>-91.207070000000002</v>
      </c>
      <c r="D1102" s="166">
        <v>8.5</v>
      </c>
      <c r="E1102" s="166" t="s">
        <v>223</v>
      </c>
      <c r="F1102" s="167">
        <v>0</v>
      </c>
    </row>
    <row r="1103" spans="1:6">
      <c r="A1103" s="164">
        <v>1102</v>
      </c>
      <c r="B1103" s="165">
        <v>46.111890000000002</v>
      </c>
      <c r="C1103" s="165">
        <v>-91.206230000000005</v>
      </c>
      <c r="D1103" s="166">
        <v>5</v>
      </c>
      <c r="E1103" s="166" t="s">
        <v>223</v>
      </c>
      <c r="F1103" s="167">
        <v>0</v>
      </c>
    </row>
    <row r="1104" spans="1:6">
      <c r="A1104" s="164">
        <v>1103</v>
      </c>
      <c r="B1104" s="165">
        <v>46.111899999999999</v>
      </c>
      <c r="C1104" s="165">
        <v>-91.205389999999994</v>
      </c>
      <c r="D1104" s="166">
        <v>7</v>
      </c>
      <c r="E1104" s="166" t="s">
        <v>223</v>
      </c>
      <c r="F1104" s="167">
        <v>0</v>
      </c>
    </row>
    <row r="1105" spans="1:6">
      <c r="A1105" s="164">
        <v>1104</v>
      </c>
      <c r="B1105" s="165">
        <v>46.111910000000002</v>
      </c>
      <c r="C1105" s="165">
        <v>-91.204549999999998</v>
      </c>
      <c r="D1105" s="166">
        <v>2</v>
      </c>
      <c r="E1105" s="166" t="s">
        <v>223</v>
      </c>
      <c r="F1105" s="167">
        <v>0</v>
      </c>
    </row>
    <row r="1106" spans="1:6">
      <c r="A1106" s="164">
        <v>1105</v>
      </c>
      <c r="B1106" s="165">
        <v>46.112270000000002</v>
      </c>
      <c r="C1106" s="165">
        <v>-91.225579999999994</v>
      </c>
      <c r="D1106" s="166">
        <v>8.5</v>
      </c>
      <c r="E1106" s="166" t="s">
        <v>223</v>
      </c>
      <c r="F1106" s="167">
        <v>0</v>
      </c>
    </row>
    <row r="1107" spans="1:6">
      <c r="A1107" s="164">
        <v>1106</v>
      </c>
      <c r="B1107" s="165">
        <v>46.112279999999998</v>
      </c>
      <c r="C1107" s="165">
        <v>-91.224739999999997</v>
      </c>
      <c r="D1107" s="166">
        <v>5</v>
      </c>
      <c r="E1107" s="166" t="s">
        <v>225</v>
      </c>
      <c r="F1107" s="167">
        <v>0</v>
      </c>
    </row>
    <row r="1108" spans="1:6">
      <c r="A1108" s="164">
        <v>1107</v>
      </c>
      <c r="B1108" s="165">
        <v>46.112389999999998</v>
      </c>
      <c r="C1108" s="165">
        <v>-91.214650000000006</v>
      </c>
      <c r="D1108" s="166">
        <v>3</v>
      </c>
      <c r="E1108" s="166" t="s">
        <v>225</v>
      </c>
      <c r="F1108" s="167">
        <v>0</v>
      </c>
    </row>
    <row r="1109" spans="1:6">
      <c r="A1109" s="164">
        <v>1108</v>
      </c>
      <c r="B1109" s="165">
        <v>46.112400000000001</v>
      </c>
      <c r="C1109" s="165">
        <v>-91.213809999999995</v>
      </c>
      <c r="D1109" s="166">
        <v>14</v>
      </c>
      <c r="E1109" s="166" t="s">
        <v>223</v>
      </c>
      <c r="F1109" s="167">
        <v>1</v>
      </c>
    </row>
    <row r="1110" spans="1:6">
      <c r="A1110" s="164">
        <v>1109</v>
      </c>
      <c r="B1110" s="165">
        <v>46.112409999999997</v>
      </c>
      <c r="C1110" s="165">
        <v>-91.212969999999999</v>
      </c>
      <c r="D1110" s="166">
        <v>8.5</v>
      </c>
      <c r="E1110" s="166" t="s">
        <v>223</v>
      </c>
      <c r="F1110" s="167">
        <v>3</v>
      </c>
    </row>
    <row r="1111" spans="1:6">
      <c r="A1111" s="164">
        <v>1110</v>
      </c>
      <c r="B1111" s="165">
        <v>46.11242</v>
      </c>
      <c r="C1111" s="165">
        <v>-91.212130000000002</v>
      </c>
      <c r="D1111" s="166">
        <v>3</v>
      </c>
      <c r="E1111" s="166" t="s">
        <v>225</v>
      </c>
      <c r="F1111" s="167">
        <v>0</v>
      </c>
    </row>
    <row r="1112" spans="1:6">
      <c r="A1112" s="164">
        <v>1111</v>
      </c>
      <c r="B1112" s="165">
        <v>46.11242</v>
      </c>
      <c r="C1112" s="165">
        <v>-91.211290000000005</v>
      </c>
      <c r="D1112" s="166">
        <v>6.5</v>
      </c>
      <c r="E1112" s="166" t="s">
        <v>223</v>
      </c>
      <c r="F1112" s="167">
        <v>0</v>
      </c>
    </row>
    <row r="1113" spans="1:6">
      <c r="A1113" s="164">
        <v>1112</v>
      </c>
      <c r="B1113" s="165">
        <v>46.112430000000003</v>
      </c>
      <c r="C1113" s="165">
        <v>-91.210449999999994</v>
      </c>
      <c r="D1113" s="166">
        <v>5</v>
      </c>
      <c r="E1113" s="166" t="s">
        <v>223</v>
      </c>
      <c r="F1113" s="167">
        <v>0</v>
      </c>
    </row>
    <row r="1114" spans="1:6">
      <c r="A1114" s="164">
        <v>1113</v>
      </c>
      <c r="B1114" s="165">
        <v>46.112439999999999</v>
      </c>
      <c r="C1114" s="165">
        <v>-91.209609999999998</v>
      </c>
      <c r="D1114" s="166">
        <v>5</v>
      </c>
      <c r="E1114" s="166" t="s">
        <v>223</v>
      </c>
      <c r="F1114" s="167">
        <v>0</v>
      </c>
    </row>
    <row r="1115" spans="1:6">
      <c r="A1115" s="164">
        <v>1114</v>
      </c>
      <c r="B1115" s="165">
        <v>46.112450000000003</v>
      </c>
      <c r="C1115" s="165">
        <v>-91.208759999999998</v>
      </c>
      <c r="D1115" s="166">
        <v>4.5</v>
      </c>
      <c r="E1115" s="166" t="s">
        <v>223</v>
      </c>
      <c r="F1115" s="167">
        <v>0</v>
      </c>
    </row>
    <row r="1116" spans="1:6">
      <c r="A1116" s="164">
        <v>1115</v>
      </c>
      <c r="B1116" s="165">
        <v>46.112459999999999</v>
      </c>
      <c r="C1116" s="165">
        <v>-91.207920000000001</v>
      </c>
      <c r="D1116" s="166">
        <v>5</v>
      </c>
      <c r="E1116" s="166" t="s">
        <v>223</v>
      </c>
      <c r="F1116" s="167">
        <v>0</v>
      </c>
    </row>
    <row r="1117" spans="1:6">
      <c r="A1117" s="164">
        <v>1116</v>
      </c>
      <c r="B1117" s="165">
        <v>46.112470000000002</v>
      </c>
      <c r="C1117" s="165">
        <v>-91.207080000000005</v>
      </c>
      <c r="D1117" s="166">
        <v>5.5</v>
      </c>
      <c r="E1117" s="166" t="s">
        <v>223</v>
      </c>
      <c r="F1117" s="167">
        <v>0</v>
      </c>
    </row>
    <row r="1118" spans="1:6">
      <c r="A1118" s="164">
        <v>1117</v>
      </c>
      <c r="B1118" s="165">
        <v>46.112479999999998</v>
      </c>
      <c r="C1118" s="165">
        <v>-91.206239999999994</v>
      </c>
      <c r="D1118" s="166">
        <v>3.5</v>
      </c>
      <c r="E1118" s="166" t="s">
        <v>223</v>
      </c>
      <c r="F1118" s="167">
        <v>0</v>
      </c>
    </row>
    <row r="1119" spans="1:6">
      <c r="A1119" s="164">
        <v>1118</v>
      </c>
      <c r="B1119" s="165">
        <v>46.112490000000001</v>
      </c>
      <c r="C1119" s="165">
        <v>-91.205399999999997</v>
      </c>
      <c r="D1119" s="166">
        <v>4</v>
      </c>
      <c r="E1119" s="166" t="s">
        <v>223</v>
      </c>
      <c r="F1119" s="167">
        <v>0</v>
      </c>
    </row>
    <row r="1120" spans="1:6">
      <c r="A1120" s="164">
        <v>1119</v>
      </c>
      <c r="B1120" s="165">
        <v>46.112499999999997</v>
      </c>
      <c r="C1120" s="165">
        <v>-91.204560000000001</v>
      </c>
      <c r="D1120" s="166">
        <v>2.5</v>
      </c>
      <c r="E1120" s="166" t="s">
        <v>223</v>
      </c>
      <c r="F1120" s="167">
        <v>0</v>
      </c>
    </row>
    <row r="1121" spans="1:6">
      <c r="A1121" s="164">
        <v>1120</v>
      </c>
      <c r="B1121" s="165">
        <v>46.11298</v>
      </c>
      <c r="C1121" s="165">
        <v>-91.213819999999998</v>
      </c>
      <c r="D1121" s="166">
        <v>5.5</v>
      </c>
      <c r="E1121" s="166" t="s">
        <v>223</v>
      </c>
      <c r="F1121" s="167">
        <v>0</v>
      </c>
    </row>
    <row r="1122" spans="1:6">
      <c r="A1122" s="164">
        <v>1121</v>
      </c>
      <c r="B1122" s="165">
        <v>46.112990000000003</v>
      </c>
      <c r="C1122" s="165">
        <v>-91.212980000000002</v>
      </c>
      <c r="D1122" s="166">
        <v>6.5</v>
      </c>
      <c r="E1122" s="166" t="s">
        <v>223</v>
      </c>
      <c r="F1122" s="167">
        <v>0</v>
      </c>
    </row>
    <row r="1123" spans="1:6">
      <c r="A1123" s="164">
        <v>1122</v>
      </c>
      <c r="B1123" s="165">
        <v>46.113</v>
      </c>
      <c r="C1123" s="165">
        <v>-91.212140000000005</v>
      </c>
      <c r="D1123" s="166">
        <v>6.5</v>
      </c>
      <c r="E1123" s="166" t="s">
        <v>223</v>
      </c>
      <c r="F1123" s="167">
        <v>0</v>
      </c>
    </row>
    <row r="1124" spans="1:6">
      <c r="A1124" s="164">
        <v>1123</v>
      </c>
      <c r="B1124" s="165">
        <v>46.113010000000003</v>
      </c>
      <c r="C1124" s="165">
        <v>-91.211299999999994</v>
      </c>
      <c r="D1124" s="166">
        <v>5.5</v>
      </c>
      <c r="E1124" s="166" t="s">
        <v>223</v>
      </c>
      <c r="F1124" s="167">
        <v>0</v>
      </c>
    </row>
    <row r="1125" spans="1:6">
      <c r="A1125" s="164">
        <v>1124</v>
      </c>
      <c r="B1125" s="165">
        <v>46.113019999999999</v>
      </c>
      <c r="C1125" s="165">
        <v>-91.210459999999998</v>
      </c>
      <c r="D1125" s="166">
        <v>4.5</v>
      </c>
      <c r="E1125" s="166" t="s">
        <v>223</v>
      </c>
      <c r="F1125" s="167">
        <v>0</v>
      </c>
    </row>
    <row r="1126" spans="1:6">
      <c r="A1126" s="164">
        <v>1125</v>
      </c>
      <c r="B1126" s="165">
        <v>46.113030000000002</v>
      </c>
      <c r="C1126" s="165">
        <v>-91.209620000000001</v>
      </c>
      <c r="D1126" s="166">
        <v>5.5</v>
      </c>
      <c r="E1126" s="166" t="s">
        <v>223</v>
      </c>
      <c r="F1126" s="167">
        <v>0</v>
      </c>
    </row>
    <row r="1127" spans="1:6">
      <c r="A1127" s="164">
        <v>1126</v>
      </c>
      <c r="B1127" s="165">
        <v>46.113039999999998</v>
      </c>
      <c r="C1127" s="165">
        <v>-91.208780000000004</v>
      </c>
      <c r="D1127" s="166">
        <v>4.5</v>
      </c>
      <c r="E1127" s="166" t="s">
        <v>223</v>
      </c>
      <c r="F1127" s="167">
        <v>0</v>
      </c>
    </row>
    <row r="1128" spans="1:6">
      <c r="A1128" s="164">
        <v>1127</v>
      </c>
      <c r="B1128" s="165">
        <v>46.113039999999998</v>
      </c>
      <c r="C1128" s="165">
        <v>-91.207939999999994</v>
      </c>
      <c r="D1128" s="166">
        <v>4.5</v>
      </c>
      <c r="E1128" s="166" t="s">
        <v>223</v>
      </c>
      <c r="F1128" s="167">
        <v>0</v>
      </c>
    </row>
    <row r="1129" spans="1:6">
      <c r="A1129" s="164">
        <v>1128</v>
      </c>
      <c r="B1129" s="165">
        <v>46.113050000000001</v>
      </c>
      <c r="C1129" s="165">
        <v>-91.207099999999997</v>
      </c>
      <c r="D1129" s="166">
        <v>5</v>
      </c>
      <c r="E1129" s="166" t="s">
        <v>223</v>
      </c>
      <c r="F1129" s="167">
        <v>0</v>
      </c>
    </row>
    <row r="1130" spans="1:6">
      <c r="A1130" s="164">
        <v>1129</v>
      </c>
      <c r="B1130" s="165">
        <v>46.113059999999997</v>
      </c>
      <c r="C1130" s="165">
        <v>-91.20626</v>
      </c>
      <c r="D1130" s="166">
        <v>4.5</v>
      </c>
      <c r="E1130" s="166" t="s">
        <v>223</v>
      </c>
      <c r="F1130" s="167">
        <v>0</v>
      </c>
    </row>
    <row r="1131" spans="1:6">
      <c r="A1131" s="164">
        <v>1130</v>
      </c>
      <c r="B1131" s="165">
        <v>46.11307</v>
      </c>
      <c r="C1131" s="165">
        <v>-91.205410000000001</v>
      </c>
      <c r="D1131" s="166">
        <v>4</v>
      </c>
      <c r="E1131" s="166" t="s">
        <v>223</v>
      </c>
      <c r="F1131" s="167">
        <v>0</v>
      </c>
    </row>
    <row r="1132" spans="1:6">
      <c r="A1132" s="164">
        <v>1131</v>
      </c>
      <c r="B1132" s="165">
        <v>46.113590000000002</v>
      </c>
      <c r="C1132" s="165">
        <v>-91.211309999999997</v>
      </c>
      <c r="D1132" s="166">
        <v>4</v>
      </c>
      <c r="E1132" s="166" t="s">
        <v>224</v>
      </c>
      <c r="F1132" s="167">
        <v>0</v>
      </c>
    </row>
    <row r="1133" spans="1:6">
      <c r="A1133" s="164">
        <v>1132</v>
      </c>
      <c r="B1133" s="165">
        <v>46.113599999999998</v>
      </c>
      <c r="C1133" s="165">
        <v>-91.210470000000001</v>
      </c>
      <c r="D1133" s="166">
        <v>4.5</v>
      </c>
      <c r="E1133" s="166" t="s">
        <v>223</v>
      </c>
      <c r="F1133" s="167">
        <v>0</v>
      </c>
    </row>
    <row r="1134" spans="1:6">
      <c r="A1134" s="164">
        <v>1133</v>
      </c>
      <c r="B1134" s="165">
        <v>46.113610000000001</v>
      </c>
      <c r="C1134" s="165">
        <v>-91.209630000000004</v>
      </c>
      <c r="D1134" s="166">
        <v>4</v>
      </c>
      <c r="E1134" s="166" t="s">
        <v>223</v>
      </c>
      <c r="F1134" s="167">
        <v>0</v>
      </c>
    </row>
    <row r="1135" spans="1:6">
      <c r="A1135" s="164">
        <v>1134</v>
      </c>
      <c r="B1135" s="165">
        <v>46.113619999999997</v>
      </c>
      <c r="C1135" s="165">
        <v>-91.208789999999993</v>
      </c>
      <c r="D1135" s="166">
        <v>5</v>
      </c>
      <c r="E1135" s="166" t="s">
        <v>223</v>
      </c>
      <c r="F1135" s="167">
        <v>0</v>
      </c>
    </row>
    <row r="1136" spans="1:6">
      <c r="A1136" s="164">
        <v>1135</v>
      </c>
      <c r="B1136" s="165">
        <v>46.113630000000001</v>
      </c>
      <c r="C1136" s="165">
        <v>-91.207949999999997</v>
      </c>
      <c r="D1136" s="166">
        <v>4.5</v>
      </c>
      <c r="E1136" s="166" t="s">
        <v>223</v>
      </c>
      <c r="F1136" s="167">
        <v>0</v>
      </c>
    </row>
    <row r="1137" spans="1:6">
      <c r="A1137" s="164">
        <v>1136</v>
      </c>
      <c r="B1137" s="165">
        <v>46.113639999999997</v>
      </c>
      <c r="C1137" s="165">
        <v>-91.20711</v>
      </c>
      <c r="D1137" s="166">
        <v>4.5</v>
      </c>
      <c r="E1137" s="166" t="s">
        <v>223</v>
      </c>
      <c r="F1137" s="167">
        <v>0</v>
      </c>
    </row>
    <row r="1138" spans="1:6">
      <c r="A1138" s="164">
        <v>1137</v>
      </c>
      <c r="B1138" s="165">
        <v>46.11365</v>
      </c>
      <c r="C1138" s="165">
        <v>-91.206270000000004</v>
      </c>
      <c r="D1138" s="166">
        <v>4.5</v>
      </c>
      <c r="E1138" s="166" t="s">
        <v>223</v>
      </c>
      <c r="F1138" s="167">
        <v>0</v>
      </c>
    </row>
    <row r="1139" spans="1:6">
      <c r="A1139" s="164">
        <v>1138</v>
      </c>
      <c r="B1139" s="165">
        <v>46.113660000000003</v>
      </c>
      <c r="C1139" s="165">
        <v>-91.205430000000007</v>
      </c>
      <c r="D1139" s="166">
        <v>3</v>
      </c>
      <c r="E1139" s="166" t="s">
        <v>223</v>
      </c>
      <c r="F1139" s="167">
        <v>0</v>
      </c>
    </row>
    <row r="1140" spans="1:6">
      <c r="A1140" s="164">
        <v>1139</v>
      </c>
      <c r="B1140" s="165">
        <v>46.114190000000001</v>
      </c>
      <c r="C1140" s="165">
        <v>-91.210489999999993</v>
      </c>
      <c r="D1140" s="166">
        <v>4</v>
      </c>
      <c r="E1140" s="166" t="s">
        <v>223</v>
      </c>
      <c r="F1140" s="167">
        <v>0</v>
      </c>
    </row>
    <row r="1141" spans="1:6">
      <c r="A1141" s="164">
        <v>1140</v>
      </c>
      <c r="B1141" s="165">
        <v>46.114199999999997</v>
      </c>
      <c r="C1141" s="165">
        <v>-91.209649999999996</v>
      </c>
      <c r="D1141" s="166">
        <v>4</v>
      </c>
      <c r="E1141" s="166" t="s">
        <v>223</v>
      </c>
      <c r="F1141" s="167">
        <v>0</v>
      </c>
    </row>
    <row r="1142" spans="1:6">
      <c r="A1142" s="164">
        <v>1141</v>
      </c>
      <c r="B1142" s="165">
        <v>46.11421</v>
      </c>
      <c r="C1142" s="165">
        <v>-91.208799999999997</v>
      </c>
      <c r="D1142" s="166">
        <v>4</v>
      </c>
      <c r="E1142" s="166" t="s">
        <v>224</v>
      </c>
      <c r="F1142" s="167">
        <v>0</v>
      </c>
    </row>
    <row r="1143" spans="1:6">
      <c r="A1143" s="164">
        <v>1142</v>
      </c>
      <c r="B1143" s="165">
        <v>46.114220000000003</v>
      </c>
      <c r="C1143" s="165">
        <v>-91.20796</v>
      </c>
      <c r="D1143" s="166">
        <v>3.5</v>
      </c>
      <c r="E1143" s="166" t="s">
        <v>223</v>
      </c>
      <c r="F1143" s="167">
        <v>0</v>
      </c>
    </row>
    <row r="1144" spans="1:6">
      <c r="A1144" s="164">
        <v>1143</v>
      </c>
      <c r="B1144" s="165">
        <v>46.114220000000003</v>
      </c>
      <c r="C1144" s="165">
        <v>-91.207120000000003</v>
      </c>
      <c r="D1144" s="166">
        <v>2</v>
      </c>
      <c r="E1144" s="166" t="s">
        <v>223</v>
      </c>
      <c r="F1144" s="167">
        <v>0</v>
      </c>
    </row>
  </sheetData>
  <sheetProtection formatCells="0" sort="0"/>
  <protectedRanges>
    <protectedRange sqref="E338:E1144" name="Range1"/>
    <protectedRange sqref="E304:E337" name="Range1_2"/>
    <protectedRange sqref="E2:E303" name="Range1_3"/>
    <protectedRange sqref="B2:C8" name="Range1_1_1"/>
  </protectedRanges>
  <dataValidations count="5">
    <dataValidation type="list" allowBlank="1" showInputMessage="1" showErrorMessage="1" error="Please enter a rake fullness rating of 1, 2, 3 or V (visual).  If species not found, leave cell blank." sqref="F2:G1144">
      <formula1>"V,v,1,2,3"</formula1>
    </dataValidation>
    <dataValidation type="decimal" allowBlank="1" showInputMessage="1" showErrorMessage="1" error="Is your depth really more than 99 feet?" sqref="D2:D65472">
      <formula1>0.1</formula1>
      <formula2>99</formula2>
    </dataValidation>
    <dataValidation type="list" allowBlank="1" showInputMessage="1" showErrorMessage="1" error="Please enter M (muck), S (sand), or R (rock).  If sediment type unknown, leave cell blank." sqref="E2:E1144">
      <formula1>"M,m,s,S,R,r"</formula1>
    </dataValidation>
    <dataValidation type="list" allowBlank="1" showInputMessage="1" showErrorMessage="1" sqref="F1145:F65472">
      <formula1>"V,v,1,2,3"</formula1>
    </dataValidation>
    <dataValidation type="whole" allowBlank="1" showInputMessage="1" showErrorMessage="1" errorTitle="Presence/Absence Data" error="Enter 1 if present" sqref="G1145:G65472">
      <formula1>1</formula1>
      <formula2>1</formula2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M1208"/>
  <sheetViews>
    <sheetView workbookViewId="0">
      <pane xSplit="10" ySplit="1" topLeftCell="K2" activePane="bottomRight" state="frozen"/>
      <selection pane="topRight" activeCell="K1" sqref="K1"/>
      <selection pane="bottomLeft" activeCell="A2" sqref="A2"/>
      <selection pane="bottomRight" activeCell="I5" sqref="I5"/>
    </sheetView>
  </sheetViews>
  <sheetFormatPr defaultColWidth="5.7109375" defaultRowHeight="12.75"/>
  <cols>
    <col min="1" max="1" width="11.5703125" style="4" bestFit="1" customWidth="1"/>
    <col min="2" max="2" width="4.42578125" style="43" customWidth="1"/>
    <col min="3" max="4" width="7.85546875" style="43" customWidth="1"/>
    <col min="5" max="6" width="7" style="43" customWidth="1"/>
    <col min="7" max="8" width="4.42578125" style="43" customWidth="1"/>
    <col min="9" max="9" width="15.7109375" style="47" customWidth="1"/>
    <col min="10" max="10" width="5" style="12" bestFit="1" customWidth="1"/>
    <col min="11" max="11" width="11" style="4" customWidth="1"/>
    <col min="12" max="12" width="13.28515625" style="4" customWidth="1"/>
    <col min="13" max="15" width="5.7109375" style="4" customWidth="1"/>
    <col min="16" max="16" width="24.85546875" style="4" bestFit="1" customWidth="1"/>
    <col min="17" max="17" width="5.7109375" style="4" customWidth="1"/>
    <col min="18" max="19" width="6.7109375" style="4" customWidth="1"/>
    <col min="20" max="23" width="5.7109375" style="9" customWidth="1"/>
    <col min="24" max="155" width="5.7109375" style="4" customWidth="1"/>
    <col min="156" max="156" width="5.7109375" style="9" customWidth="1"/>
    <col min="157" max="16384" width="5.7109375" style="4"/>
  </cols>
  <sheetData>
    <row r="1" spans="1:169" s="3" customFormat="1" ht="190.15" customHeight="1">
      <c r="A1" s="13" t="s">
        <v>15</v>
      </c>
      <c r="B1" s="25" t="s">
        <v>21</v>
      </c>
      <c r="C1" s="25" t="s">
        <v>30</v>
      </c>
      <c r="D1" s="25" t="s">
        <v>31</v>
      </c>
      <c r="E1" s="26" t="s">
        <v>29</v>
      </c>
      <c r="F1" s="26" t="s">
        <v>66</v>
      </c>
      <c r="G1" s="27" t="s">
        <v>18</v>
      </c>
      <c r="H1" s="44" t="s">
        <v>19</v>
      </c>
      <c r="I1" s="14"/>
      <c r="J1" s="46" t="s">
        <v>0</v>
      </c>
      <c r="K1" s="108" t="s">
        <v>218</v>
      </c>
      <c r="L1" s="3" t="s">
        <v>22</v>
      </c>
      <c r="M1" s="10" t="s">
        <v>42</v>
      </c>
      <c r="N1" s="3" t="s">
        <v>67</v>
      </c>
      <c r="O1" s="3" t="s">
        <v>17</v>
      </c>
      <c r="P1" s="6" t="s">
        <v>4</v>
      </c>
      <c r="Q1" s="6" t="s">
        <v>210</v>
      </c>
      <c r="R1" s="8" t="s">
        <v>68</v>
      </c>
      <c r="S1" s="8" t="s">
        <v>40</v>
      </c>
      <c r="T1" s="30" t="s">
        <v>69</v>
      </c>
      <c r="U1" s="30" t="s">
        <v>64</v>
      </c>
      <c r="V1" s="30" t="s">
        <v>207</v>
      </c>
      <c r="W1" s="30" t="s">
        <v>65</v>
      </c>
      <c r="X1" s="5" t="s">
        <v>70</v>
      </c>
      <c r="Y1" s="5" t="s">
        <v>71</v>
      </c>
      <c r="Z1" s="5" t="s">
        <v>72</v>
      </c>
      <c r="AA1" s="5" t="s">
        <v>73</v>
      </c>
      <c r="AB1" s="5" t="s">
        <v>74</v>
      </c>
      <c r="AC1" s="5" t="s">
        <v>75</v>
      </c>
      <c r="AD1" s="5" t="s">
        <v>76</v>
      </c>
      <c r="AE1" s="5" t="s">
        <v>77</v>
      </c>
      <c r="AF1" s="5" t="s">
        <v>78</v>
      </c>
      <c r="AG1" s="5" t="s">
        <v>209</v>
      </c>
      <c r="AH1" s="5" t="s">
        <v>79</v>
      </c>
      <c r="AI1" s="5" t="s">
        <v>80</v>
      </c>
      <c r="AJ1" s="5" t="s">
        <v>81</v>
      </c>
      <c r="AK1" s="5" t="s">
        <v>82</v>
      </c>
      <c r="AL1" s="5" t="s">
        <v>83</v>
      </c>
      <c r="AM1" s="5" t="s">
        <v>84</v>
      </c>
      <c r="AN1" s="5" t="s">
        <v>85</v>
      </c>
      <c r="AO1" s="5" t="s">
        <v>86</v>
      </c>
      <c r="AP1" s="5" t="s">
        <v>87</v>
      </c>
      <c r="AQ1" s="5" t="s">
        <v>88</v>
      </c>
      <c r="AR1" s="5" t="s">
        <v>89</v>
      </c>
      <c r="AS1" s="5" t="s">
        <v>90</v>
      </c>
      <c r="AT1" s="5" t="s">
        <v>91</v>
      </c>
      <c r="AU1" s="5" t="s">
        <v>92</v>
      </c>
      <c r="AV1" s="5" t="s">
        <v>93</v>
      </c>
      <c r="AW1" s="5" t="s">
        <v>94</v>
      </c>
      <c r="AX1" s="5" t="s">
        <v>95</v>
      </c>
      <c r="AY1" s="5" t="s">
        <v>96</v>
      </c>
      <c r="AZ1" s="5" t="s">
        <v>97</v>
      </c>
      <c r="BA1" s="5" t="s">
        <v>98</v>
      </c>
      <c r="BB1" s="5" t="s">
        <v>99</v>
      </c>
      <c r="BC1" s="5" t="s">
        <v>100</v>
      </c>
      <c r="BD1" s="5" t="s">
        <v>101</v>
      </c>
      <c r="BE1" s="5" t="s">
        <v>102</v>
      </c>
      <c r="BF1" s="5" t="s">
        <v>103</v>
      </c>
      <c r="BG1" s="5" t="s">
        <v>104</v>
      </c>
      <c r="BH1" s="5" t="s">
        <v>105</v>
      </c>
      <c r="BI1" s="5" t="s">
        <v>106</v>
      </c>
      <c r="BJ1" s="5" t="s">
        <v>107</v>
      </c>
      <c r="BK1" s="5" t="s">
        <v>108</v>
      </c>
      <c r="BL1" s="5" t="s">
        <v>109</v>
      </c>
      <c r="BM1" s="5" t="s">
        <v>110</v>
      </c>
      <c r="BN1" s="5" t="s">
        <v>111</v>
      </c>
      <c r="BO1" s="5" t="s">
        <v>112</v>
      </c>
      <c r="BP1" s="5" t="s">
        <v>113</v>
      </c>
      <c r="BQ1" s="5" t="s">
        <v>114</v>
      </c>
      <c r="BR1" s="5" t="s">
        <v>115</v>
      </c>
      <c r="BS1" s="5" t="s">
        <v>116</v>
      </c>
      <c r="BT1" s="5" t="s">
        <v>117</v>
      </c>
      <c r="BU1" s="5" t="s">
        <v>118</v>
      </c>
      <c r="BV1" s="5" t="s">
        <v>119</v>
      </c>
      <c r="BW1" s="5" t="s">
        <v>120</v>
      </c>
      <c r="BX1" s="5" t="s">
        <v>121</v>
      </c>
      <c r="BY1" s="5" t="s">
        <v>122</v>
      </c>
      <c r="BZ1" s="5" t="s">
        <v>123</v>
      </c>
      <c r="CA1" s="5" t="s">
        <v>124</v>
      </c>
      <c r="CB1" s="5" t="s">
        <v>125</v>
      </c>
      <c r="CC1" s="5" t="s">
        <v>126</v>
      </c>
      <c r="CD1" s="5" t="s">
        <v>127</v>
      </c>
      <c r="CE1" s="5" t="s">
        <v>128</v>
      </c>
      <c r="CF1" s="5" t="s">
        <v>129</v>
      </c>
      <c r="CG1" s="5" t="s">
        <v>130</v>
      </c>
      <c r="CH1" s="5" t="s">
        <v>131</v>
      </c>
      <c r="CI1" s="5" t="s">
        <v>132</v>
      </c>
      <c r="CJ1" s="5" t="s">
        <v>133</v>
      </c>
      <c r="CK1" s="5" t="s">
        <v>134</v>
      </c>
      <c r="CL1" s="5" t="s">
        <v>135</v>
      </c>
      <c r="CM1" s="5" t="s">
        <v>136</v>
      </c>
      <c r="CN1" s="5" t="s">
        <v>137</v>
      </c>
      <c r="CO1" s="5" t="s">
        <v>138</v>
      </c>
      <c r="CP1" s="5" t="s">
        <v>139</v>
      </c>
      <c r="CQ1" s="5" t="s">
        <v>140</v>
      </c>
      <c r="CR1" s="5" t="s">
        <v>141</v>
      </c>
      <c r="CS1" s="5" t="s">
        <v>142</v>
      </c>
      <c r="CT1" s="5" t="s">
        <v>143</v>
      </c>
      <c r="CU1" s="5" t="s">
        <v>144</v>
      </c>
      <c r="CV1" s="5" t="s">
        <v>145</v>
      </c>
      <c r="CW1" s="5" t="s">
        <v>146</v>
      </c>
      <c r="CX1" s="5" t="s">
        <v>147</v>
      </c>
      <c r="CY1" s="5" t="s">
        <v>148</v>
      </c>
      <c r="CZ1" s="5" t="s">
        <v>149</v>
      </c>
      <c r="DA1" s="5" t="s">
        <v>150</v>
      </c>
      <c r="DB1" s="5" t="s">
        <v>151</v>
      </c>
      <c r="DC1" s="5" t="s">
        <v>152</v>
      </c>
      <c r="DD1" s="5" t="s">
        <v>153</v>
      </c>
      <c r="DE1" s="5" t="s">
        <v>154</v>
      </c>
      <c r="DF1" s="5" t="s">
        <v>155</v>
      </c>
      <c r="DG1" s="5" t="s">
        <v>156</v>
      </c>
      <c r="DH1" s="5" t="s">
        <v>157</v>
      </c>
      <c r="DI1" s="5" t="s">
        <v>158</v>
      </c>
      <c r="DJ1" s="5" t="s">
        <v>159</v>
      </c>
      <c r="DK1" s="5" t="s">
        <v>160</v>
      </c>
      <c r="DL1" s="5" t="s">
        <v>161</v>
      </c>
      <c r="DM1" s="5" t="s">
        <v>162</v>
      </c>
      <c r="DN1" s="5" t="s">
        <v>163</v>
      </c>
      <c r="DO1" s="5" t="s">
        <v>164</v>
      </c>
      <c r="DP1" s="5" t="s">
        <v>165</v>
      </c>
      <c r="DQ1" s="5" t="s">
        <v>166</v>
      </c>
      <c r="DR1" s="5" t="s">
        <v>167</v>
      </c>
      <c r="DS1" s="5" t="s">
        <v>168</v>
      </c>
      <c r="DT1" s="5" t="s">
        <v>169</v>
      </c>
      <c r="DU1" s="5" t="s">
        <v>170</v>
      </c>
      <c r="DV1" s="5" t="s">
        <v>171</v>
      </c>
      <c r="DW1" s="5" t="s">
        <v>172</v>
      </c>
      <c r="DX1" s="5" t="s">
        <v>173</v>
      </c>
      <c r="DY1" s="5" t="s">
        <v>174</v>
      </c>
      <c r="DZ1" s="5" t="s">
        <v>175</v>
      </c>
      <c r="EA1" s="5" t="s">
        <v>176</v>
      </c>
      <c r="EB1" s="5" t="s">
        <v>177</v>
      </c>
      <c r="EC1" s="5" t="s">
        <v>178</v>
      </c>
      <c r="ED1" s="5" t="s">
        <v>179</v>
      </c>
      <c r="EE1" s="5" t="s">
        <v>180</v>
      </c>
      <c r="EF1" s="5" t="s">
        <v>181</v>
      </c>
      <c r="EG1" s="5" t="s">
        <v>182</v>
      </c>
      <c r="EH1" s="5" t="s">
        <v>183</v>
      </c>
      <c r="EI1" s="5" t="s">
        <v>184</v>
      </c>
      <c r="EJ1" s="5" t="s">
        <v>185</v>
      </c>
      <c r="EK1" s="5" t="s">
        <v>186</v>
      </c>
      <c r="EL1" s="5" t="s">
        <v>187</v>
      </c>
      <c r="EM1" s="5" t="s">
        <v>188</v>
      </c>
      <c r="EN1" s="5" t="s">
        <v>189</v>
      </c>
      <c r="EO1" s="5" t="s">
        <v>190</v>
      </c>
      <c r="EP1" s="5" t="s">
        <v>191</v>
      </c>
      <c r="EQ1" s="5" t="s">
        <v>192</v>
      </c>
      <c r="ER1" s="5" t="s">
        <v>193</v>
      </c>
      <c r="ES1" s="5" t="s">
        <v>194</v>
      </c>
      <c r="ET1" s="5" t="s">
        <v>195</v>
      </c>
      <c r="EU1" s="5" t="s">
        <v>196</v>
      </c>
      <c r="EV1" s="5" t="s">
        <v>197</v>
      </c>
      <c r="EW1" s="5" t="s">
        <v>198</v>
      </c>
      <c r="EX1" s="5" t="s">
        <v>199</v>
      </c>
      <c r="EY1" s="5" t="s">
        <v>200</v>
      </c>
      <c r="EZ1" s="39" t="s">
        <v>211</v>
      </c>
      <c r="FA1" s="40" t="s">
        <v>212</v>
      </c>
      <c r="FB1" s="40" t="s">
        <v>213</v>
      </c>
      <c r="FC1" s="41" t="s">
        <v>201</v>
      </c>
      <c r="FD1" s="41" t="s">
        <v>202</v>
      </c>
      <c r="FE1" s="3" t="s">
        <v>51</v>
      </c>
      <c r="FF1" s="3" t="s">
        <v>50</v>
      </c>
      <c r="FG1" s="3" t="s">
        <v>5</v>
      </c>
      <c r="FH1" s="3" t="s">
        <v>6</v>
      </c>
      <c r="FI1" s="3" t="s">
        <v>7</v>
      </c>
      <c r="FJ1" s="3" t="s">
        <v>8</v>
      </c>
      <c r="FK1" s="3" t="s">
        <v>9</v>
      </c>
      <c r="FL1" s="3" t="s">
        <v>10</v>
      </c>
      <c r="FM1" s="3" t="s">
        <v>11</v>
      </c>
    </row>
    <row r="2" spans="1:169">
      <c r="A2" s="15" t="s">
        <v>44</v>
      </c>
      <c r="B2" s="28">
        <f t="shared" ref="B2:B65" si="0">COUNT(R2:EY2,FE2:FM2)</f>
        <v>0</v>
      </c>
      <c r="C2" s="28" t="str">
        <f t="shared" ref="C2:C65" si="1">IF(COUNT(R2:EY2,FE2:FM2)&gt;0,COUNT(R2:EY2,FE2:FM2),"")</f>
        <v/>
      </c>
      <c r="D2" s="28" t="str">
        <f t="shared" ref="D2:D65" si="2">IF(COUNT(T2:BJ2,BL2:BT2,BV2:CB2,CD2:EY2,FE2:FM2)&gt;0,COUNT(T2:BJ2,BL2:BT2,BV2:CB2,CD2:EY2,FE2:FM2),"")</f>
        <v/>
      </c>
      <c r="E2" s="28">
        <f t="shared" ref="E2:E65" si="3">IF(H2=1,COUNT(R2:EY2,FE2:FM2),"")</f>
        <v>0</v>
      </c>
      <c r="F2" s="28">
        <f t="shared" ref="F2:F65" si="4">IF(H2=1,COUNT(T2:BJ2,BL2:BT2,BV2:CB2,CD2:EY2,FE2:FM2),"")</f>
        <v>0</v>
      </c>
      <c r="G2" s="28" t="str">
        <f t="shared" ref="G2:G65" si="5">IF($B2&gt;=1,$M2,"")</f>
        <v/>
      </c>
      <c r="H2" s="45">
        <f>IF(AND(M2&gt;0,M2&lt;=STATS!$C$22),1,"")</f>
        <v>1</v>
      </c>
      <c r="I2" s="106" t="s">
        <v>219</v>
      </c>
      <c r="J2" s="11">
        <v>1</v>
      </c>
      <c r="K2">
        <v>46.073430000000002</v>
      </c>
      <c r="L2">
        <v>-91.246579999999994</v>
      </c>
      <c r="M2" s="4">
        <v>4</v>
      </c>
      <c r="N2" s="4" t="s">
        <v>223</v>
      </c>
      <c r="R2" s="7"/>
      <c r="S2" s="7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EZ2" s="42"/>
      <c r="FA2" s="42"/>
      <c r="FB2" s="42"/>
      <c r="FC2" s="42"/>
      <c r="FD2" s="42"/>
    </row>
    <row r="3" spans="1:169">
      <c r="A3" s="15" t="s">
        <v>25</v>
      </c>
      <c r="B3" s="28">
        <f t="shared" si="0"/>
        <v>0</v>
      </c>
      <c r="C3" s="28" t="str">
        <f t="shared" si="1"/>
        <v/>
      </c>
      <c r="D3" s="28" t="str">
        <f t="shared" si="2"/>
        <v/>
      </c>
      <c r="E3" s="28">
        <f t="shared" si="3"/>
        <v>0</v>
      </c>
      <c r="F3" s="28">
        <f t="shared" si="4"/>
        <v>0</v>
      </c>
      <c r="G3" s="28" t="str">
        <f t="shared" si="5"/>
        <v/>
      </c>
      <c r="H3" s="45">
        <f>IF(AND(M3&gt;0,M3&lt;=STATS!$C$22),1,"")</f>
        <v>1</v>
      </c>
      <c r="I3" s="106" t="s">
        <v>220</v>
      </c>
      <c r="J3" s="11">
        <v>2</v>
      </c>
      <c r="K3">
        <v>46.073439999999998</v>
      </c>
      <c r="L3">
        <v>-91.245739999999998</v>
      </c>
      <c r="M3" s="4">
        <v>4</v>
      </c>
      <c r="N3" s="4" t="s">
        <v>223</v>
      </c>
      <c r="R3" s="7"/>
      <c r="S3" s="7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EZ3" s="42"/>
      <c r="FA3" s="42"/>
      <c r="FB3" s="42"/>
      <c r="FC3" s="42"/>
      <c r="FD3" s="42"/>
    </row>
    <row r="4" spans="1:169">
      <c r="A4" s="15" t="s">
        <v>26</v>
      </c>
      <c r="B4" s="28">
        <f t="shared" si="0"/>
        <v>0</v>
      </c>
      <c r="C4" s="28" t="str">
        <f t="shared" si="1"/>
        <v/>
      </c>
      <c r="D4" s="28" t="str">
        <f t="shared" si="2"/>
        <v/>
      </c>
      <c r="E4" s="28">
        <f t="shared" si="3"/>
        <v>0</v>
      </c>
      <c r="F4" s="28">
        <f t="shared" si="4"/>
        <v>0</v>
      </c>
      <c r="G4" s="28" t="str">
        <f t="shared" si="5"/>
        <v/>
      </c>
      <c r="H4" s="45">
        <f>IF(AND(M4&gt;0,M4&lt;=STATS!$C$22),1,"")</f>
        <v>1</v>
      </c>
      <c r="I4" s="105">
        <v>2435700</v>
      </c>
      <c r="J4" s="11">
        <v>3</v>
      </c>
      <c r="K4">
        <v>46.073999999999998</v>
      </c>
      <c r="L4">
        <v>-91.248270000000005</v>
      </c>
      <c r="M4" s="4">
        <v>1</v>
      </c>
      <c r="N4" s="4" t="s">
        <v>223</v>
      </c>
      <c r="R4" s="7"/>
      <c r="S4" s="7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EZ4" s="42"/>
      <c r="FA4" s="42"/>
      <c r="FB4" s="42"/>
      <c r="FC4" s="42"/>
      <c r="FD4" s="42"/>
    </row>
    <row r="5" spans="1:169">
      <c r="A5" s="19" t="s">
        <v>45</v>
      </c>
      <c r="B5" s="28">
        <f t="shared" si="0"/>
        <v>0</v>
      </c>
      <c r="C5" s="28" t="str">
        <f t="shared" si="1"/>
        <v/>
      </c>
      <c r="D5" s="28" t="str">
        <f t="shared" si="2"/>
        <v/>
      </c>
      <c r="E5" s="28">
        <f t="shared" si="3"/>
        <v>0</v>
      </c>
      <c r="F5" s="28">
        <f t="shared" si="4"/>
        <v>0</v>
      </c>
      <c r="G5" s="28" t="str">
        <f t="shared" si="5"/>
        <v/>
      </c>
      <c r="H5" s="45">
        <f>IF(AND(M5&gt;0,M5&lt;=STATS!$C$22),1,"")</f>
        <v>1</v>
      </c>
      <c r="I5" s="104" t="s">
        <v>221</v>
      </c>
      <c r="J5" s="11">
        <v>4</v>
      </c>
      <c r="K5">
        <v>46.074010000000001</v>
      </c>
      <c r="L5">
        <v>-91.247429999999994</v>
      </c>
      <c r="M5" s="4">
        <v>2</v>
      </c>
      <c r="N5" s="4" t="s">
        <v>223</v>
      </c>
      <c r="R5" s="7"/>
      <c r="S5" s="7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EZ5" s="42"/>
      <c r="FA5" s="42"/>
      <c r="FB5" s="42"/>
      <c r="FC5" s="42"/>
      <c r="FD5" s="42"/>
    </row>
    <row r="6" spans="1:169">
      <c r="A6" s="15" t="s">
        <v>46</v>
      </c>
      <c r="B6" s="28">
        <f t="shared" si="0"/>
        <v>0</v>
      </c>
      <c r="C6" s="28" t="str">
        <f t="shared" si="1"/>
        <v/>
      </c>
      <c r="D6" s="28" t="str">
        <f t="shared" si="2"/>
        <v/>
      </c>
      <c r="E6" s="28">
        <f t="shared" si="3"/>
        <v>0</v>
      </c>
      <c r="F6" s="28">
        <f t="shared" si="4"/>
        <v>0</v>
      </c>
      <c r="G6" s="28" t="str">
        <f t="shared" si="5"/>
        <v/>
      </c>
      <c r="H6" s="45">
        <f>IF(AND(M6&gt;0,M6&lt;=STATS!$C$22),1,"")</f>
        <v>1</v>
      </c>
      <c r="I6" s="107" t="s">
        <v>63</v>
      </c>
      <c r="J6" s="11">
        <v>5</v>
      </c>
      <c r="K6">
        <v>46.074019999999997</v>
      </c>
      <c r="L6">
        <v>-91.246589999999998</v>
      </c>
      <c r="M6" s="4">
        <v>4</v>
      </c>
      <c r="N6" s="4" t="s">
        <v>223</v>
      </c>
      <c r="R6" s="7"/>
      <c r="S6" s="7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EZ6" s="42"/>
      <c r="FA6" s="42"/>
      <c r="FB6" s="42"/>
      <c r="FC6" s="42"/>
      <c r="FD6" s="42"/>
    </row>
    <row r="7" spans="1:169">
      <c r="A7" s="15"/>
      <c r="B7" s="28">
        <f t="shared" si="0"/>
        <v>0</v>
      </c>
      <c r="C7" s="28" t="str">
        <f t="shared" si="1"/>
        <v/>
      </c>
      <c r="D7" s="28" t="str">
        <f t="shared" si="2"/>
        <v/>
      </c>
      <c r="E7" s="28">
        <f t="shared" si="3"/>
        <v>0</v>
      </c>
      <c r="F7" s="28">
        <f t="shared" si="4"/>
        <v>0</v>
      </c>
      <c r="G7" s="28" t="str">
        <f t="shared" si="5"/>
        <v/>
      </c>
      <c r="H7" s="45">
        <f>IF(AND(M7&gt;0,M7&lt;=STATS!$C$22),1,"")</f>
        <v>1</v>
      </c>
      <c r="I7" s="107" t="s">
        <v>206</v>
      </c>
      <c r="J7" s="11">
        <v>6</v>
      </c>
      <c r="K7">
        <v>46.07403</v>
      </c>
      <c r="L7">
        <v>-91.245750000000001</v>
      </c>
      <c r="M7" s="4">
        <v>4</v>
      </c>
      <c r="N7" s="4" t="s">
        <v>223</v>
      </c>
      <c r="R7" s="7"/>
      <c r="S7" s="7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EZ7" s="42"/>
      <c r="FA7" s="42"/>
      <c r="FB7" s="42"/>
      <c r="FC7" s="42"/>
      <c r="FD7" s="42"/>
    </row>
    <row r="8" spans="1:169">
      <c r="A8" s="15"/>
      <c r="B8" s="28">
        <f t="shared" si="0"/>
        <v>0</v>
      </c>
      <c r="C8" s="28" t="str">
        <f t="shared" si="1"/>
        <v/>
      </c>
      <c r="D8" s="28" t="str">
        <f t="shared" si="2"/>
        <v/>
      </c>
      <c r="E8" s="28">
        <f t="shared" si="3"/>
        <v>0</v>
      </c>
      <c r="F8" s="28">
        <f t="shared" si="4"/>
        <v>0</v>
      </c>
      <c r="G8" s="28" t="str">
        <f t="shared" si="5"/>
        <v/>
      </c>
      <c r="H8" s="45">
        <f>IF(AND(M8&gt;0,M8&lt;=STATS!$C$22),1,"")</f>
        <v>1</v>
      </c>
      <c r="I8" s="107" t="s">
        <v>222</v>
      </c>
      <c r="J8" s="11">
        <v>7</v>
      </c>
      <c r="K8">
        <v>46.074039999999997</v>
      </c>
      <c r="L8">
        <v>-91.244910000000004</v>
      </c>
      <c r="M8" s="4">
        <v>3</v>
      </c>
      <c r="N8" s="4" t="s">
        <v>223</v>
      </c>
      <c r="R8" s="7"/>
      <c r="S8" s="7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EZ8" s="42"/>
      <c r="FA8" s="42"/>
      <c r="FB8" s="42"/>
      <c r="FC8" s="42"/>
      <c r="FD8" s="42"/>
    </row>
    <row r="9" spans="1:169">
      <c r="A9" s="20"/>
      <c r="B9" s="28">
        <f t="shared" si="0"/>
        <v>0</v>
      </c>
      <c r="C9" s="28" t="str">
        <f t="shared" si="1"/>
        <v/>
      </c>
      <c r="D9" s="28" t="str">
        <f t="shared" si="2"/>
        <v/>
      </c>
      <c r="E9" s="28">
        <f t="shared" si="3"/>
        <v>0</v>
      </c>
      <c r="F9" s="28">
        <f t="shared" si="4"/>
        <v>0</v>
      </c>
      <c r="G9" s="28" t="str">
        <f t="shared" si="5"/>
        <v/>
      </c>
      <c r="H9" s="45">
        <f>IF(AND(M9&gt;0,M9&lt;=STATS!$C$22),1,"")</f>
        <v>1</v>
      </c>
      <c r="J9" s="11">
        <v>8</v>
      </c>
      <c r="K9">
        <v>46.074590000000001</v>
      </c>
      <c r="L9">
        <v>-91.247450000000001</v>
      </c>
      <c r="M9" s="4">
        <v>0.5</v>
      </c>
      <c r="N9" s="4" t="s">
        <v>223</v>
      </c>
      <c r="R9" s="7"/>
      <c r="S9" s="7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EZ9" s="42"/>
      <c r="FA9" s="42"/>
      <c r="FB9" s="42"/>
      <c r="FC9" s="42"/>
      <c r="FD9" s="42"/>
    </row>
    <row r="10" spans="1:169">
      <c r="A10" s="15"/>
      <c r="B10" s="28">
        <f t="shared" si="0"/>
        <v>0</v>
      </c>
      <c r="C10" s="28" t="str">
        <f t="shared" si="1"/>
        <v/>
      </c>
      <c r="D10" s="28" t="str">
        <f t="shared" si="2"/>
        <v/>
      </c>
      <c r="E10" s="28">
        <f t="shared" si="3"/>
        <v>0</v>
      </c>
      <c r="F10" s="28">
        <f t="shared" si="4"/>
        <v>0</v>
      </c>
      <c r="G10" s="28" t="str">
        <f t="shared" si="5"/>
        <v/>
      </c>
      <c r="H10" s="45">
        <f>IF(AND(M10&gt;0,M10&lt;=STATS!$C$22),1,"")</f>
        <v>1</v>
      </c>
      <c r="J10" s="11">
        <v>9</v>
      </c>
      <c r="K10">
        <v>46.074599999999997</v>
      </c>
      <c r="L10">
        <v>-91.246610000000004</v>
      </c>
      <c r="M10" s="4">
        <v>4.5</v>
      </c>
      <c r="N10" s="4" t="s">
        <v>223</v>
      </c>
      <c r="R10" s="7"/>
      <c r="S10" s="7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EZ10" s="42"/>
      <c r="FA10" s="42"/>
      <c r="FB10" s="42"/>
      <c r="FC10" s="42"/>
      <c r="FD10" s="42"/>
    </row>
    <row r="11" spans="1:169">
      <c r="A11" s="15"/>
      <c r="B11" s="28">
        <f t="shared" si="0"/>
        <v>0</v>
      </c>
      <c r="C11" s="28" t="str">
        <f t="shared" si="1"/>
        <v/>
      </c>
      <c r="D11" s="28" t="str">
        <f t="shared" si="2"/>
        <v/>
      </c>
      <c r="E11" s="28">
        <f t="shared" si="3"/>
        <v>0</v>
      </c>
      <c r="F11" s="28">
        <f t="shared" si="4"/>
        <v>0</v>
      </c>
      <c r="G11" s="28" t="str">
        <f t="shared" si="5"/>
        <v/>
      </c>
      <c r="H11" s="45">
        <f>IF(AND(M11&gt;0,M11&lt;=STATS!$C$22),1,"")</f>
        <v>1</v>
      </c>
      <c r="J11" s="11">
        <v>10</v>
      </c>
      <c r="K11">
        <v>46.07461</v>
      </c>
      <c r="L11">
        <v>-91.245760000000004</v>
      </c>
      <c r="M11" s="4">
        <v>4.5</v>
      </c>
      <c r="N11" s="4" t="s">
        <v>223</v>
      </c>
      <c r="R11" s="7"/>
      <c r="S11" s="7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EZ11" s="42"/>
      <c r="FA11" s="42"/>
      <c r="FB11" s="42"/>
      <c r="FC11" s="42"/>
      <c r="FD11" s="42"/>
    </row>
    <row r="12" spans="1:169">
      <c r="A12" s="15"/>
      <c r="B12" s="28">
        <f t="shared" si="0"/>
        <v>0</v>
      </c>
      <c r="C12" s="28" t="str">
        <f t="shared" si="1"/>
        <v/>
      </c>
      <c r="D12" s="28" t="str">
        <f t="shared" si="2"/>
        <v/>
      </c>
      <c r="E12" s="28">
        <f t="shared" si="3"/>
        <v>0</v>
      </c>
      <c r="F12" s="28">
        <f t="shared" si="4"/>
        <v>0</v>
      </c>
      <c r="G12" s="28" t="str">
        <f t="shared" si="5"/>
        <v/>
      </c>
      <c r="H12" s="45">
        <f>IF(AND(M12&gt;0,M12&lt;=STATS!$C$22),1,"")</f>
        <v>1</v>
      </c>
      <c r="J12" s="11">
        <v>11</v>
      </c>
      <c r="K12">
        <v>46.074620000000003</v>
      </c>
      <c r="L12">
        <v>-91.244929999999997</v>
      </c>
      <c r="M12" s="4">
        <v>4</v>
      </c>
      <c r="N12" s="4" t="s">
        <v>223</v>
      </c>
      <c r="R12" s="7"/>
      <c r="S12" s="7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EZ12" s="42"/>
      <c r="FA12" s="42"/>
      <c r="FB12" s="42"/>
      <c r="FC12" s="42"/>
      <c r="FD12" s="42"/>
    </row>
    <row r="13" spans="1:169">
      <c r="A13" s="20"/>
      <c r="B13" s="28">
        <f t="shared" si="0"/>
        <v>0</v>
      </c>
      <c r="C13" s="28" t="str">
        <f t="shared" si="1"/>
        <v/>
      </c>
      <c r="D13" s="28" t="str">
        <f t="shared" si="2"/>
        <v/>
      </c>
      <c r="E13" s="28">
        <f t="shared" si="3"/>
        <v>0</v>
      </c>
      <c r="F13" s="28">
        <f t="shared" si="4"/>
        <v>0</v>
      </c>
      <c r="G13" s="28" t="str">
        <f t="shared" si="5"/>
        <v/>
      </c>
      <c r="H13" s="45">
        <f>IF(AND(M13&gt;0,M13&lt;=STATS!$C$22),1,"")</f>
        <v>1</v>
      </c>
      <c r="J13" s="11">
        <v>12</v>
      </c>
      <c r="K13">
        <v>46.075189999999999</v>
      </c>
      <c r="L13">
        <v>-91.246619999999993</v>
      </c>
      <c r="M13" s="4">
        <v>4.5</v>
      </c>
      <c r="N13" s="4" t="s">
        <v>223</v>
      </c>
      <c r="R13" s="7"/>
      <c r="S13" s="7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EZ13" s="42"/>
      <c r="FA13" s="42"/>
      <c r="FB13" s="42"/>
      <c r="FC13" s="42"/>
      <c r="FD13" s="42"/>
    </row>
    <row r="14" spans="1:169">
      <c r="A14" s="15"/>
      <c r="B14" s="28">
        <f t="shared" si="0"/>
        <v>0</v>
      </c>
      <c r="C14" s="28" t="str">
        <f t="shared" si="1"/>
        <v/>
      </c>
      <c r="D14" s="28" t="str">
        <f t="shared" si="2"/>
        <v/>
      </c>
      <c r="E14" s="28">
        <f t="shared" si="3"/>
        <v>0</v>
      </c>
      <c r="F14" s="28">
        <f t="shared" si="4"/>
        <v>0</v>
      </c>
      <c r="G14" s="28" t="str">
        <f t="shared" si="5"/>
        <v/>
      </c>
      <c r="H14" s="45">
        <f>IF(AND(M14&gt;0,M14&lt;=STATS!$C$22),1,"")</f>
        <v>1</v>
      </c>
      <c r="J14" s="11">
        <v>13</v>
      </c>
      <c r="K14">
        <v>46.075200000000002</v>
      </c>
      <c r="L14">
        <v>-91.245779999999996</v>
      </c>
      <c r="M14" s="4">
        <v>5</v>
      </c>
      <c r="N14" s="4" t="s">
        <v>223</v>
      </c>
      <c r="R14" s="7"/>
      <c r="S14" s="7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EZ14" s="42"/>
      <c r="FA14" s="42"/>
      <c r="FB14" s="42"/>
      <c r="FC14" s="42"/>
      <c r="FD14" s="42"/>
    </row>
    <row r="15" spans="1:169">
      <c r="A15" s="15"/>
      <c r="B15" s="28">
        <f t="shared" si="0"/>
        <v>0</v>
      </c>
      <c r="C15" s="28" t="str">
        <f t="shared" si="1"/>
        <v/>
      </c>
      <c r="D15" s="28" t="str">
        <f t="shared" si="2"/>
        <v/>
      </c>
      <c r="E15" s="28">
        <f t="shared" si="3"/>
        <v>0</v>
      </c>
      <c r="F15" s="28">
        <f t="shared" si="4"/>
        <v>0</v>
      </c>
      <c r="G15" s="28" t="str">
        <f t="shared" si="5"/>
        <v/>
      </c>
      <c r="H15" s="45">
        <f>IF(AND(M15&gt;0,M15&lt;=STATS!$C$22),1,"")</f>
        <v>1</v>
      </c>
      <c r="J15" s="11">
        <v>14</v>
      </c>
      <c r="K15">
        <v>46.075209999999998</v>
      </c>
      <c r="L15">
        <v>-91.24494</v>
      </c>
      <c r="M15" s="4">
        <v>4</v>
      </c>
      <c r="N15" s="4" t="s">
        <v>223</v>
      </c>
      <c r="R15" s="7"/>
      <c r="S15" s="7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EZ15" s="42"/>
      <c r="FA15" s="42"/>
      <c r="FB15" s="42"/>
      <c r="FC15" s="42"/>
      <c r="FD15" s="42"/>
    </row>
    <row r="16" spans="1:169">
      <c r="A16" s="15"/>
      <c r="B16" s="28">
        <f t="shared" si="0"/>
        <v>0</v>
      </c>
      <c r="C16" s="28" t="str">
        <f t="shared" si="1"/>
        <v/>
      </c>
      <c r="D16" s="28" t="str">
        <f t="shared" si="2"/>
        <v/>
      </c>
      <c r="E16" s="28">
        <f t="shared" si="3"/>
        <v>0</v>
      </c>
      <c r="F16" s="28">
        <f t="shared" si="4"/>
        <v>0</v>
      </c>
      <c r="G16" s="28" t="str">
        <f t="shared" si="5"/>
        <v/>
      </c>
      <c r="H16" s="45">
        <f>IF(AND(M16&gt;0,M16&lt;=STATS!$C$22),1,"")</f>
        <v>1</v>
      </c>
      <c r="J16" s="11">
        <v>15</v>
      </c>
      <c r="K16">
        <v>46.07526</v>
      </c>
      <c r="L16">
        <v>-91.239900000000006</v>
      </c>
      <c r="M16" s="4">
        <v>4.5</v>
      </c>
      <c r="N16" s="4" t="s">
        <v>223</v>
      </c>
      <c r="R16" s="7"/>
      <c r="S16" s="7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EZ16" s="42"/>
      <c r="FA16" s="42"/>
      <c r="FB16" s="42"/>
      <c r="FC16" s="42"/>
      <c r="FD16" s="42"/>
    </row>
    <row r="17" spans="1:160">
      <c r="A17" s="15"/>
      <c r="B17" s="28">
        <f t="shared" si="0"/>
        <v>0</v>
      </c>
      <c r="C17" s="28" t="str">
        <f t="shared" si="1"/>
        <v/>
      </c>
      <c r="D17" s="28" t="str">
        <f t="shared" si="2"/>
        <v/>
      </c>
      <c r="E17" s="28">
        <f t="shared" si="3"/>
        <v>0</v>
      </c>
      <c r="F17" s="28">
        <f t="shared" si="4"/>
        <v>0</v>
      </c>
      <c r="G17" s="28" t="str">
        <f t="shared" si="5"/>
        <v/>
      </c>
      <c r="H17" s="45">
        <f>IF(AND(M17&gt;0,M17&lt;=STATS!$C$22),1,"")</f>
        <v>1</v>
      </c>
      <c r="J17" s="11">
        <v>16</v>
      </c>
      <c r="K17">
        <v>46.075270000000003</v>
      </c>
      <c r="L17">
        <v>-91.239059999999995</v>
      </c>
      <c r="M17" s="4">
        <v>5.5</v>
      </c>
      <c r="N17" s="4" t="s">
        <v>223</v>
      </c>
      <c r="R17" s="7"/>
      <c r="S17" s="7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EZ17" s="42"/>
      <c r="FA17" s="42"/>
      <c r="FB17" s="42"/>
      <c r="FC17" s="42"/>
      <c r="FD17" s="42"/>
    </row>
    <row r="18" spans="1:160">
      <c r="A18" s="20"/>
      <c r="B18" s="28">
        <f t="shared" si="0"/>
        <v>0</v>
      </c>
      <c r="C18" s="28" t="str">
        <f t="shared" si="1"/>
        <v/>
      </c>
      <c r="D18" s="28" t="str">
        <f t="shared" si="2"/>
        <v/>
      </c>
      <c r="E18" s="28">
        <f t="shared" si="3"/>
        <v>0</v>
      </c>
      <c r="F18" s="28">
        <f t="shared" si="4"/>
        <v>0</v>
      </c>
      <c r="G18" s="28" t="str">
        <f t="shared" si="5"/>
        <v/>
      </c>
      <c r="H18" s="45">
        <f>IF(AND(M18&gt;0,M18&lt;=STATS!$C$22),1,"")</f>
        <v>1</v>
      </c>
      <c r="J18" s="11">
        <v>17</v>
      </c>
      <c r="K18">
        <v>46.075279999999999</v>
      </c>
      <c r="L18">
        <v>-91.238209999999995</v>
      </c>
      <c r="M18" s="4">
        <v>6</v>
      </c>
      <c r="N18" s="4" t="s">
        <v>223</v>
      </c>
      <c r="R18" s="7"/>
      <c r="S18" s="7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EZ18" s="42"/>
      <c r="FA18" s="42"/>
      <c r="FB18" s="42"/>
      <c r="FC18" s="42"/>
      <c r="FD18" s="42"/>
    </row>
    <row r="19" spans="1:160">
      <c r="A19" s="15"/>
      <c r="B19" s="28">
        <f t="shared" si="0"/>
        <v>0</v>
      </c>
      <c r="C19" s="28" t="str">
        <f t="shared" si="1"/>
        <v/>
      </c>
      <c r="D19" s="28" t="str">
        <f t="shared" si="2"/>
        <v/>
      </c>
      <c r="E19" s="28">
        <f t="shared" si="3"/>
        <v>0</v>
      </c>
      <c r="F19" s="28">
        <f t="shared" si="4"/>
        <v>0</v>
      </c>
      <c r="G19" s="28" t="str">
        <f t="shared" si="5"/>
        <v/>
      </c>
      <c r="H19" s="45">
        <f>IF(AND(M19&gt;0,M19&lt;=STATS!$C$22),1,"")</f>
        <v>1</v>
      </c>
      <c r="J19" s="11">
        <v>18</v>
      </c>
      <c r="K19">
        <v>46.075760000000002</v>
      </c>
      <c r="L19">
        <v>-91.247470000000007</v>
      </c>
      <c r="M19" s="4">
        <v>3</v>
      </c>
      <c r="N19" s="4" t="s">
        <v>223</v>
      </c>
      <c r="R19" s="7"/>
      <c r="S19" s="7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EZ19" s="42"/>
      <c r="FA19" s="42"/>
      <c r="FB19" s="42"/>
      <c r="FC19" s="42"/>
      <c r="FD19" s="42"/>
    </row>
    <row r="20" spans="1:160">
      <c r="A20" s="15"/>
      <c r="B20" s="28">
        <f t="shared" si="0"/>
        <v>0</v>
      </c>
      <c r="C20" s="28" t="str">
        <f t="shared" si="1"/>
        <v/>
      </c>
      <c r="D20" s="28" t="str">
        <f t="shared" si="2"/>
        <v/>
      </c>
      <c r="E20" s="28">
        <f t="shared" si="3"/>
        <v>0</v>
      </c>
      <c r="F20" s="28">
        <f t="shared" si="4"/>
        <v>0</v>
      </c>
      <c r="G20" s="28" t="str">
        <f t="shared" si="5"/>
        <v/>
      </c>
      <c r="H20" s="45">
        <f>IF(AND(M20&gt;0,M20&lt;=STATS!$C$22),1,"")</f>
        <v>1</v>
      </c>
      <c r="J20" s="11">
        <v>19</v>
      </c>
      <c r="K20">
        <v>46.075769999999999</v>
      </c>
      <c r="L20">
        <v>-91.246629999999996</v>
      </c>
      <c r="M20" s="4">
        <v>5</v>
      </c>
      <c r="N20" s="4" t="s">
        <v>223</v>
      </c>
      <c r="R20" s="7"/>
      <c r="S20" s="7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EZ20" s="42"/>
      <c r="FA20" s="42"/>
      <c r="FB20" s="42"/>
      <c r="FC20" s="42"/>
      <c r="FD20" s="42"/>
    </row>
    <row r="21" spans="1:160">
      <c r="A21" s="15"/>
      <c r="B21" s="28">
        <f t="shared" si="0"/>
        <v>0</v>
      </c>
      <c r="C21" s="28" t="str">
        <f t="shared" si="1"/>
        <v/>
      </c>
      <c r="D21" s="28" t="str">
        <f t="shared" si="2"/>
        <v/>
      </c>
      <c r="E21" s="28">
        <f t="shared" si="3"/>
        <v>0</v>
      </c>
      <c r="F21" s="28">
        <f t="shared" si="4"/>
        <v>0</v>
      </c>
      <c r="G21" s="28" t="str">
        <f t="shared" si="5"/>
        <v/>
      </c>
      <c r="H21" s="45">
        <f>IF(AND(M21&gt;0,M21&lt;=STATS!$C$22),1,"")</f>
        <v>1</v>
      </c>
      <c r="J21" s="11">
        <v>20</v>
      </c>
      <c r="K21">
        <v>46.075780000000002</v>
      </c>
      <c r="L21">
        <v>-91.24579</v>
      </c>
      <c r="M21" s="4">
        <v>4.5</v>
      </c>
      <c r="N21" s="4" t="s">
        <v>223</v>
      </c>
      <c r="R21" s="7"/>
      <c r="S21" s="7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EZ21" s="42"/>
      <c r="FA21" s="42"/>
      <c r="FB21" s="42"/>
      <c r="FC21" s="42"/>
      <c r="FD21" s="42"/>
    </row>
    <row r="22" spans="1:160">
      <c r="A22" s="15"/>
      <c r="B22" s="28">
        <f t="shared" si="0"/>
        <v>0</v>
      </c>
      <c r="C22" s="28" t="str">
        <f t="shared" si="1"/>
        <v/>
      </c>
      <c r="D22" s="28" t="str">
        <f t="shared" si="2"/>
        <v/>
      </c>
      <c r="E22" s="28">
        <f t="shared" si="3"/>
        <v>0</v>
      </c>
      <c r="F22" s="28">
        <f t="shared" si="4"/>
        <v>0</v>
      </c>
      <c r="G22" s="28" t="str">
        <f t="shared" si="5"/>
        <v/>
      </c>
      <c r="H22" s="45">
        <f>IF(AND(M22&gt;0,M22&lt;=STATS!$C$22),1,"")</f>
        <v>1</v>
      </c>
      <c r="J22" s="11">
        <v>21</v>
      </c>
      <c r="K22">
        <v>46.075789999999998</v>
      </c>
      <c r="L22">
        <v>-91.244950000000003</v>
      </c>
      <c r="M22" s="4">
        <v>4</v>
      </c>
      <c r="N22" s="4" t="s">
        <v>223</v>
      </c>
      <c r="R22" s="7"/>
      <c r="S22" s="7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EZ22" s="42"/>
      <c r="FA22" s="42"/>
      <c r="FB22" s="42"/>
      <c r="FC22" s="42"/>
      <c r="FD22" s="42"/>
    </row>
    <row r="23" spans="1:160">
      <c r="A23" s="20"/>
      <c r="B23" s="28">
        <f t="shared" si="0"/>
        <v>0</v>
      </c>
      <c r="C23" s="28" t="str">
        <f t="shared" si="1"/>
        <v/>
      </c>
      <c r="D23" s="28" t="str">
        <f t="shared" si="2"/>
        <v/>
      </c>
      <c r="E23" s="28">
        <f t="shared" si="3"/>
        <v>0</v>
      </c>
      <c r="F23" s="28">
        <f t="shared" si="4"/>
        <v>0</v>
      </c>
      <c r="G23" s="28" t="str">
        <f t="shared" si="5"/>
        <v/>
      </c>
      <c r="H23" s="45">
        <f>IF(AND(M23&gt;0,M23&lt;=STATS!$C$22),1,"")</f>
        <v>1</v>
      </c>
      <c r="J23" s="11">
        <v>22</v>
      </c>
      <c r="K23">
        <v>46.075800000000001</v>
      </c>
      <c r="L23">
        <v>-91.244110000000006</v>
      </c>
      <c r="M23" s="4">
        <v>5</v>
      </c>
      <c r="N23" s="4" t="s">
        <v>223</v>
      </c>
      <c r="R23" s="7"/>
      <c r="S23" s="7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EZ23" s="42"/>
      <c r="FA23" s="42"/>
      <c r="FB23" s="42"/>
      <c r="FC23" s="42"/>
      <c r="FD23" s="42"/>
    </row>
    <row r="24" spans="1:160">
      <c r="A24" s="21"/>
      <c r="B24" s="28">
        <f t="shared" si="0"/>
        <v>0</v>
      </c>
      <c r="C24" s="28" t="str">
        <f t="shared" si="1"/>
        <v/>
      </c>
      <c r="D24" s="28" t="str">
        <f t="shared" si="2"/>
        <v/>
      </c>
      <c r="E24" s="28">
        <f t="shared" si="3"/>
        <v>0</v>
      </c>
      <c r="F24" s="28">
        <f t="shared" si="4"/>
        <v>0</v>
      </c>
      <c r="G24" s="28" t="str">
        <f t="shared" si="5"/>
        <v/>
      </c>
      <c r="H24" s="45">
        <f>IF(AND(M24&gt;0,M24&lt;=STATS!$C$22),1,"")</f>
        <v>1</v>
      </c>
      <c r="J24" s="11">
        <v>23</v>
      </c>
      <c r="K24">
        <v>46.075809999999997</v>
      </c>
      <c r="L24">
        <v>-91.243269999999995</v>
      </c>
      <c r="M24" s="4">
        <v>5</v>
      </c>
      <c r="N24" s="4" t="s">
        <v>223</v>
      </c>
      <c r="R24" s="7"/>
      <c r="S24" s="7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EZ24" s="42"/>
      <c r="FA24" s="42"/>
      <c r="FB24" s="42"/>
      <c r="FC24" s="42"/>
      <c r="FD24" s="42"/>
    </row>
    <row r="25" spans="1:160">
      <c r="A25" s="21"/>
      <c r="B25" s="28">
        <f t="shared" si="0"/>
        <v>0</v>
      </c>
      <c r="C25" s="28" t="str">
        <f t="shared" si="1"/>
        <v/>
      </c>
      <c r="D25" s="28" t="str">
        <f t="shared" si="2"/>
        <v/>
      </c>
      <c r="E25" s="28">
        <f t="shared" si="3"/>
        <v>0</v>
      </c>
      <c r="F25" s="28">
        <f t="shared" si="4"/>
        <v>0</v>
      </c>
      <c r="G25" s="28" t="str">
        <f t="shared" si="5"/>
        <v/>
      </c>
      <c r="H25" s="45">
        <f>IF(AND(M25&gt;0,M25&lt;=STATS!$C$22),1,"")</f>
        <v>1</v>
      </c>
      <c r="J25" s="11">
        <v>24</v>
      </c>
      <c r="K25">
        <v>46.07582</v>
      </c>
      <c r="L25">
        <v>-91.242429999999999</v>
      </c>
      <c r="M25" s="4">
        <v>4.5</v>
      </c>
      <c r="N25" s="4" t="s">
        <v>223</v>
      </c>
      <c r="R25" s="7"/>
      <c r="S25" s="7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EZ25" s="42"/>
      <c r="FA25" s="42"/>
      <c r="FB25" s="42"/>
      <c r="FC25" s="42"/>
      <c r="FD25" s="42"/>
    </row>
    <row r="26" spans="1:160">
      <c r="A26" s="21"/>
      <c r="B26" s="28">
        <f t="shared" si="0"/>
        <v>0</v>
      </c>
      <c r="C26" s="28" t="str">
        <f t="shared" si="1"/>
        <v/>
      </c>
      <c r="D26" s="28" t="str">
        <f t="shared" si="2"/>
        <v/>
      </c>
      <c r="E26" s="28">
        <f t="shared" si="3"/>
        <v>0</v>
      </c>
      <c r="F26" s="28">
        <f t="shared" si="4"/>
        <v>0</v>
      </c>
      <c r="G26" s="28" t="str">
        <f t="shared" si="5"/>
        <v/>
      </c>
      <c r="H26" s="45">
        <f>IF(AND(M26&gt;0,M26&lt;=STATS!$C$22),1,"")</f>
        <v>1</v>
      </c>
      <c r="J26" s="11">
        <v>25</v>
      </c>
      <c r="K26">
        <v>46.075830000000003</v>
      </c>
      <c r="L26">
        <v>-91.241590000000002</v>
      </c>
      <c r="M26" s="4">
        <v>4</v>
      </c>
      <c r="N26" s="4" t="s">
        <v>223</v>
      </c>
      <c r="R26" s="7"/>
      <c r="S26" s="7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EZ26" s="42"/>
      <c r="FA26" s="42"/>
      <c r="FB26" s="42"/>
      <c r="FC26" s="42"/>
      <c r="FD26" s="42"/>
    </row>
    <row r="27" spans="1:160">
      <c r="A27" s="20"/>
      <c r="B27" s="28">
        <f t="shared" si="0"/>
        <v>0</v>
      </c>
      <c r="C27" s="28" t="str">
        <f t="shared" si="1"/>
        <v/>
      </c>
      <c r="D27" s="28" t="str">
        <f t="shared" si="2"/>
        <v/>
      </c>
      <c r="E27" s="28">
        <f t="shared" si="3"/>
        <v>0</v>
      </c>
      <c r="F27" s="28">
        <f t="shared" si="4"/>
        <v>0</v>
      </c>
      <c r="G27" s="28" t="str">
        <f t="shared" si="5"/>
        <v/>
      </c>
      <c r="H27" s="45">
        <f>IF(AND(M27&gt;0,M27&lt;=STATS!$C$22),1,"")</f>
        <v>1</v>
      </c>
      <c r="J27" s="11">
        <v>26</v>
      </c>
      <c r="K27">
        <v>46.075850000000003</v>
      </c>
      <c r="L27">
        <v>-91.239909999999995</v>
      </c>
      <c r="M27" s="4">
        <v>4</v>
      </c>
      <c r="N27" s="4" t="s">
        <v>223</v>
      </c>
      <c r="R27" s="7"/>
      <c r="S27" s="7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EZ27" s="42"/>
      <c r="FA27" s="42"/>
      <c r="FB27" s="42"/>
      <c r="FC27" s="42"/>
      <c r="FD27" s="42"/>
    </row>
    <row r="28" spans="1:160">
      <c r="A28" s="21"/>
      <c r="B28" s="28">
        <f t="shared" si="0"/>
        <v>0</v>
      </c>
      <c r="C28" s="28" t="str">
        <f t="shared" si="1"/>
        <v/>
      </c>
      <c r="D28" s="28" t="str">
        <f t="shared" si="2"/>
        <v/>
      </c>
      <c r="E28" s="28">
        <f t="shared" si="3"/>
        <v>0</v>
      </c>
      <c r="F28" s="28">
        <f t="shared" si="4"/>
        <v>0</v>
      </c>
      <c r="G28" s="28" t="str">
        <f t="shared" si="5"/>
        <v/>
      </c>
      <c r="H28" s="45">
        <f>IF(AND(M28&gt;0,M28&lt;=STATS!$C$22),1,"")</f>
        <v>1</v>
      </c>
      <c r="J28" s="11">
        <v>27</v>
      </c>
      <c r="K28">
        <v>46.075859999999999</v>
      </c>
      <c r="L28">
        <v>-91.239069999999998</v>
      </c>
      <c r="M28" s="4">
        <v>8.5</v>
      </c>
      <c r="N28" s="4" t="s">
        <v>223</v>
      </c>
      <c r="R28" s="7"/>
      <c r="S28" s="7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EZ28" s="42"/>
      <c r="FA28" s="42"/>
      <c r="FB28" s="42"/>
      <c r="FC28" s="42"/>
      <c r="FD28" s="42"/>
    </row>
    <row r="29" spans="1:160">
      <c r="A29" s="21"/>
      <c r="B29" s="28">
        <f t="shared" si="0"/>
        <v>0</v>
      </c>
      <c r="C29" s="28" t="str">
        <f t="shared" si="1"/>
        <v/>
      </c>
      <c r="D29" s="28" t="str">
        <f t="shared" si="2"/>
        <v/>
      </c>
      <c r="E29" s="28">
        <f t="shared" si="3"/>
        <v>0</v>
      </c>
      <c r="F29" s="28">
        <f t="shared" si="4"/>
        <v>0</v>
      </c>
      <c r="G29" s="28" t="str">
        <f t="shared" si="5"/>
        <v/>
      </c>
      <c r="H29" s="45">
        <f>IF(AND(M29&gt;0,M29&lt;=STATS!$C$22),1,"")</f>
        <v>1</v>
      </c>
      <c r="J29" s="11">
        <v>28</v>
      </c>
      <c r="K29">
        <v>46.075859999999999</v>
      </c>
      <c r="L29">
        <v>-91.238230000000001</v>
      </c>
      <c r="M29" s="4">
        <v>6</v>
      </c>
      <c r="N29" s="4" t="s">
        <v>223</v>
      </c>
      <c r="R29" s="7"/>
      <c r="S29" s="7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EZ29" s="42"/>
      <c r="FA29" s="42"/>
      <c r="FB29" s="42"/>
      <c r="FC29" s="42"/>
      <c r="FD29" s="42"/>
    </row>
    <row r="30" spans="1:160">
      <c r="A30" s="21"/>
      <c r="B30" s="28">
        <f t="shared" si="0"/>
        <v>0</v>
      </c>
      <c r="C30" s="28" t="str">
        <f t="shared" si="1"/>
        <v/>
      </c>
      <c r="D30" s="28" t="str">
        <f t="shared" si="2"/>
        <v/>
      </c>
      <c r="E30" s="28">
        <f t="shared" si="3"/>
        <v>0</v>
      </c>
      <c r="F30" s="28">
        <f t="shared" si="4"/>
        <v>0</v>
      </c>
      <c r="G30" s="28" t="str">
        <f t="shared" si="5"/>
        <v/>
      </c>
      <c r="H30" s="45">
        <f>IF(AND(M30&gt;0,M30&lt;=STATS!$C$22),1,"")</f>
        <v>1</v>
      </c>
      <c r="J30" s="11">
        <v>29</v>
      </c>
      <c r="K30">
        <v>46.076349999999998</v>
      </c>
      <c r="L30">
        <v>-91.247489999999999</v>
      </c>
      <c r="M30" s="4">
        <v>4</v>
      </c>
      <c r="N30" s="4" t="s">
        <v>223</v>
      </c>
      <c r="R30" s="7"/>
      <c r="S30" s="7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EZ30" s="42"/>
      <c r="FA30" s="42"/>
      <c r="FB30" s="42"/>
      <c r="FC30" s="42"/>
      <c r="FD30" s="42"/>
    </row>
    <row r="31" spans="1:160">
      <c r="A31" s="20"/>
      <c r="B31" s="28">
        <f t="shared" si="0"/>
        <v>0</v>
      </c>
      <c r="C31" s="28" t="str">
        <f t="shared" si="1"/>
        <v/>
      </c>
      <c r="D31" s="28" t="str">
        <f t="shared" si="2"/>
        <v/>
      </c>
      <c r="E31" s="28">
        <f t="shared" si="3"/>
        <v>0</v>
      </c>
      <c r="F31" s="28">
        <f t="shared" si="4"/>
        <v>0</v>
      </c>
      <c r="G31" s="28" t="str">
        <f t="shared" si="5"/>
        <v/>
      </c>
      <c r="H31" s="45">
        <f>IF(AND(M31&gt;0,M31&lt;=STATS!$C$22),1,"")</f>
        <v>1</v>
      </c>
      <c r="J31" s="11">
        <v>30</v>
      </c>
      <c r="K31">
        <v>46.076360000000001</v>
      </c>
      <c r="L31">
        <v>-91.246639999999999</v>
      </c>
      <c r="M31" s="4">
        <v>3</v>
      </c>
      <c r="N31" s="4" t="s">
        <v>223</v>
      </c>
      <c r="R31" s="7"/>
      <c r="S31" s="7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EZ31" s="42"/>
      <c r="FA31" s="42"/>
      <c r="FB31" s="42"/>
      <c r="FC31" s="42"/>
      <c r="FD31" s="42"/>
    </row>
    <row r="32" spans="1:160">
      <c r="A32" s="21"/>
      <c r="B32" s="28">
        <f t="shared" si="0"/>
        <v>0</v>
      </c>
      <c r="C32" s="28" t="str">
        <f t="shared" si="1"/>
        <v/>
      </c>
      <c r="D32" s="28" t="str">
        <f t="shared" si="2"/>
        <v/>
      </c>
      <c r="E32" s="28">
        <f t="shared" si="3"/>
        <v>0</v>
      </c>
      <c r="F32" s="28">
        <f t="shared" si="4"/>
        <v>0</v>
      </c>
      <c r="G32" s="28" t="str">
        <f t="shared" si="5"/>
        <v/>
      </c>
      <c r="H32" s="45">
        <f>IF(AND(M32&gt;0,M32&lt;=STATS!$C$22),1,"")</f>
        <v>1</v>
      </c>
      <c r="J32" s="11">
        <v>31</v>
      </c>
      <c r="K32">
        <v>46.076369999999997</v>
      </c>
      <c r="L32">
        <v>-91.245800000000003</v>
      </c>
      <c r="M32" s="4">
        <v>4.5</v>
      </c>
      <c r="N32" s="4" t="s">
        <v>223</v>
      </c>
      <c r="R32" s="7"/>
      <c r="S32" s="7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EZ32" s="42"/>
      <c r="FA32" s="42"/>
      <c r="FB32" s="42"/>
      <c r="FC32" s="42"/>
      <c r="FD32" s="42"/>
    </row>
    <row r="33" spans="1:160">
      <c r="A33" s="21"/>
      <c r="B33" s="28">
        <f t="shared" si="0"/>
        <v>0</v>
      </c>
      <c r="C33" s="28" t="str">
        <f t="shared" si="1"/>
        <v/>
      </c>
      <c r="D33" s="28" t="str">
        <f t="shared" si="2"/>
        <v/>
      </c>
      <c r="E33" s="28">
        <f t="shared" si="3"/>
        <v>0</v>
      </c>
      <c r="F33" s="28">
        <f t="shared" si="4"/>
        <v>0</v>
      </c>
      <c r="G33" s="28" t="str">
        <f t="shared" si="5"/>
        <v/>
      </c>
      <c r="H33" s="45">
        <f>IF(AND(M33&gt;0,M33&lt;=STATS!$C$22),1,"")</f>
        <v>1</v>
      </c>
      <c r="J33" s="11">
        <v>32</v>
      </c>
      <c r="K33">
        <v>46.07638</v>
      </c>
      <c r="L33">
        <v>-91.244960000000006</v>
      </c>
      <c r="M33" s="4">
        <v>4</v>
      </c>
      <c r="N33" s="4" t="s">
        <v>223</v>
      </c>
      <c r="R33" s="7"/>
      <c r="S33" s="7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EZ33" s="42"/>
      <c r="FA33" s="42"/>
      <c r="FB33" s="42"/>
      <c r="FC33" s="42"/>
      <c r="FD33" s="42"/>
    </row>
    <row r="34" spans="1:160">
      <c r="A34" s="21"/>
      <c r="B34" s="28">
        <f t="shared" si="0"/>
        <v>0</v>
      </c>
      <c r="C34" s="28" t="str">
        <f t="shared" si="1"/>
        <v/>
      </c>
      <c r="D34" s="28" t="str">
        <f t="shared" si="2"/>
        <v/>
      </c>
      <c r="E34" s="28">
        <f t="shared" si="3"/>
        <v>0</v>
      </c>
      <c r="F34" s="28">
        <f t="shared" si="4"/>
        <v>0</v>
      </c>
      <c r="G34" s="28" t="str">
        <f t="shared" si="5"/>
        <v/>
      </c>
      <c r="H34" s="45">
        <f>IF(AND(M34&gt;0,M34&lt;=STATS!$C$22),1,"")</f>
        <v>1</v>
      </c>
      <c r="J34" s="11">
        <v>33</v>
      </c>
      <c r="K34">
        <v>46.076390000000004</v>
      </c>
      <c r="L34">
        <v>-91.244119999999995</v>
      </c>
      <c r="M34" s="4">
        <v>5.5</v>
      </c>
      <c r="N34" s="4" t="s">
        <v>223</v>
      </c>
      <c r="R34" s="7"/>
      <c r="S34" s="7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EZ34" s="42"/>
      <c r="FA34" s="42"/>
      <c r="FB34" s="42"/>
      <c r="FC34" s="42"/>
      <c r="FD34" s="42"/>
    </row>
    <row r="35" spans="1:160">
      <c r="B35" s="28">
        <f t="shared" si="0"/>
        <v>0</v>
      </c>
      <c r="C35" s="28" t="str">
        <f t="shared" si="1"/>
        <v/>
      </c>
      <c r="D35" s="28" t="str">
        <f t="shared" si="2"/>
        <v/>
      </c>
      <c r="E35" s="28">
        <f t="shared" si="3"/>
        <v>0</v>
      </c>
      <c r="F35" s="28">
        <f t="shared" si="4"/>
        <v>0</v>
      </c>
      <c r="G35" s="28" t="str">
        <f t="shared" si="5"/>
        <v/>
      </c>
      <c r="H35" s="45">
        <f>IF(AND(M35&gt;0,M35&lt;=STATS!$C$22),1,"")</f>
        <v>1</v>
      </c>
      <c r="J35" s="11">
        <v>34</v>
      </c>
      <c r="K35">
        <v>46.0764</v>
      </c>
      <c r="L35">
        <v>-91.243279999999999</v>
      </c>
      <c r="M35" s="4">
        <v>5</v>
      </c>
      <c r="N35" s="4" t="s">
        <v>223</v>
      </c>
      <c r="R35" s="7"/>
      <c r="S35" s="7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EZ35" s="42"/>
      <c r="FA35" s="42"/>
      <c r="FB35" s="42"/>
      <c r="FC35" s="42"/>
      <c r="FD35" s="42"/>
    </row>
    <row r="36" spans="1:160">
      <c r="B36" s="28">
        <f t="shared" si="0"/>
        <v>0</v>
      </c>
      <c r="C36" s="28" t="str">
        <f t="shared" si="1"/>
        <v/>
      </c>
      <c r="D36" s="28" t="str">
        <f t="shared" si="2"/>
        <v/>
      </c>
      <c r="E36" s="28">
        <f t="shared" si="3"/>
        <v>0</v>
      </c>
      <c r="F36" s="28">
        <f t="shared" si="4"/>
        <v>0</v>
      </c>
      <c r="G36" s="28" t="str">
        <f t="shared" si="5"/>
        <v/>
      </c>
      <c r="H36" s="45">
        <f>IF(AND(M36&gt;0,M36&lt;=STATS!$C$22),1,"")</f>
        <v>1</v>
      </c>
      <c r="J36" s="11">
        <v>35</v>
      </c>
      <c r="K36">
        <v>46.0764</v>
      </c>
      <c r="L36">
        <v>-91.242440000000002</v>
      </c>
      <c r="M36" s="4">
        <v>4.5</v>
      </c>
      <c r="N36" s="4" t="s">
        <v>223</v>
      </c>
      <c r="R36" s="7"/>
      <c r="S36" s="7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EZ36" s="42"/>
      <c r="FA36" s="42"/>
      <c r="FB36" s="42"/>
      <c r="FC36" s="42"/>
      <c r="FD36" s="42"/>
    </row>
    <row r="37" spans="1:160">
      <c r="B37" s="28">
        <f t="shared" si="0"/>
        <v>0</v>
      </c>
      <c r="C37" s="28" t="str">
        <f t="shared" si="1"/>
        <v/>
      </c>
      <c r="D37" s="28" t="str">
        <f t="shared" si="2"/>
        <v/>
      </c>
      <c r="E37" s="28">
        <f t="shared" si="3"/>
        <v>0</v>
      </c>
      <c r="F37" s="28">
        <f t="shared" si="4"/>
        <v>0</v>
      </c>
      <c r="G37" s="28" t="str">
        <f t="shared" si="5"/>
        <v/>
      </c>
      <c r="H37" s="45">
        <f>IF(AND(M37&gt;0,M37&lt;=STATS!$C$22),1,"")</f>
        <v>1</v>
      </c>
      <c r="J37" s="11">
        <v>36</v>
      </c>
      <c r="K37">
        <v>46.076410000000003</v>
      </c>
      <c r="L37">
        <v>-91.241600000000005</v>
      </c>
      <c r="M37" s="4">
        <v>5</v>
      </c>
      <c r="N37" s="4" t="s">
        <v>223</v>
      </c>
      <c r="R37" s="7"/>
      <c r="S37" s="7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EZ37" s="42"/>
      <c r="FA37" s="42"/>
      <c r="FB37" s="42"/>
      <c r="FC37" s="42"/>
      <c r="FD37" s="42"/>
    </row>
    <row r="38" spans="1:160">
      <c r="B38" s="28">
        <f t="shared" si="0"/>
        <v>0</v>
      </c>
      <c r="C38" s="28" t="str">
        <f t="shared" si="1"/>
        <v/>
      </c>
      <c r="D38" s="28" t="str">
        <f t="shared" si="2"/>
        <v/>
      </c>
      <c r="E38" s="28">
        <f t="shared" si="3"/>
        <v>0</v>
      </c>
      <c r="F38" s="28">
        <f t="shared" si="4"/>
        <v>0</v>
      </c>
      <c r="G38" s="28" t="str">
        <f t="shared" si="5"/>
        <v/>
      </c>
      <c r="H38" s="45">
        <f>IF(AND(M38&gt;0,M38&lt;=STATS!$C$22),1,"")</f>
        <v>1</v>
      </c>
      <c r="J38" s="11">
        <v>37</v>
      </c>
      <c r="K38">
        <v>46.076419999999999</v>
      </c>
      <c r="L38">
        <v>-91.240759999999995</v>
      </c>
      <c r="M38" s="4">
        <v>5</v>
      </c>
      <c r="N38" s="4" t="s">
        <v>223</v>
      </c>
      <c r="R38" s="7"/>
      <c r="S38" s="7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EZ38" s="42"/>
      <c r="FA38" s="42"/>
      <c r="FB38" s="42"/>
      <c r="FC38" s="42"/>
      <c r="FD38" s="42"/>
    </row>
    <row r="39" spans="1:160">
      <c r="B39" s="28">
        <f t="shared" si="0"/>
        <v>0</v>
      </c>
      <c r="C39" s="28" t="str">
        <f t="shared" si="1"/>
        <v/>
      </c>
      <c r="D39" s="28" t="str">
        <f t="shared" si="2"/>
        <v/>
      </c>
      <c r="E39" s="28">
        <f t="shared" si="3"/>
        <v>0</v>
      </c>
      <c r="F39" s="28">
        <f t="shared" si="4"/>
        <v>0</v>
      </c>
      <c r="G39" s="28" t="str">
        <f t="shared" si="5"/>
        <v/>
      </c>
      <c r="H39" s="45">
        <f>IF(AND(M39&gt;0,M39&lt;=STATS!$C$22),1,"")</f>
        <v>1</v>
      </c>
      <c r="J39" s="11">
        <v>38</v>
      </c>
      <c r="K39">
        <v>46.076439999999998</v>
      </c>
      <c r="L39">
        <v>-91.239080000000001</v>
      </c>
      <c r="M39" s="4">
        <v>6</v>
      </c>
      <c r="N39" s="4" t="s">
        <v>223</v>
      </c>
      <c r="R39" s="7"/>
      <c r="S39" s="7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EZ39" s="42"/>
      <c r="FA39" s="42"/>
      <c r="FB39" s="42"/>
      <c r="FC39" s="42"/>
      <c r="FD39" s="42"/>
    </row>
    <row r="40" spans="1:160">
      <c r="B40" s="28">
        <f t="shared" si="0"/>
        <v>0</v>
      </c>
      <c r="C40" s="28" t="str">
        <f t="shared" si="1"/>
        <v/>
      </c>
      <c r="D40" s="28" t="str">
        <f t="shared" si="2"/>
        <v/>
      </c>
      <c r="E40" s="28" t="str">
        <f t="shared" si="3"/>
        <v/>
      </c>
      <c r="F40" s="28" t="str">
        <f t="shared" si="4"/>
        <v/>
      </c>
      <c r="G40" s="28" t="str">
        <f t="shared" si="5"/>
        <v/>
      </c>
      <c r="H40" s="45" t="str">
        <f>IF(AND(M40&gt;0,M40&lt;=STATS!$C$22),1,"")</f>
        <v/>
      </c>
      <c r="J40" s="11">
        <v>39</v>
      </c>
      <c r="K40">
        <v>46.076450000000001</v>
      </c>
      <c r="L40">
        <v>-91.238240000000005</v>
      </c>
      <c r="M40" s="4">
        <v>17</v>
      </c>
      <c r="N40" s="4" t="s">
        <v>223</v>
      </c>
      <c r="R40" s="7"/>
      <c r="S40" s="7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EZ40" s="42"/>
      <c r="FA40" s="42"/>
      <c r="FB40" s="42"/>
      <c r="FC40" s="42"/>
      <c r="FD40" s="42"/>
    </row>
    <row r="41" spans="1:160">
      <c r="B41" s="28">
        <f t="shared" si="0"/>
        <v>0</v>
      </c>
      <c r="C41" s="28" t="str">
        <f t="shared" si="1"/>
        <v/>
      </c>
      <c r="D41" s="28" t="str">
        <f t="shared" si="2"/>
        <v/>
      </c>
      <c r="E41" s="28">
        <f t="shared" si="3"/>
        <v>0</v>
      </c>
      <c r="F41" s="28">
        <f t="shared" si="4"/>
        <v>0</v>
      </c>
      <c r="G41" s="28" t="str">
        <f t="shared" si="5"/>
        <v/>
      </c>
      <c r="H41" s="45">
        <f>IF(AND(M41&gt;0,M41&lt;=STATS!$C$22),1,"")</f>
        <v>1</v>
      </c>
      <c r="J41" s="11">
        <v>40</v>
      </c>
      <c r="K41">
        <v>46.076459999999997</v>
      </c>
      <c r="L41">
        <v>-91.237399999999994</v>
      </c>
      <c r="M41" s="4">
        <v>1</v>
      </c>
      <c r="N41" s="4" t="s">
        <v>224</v>
      </c>
      <c r="R41" s="7"/>
      <c r="S41" s="7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EZ41" s="42"/>
      <c r="FA41" s="42"/>
      <c r="FB41" s="42"/>
      <c r="FC41" s="42"/>
      <c r="FD41" s="42"/>
    </row>
    <row r="42" spans="1:160">
      <c r="B42" s="28">
        <f t="shared" si="0"/>
        <v>0</v>
      </c>
      <c r="C42" s="28" t="str">
        <f t="shared" si="1"/>
        <v/>
      </c>
      <c r="D42" s="28" t="str">
        <f t="shared" si="2"/>
        <v/>
      </c>
      <c r="E42" s="28">
        <f t="shared" si="3"/>
        <v>0</v>
      </c>
      <c r="F42" s="28">
        <f t="shared" si="4"/>
        <v>0</v>
      </c>
      <c r="G42" s="28" t="str">
        <f t="shared" si="5"/>
        <v/>
      </c>
      <c r="H42" s="45">
        <f>IF(AND(M42&gt;0,M42&lt;=STATS!$C$22),1,"")</f>
        <v>1</v>
      </c>
      <c r="J42" s="11">
        <v>41</v>
      </c>
      <c r="K42">
        <v>46.07694</v>
      </c>
      <c r="L42">
        <v>-91.246660000000006</v>
      </c>
      <c r="M42" s="4">
        <v>2</v>
      </c>
      <c r="N42" s="4" t="s">
        <v>224</v>
      </c>
      <c r="R42" s="7"/>
      <c r="S42" s="7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EZ42" s="42"/>
      <c r="FA42" s="42"/>
      <c r="FB42" s="42"/>
      <c r="FC42" s="42"/>
      <c r="FD42" s="42"/>
    </row>
    <row r="43" spans="1:160">
      <c r="B43" s="28">
        <f t="shared" si="0"/>
        <v>0</v>
      </c>
      <c r="C43" s="28" t="str">
        <f t="shared" si="1"/>
        <v/>
      </c>
      <c r="D43" s="28" t="str">
        <f t="shared" si="2"/>
        <v/>
      </c>
      <c r="E43" s="28">
        <f t="shared" si="3"/>
        <v>0</v>
      </c>
      <c r="F43" s="28">
        <f t="shared" si="4"/>
        <v>0</v>
      </c>
      <c r="G43" s="28" t="str">
        <f t="shared" si="5"/>
        <v/>
      </c>
      <c r="H43" s="45">
        <f>IF(AND(M43&gt;0,M43&lt;=STATS!$C$22),1,"")</f>
        <v>1</v>
      </c>
      <c r="J43" s="11">
        <v>42</v>
      </c>
      <c r="K43">
        <v>46.076949999999997</v>
      </c>
      <c r="L43">
        <v>-91.245819999999995</v>
      </c>
      <c r="M43" s="4">
        <v>4.5</v>
      </c>
      <c r="N43" s="4" t="s">
        <v>223</v>
      </c>
      <c r="R43" s="7"/>
      <c r="S43" s="7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EZ43" s="42"/>
      <c r="FA43" s="42"/>
      <c r="FB43" s="42"/>
      <c r="FC43" s="42"/>
      <c r="FD43" s="42"/>
    </row>
    <row r="44" spans="1:160">
      <c r="B44" s="28">
        <f t="shared" si="0"/>
        <v>0</v>
      </c>
      <c r="C44" s="28" t="str">
        <f t="shared" si="1"/>
        <v/>
      </c>
      <c r="D44" s="28" t="str">
        <f t="shared" si="2"/>
        <v/>
      </c>
      <c r="E44" s="28">
        <f t="shared" si="3"/>
        <v>0</v>
      </c>
      <c r="F44" s="28">
        <f t="shared" si="4"/>
        <v>0</v>
      </c>
      <c r="G44" s="28" t="str">
        <f t="shared" si="5"/>
        <v/>
      </c>
      <c r="H44" s="45">
        <f>IF(AND(M44&gt;0,M44&lt;=STATS!$C$22),1,"")</f>
        <v>1</v>
      </c>
      <c r="J44" s="11">
        <v>43</v>
      </c>
      <c r="K44">
        <v>46.07696</v>
      </c>
      <c r="L44">
        <v>-91.244979999999998</v>
      </c>
      <c r="M44" s="4">
        <v>6</v>
      </c>
      <c r="N44" s="4" t="s">
        <v>223</v>
      </c>
      <c r="R44" s="7"/>
      <c r="S44" s="7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EZ44" s="42"/>
      <c r="FA44" s="42"/>
      <c r="FB44" s="42"/>
      <c r="FC44" s="42"/>
      <c r="FD44" s="42"/>
    </row>
    <row r="45" spans="1:160">
      <c r="B45" s="28">
        <f t="shared" si="0"/>
        <v>0</v>
      </c>
      <c r="C45" s="28" t="str">
        <f t="shared" si="1"/>
        <v/>
      </c>
      <c r="D45" s="28" t="str">
        <f t="shared" si="2"/>
        <v/>
      </c>
      <c r="E45" s="28">
        <f t="shared" si="3"/>
        <v>0</v>
      </c>
      <c r="F45" s="28">
        <f t="shared" si="4"/>
        <v>0</v>
      </c>
      <c r="G45" s="28" t="str">
        <f t="shared" si="5"/>
        <v/>
      </c>
      <c r="H45" s="45">
        <f>IF(AND(M45&gt;0,M45&lt;=STATS!$C$22),1,"")</f>
        <v>1</v>
      </c>
      <c r="J45" s="11">
        <v>44</v>
      </c>
      <c r="K45">
        <v>46.076970000000003</v>
      </c>
      <c r="L45">
        <v>-91.244140000000002</v>
      </c>
      <c r="M45" s="4">
        <v>6</v>
      </c>
      <c r="N45" s="4" t="s">
        <v>223</v>
      </c>
      <c r="R45" s="7"/>
      <c r="S45" s="7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EZ45" s="42"/>
      <c r="FA45" s="42"/>
      <c r="FB45" s="42"/>
      <c r="FC45" s="42"/>
      <c r="FD45" s="42"/>
    </row>
    <row r="46" spans="1:160">
      <c r="B46" s="28">
        <f t="shared" si="0"/>
        <v>0</v>
      </c>
      <c r="C46" s="28" t="str">
        <f t="shared" si="1"/>
        <v/>
      </c>
      <c r="D46" s="28" t="str">
        <f t="shared" si="2"/>
        <v/>
      </c>
      <c r="E46" s="28">
        <f t="shared" si="3"/>
        <v>0</v>
      </c>
      <c r="F46" s="28">
        <f t="shared" si="4"/>
        <v>0</v>
      </c>
      <c r="G46" s="28" t="str">
        <f t="shared" si="5"/>
        <v/>
      </c>
      <c r="H46" s="45">
        <f>IF(AND(M46&gt;0,M46&lt;=STATS!$C$22),1,"")</f>
        <v>1</v>
      </c>
      <c r="J46" s="11">
        <v>45</v>
      </c>
      <c r="K46">
        <v>46.076979999999999</v>
      </c>
      <c r="L46">
        <v>-91.243300000000005</v>
      </c>
      <c r="M46" s="4">
        <v>5.5</v>
      </c>
      <c r="N46" s="4" t="s">
        <v>223</v>
      </c>
      <c r="R46" s="7"/>
      <c r="S46" s="7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EZ46" s="42"/>
      <c r="FA46" s="42"/>
      <c r="FB46" s="42"/>
      <c r="FC46" s="42"/>
      <c r="FD46" s="42"/>
    </row>
    <row r="47" spans="1:160">
      <c r="B47" s="28">
        <f t="shared" si="0"/>
        <v>0</v>
      </c>
      <c r="C47" s="28" t="str">
        <f t="shared" si="1"/>
        <v/>
      </c>
      <c r="D47" s="28" t="str">
        <f t="shared" si="2"/>
        <v/>
      </c>
      <c r="E47" s="28">
        <f t="shared" si="3"/>
        <v>0</v>
      </c>
      <c r="F47" s="28">
        <f t="shared" si="4"/>
        <v>0</v>
      </c>
      <c r="G47" s="28" t="str">
        <f t="shared" si="5"/>
        <v/>
      </c>
      <c r="H47" s="45">
        <f>IF(AND(M47&gt;0,M47&lt;=STATS!$C$22),1,"")</f>
        <v>1</v>
      </c>
      <c r="J47" s="11">
        <v>46</v>
      </c>
      <c r="K47">
        <v>46.076990000000002</v>
      </c>
      <c r="L47">
        <v>-91.242459999999994</v>
      </c>
      <c r="M47" s="4">
        <v>5.5</v>
      </c>
      <c r="N47" s="4" t="s">
        <v>223</v>
      </c>
      <c r="R47" s="7"/>
      <c r="S47" s="7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EZ47" s="42"/>
      <c r="FA47" s="42"/>
      <c r="FB47" s="42"/>
      <c r="FC47" s="42"/>
      <c r="FD47" s="42"/>
    </row>
    <row r="48" spans="1:160">
      <c r="B48" s="28">
        <f t="shared" si="0"/>
        <v>0</v>
      </c>
      <c r="C48" s="28" t="str">
        <f t="shared" si="1"/>
        <v/>
      </c>
      <c r="D48" s="28" t="str">
        <f t="shared" si="2"/>
        <v/>
      </c>
      <c r="E48" s="28">
        <f t="shared" si="3"/>
        <v>0</v>
      </c>
      <c r="F48" s="28">
        <f t="shared" si="4"/>
        <v>0</v>
      </c>
      <c r="G48" s="28" t="str">
        <f t="shared" si="5"/>
        <v/>
      </c>
      <c r="H48" s="45">
        <f>IF(AND(M48&gt;0,M48&lt;=STATS!$C$22),1,"")</f>
        <v>1</v>
      </c>
      <c r="J48" s="11">
        <v>47</v>
      </c>
      <c r="K48">
        <v>46.076999999999998</v>
      </c>
      <c r="L48">
        <v>-91.241619999999998</v>
      </c>
      <c r="M48" s="4">
        <v>4.5</v>
      </c>
      <c r="N48" s="4" t="s">
        <v>223</v>
      </c>
      <c r="R48" s="7"/>
      <c r="S48" s="7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EZ48" s="42"/>
      <c r="FA48" s="42"/>
      <c r="FB48" s="42"/>
      <c r="FC48" s="42"/>
      <c r="FD48" s="42"/>
    </row>
    <row r="49" spans="2:160">
      <c r="B49" s="28">
        <f t="shared" si="0"/>
        <v>0</v>
      </c>
      <c r="C49" s="28" t="str">
        <f t="shared" si="1"/>
        <v/>
      </c>
      <c r="D49" s="28" t="str">
        <f t="shared" si="2"/>
        <v/>
      </c>
      <c r="E49" s="28">
        <f t="shared" si="3"/>
        <v>0</v>
      </c>
      <c r="F49" s="28">
        <f t="shared" si="4"/>
        <v>0</v>
      </c>
      <c r="G49" s="28" t="str">
        <f t="shared" si="5"/>
        <v/>
      </c>
      <c r="H49" s="45">
        <f>IF(AND(M49&gt;0,M49&lt;=STATS!$C$22),1,"")</f>
        <v>1</v>
      </c>
      <c r="J49" s="11">
        <v>48</v>
      </c>
      <c r="K49">
        <v>46.077010000000001</v>
      </c>
      <c r="L49">
        <v>-91.240769999999998</v>
      </c>
      <c r="M49" s="4">
        <v>5</v>
      </c>
      <c r="N49" s="4" t="s">
        <v>223</v>
      </c>
      <c r="R49" s="7"/>
      <c r="S49" s="7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EZ49" s="42"/>
      <c r="FA49" s="42"/>
      <c r="FB49" s="42"/>
      <c r="FC49" s="42"/>
      <c r="FD49" s="42"/>
    </row>
    <row r="50" spans="2:160">
      <c r="B50" s="28">
        <f t="shared" si="0"/>
        <v>0</v>
      </c>
      <c r="C50" s="28" t="str">
        <f t="shared" si="1"/>
        <v/>
      </c>
      <c r="D50" s="28" t="str">
        <f t="shared" si="2"/>
        <v/>
      </c>
      <c r="E50" s="28">
        <f t="shared" si="3"/>
        <v>0</v>
      </c>
      <c r="F50" s="28">
        <f t="shared" si="4"/>
        <v>0</v>
      </c>
      <c r="G50" s="28" t="str">
        <f t="shared" si="5"/>
        <v/>
      </c>
      <c r="H50" s="45">
        <f>IF(AND(M50&gt;0,M50&lt;=STATS!$C$22),1,"")</f>
        <v>1</v>
      </c>
      <c r="J50" s="11">
        <v>49</v>
      </c>
      <c r="K50">
        <v>46.077030000000001</v>
      </c>
      <c r="L50">
        <v>-91.239090000000004</v>
      </c>
      <c r="M50" s="4">
        <v>6.5</v>
      </c>
      <c r="N50" s="4" t="s">
        <v>223</v>
      </c>
      <c r="R50" s="7"/>
      <c r="S50" s="7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EZ50" s="42"/>
      <c r="FA50" s="42"/>
      <c r="FB50" s="42"/>
      <c r="FC50" s="42"/>
      <c r="FD50" s="42"/>
    </row>
    <row r="51" spans="2:160">
      <c r="B51" s="28">
        <f t="shared" si="0"/>
        <v>0</v>
      </c>
      <c r="C51" s="28" t="str">
        <f t="shared" si="1"/>
        <v/>
      </c>
      <c r="D51" s="28" t="str">
        <f t="shared" si="2"/>
        <v/>
      </c>
      <c r="E51" s="28" t="str">
        <f t="shared" si="3"/>
        <v/>
      </c>
      <c r="F51" s="28" t="str">
        <f t="shared" si="4"/>
        <v/>
      </c>
      <c r="G51" s="28" t="str">
        <f t="shared" si="5"/>
        <v/>
      </c>
      <c r="H51" s="45" t="str">
        <f>IF(AND(M51&gt;0,M51&lt;=STATS!$C$22),1,"")</f>
        <v/>
      </c>
      <c r="J51" s="11">
        <v>50</v>
      </c>
      <c r="K51">
        <v>46.077030000000001</v>
      </c>
      <c r="L51">
        <v>-91.238249999999994</v>
      </c>
      <c r="M51" s="4">
        <v>18.5</v>
      </c>
      <c r="N51" s="4" t="s">
        <v>223</v>
      </c>
      <c r="R51" s="7"/>
      <c r="S51" s="7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EZ51" s="42"/>
      <c r="FA51" s="42"/>
      <c r="FB51" s="42"/>
      <c r="FC51" s="42"/>
      <c r="FD51" s="42"/>
    </row>
    <row r="52" spans="2:160">
      <c r="B52" s="28">
        <f t="shared" si="0"/>
        <v>0</v>
      </c>
      <c r="C52" s="28" t="str">
        <f t="shared" si="1"/>
        <v/>
      </c>
      <c r="D52" s="28" t="str">
        <f t="shared" si="2"/>
        <v/>
      </c>
      <c r="E52" s="28">
        <f t="shared" si="3"/>
        <v>0</v>
      </c>
      <c r="F52" s="28">
        <f t="shared" si="4"/>
        <v>0</v>
      </c>
      <c r="G52" s="28" t="str">
        <f t="shared" si="5"/>
        <v/>
      </c>
      <c r="H52" s="45">
        <f>IF(AND(M52&gt;0,M52&lt;=STATS!$C$22),1,"")</f>
        <v>1</v>
      </c>
      <c r="J52" s="11">
        <v>51</v>
      </c>
      <c r="K52">
        <v>46.077039999999997</v>
      </c>
      <c r="L52">
        <v>-91.237409999999997</v>
      </c>
      <c r="M52" s="4">
        <v>7</v>
      </c>
      <c r="N52" s="4" t="s">
        <v>223</v>
      </c>
      <c r="R52" s="7"/>
      <c r="S52" s="7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EZ52" s="42"/>
      <c r="FA52" s="42"/>
      <c r="FB52" s="42"/>
      <c r="FC52" s="42"/>
      <c r="FD52" s="42"/>
    </row>
    <row r="53" spans="2:160">
      <c r="B53" s="28">
        <f t="shared" si="0"/>
        <v>0</v>
      </c>
      <c r="C53" s="28" t="str">
        <f t="shared" si="1"/>
        <v/>
      </c>
      <c r="D53" s="28" t="str">
        <f t="shared" si="2"/>
        <v/>
      </c>
      <c r="E53" s="28">
        <f t="shared" si="3"/>
        <v>0</v>
      </c>
      <c r="F53" s="28">
        <f t="shared" si="4"/>
        <v>0</v>
      </c>
      <c r="G53" s="28" t="str">
        <f t="shared" si="5"/>
        <v/>
      </c>
      <c r="H53" s="45">
        <f>IF(AND(M53&gt;0,M53&lt;=STATS!$C$22),1,"")</f>
        <v>1</v>
      </c>
      <c r="J53" s="11">
        <v>52</v>
      </c>
      <c r="K53">
        <v>46.07705</v>
      </c>
      <c r="L53">
        <v>-91.23657</v>
      </c>
      <c r="M53" s="4">
        <v>8.5</v>
      </c>
      <c r="N53" s="4" t="s">
        <v>223</v>
      </c>
      <c r="R53" s="7"/>
      <c r="S53" s="7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EZ53" s="42"/>
      <c r="FA53" s="42"/>
      <c r="FB53" s="42"/>
      <c r="FC53" s="42"/>
      <c r="FD53" s="42"/>
    </row>
    <row r="54" spans="2:160">
      <c r="B54" s="28">
        <f t="shared" si="0"/>
        <v>0</v>
      </c>
      <c r="C54" s="28" t="str">
        <f t="shared" si="1"/>
        <v/>
      </c>
      <c r="D54" s="28" t="str">
        <f t="shared" si="2"/>
        <v/>
      </c>
      <c r="E54" s="28">
        <f t="shared" si="3"/>
        <v>0</v>
      </c>
      <c r="F54" s="28">
        <f t="shared" si="4"/>
        <v>0</v>
      </c>
      <c r="G54" s="28" t="str">
        <f t="shared" si="5"/>
        <v/>
      </c>
      <c r="H54" s="45">
        <f>IF(AND(M54&gt;0,M54&lt;=STATS!$C$22),1,"")</f>
        <v>1</v>
      </c>
      <c r="J54" s="11">
        <v>53</v>
      </c>
      <c r="K54">
        <v>46.077060000000003</v>
      </c>
      <c r="L54">
        <v>-91.235730000000004</v>
      </c>
      <c r="M54" s="4">
        <v>9.5</v>
      </c>
      <c r="N54" s="4" t="s">
        <v>223</v>
      </c>
      <c r="R54" s="7"/>
      <c r="S54" s="7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EZ54" s="42"/>
      <c r="FA54" s="42"/>
      <c r="FB54" s="42"/>
      <c r="FC54" s="42"/>
      <c r="FD54" s="42"/>
    </row>
    <row r="55" spans="2:160">
      <c r="B55" s="28">
        <f t="shared" si="0"/>
        <v>0</v>
      </c>
      <c r="C55" s="28" t="str">
        <f t="shared" si="1"/>
        <v/>
      </c>
      <c r="D55" s="28" t="str">
        <f t="shared" si="2"/>
        <v/>
      </c>
      <c r="E55" s="28">
        <f t="shared" si="3"/>
        <v>0</v>
      </c>
      <c r="F55" s="28">
        <f t="shared" si="4"/>
        <v>0</v>
      </c>
      <c r="G55" s="28" t="str">
        <f t="shared" si="5"/>
        <v/>
      </c>
      <c r="H55" s="45">
        <f>IF(AND(M55&gt;0,M55&lt;=STATS!$C$22),1,"")</f>
        <v>1</v>
      </c>
      <c r="J55" s="11">
        <v>54</v>
      </c>
      <c r="K55">
        <v>46.077080000000002</v>
      </c>
      <c r="L55">
        <v>-91.234049999999996</v>
      </c>
      <c r="M55" s="4">
        <v>2</v>
      </c>
      <c r="N55" s="4" t="s">
        <v>224</v>
      </c>
      <c r="R55" s="7"/>
      <c r="S55" s="7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EZ55" s="42"/>
      <c r="FA55" s="42"/>
      <c r="FB55" s="42"/>
      <c r="FC55" s="42"/>
      <c r="FD55" s="42"/>
    </row>
    <row r="56" spans="2:160">
      <c r="B56" s="28">
        <f t="shared" si="0"/>
        <v>0</v>
      </c>
      <c r="C56" s="28" t="str">
        <f t="shared" si="1"/>
        <v/>
      </c>
      <c r="D56" s="28" t="str">
        <f t="shared" si="2"/>
        <v/>
      </c>
      <c r="E56" s="28">
        <f t="shared" si="3"/>
        <v>0</v>
      </c>
      <c r="F56" s="28">
        <f t="shared" si="4"/>
        <v>0</v>
      </c>
      <c r="G56" s="28" t="str">
        <f t="shared" si="5"/>
        <v/>
      </c>
      <c r="H56" s="45">
        <f>IF(AND(M56&gt;0,M56&lt;=STATS!$C$22),1,"")</f>
        <v>1</v>
      </c>
      <c r="J56" s="11">
        <v>55</v>
      </c>
      <c r="K56">
        <v>46.077530000000003</v>
      </c>
      <c r="L56">
        <v>-91.246669999999995</v>
      </c>
      <c r="M56" s="4">
        <v>3</v>
      </c>
      <c r="N56" s="4" t="s">
        <v>223</v>
      </c>
      <c r="R56" s="7"/>
      <c r="S56" s="7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EZ56" s="42"/>
      <c r="FA56" s="42"/>
      <c r="FB56" s="42"/>
      <c r="FC56" s="42"/>
      <c r="FD56" s="42"/>
    </row>
    <row r="57" spans="2:160">
      <c r="B57" s="28">
        <f t="shared" si="0"/>
        <v>0</v>
      </c>
      <c r="C57" s="28" t="str">
        <f t="shared" si="1"/>
        <v/>
      </c>
      <c r="D57" s="28" t="str">
        <f t="shared" si="2"/>
        <v/>
      </c>
      <c r="E57" s="28">
        <f t="shared" si="3"/>
        <v>0</v>
      </c>
      <c r="F57" s="28">
        <f t="shared" si="4"/>
        <v>0</v>
      </c>
      <c r="G57" s="28" t="str">
        <f t="shared" si="5"/>
        <v/>
      </c>
      <c r="H57" s="45">
        <f>IF(AND(M57&gt;0,M57&lt;=STATS!$C$22),1,"")</f>
        <v>1</v>
      </c>
      <c r="J57" s="11">
        <v>56</v>
      </c>
      <c r="K57">
        <v>46.077539999999999</v>
      </c>
      <c r="L57">
        <v>-91.245829999999998</v>
      </c>
      <c r="M57" s="4">
        <v>5.5</v>
      </c>
      <c r="N57" s="4" t="s">
        <v>223</v>
      </c>
      <c r="R57" s="7"/>
      <c r="S57" s="7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EZ57" s="42"/>
      <c r="FA57" s="42"/>
      <c r="FB57" s="42"/>
      <c r="FC57" s="42"/>
      <c r="FD57" s="42"/>
    </row>
    <row r="58" spans="2:160">
      <c r="B58" s="28">
        <f t="shared" si="0"/>
        <v>0</v>
      </c>
      <c r="C58" s="28" t="str">
        <f t="shared" si="1"/>
        <v/>
      </c>
      <c r="D58" s="28" t="str">
        <f t="shared" si="2"/>
        <v/>
      </c>
      <c r="E58" s="28">
        <f t="shared" si="3"/>
        <v>0</v>
      </c>
      <c r="F58" s="28">
        <f t="shared" si="4"/>
        <v>0</v>
      </c>
      <c r="G58" s="28" t="str">
        <f t="shared" si="5"/>
        <v/>
      </c>
      <c r="H58" s="45">
        <f>IF(AND(M58&gt;0,M58&lt;=STATS!$C$22),1,"")</f>
        <v>1</v>
      </c>
      <c r="J58" s="11">
        <v>57</v>
      </c>
      <c r="K58">
        <v>46.077550000000002</v>
      </c>
      <c r="L58">
        <v>-91.244990000000001</v>
      </c>
      <c r="M58" s="4">
        <v>5.5</v>
      </c>
      <c r="N58" s="4" t="s">
        <v>223</v>
      </c>
      <c r="R58" s="7"/>
      <c r="S58" s="7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EZ58" s="42"/>
      <c r="FA58" s="42"/>
      <c r="FB58" s="42"/>
      <c r="FC58" s="42"/>
      <c r="FD58" s="42"/>
    </row>
    <row r="59" spans="2:160">
      <c r="B59" s="28">
        <f t="shared" si="0"/>
        <v>0</v>
      </c>
      <c r="C59" s="28" t="str">
        <f t="shared" si="1"/>
        <v/>
      </c>
      <c r="D59" s="28" t="str">
        <f t="shared" si="2"/>
        <v/>
      </c>
      <c r="E59" s="28">
        <f t="shared" si="3"/>
        <v>0</v>
      </c>
      <c r="F59" s="28">
        <f t="shared" si="4"/>
        <v>0</v>
      </c>
      <c r="G59" s="28" t="str">
        <f t="shared" si="5"/>
        <v/>
      </c>
      <c r="H59" s="45">
        <f>IF(AND(M59&gt;0,M59&lt;=STATS!$C$22),1,"")</f>
        <v>1</v>
      </c>
      <c r="J59" s="11">
        <v>58</v>
      </c>
      <c r="K59">
        <v>46.077559999999998</v>
      </c>
      <c r="L59">
        <v>-91.244150000000005</v>
      </c>
      <c r="M59" s="4">
        <v>5.5</v>
      </c>
      <c r="N59" s="4" t="s">
        <v>223</v>
      </c>
      <c r="R59" s="7"/>
      <c r="S59" s="7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EZ59" s="42"/>
      <c r="FA59" s="42"/>
      <c r="FB59" s="42"/>
      <c r="FC59" s="42"/>
      <c r="FD59" s="42"/>
    </row>
    <row r="60" spans="2:160">
      <c r="B60" s="28">
        <f t="shared" si="0"/>
        <v>0</v>
      </c>
      <c r="C60" s="28" t="str">
        <f t="shared" si="1"/>
        <v/>
      </c>
      <c r="D60" s="28" t="str">
        <f t="shared" si="2"/>
        <v/>
      </c>
      <c r="E60" s="28">
        <f t="shared" si="3"/>
        <v>0</v>
      </c>
      <c r="F60" s="28">
        <f t="shared" si="4"/>
        <v>0</v>
      </c>
      <c r="G60" s="28" t="str">
        <f t="shared" si="5"/>
        <v/>
      </c>
      <c r="H60" s="45">
        <f>IF(AND(M60&gt;0,M60&lt;=STATS!$C$22),1,"")</f>
        <v>1</v>
      </c>
      <c r="J60" s="11">
        <v>59</v>
      </c>
      <c r="K60">
        <v>46.077559999999998</v>
      </c>
      <c r="L60">
        <v>-91.243309999999994</v>
      </c>
      <c r="M60" s="4">
        <v>5.5</v>
      </c>
      <c r="N60" s="4" t="s">
        <v>223</v>
      </c>
      <c r="R60" s="7"/>
      <c r="S60" s="7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EZ60" s="42"/>
      <c r="FA60" s="42"/>
      <c r="FB60" s="42"/>
      <c r="FC60" s="42"/>
      <c r="FD60" s="42"/>
    </row>
    <row r="61" spans="2:160">
      <c r="B61" s="28">
        <f t="shared" si="0"/>
        <v>0</v>
      </c>
      <c r="C61" s="28" t="str">
        <f t="shared" si="1"/>
        <v/>
      </c>
      <c r="D61" s="28" t="str">
        <f t="shared" si="2"/>
        <v/>
      </c>
      <c r="E61" s="28">
        <f t="shared" si="3"/>
        <v>0</v>
      </c>
      <c r="F61" s="28">
        <f t="shared" si="4"/>
        <v>0</v>
      </c>
      <c r="G61" s="28" t="str">
        <f t="shared" si="5"/>
        <v/>
      </c>
      <c r="H61" s="45">
        <f>IF(AND(M61&gt;0,M61&lt;=STATS!$C$22),1,"")</f>
        <v>1</v>
      </c>
      <c r="J61" s="11">
        <v>60</v>
      </c>
      <c r="K61">
        <v>46.077570000000001</v>
      </c>
      <c r="L61">
        <v>-91.242469999999997</v>
      </c>
      <c r="M61" s="4">
        <v>5</v>
      </c>
      <c r="N61" s="4" t="s">
        <v>223</v>
      </c>
      <c r="R61" s="7"/>
      <c r="S61" s="7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EZ61" s="42"/>
      <c r="FA61" s="42"/>
      <c r="FB61" s="42"/>
      <c r="FC61" s="42"/>
      <c r="FD61" s="42"/>
    </row>
    <row r="62" spans="2:160">
      <c r="B62" s="28">
        <f t="shared" si="0"/>
        <v>0</v>
      </c>
      <c r="C62" s="28" t="str">
        <f t="shared" si="1"/>
        <v/>
      </c>
      <c r="D62" s="28" t="str">
        <f t="shared" si="2"/>
        <v/>
      </c>
      <c r="E62" s="28">
        <f t="shared" si="3"/>
        <v>0</v>
      </c>
      <c r="F62" s="28">
        <f t="shared" si="4"/>
        <v>0</v>
      </c>
      <c r="G62" s="28" t="str">
        <f t="shared" si="5"/>
        <v/>
      </c>
      <c r="H62" s="45">
        <f>IF(AND(M62&gt;0,M62&lt;=STATS!$C$22),1,"")</f>
        <v>1</v>
      </c>
      <c r="J62" s="11">
        <v>61</v>
      </c>
      <c r="K62">
        <v>46.077579999999998</v>
      </c>
      <c r="L62">
        <v>-91.241630000000001</v>
      </c>
      <c r="M62" s="4">
        <v>5.5</v>
      </c>
      <c r="N62" s="4" t="s">
        <v>223</v>
      </c>
      <c r="R62" s="7"/>
      <c r="S62" s="7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EZ62" s="42"/>
      <c r="FA62" s="42"/>
      <c r="FB62" s="42"/>
      <c r="FC62" s="42"/>
      <c r="FD62" s="42"/>
    </row>
    <row r="63" spans="2:160">
      <c r="B63" s="28">
        <f t="shared" si="0"/>
        <v>0</v>
      </c>
      <c r="C63" s="28" t="str">
        <f t="shared" si="1"/>
        <v/>
      </c>
      <c r="D63" s="28" t="str">
        <f t="shared" si="2"/>
        <v/>
      </c>
      <c r="E63" s="28">
        <f t="shared" si="3"/>
        <v>0</v>
      </c>
      <c r="F63" s="28">
        <f t="shared" si="4"/>
        <v>0</v>
      </c>
      <c r="G63" s="28" t="str">
        <f t="shared" si="5"/>
        <v/>
      </c>
      <c r="H63" s="45">
        <f>IF(AND(M63&gt;0,M63&lt;=STATS!$C$22),1,"")</f>
        <v>1</v>
      </c>
      <c r="J63" s="11">
        <v>62</v>
      </c>
      <c r="K63">
        <v>46.077590000000001</v>
      </c>
      <c r="L63">
        <v>-91.240790000000004</v>
      </c>
      <c r="M63" s="4">
        <v>4.5</v>
      </c>
      <c r="N63" s="4" t="s">
        <v>223</v>
      </c>
      <c r="R63" s="7"/>
      <c r="S63" s="7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EZ63" s="42"/>
      <c r="FA63" s="42"/>
      <c r="FB63" s="42"/>
      <c r="FC63" s="42"/>
      <c r="FD63" s="42"/>
    </row>
    <row r="64" spans="2:160">
      <c r="B64" s="28">
        <f t="shared" si="0"/>
        <v>0</v>
      </c>
      <c r="C64" s="28" t="str">
        <f t="shared" si="1"/>
        <v/>
      </c>
      <c r="D64" s="28" t="str">
        <f t="shared" si="2"/>
        <v/>
      </c>
      <c r="E64" s="28">
        <f t="shared" si="3"/>
        <v>0</v>
      </c>
      <c r="F64" s="28">
        <f t="shared" si="4"/>
        <v>0</v>
      </c>
      <c r="G64" s="28" t="str">
        <f t="shared" si="5"/>
        <v/>
      </c>
      <c r="H64" s="45">
        <f>IF(AND(M64&gt;0,M64&lt;=STATS!$C$22),1,"")</f>
        <v>1</v>
      </c>
      <c r="J64" s="11">
        <v>63</v>
      </c>
      <c r="K64">
        <v>46.07761</v>
      </c>
      <c r="L64">
        <v>-91.239109999999997</v>
      </c>
      <c r="M64" s="4">
        <v>6</v>
      </c>
      <c r="N64" s="4" t="s">
        <v>223</v>
      </c>
      <c r="R64" s="7"/>
      <c r="S64" s="7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EZ64" s="42"/>
      <c r="FA64" s="42"/>
      <c r="FB64" s="42"/>
      <c r="FC64" s="42"/>
      <c r="FD64" s="42"/>
    </row>
    <row r="65" spans="2:160">
      <c r="B65" s="28">
        <f t="shared" si="0"/>
        <v>0</v>
      </c>
      <c r="C65" s="28" t="str">
        <f t="shared" si="1"/>
        <v/>
      </c>
      <c r="D65" s="28" t="str">
        <f t="shared" si="2"/>
        <v/>
      </c>
      <c r="E65" s="28" t="str">
        <f t="shared" si="3"/>
        <v/>
      </c>
      <c r="F65" s="28" t="str">
        <f t="shared" si="4"/>
        <v/>
      </c>
      <c r="G65" s="28" t="str">
        <f t="shared" si="5"/>
        <v/>
      </c>
      <c r="H65" s="45" t="str">
        <f>IF(AND(M65&gt;0,M65&lt;=STATS!$C$22),1,"")</f>
        <v/>
      </c>
      <c r="J65" s="11">
        <v>64</v>
      </c>
      <c r="K65">
        <v>46.077620000000003</v>
      </c>
      <c r="L65">
        <v>-91.23827</v>
      </c>
      <c r="M65" s="4">
        <v>18.5</v>
      </c>
      <c r="N65" s="4" t="s">
        <v>223</v>
      </c>
      <c r="R65" s="7"/>
      <c r="S65" s="7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EZ65" s="42"/>
      <c r="FA65" s="42"/>
      <c r="FB65" s="42"/>
      <c r="FC65" s="42"/>
      <c r="FD65" s="42"/>
    </row>
    <row r="66" spans="2:160">
      <c r="B66" s="28">
        <f t="shared" ref="B66:B129" si="6">COUNT(R66:EY66,FE66:FM66)</f>
        <v>0</v>
      </c>
      <c r="C66" s="28" t="str">
        <f t="shared" ref="C66:C129" si="7">IF(COUNT(R66:EY66,FE66:FM66)&gt;0,COUNT(R66:EY66,FE66:FM66),"")</f>
        <v/>
      </c>
      <c r="D66" s="28" t="str">
        <f t="shared" ref="D66:D129" si="8">IF(COUNT(T66:BJ66,BL66:BT66,BV66:CB66,CD66:EY66,FE66:FM66)&gt;0,COUNT(T66:BJ66,BL66:BT66,BV66:CB66,CD66:EY66,FE66:FM66),"")</f>
        <v/>
      </c>
      <c r="E66" s="28" t="str">
        <f t="shared" ref="E66:E129" si="9">IF(H66=1,COUNT(R66:EY66,FE66:FM66),"")</f>
        <v/>
      </c>
      <c r="F66" s="28" t="str">
        <f t="shared" ref="F66:F129" si="10">IF(H66=1,COUNT(T66:BJ66,BL66:BT66,BV66:CB66,CD66:EY66,FE66:FM66),"")</f>
        <v/>
      </c>
      <c r="G66" s="28" t="str">
        <f t="shared" ref="G66:G129" si="11">IF($B66&gt;=1,$M66,"")</f>
        <v/>
      </c>
      <c r="H66" s="45" t="str">
        <f>IF(AND(M66&gt;0,M66&lt;=STATS!$C$22),1,"")</f>
        <v/>
      </c>
      <c r="J66" s="11">
        <v>65</v>
      </c>
      <c r="K66">
        <v>46.077629999999999</v>
      </c>
      <c r="L66">
        <v>-91.237430000000003</v>
      </c>
      <c r="M66" s="4">
        <v>18.5</v>
      </c>
      <c r="N66" s="4" t="s">
        <v>223</v>
      </c>
      <c r="R66" s="7"/>
      <c r="S66" s="7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EZ66" s="42"/>
      <c r="FA66" s="42"/>
      <c r="FB66" s="42"/>
      <c r="FC66" s="42"/>
      <c r="FD66" s="42"/>
    </row>
    <row r="67" spans="2:160">
      <c r="B67" s="28">
        <f t="shared" si="6"/>
        <v>0</v>
      </c>
      <c r="C67" s="28" t="str">
        <f t="shared" si="7"/>
        <v/>
      </c>
      <c r="D67" s="28" t="str">
        <f t="shared" si="8"/>
        <v/>
      </c>
      <c r="E67" s="28" t="str">
        <f t="shared" si="9"/>
        <v/>
      </c>
      <c r="F67" s="28" t="str">
        <f t="shared" si="10"/>
        <v/>
      </c>
      <c r="G67" s="28" t="str">
        <f t="shared" si="11"/>
        <v/>
      </c>
      <c r="H67" s="45" t="str">
        <f>IF(AND(M67&gt;0,M67&lt;=STATS!$C$22),1,"")</f>
        <v/>
      </c>
      <c r="J67" s="11">
        <v>66</v>
      </c>
      <c r="K67">
        <v>46.077640000000002</v>
      </c>
      <c r="L67">
        <v>-91.236590000000007</v>
      </c>
      <c r="M67" s="4">
        <v>18.5</v>
      </c>
      <c r="N67" s="4" t="s">
        <v>223</v>
      </c>
      <c r="R67" s="7"/>
      <c r="S67" s="7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EZ67" s="42"/>
      <c r="FA67" s="42"/>
      <c r="FB67" s="42"/>
      <c r="FC67" s="42"/>
      <c r="FD67" s="42"/>
    </row>
    <row r="68" spans="2:160">
      <c r="B68" s="28">
        <f t="shared" si="6"/>
        <v>0</v>
      </c>
      <c r="C68" s="28" t="str">
        <f t="shared" si="7"/>
        <v/>
      </c>
      <c r="D68" s="28" t="str">
        <f t="shared" si="8"/>
        <v/>
      </c>
      <c r="E68" s="28" t="str">
        <f t="shared" si="9"/>
        <v/>
      </c>
      <c r="F68" s="28" t="str">
        <f t="shared" si="10"/>
        <v/>
      </c>
      <c r="G68" s="28" t="str">
        <f t="shared" si="11"/>
        <v/>
      </c>
      <c r="H68" s="45" t="str">
        <f>IF(AND(M68&gt;0,M68&lt;=STATS!$C$22),1,"")</f>
        <v/>
      </c>
      <c r="J68" s="11">
        <v>67</v>
      </c>
      <c r="K68">
        <v>46.077649999999998</v>
      </c>
      <c r="L68">
        <v>-91.235749999999996</v>
      </c>
      <c r="M68" s="4">
        <v>19.5</v>
      </c>
      <c r="N68" s="4" t="s">
        <v>223</v>
      </c>
      <c r="R68" s="7"/>
      <c r="S68" s="7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EZ68" s="42"/>
      <c r="FA68" s="42"/>
      <c r="FB68" s="42"/>
      <c r="FC68" s="42"/>
      <c r="FD68" s="42"/>
    </row>
    <row r="69" spans="2:160">
      <c r="B69" s="28">
        <f t="shared" si="6"/>
        <v>0</v>
      </c>
      <c r="C69" s="28" t="str">
        <f t="shared" si="7"/>
        <v/>
      </c>
      <c r="D69" s="28" t="str">
        <f t="shared" si="8"/>
        <v/>
      </c>
      <c r="E69" s="28" t="str">
        <f t="shared" si="9"/>
        <v/>
      </c>
      <c r="F69" s="28" t="str">
        <f t="shared" si="10"/>
        <v/>
      </c>
      <c r="G69" s="28" t="str">
        <f t="shared" si="11"/>
        <v/>
      </c>
      <c r="H69" s="45" t="str">
        <f>IF(AND(M69&gt;0,M69&lt;=STATS!$C$22),1,"")</f>
        <v/>
      </c>
      <c r="J69" s="11">
        <v>68</v>
      </c>
      <c r="K69">
        <v>46.077660000000002</v>
      </c>
      <c r="L69">
        <v>-91.234909999999999</v>
      </c>
      <c r="M69" s="4">
        <v>19.5</v>
      </c>
      <c r="N69" s="4" t="s">
        <v>223</v>
      </c>
      <c r="R69" s="7"/>
      <c r="S69" s="7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EZ69" s="42"/>
      <c r="FA69" s="42"/>
      <c r="FB69" s="42"/>
      <c r="FC69" s="42"/>
      <c r="FD69" s="42"/>
    </row>
    <row r="70" spans="2:160">
      <c r="B70" s="28">
        <f t="shared" si="6"/>
        <v>0</v>
      </c>
      <c r="C70" s="28" t="str">
        <f t="shared" si="7"/>
        <v/>
      </c>
      <c r="D70" s="28" t="str">
        <f t="shared" si="8"/>
        <v/>
      </c>
      <c r="E70" s="28">
        <f t="shared" si="9"/>
        <v>0</v>
      </c>
      <c r="F70" s="28">
        <f t="shared" si="10"/>
        <v>0</v>
      </c>
      <c r="G70" s="28" t="str">
        <f t="shared" si="11"/>
        <v/>
      </c>
      <c r="H70" s="45">
        <f>IF(AND(M70&gt;0,M70&lt;=STATS!$C$22),1,"")</f>
        <v>1</v>
      </c>
      <c r="J70" s="11">
        <v>69</v>
      </c>
      <c r="K70">
        <v>46.077660000000002</v>
      </c>
      <c r="L70">
        <v>-91.234070000000003</v>
      </c>
      <c r="M70" s="4">
        <v>10</v>
      </c>
      <c r="N70" s="4" t="s">
        <v>223</v>
      </c>
      <c r="R70" s="7"/>
      <c r="S70" s="7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EZ70" s="42"/>
      <c r="FA70" s="42"/>
      <c r="FB70" s="42"/>
      <c r="FC70" s="42"/>
      <c r="FD70" s="42"/>
    </row>
    <row r="71" spans="2:160">
      <c r="B71" s="28">
        <f t="shared" si="6"/>
        <v>0</v>
      </c>
      <c r="C71" s="28" t="str">
        <f t="shared" si="7"/>
        <v/>
      </c>
      <c r="D71" s="28" t="str">
        <f t="shared" si="8"/>
        <v/>
      </c>
      <c r="E71" s="28">
        <f t="shared" si="9"/>
        <v>0</v>
      </c>
      <c r="F71" s="28">
        <f t="shared" si="10"/>
        <v>0</v>
      </c>
      <c r="G71" s="28" t="str">
        <f t="shared" si="11"/>
        <v/>
      </c>
      <c r="H71" s="45">
        <f>IF(AND(M71&gt;0,M71&lt;=STATS!$C$22),1,"")</f>
        <v>1</v>
      </c>
      <c r="J71" s="11">
        <v>70</v>
      </c>
      <c r="K71">
        <v>46.078099999999999</v>
      </c>
      <c r="L71">
        <v>-91.247529999999998</v>
      </c>
      <c r="M71" s="4">
        <v>2.5</v>
      </c>
      <c r="N71" s="4" t="s">
        <v>223</v>
      </c>
      <c r="R71" s="7"/>
      <c r="S71" s="7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EZ71" s="42"/>
      <c r="FA71" s="42"/>
      <c r="FB71" s="42"/>
      <c r="FC71" s="42"/>
      <c r="FD71" s="42"/>
    </row>
    <row r="72" spans="2:160">
      <c r="B72" s="28">
        <f t="shared" si="6"/>
        <v>0</v>
      </c>
      <c r="C72" s="28" t="str">
        <f t="shared" si="7"/>
        <v/>
      </c>
      <c r="D72" s="28" t="str">
        <f t="shared" si="8"/>
        <v/>
      </c>
      <c r="E72" s="28">
        <f t="shared" si="9"/>
        <v>0</v>
      </c>
      <c r="F72" s="28">
        <f t="shared" si="10"/>
        <v>0</v>
      </c>
      <c r="G72" s="28" t="str">
        <f t="shared" si="11"/>
        <v/>
      </c>
      <c r="H72" s="45">
        <f>IF(AND(M72&gt;0,M72&lt;=STATS!$C$22),1,"")</f>
        <v>1</v>
      </c>
      <c r="J72" s="11">
        <v>71</v>
      </c>
      <c r="K72">
        <v>46.078110000000002</v>
      </c>
      <c r="L72">
        <v>-91.246679999999998</v>
      </c>
      <c r="M72" s="4">
        <v>4</v>
      </c>
      <c r="N72" s="4" t="s">
        <v>223</v>
      </c>
      <c r="R72" s="7"/>
      <c r="S72" s="7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EZ72" s="42"/>
      <c r="FA72" s="42"/>
      <c r="FB72" s="42"/>
      <c r="FC72" s="42"/>
      <c r="FD72" s="42"/>
    </row>
    <row r="73" spans="2:160">
      <c r="B73" s="28">
        <f t="shared" si="6"/>
        <v>0</v>
      </c>
      <c r="C73" s="28" t="str">
        <f t="shared" si="7"/>
        <v/>
      </c>
      <c r="D73" s="28" t="str">
        <f t="shared" si="8"/>
        <v/>
      </c>
      <c r="E73" s="28">
        <f t="shared" si="9"/>
        <v>0</v>
      </c>
      <c r="F73" s="28">
        <f t="shared" si="10"/>
        <v>0</v>
      </c>
      <c r="G73" s="28" t="str">
        <f t="shared" si="11"/>
        <v/>
      </c>
      <c r="H73" s="45">
        <f>IF(AND(M73&gt;0,M73&lt;=STATS!$C$22),1,"")</f>
        <v>1</v>
      </c>
      <c r="J73" s="11">
        <v>72</v>
      </c>
      <c r="K73">
        <v>46.078119999999998</v>
      </c>
      <c r="L73">
        <v>-91.245840000000001</v>
      </c>
      <c r="M73" s="4">
        <v>5</v>
      </c>
      <c r="N73" s="4" t="s">
        <v>223</v>
      </c>
      <c r="R73" s="7"/>
      <c r="S73" s="7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EZ73" s="42"/>
      <c r="FA73" s="42"/>
      <c r="FB73" s="42"/>
      <c r="FC73" s="42"/>
      <c r="FD73" s="42"/>
    </row>
    <row r="74" spans="2:160">
      <c r="B74" s="28">
        <f t="shared" si="6"/>
        <v>0</v>
      </c>
      <c r="C74" s="28" t="str">
        <f t="shared" si="7"/>
        <v/>
      </c>
      <c r="D74" s="28" t="str">
        <f t="shared" si="8"/>
        <v/>
      </c>
      <c r="E74" s="28">
        <f t="shared" si="9"/>
        <v>0</v>
      </c>
      <c r="F74" s="28">
        <f t="shared" si="10"/>
        <v>0</v>
      </c>
      <c r="G74" s="28" t="str">
        <f t="shared" si="11"/>
        <v/>
      </c>
      <c r="H74" s="45">
        <f>IF(AND(M74&gt;0,M74&lt;=STATS!$C$22),1,"")</f>
        <v>1</v>
      </c>
      <c r="J74" s="11">
        <v>73</v>
      </c>
      <c r="K74">
        <v>46.078130000000002</v>
      </c>
      <c r="L74">
        <v>-91.245000000000005</v>
      </c>
      <c r="M74" s="4">
        <v>6</v>
      </c>
      <c r="N74" s="4" t="s">
        <v>223</v>
      </c>
      <c r="R74" s="7"/>
      <c r="S74" s="7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EZ74" s="42"/>
      <c r="FA74" s="42"/>
      <c r="FB74" s="42"/>
      <c r="FC74" s="42"/>
      <c r="FD74" s="42"/>
    </row>
    <row r="75" spans="2:160">
      <c r="B75" s="28">
        <f t="shared" si="6"/>
        <v>0</v>
      </c>
      <c r="C75" s="28" t="str">
        <f t="shared" si="7"/>
        <v/>
      </c>
      <c r="D75" s="28" t="str">
        <f t="shared" si="8"/>
        <v/>
      </c>
      <c r="E75" s="28">
        <f t="shared" si="9"/>
        <v>0</v>
      </c>
      <c r="F75" s="28">
        <f t="shared" si="10"/>
        <v>0</v>
      </c>
      <c r="G75" s="28" t="str">
        <f t="shared" si="11"/>
        <v/>
      </c>
      <c r="H75" s="45">
        <f>IF(AND(M75&gt;0,M75&lt;=STATS!$C$22),1,"")</f>
        <v>1</v>
      </c>
      <c r="J75" s="11">
        <v>74</v>
      </c>
      <c r="K75">
        <v>46.078139999999998</v>
      </c>
      <c r="L75">
        <v>-91.244159999999994</v>
      </c>
      <c r="M75" s="4">
        <v>5</v>
      </c>
      <c r="N75" s="4" t="s">
        <v>223</v>
      </c>
      <c r="R75" s="7"/>
      <c r="S75" s="7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EZ75" s="42"/>
      <c r="FA75" s="42"/>
      <c r="FB75" s="42"/>
      <c r="FC75" s="42"/>
      <c r="FD75" s="42"/>
    </row>
    <row r="76" spans="2:160">
      <c r="B76" s="28">
        <f t="shared" si="6"/>
        <v>0</v>
      </c>
      <c r="C76" s="28" t="str">
        <f t="shared" si="7"/>
        <v/>
      </c>
      <c r="D76" s="28" t="str">
        <f t="shared" si="8"/>
        <v/>
      </c>
      <c r="E76" s="28">
        <f t="shared" si="9"/>
        <v>0</v>
      </c>
      <c r="F76" s="28">
        <f t="shared" si="10"/>
        <v>0</v>
      </c>
      <c r="G76" s="28" t="str">
        <f t="shared" si="11"/>
        <v/>
      </c>
      <c r="H76" s="45">
        <f>IF(AND(M76&gt;0,M76&lt;=STATS!$C$22),1,"")</f>
        <v>1</v>
      </c>
      <c r="J76" s="11">
        <v>75</v>
      </c>
      <c r="K76">
        <v>46.078150000000001</v>
      </c>
      <c r="L76">
        <v>-91.243319999999997</v>
      </c>
      <c r="M76" s="4">
        <v>5</v>
      </c>
      <c r="N76" s="4" t="s">
        <v>223</v>
      </c>
      <c r="R76" s="7"/>
      <c r="S76" s="7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EZ76" s="42"/>
      <c r="FA76" s="42"/>
      <c r="FB76" s="42"/>
      <c r="FC76" s="42"/>
      <c r="FD76" s="42"/>
    </row>
    <row r="77" spans="2:160">
      <c r="B77" s="28">
        <f t="shared" si="6"/>
        <v>0</v>
      </c>
      <c r="C77" s="28" t="str">
        <f t="shared" si="7"/>
        <v/>
      </c>
      <c r="D77" s="28" t="str">
        <f t="shared" si="8"/>
        <v/>
      </c>
      <c r="E77" s="28">
        <f t="shared" si="9"/>
        <v>0</v>
      </c>
      <c r="F77" s="28">
        <f t="shared" si="10"/>
        <v>0</v>
      </c>
      <c r="G77" s="28" t="str">
        <f t="shared" si="11"/>
        <v/>
      </c>
      <c r="H77" s="45">
        <f>IF(AND(M77&gt;0,M77&lt;=STATS!$C$22),1,"")</f>
        <v>1</v>
      </c>
      <c r="J77" s="11">
        <v>76</v>
      </c>
      <c r="K77">
        <v>46.078159999999997</v>
      </c>
      <c r="L77">
        <v>-91.24248</v>
      </c>
      <c r="M77" s="4">
        <v>6.5</v>
      </c>
      <c r="N77" s="4" t="s">
        <v>223</v>
      </c>
      <c r="R77" s="7"/>
      <c r="S77" s="7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EZ77" s="42"/>
      <c r="FA77" s="42"/>
      <c r="FB77" s="42"/>
      <c r="FC77" s="42"/>
      <c r="FD77" s="42"/>
    </row>
    <row r="78" spans="2:160">
      <c r="B78" s="28">
        <f t="shared" si="6"/>
        <v>0</v>
      </c>
      <c r="C78" s="28" t="str">
        <f t="shared" si="7"/>
        <v/>
      </c>
      <c r="D78" s="28" t="str">
        <f t="shared" si="8"/>
        <v/>
      </c>
      <c r="E78" s="28">
        <f t="shared" si="9"/>
        <v>0</v>
      </c>
      <c r="F78" s="28">
        <f t="shared" si="10"/>
        <v>0</v>
      </c>
      <c r="G78" s="28" t="str">
        <f t="shared" si="11"/>
        <v/>
      </c>
      <c r="H78" s="45">
        <f>IF(AND(M78&gt;0,M78&lt;=STATS!$C$22),1,"")</f>
        <v>1</v>
      </c>
      <c r="J78" s="11">
        <v>77</v>
      </c>
      <c r="K78">
        <v>46.07817</v>
      </c>
      <c r="L78">
        <v>-91.241640000000004</v>
      </c>
      <c r="M78" s="4">
        <v>6</v>
      </c>
      <c r="N78" s="4" t="s">
        <v>223</v>
      </c>
      <c r="R78" s="7"/>
      <c r="S78" s="7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EZ78" s="42"/>
      <c r="FA78" s="42"/>
      <c r="FB78" s="42"/>
      <c r="FC78" s="42"/>
      <c r="FD78" s="42"/>
    </row>
    <row r="79" spans="2:160">
      <c r="B79" s="28">
        <f t="shared" si="6"/>
        <v>0</v>
      </c>
      <c r="C79" s="28" t="str">
        <f t="shared" si="7"/>
        <v/>
      </c>
      <c r="D79" s="28" t="str">
        <f t="shared" si="8"/>
        <v/>
      </c>
      <c r="E79" s="28">
        <f t="shared" si="9"/>
        <v>0</v>
      </c>
      <c r="F79" s="28">
        <f t="shared" si="10"/>
        <v>0</v>
      </c>
      <c r="G79" s="28" t="str">
        <f t="shared" si="11"/>
        <v/>
      </c>
      <c r="H79" s="45">
        <f>IF(AND(M79&gt;0,M79&lt;=STATS!$C$22),1,"")</f>
        <v>1</v>
      </c>
      <c r="J79" s="11">
        <v>78</v>
      </c>
      <c r="K79">
        <v>46.078180000000003</v>
      </c>
      <c r="L79">
        <v>-91.240799999999993</v>
      </c>
      <c r="M79" s="4">
        <v>5</v>
      </c>
      <c r="N79" s="4" t="s">
        <v>223</v>
      </c>
      <c r="R79" s="7"/>
      <c r="S79" s="7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EZ79" s="42"/>
      <c r="FA79" s="42"/>
      <c r="FB79" s="42"/>
      <c r="FC79" s="42"/>
      <c r="FD79" s="42"/>
    </row>
    <row r="80" spans="2:160">
      <c r="B80" s="28">
        <f t="shared" si="6"/>
        <v>0</v>
      </c>
      <c r="C80" s="28" t="str">
        <f t="shared" si="7"/>
        <v/>
      </c>
      <c r="D80" s="28" t="str">
        <f t="shared" si="8"/>
        <v/>
      </c>
      <c r="E80" s="28">
        <f t="shared" si="9"/>
        <v>0</v>
      </c>
      <c r="F80" s="28">
        <f t="shared" si="10"/>
        <v>0</v>
      </c>
      <c r="G80" s="28" t="str">
        <f t="shared" si="11"/>
        <v/>
      </c>
      <c r="H80" s="45">
        <f>IF(AND(M80&gt;0,M80&lt;=STATS!$C$22),1,"")</f>
        <v>1</v>
      </c>
      <c r="J80" s="11">
        <v>79</v>
      </c>
      <c r="K80">
        <v>46.078189999999999</v>
      </c>
      <c r="L80">
        <v>-91.23912</v>
      </c>
      <c r="M80" s="4">
        <v>12</v>
      </c>
      <c r="N80" s="4" t="s">
        <v>223</v>
      </c>
      <c r="R80" s="7"/>
      <c r="S80" s="7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EZ80" s="42"/>
      <c r="FA80" s="42"/>
      <c r="FB80" s="42"/>
      <c r="FC80" s="42"/>
      <c r="FD80" s="42"/>
    </row>
    <row r="81" spans="2:160">
      <c r="B81" s="28">
        <f t="shared" si="6"/>
        <v>0</v>
      </c>
      <c r="C81" s="28" t="str">
        <f t="shared" si="7"/>
        <v/>
      </c>
      <c r="D81" s="28" t="str">
        <f t="shared" si="8"/>
        <v/>
      </c>
      <c r="E81" s="28" t="str">
        <f t="shared" si="9"/>
        <v/>
      </c>
      <c r="F81" s="28" t="str">
        <f t="shared" si="10"/>
        <v/>
      </c>
      <c r="G81" s="28" t="str">
        <f t="shared" si="11"/>
        <v/>
      </c>
      <c r="H81" s="45" t="str">
        <f>IF(AND(M81&gt;0,M81&lt;=STATS!$C$22),1,"")</f>
        <v/>
      </c>
      <c r="J81" s="11">
        <v>80</v>
      </c>
      <c r="K81">
        <v>46.078200000000002</v>
      </c>
      <c r="L81">
        <v>-91.238280000000003</v>
      </c>
      <c r="M81" s="4">
        <v>18.5</v>
      </c>
      <c r="N81" s="4" t="s">
        <v>223</v>
      </c>
      <c r="R81" s="7"/>
      <c r="S81" s="7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EZ81" s="42"/>
      <c r="FA81" s="42"/>
      <c r="FB81" s="42"/>
      <c r="FC81" s="42"/>
      <c r="FD81" s="42"/>
    </row>
    <row r="82" spans="2:160">
      <c r="B82" s="28">
        <f t="shared" si="6"/>
        <v>0</v>
      </c>
      <c r="C82" s="28" t="str">
        <f t="shared" si="7"/>
        <v/>
      </c>
      <c r="D82" s="28" t="str">
        <f t="shared" si="8"/>
        <v/>
      </c>
      <c r="E82" s="28" t="str">
        <f t="shared" si="9"/>
        <v/>
      </c>
      <c r="F82" s="28" t="str">
        <f t="shared" si="10"/>
        <v/>
      </c>
      <c r="G82" s="28" t="str">
        <f t="shared" si="11"/>
        <v/>
      </c>
      <c r="H82" s="45" t="str">
        <f>IF(AND(M82&gt;0,M82&lt;=STATS!$C$22),1,"")</f>
        <v/>
      </c>
      <c r="J82" s="11">
        <v>81</v>
      </c>
      <c r="K82">
        <v>46.078209999999999</v>
      </c>
      <c r="L82">
        <v>-91.237440000000007</v>
      </c>
      <c r="M82" s="4">
        <v>19</v>
      </c>
      <c r="N82" s="4" t="s">
        <v>223</v>
      </c>
      <c r="R82" s="7"/>
      <c r="S82" s="7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EZ82" s="42"/>
      <c r="FA82" s="42"/>
      <c r="FB82" s="42"/>
      <c r="FC82" s="42"/>
      <c r="FD82" s="42"/>
    </row>
    <row r="83" spans="2:160">
      <c r="B83" s="28">
        <f t="shared" si="6"/>
        <v>0</v>
      </c>
      <c r="C83" s="28" t="str">
        <f t="shared" si="7"/>
        <v/>
      </c>
      <c r="D83" s="28" t="str">
        <f t="shared" si="8"/>
        <v/>
      </c>
      <c r="E83" s="28" t="str">
        <f t="shared" si="9"/>
        <v/>
      </c>
      <c r="F83" s="28" t="str">
        <f t="shared" si="10"/>
        <v/>
      </c>
      <c r="G83" s="28" t="str">
        <f t="shared" si="11"/>
        <v/>
      </c>
      <c r="H83" s="45" t="str">
        <f>IF(AND(M83&gt;0,M83&lt;=STATS!$C$22),1,"")</f>
        <v/>
      </c>
      <c r="J83" s="11">
        <v>82</v>
      </c>
      <c r="K83">
        <v>46.078220000000002</v>
      </c>
      <c r="L83">
        <v>-91.236599999999996</v>
      </c>
      <c r="M83" s="4">
        <v>19.5</v>
      </c>
      <c r="N83" s="4" t="s">
        <v>223</v>
      </c>
      <c r="R83" s="7"/>
      <c r="S83" s="7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EZ83" s="42"/>
      <c r="FA83" s="42"/>
      <c r="FB83" s="42"/>
      <c r="FC83" s="42"/>
      <c r="FD83" s="42"/>
    </row>
    <row r="84" spans="2:160">
      <c r="B84" s="28">
        <f t="shared" si="6"/>
        <v>0</v>
      </c>
      <c r="C84" s="28" t="str">
        <f t="shared" si="7"/>
        <v/>
      </c>
      <c r="D84" s="28" t="str">
        <f t="shared" si="8"/>
        <v/>
      </c>
      <c r="E84" s="28" t="str">
        <f t="shared" si="9"/>
        <v/>
      </c>
      <c r="F84" s="28" t="str">
        <f t="shared" si="10"/>
        <v/>
      </c>
      <c r="G84" s="28" t="str">
        <f t="shared" si="11"/>
        <v/>
      </c>
      <c r="H84" s="45" t="str">
        <f>IF(AND(M84&gt;0,M84&lt;=STATS!$C$22),1,"")</f>
        <v/>
      </c>
      <c r="J84" s="11">
        <v>83</v>
      </c>
      <c r="K84">
        <v>46.078229999999998</v>
      </c>
      <c r="L84">
        <v>-91.235759999999999</v>
      </c>
      <c r="M84" s="4">
        <v>20</v>
      </c>
      <c r="N84" s="4" t="s">
        <v>223</v>
      </c>
      <c r="R84" s="7"/>
      <c r="S84" s="7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EZ84" s="42"/>
      <c r="FA84" s="42"/>
      <c r="FB84" s="42"/>
      <c r="FC84" s="42"/>
      <c r="FD84" s="42"/>
    </row>
    <row r="85" spans="2:160">
      <c r="B85" s="28">
        <f t="shared" si="6"/>
        <v>0</v>
      </c>
      <c r="C85" s="28" t="str">
        <f t="shared" si="7"/>
        <v/>
      </c>
      <c r="D85" s="28" t="str">
        <f t="shared" si="8"/>
        <v/>
      </c>
      <c r="E85" s="28" t="str">
        <f t="shared" si="9"/>
        <v/>
      </c>
      <c r="F85" s="28" t="str">
        <f t="shared" si="10"/>
        <v/>
      </c>
      <c r="G85" s="28" t="str">
        <f t="shared" si="11"/>
        <v/>
      </c>
      <c r="H85" s="45" t="str">
        <f>IF(AND(M85&gt;0,M85&lt;=STATS!$C$22),1,"")</f>
        <v/>
      </c>
      <c r="J85" s="11">
        <v>84</v>
      </c>
      <c r="K85">
        <v>46.078240000000001</v>
      </c>
      <c r="L85">
        <v>-91.234920000000002</v>
      </c>
      <c r="M85" s="4">
        <v>20.5</v>
      </c>
      <c r="N85" s="4" t="s">
        <v>223</v>
      </c>
      <c r="R85" s="7"/>
      <c r="S85" s="7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EZ85" s="42"/>
      <c r="FA85" s="42"/>
      <c r="FB85" s="42"/>
      <c r="FC85" s="42"/>
      <c r="FD85" s="42"/>
    </row>
    <row r="86" spans="2:160">
      <c r="B86" s="28">
        <f t="shared" si="6"/>
        <v>0</v>
      </c>
      <c r="C86" s="28" t="str">
        <f t="shared" si="7"/>
        <v/>
      </c>
      <c r="D86" s="28" t="str">
        <f t="shared" si="8"/>
        <v/>
      </c>
      <c r="E86" s="28" t="str">
        <f t="shared" si="9"/>
        <v/>
      </c>
      <c r="F86" s="28" t="str">
        <f t="shared" si="10"/>
        <v/>
      </c>
      <c r="G86" s="28" t="str">
        <f t="shared" si="11"/>
        <v/>
      </c>
      <c r="H86" s="45" t="str">
        <f>IF(AND(M86&gt;0,M86&lt;=STATS!$C$22),1,"")</f>
        <v/>
      </c>
      <c r="J86" s="11">
        <v>85</v>
      </c>
      <c r="K86">
        <v>46.078249999999997</v>
      </c>
      <c r="L86">
        <v>-91.234080000000006</v>
      </c>
      <c r="M86" s="4">
        <v>18.5</v>
      </c>
      <c r="N86" s="4" t="s">
        <v>223</v>
      </c>
      <c r="R86" s="7"/>
      <c r="S86" s="7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EZ86" s="42"/>
      <c r="FA86" s="42"/>
      <c r="FB86" s="42"/>
      <c r="FC86" s="42"/>
      <c r="FD86" s="42"/>
    </row>
    <row r="87" spans="2:160">
      <c r="B87" s="28">
        <f t="shared" si="6"/>
        <v>0</v>
      </c>
      <c r="C87" s="28" t="str">
        <f t="shared" si="7"/>
        <v/>
      </c>
      <c r="D87" s="28" t="str">
        <f t="shared" si="8"/>
        <v/>
      </c>
      <c r="E87" s="28">
        <f t="shared" si="9"/>
        <v>0</v>
      </c>
      <c r="F87" s="28">
        <f t="shared" si="10"/>
        <v>0</v>
      </c>
      <c r="G87" s="28" t="str">
        <f t="shared" si="11"/>
        <v/>
      </c>
      <c r="H87" s="45">
        <f>IF(AND(M87&gt;0,M87&lt;=STATS!$C$22),1,"")</f>
        <v>1</v>
      </c>
      <c r="J87" s="11">
        <v>86</v>
      </c>
      <c r="K87">
        <v>46.07826</v>
      </c>
      <c r="L87">
        <v>-91.233239999999995</v>
      </c>
      <c r="M87" s="4">
        <v>1.5</v>
      </c>
      <c r="N87" s="4" t="s">
        <v>225</v>
      </c>
      <c r="R87" s="7"/>
      <c r="S87" s="7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EZ87" s="42"/>
      <c r="FA87" s="42"/>
      <c r="FB87" s="42"/>
      <c r="FC87" s="42"/>
      <c r="FD87" s="42"/>
    </row>
    <row r="88" spans="2:160">
      <c r="B88" s="28">
        <f t="shared" si="6"/>
        <v>0</v>
      </c>
      <c r="C88" s="28" t="str">
        <f t="shared" si="7"/>
        <v/>
      </c>
      <c r="D88" s="28" t="str">
        <f t="shared" si="8"/>
        <v/>
      </c>
      <c r="E88" s="28">
        <f t="shared" si="9"/>
        <v>0</v>
      </c>
      <c r="F88" s="28">
        <f t="shared" si="10"/>
        <v>0</v>
      </c>
      <c r="G88" s="28" t="str">
        <f t="shared" si="11"/>
        <v/>
      </c>
      <c r="H88" s="45">
        <f>IF(AND(M88&gt;0,M88&lt;=STATS!$C$22),1,"")</f>
        <v>1</v>
      </c>
      <c r="J88" s="11">
        <v>87</v>
      </c>
      <c r="K88">
        <v>46.078690000000002</v>
      </c>
      <c r="L88">
        <v>-91.247540000000001</v>
      </c>
      <c r="M88" s="4">
        <v>5</v>
      </c>
      <c r="N88" s="4" t="s">
        <v>223</v>
      </c>
      <c r="R88" s="7"/>
      <c r="S88" s="7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EZ88" s="42"/>
      <c r="FA88" s="42"/>
      <c r="FB88" s="42"/>
      <c r="FC88" s="42"/>
      <c r="FD88" s="42"/>
    </row>
    <row r="89" spans="2:160">
      <c r="B89" s="28">
        <f t="shared" si="6"/>
        <v>0</v>
      </c>
      <c r="C89" s="28" t="str">
        <f t="shared" si="7"/>
        <v/>
      </c>
      <c r="D89" s="28" t="str">
        <f t="shared" si="8"/>
        <v/>
      </c>
      <c r="E89" s="28">
        <f t="shared" si="9"/>
        <v>0</v>
      </c>
      <c r="F89" s="28">
        <f t="shared" si="10"/>
        <v>0</v>
      </c>
      <c r="G89" s="28" t="str">
        <f t="shared" si="11"/>
        <v/>
      </c>
      <c r="H89" s="45">
        <f>IF(AND(M89&gt;0,M89&lt;=STATS!$C$22),1,"")</f>
        <v>1</v>
      </c>
      <c r="J89" s="11">
        <v>88</v>
      </c>
      <c r="K89">
        <v>46.078699999999998</v>
      </c>
      <c r="L89">
        <v>-91.246700000000004</v>
      </c>
      <c r="M89" s="4">
        <v>5</v>
      </c>
      <c r="N89" s="4" t="s">
        <v>223</v>
      </c>
      <c r="R89" s="7"/>
      <c r="S89" s="7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EZ89" s="42"/>
      <c r="FA89" s="42"/>
      <c r="FB89" s="42"/>
      <c r="FC89" s="42"/>
      <c r="FD89" s="42"/>
    </row>
    <row r="90" spans="2:160">
      <c r="B90" s="28">
        <f t="shared" si="6"/>
        <v>0</v>
      </c>
      <c r="C90" s="28" t="str">
        <f t="shared" si="7"/>
        <v/>
      </c>
      <c r="D90" s="28" t="str">
        <f t="shared" si="8"/>
        <v/>
      </c>
      <c r="E90" s="28">
        <f t="shared" si="9"/>
        <v>0</v>
      </c>
      <c r="F90" s="28">
        <f t="shared" si="10"/>
        <v>0</v>
      </c>
      <c r="G90" s="28" t="str">
        <f t="shared" si="11"/>
        <v/>
      </c>
      <c r="H90" s="45">
        <f>IF(AND(M90&gt;0,M90&lt;=STATS!$C$22),1,"")</f>
        <v>1</v>
      </c>
      <c r="J90" s="11">
        <v>89</v>
      </c>
      <c r="K90">
        <v>46.078710000000001</v>
      </c>
      <c r="L90">
        <v>-91.245859999999993</v>
      </c>
      <c r="M90" s="4">
        <v>5</v>
      </c>
      <c r="N90" s="4" t="s">
        <v>223</v>
      </c>
      <c r="R90" s="7"/>
      <c r="S90" s="7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EZ90" s="42"/>
      <c r="FA90" s="42"/>
      <c r="FB90" s="42"/>
      <c r="FC90" s="42"/>
      <c r="FD90" s="42"/>
    </row>
    <row r="91" spans="2:160">
      <c r="B91" s="28">
        <f t="shared" si="6"/>
        <v>0</v>
      </c>
      <c r="C91" s="28" t="str">
        <f t="shared" si="7"/>
        <v/>
      </c>
      <c r="D91" s="28" t="str">
        <f t="shared" si="8"/>
        <v/>
      </c>
      <c r="E91" s="28">
        <f t="shared" si="9"/>
        <v>0</v>
      </c>
      <c r="F91" s="28">
        <f t="shared" si="10"/>
        <v>0</v>
      </c>
      <c r="G91" s="28" t="str">
        <f t="shared" si="11"/>
        <v/>
      </c>
      <c r="H91" s="45">
        <f>IF(AND(M91&gt;0,M91&lt;=STATS!$C$22),1,"")</f>
        <v>1</v>
      </c>
      <c r="J91" s="11">
        <v>90</v>
      </c>
      <c r="K91">
        <v>46.078719999999997</v>
      </c>
      <c r="L91">
        <v>-91.245019999999997</v>
      </c>
      <c r="M91" s="4">
        <v>3.5</v>
      </c>
      <c r="N91" s="4" t="s">
        <v>223</v>
      </c>
      <c r="R91" s="7"/>
      <c r="S91" s="7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EZ91" s="42"/>
      <c r="FA91" s="42"/>
      <c r="FB91" s="42"/>
      <c r="FC91" s="42"/>
      <c r="FD91" s="42"/>
    </row>
    <row r="92" spans="2:160">
      <c r="B92" s="28">
        <f t="shared" si="6"/>
        <v>0</v>
      </c>
      <c r="C92" s="28" t="str">
        <f t="shared" si="7"/>
        <v/>
      </c>
      <c r="D92" s="28" t="str">
        <f t="shared" si="8"/>
        <v/>
      </c>
      <c r="E92" s="28">
        <f t="shared" si="9"/>
        <v>0</v>
      </c>
      <c r="F92" s="28">
        <f t="shared" si="10"/>
        <v>0</v>
      </c>
      <c r="G92" s="28" t="str">
        <f t="shared" si="11"/>
        <v/>
      </c>
      <c r="H92" s="45">
        <f>IF(AND(M92&gt;0,M92&lt;=STATS!$C$22),1,"")</f>
        <v>1</v>
      </c>
      <c r="J92" s="11">
        <v>91</v>
      </c>
      <c r="K92">
        <v>46.07873</v>
      </c>
      <c r="L92">
        <v>-91.24418</v>
      </c>
      <c r="M92" s="4">
        <v>5.5</v>
      </c>
      <c r="N92" s="4" t="s">
        <v>223</v>
      </c>
      <c r="R92" s="7"/>
      <c r="S92" s="7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EZ92" s="42"/>
      <c r="FA92" s="42"/>
      <c r="FB92" s="42"/>
      <c r="FC92" s="42"/>
      <c r="FD92" s="42"/>
    </row>
    <row r="93" spans="2:160">
      <c r="B93" s="28">
        <f t="shared" si="6"/>
        <v>0</v>
      </c>
      <c r="C93" s="28" t="str">
        <f t="shared" si="7"/>
        <v/>
      </c>
      <c r="D93" s="28" t="str">
        <f t="shared" si="8"/>
        <v/>
      </c>
      <c r="E93" s="28">
        <f t="shared" si="9"/>
        <v>0</v>
      </c>
      <c r="F93" s="28">
        <f t="shared" si="10"/>
        <v>0</v>
      </c>
      <c r="G93" s="28" t="str">
        <f t="shared" si="11"/>
        <v/>
      </c>
      <c r="H93" s="45">
        <f>IF(AND(M93&gt;0,M93&lt;=STATS!$C$22),1,"")</f>
        <v>1</v>
      </c>
      <c r="J93" s="11">
        <v>92</v>
      </c>
      <c r="K93">
        <v>46.07873</v>
      </c>
      <c r="L93">
        <v>-91.243340000000003</v>
      </c>
      <c r="M93" s="4">
        <v>5.5</v>
      </c>
      <c r="N93" s="4" t="s">
        <v>223</v>
      </c>
      <c r="R93" s="7"/>
      <c r="S93" s="7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EZ93" s="42"/>
      <c r="FA93" s="42"/>
      <c r="FB93" s="42"/>
      <c r="FC93" s="42"/>
      <c r="FD93" s="42"/>
    </row>
    <row r="94" spans="2:160">
      <c r="B94" s="28">
        <f t="shared" si="6"/>
        <v>0</v>
      </c>
      <c r="C94" s="28" t="str">
        <f t="shared" si="7"/>
        <v/>
      </c>
      <c r="D94" s="28" t="str">
        <f t="shared" si="8"/>
        <v/>
      </c>
      <c r="E94" s="28">
        <f t="shared" si="9"/>
        <v>0</v>
      </c>
      <c r="F94" s="28">
        <f t="shared" si="10"/>
        <v>0</v>
      </c>
      <c r="G94" s="28" t="str">
        <f t="shared" si="11"/>
        <v/>
      </c>
      <c r="H94" s="45">
        <f>IF(AND(M94&gt;0,M94&lt;=STATS!$C$22),1,"")</f>
        <v>1</v>
      </c>
      <c r="J94" s="11">
        <v>93</v>
      </c>
      <c r="K94">
        <v>46.078740000000003</v>
      </c>
      <c r="L94">
        <v>-91.242500000000007</v>
      </c>
      <c r="M94" s="4">
        <v>4.5</v>
      </c>
      <c r="N94" s="4" t="s">
        <v>223</v>
      </c>
      <c r="R94" s="7"/>
      <c r="S94" s="7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EZ94" s="42"/>
      <c r="FA94" s="42"/>
      <c r="FB94" s="42"/>
      <c r="FC94" s="42"/>
      <c r="FD94" s="42"/>
    </row>
    <row r="95" spans="2:160">
      <c r="B95" s="28">
        <f t="shared" si="6"/>
        <v>0</v>
      </c>
      <c r="C95" s="28" t="str">
        <f t="shared" si="7"/>
        <v/>
      </c>
      <c r="D95" s="28" t="str">
        <f t="shared" si="8"/>
        <v/>
      </c>
      <c r="E95" s="28">
        <f t="shared" si="9"/>
        <v>0</v>
      </c>
      <c r="F95" s="28">
        <f t="shared" si="10"/>
        <v>0</v>
      </c>
      <c r="G95" s="28" t="str">
        <f t="shared" si="11"/>
        <v/>
      </c>
      <c r="H95" s="45">
        <f>IF(AND(M95&gt;0,M95&lt;=STATS!$C$22),1,"")</f>
        <v>1</v>
      </c>
      <c r="J95" s="11">
        <v>94</v>
      </c>
      <c r="K95">
        <v>46.078749999999999</v>
      </c>
      <c r="L95">
        <v>-91.241650000000007</v>
      </c>
      <c r="M95" s="4">
        <v>5</v>
      </c>
      <c r="N95" s="4" t="s">
        <v>223</v>
      </c>
      <c r="R95" s="7"/>
      <c r="S95" s="7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EZ95" s="42"/>
      <c r="FA95" s="42"/>
      <c r="FB95" s="42"/>
      <c r="FC95" s="42"/>
      <c r="FD95" s="42"/>
    </row>
    <row r="96" spans="2:160">
      <c r="B96" s="28">
        <f t="shared" si="6"/>
        <v>0</v>
      </c>
      <c r="C96" s="28" t="str">
        <f t="shared" si="7"/>
        <v/>
      </c>
      <c r="D96" s="28" t="str">
        <f t="shared" si="8"/>
        <v/>
      </c>
      <c r="E96" s="28">
        <f t="shared" si="9"/>
        <v>0</v>
      </c>
      <c r="F96" s="28">
        <f t="shared" si="10"/>
        <v>0</v>
      </c>
      <c r="G96" s="28" t="str">
        <f t="shared" si="11"/>
        <v/>
      </c>
      <c r="H96" s="45">
        <f>IF(AND(M96&gt;0,M96&lt;=STATS!$C$22),1,"")</f>
        <v>1</v>
      </c>
      <c r="J96" s="11">
        <v>95</v>
      </c>
      <c r="K96">
        <v>46.078760000000003</v>
      </c>
      <c r="L96">
        <v>-91.240809999999996</v>
      </c>
      <c r="M96" s="4">
        <v>5.5</v>
      </c>
      <c r="N96" s="4" t="s">
        <v>223</v>
      </c>
      <c r="R96" s="7"/>
      <c r="S96" s="7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EZ96" s="42"/>
      <c r="FA96" s="42"/>
      <c r="FB96" s="42"/>
      <c r="FC96" s="42"/>
      <c r="FD96" s="42"/>
    </row>
    <row r="97" spans="2:160">
      <c r="B97" s="28">
        <f t="shared" si="6"/>
        <v>0</v>
      </c>
      <c r="C97" s="28" t="str">
        <f t="shared" si="7"/>
        <v/>
      </c>
      <c r="D97" s="28" t="str">
        <f t="shared" si="8"/>
        <v/>
      </c>
      <c r="E97" s="28">
        <f t="shared" si="9"/>
        <v>0</v>
      </c>
      <c r="F97" s="28">
        <f t="shared" si="10"/>
        <v>0</v>
      </c>
      <c r="G97" s="28" t="str">
        <f t="shared" si="11"/>
        <v/>
      </c>
      <c r="H97" s="45">
        <f>IF(AND(M97&gt;0,M97&lt;=STATS!$C$22),1,"")</f>
        <v>1</v>
      </c>
      <c r="J97" s="11">
        <v>96</v>
      </c>
      <c r="K97">
        <v>46.078769999999999</v>
      </c>
      <c r="L97">
        <v>-91.23997</v>
      </c>
      <c r="M97" s="4">
        <v>5.5</v>
      </c>
      <c r="N97" s="4" t="s">
        <v>223</v>
      </c>
      <c r="R97" s="7"/>
      <c r="S97" s="7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EZ97" s="42"/>
      <c r="FA97" s="42"/>
      <c r="FB97" s="42"/>
      <c r="FC97" s="42"/>
      <c r="FD97" s="42"/>
    </row>
    <row r="98" spans="2:160">
      <c r="B98" s="28">
        <f t="shared" si="6"/>
        <v>0</v>
      </c>
      <c r="C98" s="28" t="str">
        <f t="shared" si="7"/>
        <v/>
      </c>
      <c r="D98" s="28" t="str">
        <f t="shared" si="8"/>
        <v/>
      </c>
      <c r="E98" s="28">
        <f t="shared" si="9"/>
        <v>0</v>
      </c>
      <c r="F98" s="28">
        <f t="shared" si="10"/>
        <v>0</v>
      </c>
      <c r="G98" s="28" t="str">
        <f t="shared" si="11"/>
        <v/>
      </c>
      <c r="H98" s="45">
        <f>IF(AND(M98&gt;0,M98&lt;=STATS!$C$22),1,"")</f>
        <v>1</v>
      </c>
      <c r="J98" s="11">
        <v>97</v>
      </c>
      <c r="K98">
        <v>46.078780000000002</v>
      </c>
      <c r="L98">
        <v>-91.239130000000003</v>
      </c>
      <c r="M98" s="4">
        <v>9</v>
      </c>
      <c r="N98" s="4" t="s">
        <v>223</v>
      </c>
      <c r="R98" s="7"/>
      <c r="S98" s="7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EZ98" s="42"/>
      <c r="FA98" s="42"/>
      <c r="FB98" s="42"/>
      <c r="FC98" s="42"/>
      <c r="FD98" s="42"/>
    </row>
    <row r="99" spans="2:160">
      <c r="B99" s="28">
        <f t="shared" si="6"/>
        <v>0</v>
      </c>
      <c r="C99" s="28" t="str">
        <f t="shared" si="7"/>
        <v/>
      </c>
      <c r="D99" s="28" t="str">
        <f t="shared" si="8"/>
        <v/>
      </c>
      <c r="E99" s="28">
        <f t="shared" si="9"/>
        <v>0</v>
      </c>
      <c r="F99" s="28">
        <f t="shared" si="10"/>
        <v>0</v>
      </c>
      <c r="G99" s="28" t="str">
        <f t="shared" si="11"/>
        <v/>
      </c>
      <c r="H99" s="45">
        <f>IF(AND(M99&gt;0,M99&lt;=STATS!$C$22),1,"")</f>
        <v>1</v>
      </c>
      <c r="J99" s="11">
        <v>98</v>
      </c>
      <c r="K99">
        <v>46.078789999999998</v>
      </c>
      <c r="L99">
        <v>-91.238290000000006</v>
      </c>
      <c r="M99" s="4">
        <v>15</v>
      </c>
      <c r="N99" s="4" t="s">
        <v>223</v>
      </c>
      <c r="R99" s="7"/>
      <c r="S99" s="7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EZ99" s="42"/>
      <c r="FA99" s="42"/>
      <c r="FB99" s="42"/>
      <c r="FC99" s="42"/>
      <c r="FD99" s="42"/>
    </row>
    <row r="100" spans="2:160">
      <c r="B100" s="28">
        <f t="shared" si="6"/>
        <v>0</v>
      </c>
      <c r="C100" s="28" t="str">
        <f t="shared" si="7"/>
        <v/>
      </c>
      <c r="D100" s="28" t="str">
        <f t="shared" si="8"/>
        <v/>
      </c>
      <c r="E100" s="28" t="str">
        <f t="shared" si="9"/>
        <v/>
      </c>
      <c r="F100" s="28" t="str">
        <f t="shared" si="10"/>
        <v/>
      </c>
      <c r="G100" s="28" t="str">
        <f t="shared" si="11"/>
        <v/>
      </c>
      <c r="H100" s="45" t="str">
        <f>IF(AND(M100&gt;0,M100&lt;=STATS!$C$22),1,"")</f>
        <v/>
      </c>
      <c r="J100" s="11">
        <v>99</v>
      </c>
      <c r="K100">
        <v>46.078800000000001</v>
      </c>
      <c r="L100">
        <v>-91.237449999999995</v>
      </c>
      <c r="M100" s="4">
        <v>18</v>
      </c>
      <c r="N100" s="4" t="s">
        <v>223</v>
      </c>
      <c r="R100" s="7"/>
      <c r="S100" s="7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EZ100" s="42"/>
      <c r="FA100" s="42"/>
      <c r="FB100" s="42"/>
      <c r="FC100" s="42"/>
      <c r="FD100" s="42"/>
    </row>
    <row r="101" spans="2:160">
      <c r="B101" s="28">
        <f t="shared" si="6"/>
        <v>0</v>
      </c>
      <c r="C101" s="28" t="str">
        <f t="shared" si="7"/>
        <v/>
      </c>
      <c r="D101" s="28" t="str">
        <f t="shared" si="8"/>
        <v/>
      </c>
      <c r="E101" s="28" t="str">
        <f t="shared" si="9"/>
        <v/>
      </c>
      <c r="F101" s="28" t="str">
        <f t="shared" si="10"/>
        <v/>
      </c>
      <c r="G101" s="28" t="str">
        <f t="shared" si="11"/>
        <v/>
      </c>
      <c r="H101" s="45" t="str">
        <f>IF(AND(M101&gt;0,M101&lt;=STATS!$C$22),1,"")</f>
        <v/>
      </c>
      <c r="J101" s="11">
        <v>100</v>
      </c>
      <c r="K101">
        <v>46.078809999999997</v>
      </c>
      <c r="L101">
        <v>-91.236609999999999</v>
      </c>
      <c r="M101" s="4">
        <v>20.5</v>
      </c>
      <c r="N101" s="4" t="s">
        <v>223</v>
      </c>
      <c r="R101" s="7"/>
      <c r="S101" s="7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EZ101" s="42"/>
      <c r="FA101" s="42"/>
      <c r="FB101" s="42"/>
      <c r="FC101" s="42"/>
      <c r="FD101" s="42"/>
    </row>
    <row r="102" spans="2:160">
      <c r="B102" s="28">
        <f t="shared" si="6"/>
        <v>0</v>
      </c>
      <c r="C102" s="28" t="str">
        <f t="shared" si="7"/>
        <v/>
      </c>
      <c r="D102" s="28" t="str">
        <f t="shared" si="8"/>
        <v/>
      </c>
      <c r="E102" s="28" t="str">
        <f t="shared" si="9"/>
        <v/>
      </c>
      <c r="F102" s="28" t="str">
        <f t="shared" si="10"/>
        <v/>
      </c>
      <c r="G102" s="28" t="str">
        <f t="shared" si="11"/>
        <v/>
      </c>
      <c r="H102" s="45" t="str">
        <f>IF(AND(M102&gt;0,M102&lt;=STATS!$C$22),1,"")</f>
        <v/>
      </c>
      <c r="J102" s="11">
        <v>101</v>
      </c>
      <c r="K102">
        <v>46.07882</v>
      </c>
      <c r="L102">
        <v>-91.235770000000002</v>
      </c>
      <c r="M102" s="4">
        <v>20.5</v>
      </c>
      <c r="N102" s="4" t="s">
        <v>223</v>
      </c>
      <c r="R102" s="7"/>
      <c r="S102" s="7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EZ102" s="42"/>
      <c r="FA102" s="42"/>
      <c r="FB102" s="42"/>
      <c r="FC102" s="42"/>
      <c r="FD102" s="42"/>
    </row>
    <row r="103" spans="2:160">
      <c r="B103" s="28">
        <f t="shared" si="6"/>
        <v>0</v>
      </c>
      <c r="C103" s="28" t="str">
        <f t="shared" si="7"/>
        <v/>
      </c>
      <c r="D103" s="28" t="str">
        <f t="shared" si="8"/>
        <v/>
      </c>
      <c r="E103" s="28" t="str">
        <f t="shared" si="9"/>
        <v/>
      </c>
      <c r="F103" s="28" t="str">
        <f t="shared" si="10"/>
        <v/>
      </c>
      <c r="G103" s="28" t="str">
        <f t="shared" si="11"/>
        <v/>
      </c>
      <c r="H103" s="45" t="str">
        <f>IF(AND(M103&gt;0,M103&lt;=STATS!$C$22),1,"")</f>
        <v/>
      </c>
      <c r="J103" s="11">
        <v>102</v>
      </c>
      <c r="K103">
        <v>46.078830000000004</v>
      </c>
      <c r="L103">
        <v>-91.234930000000006</v>
      </c>
      <c r="M103" s="4">
        <v>20</v>
      </c>
      <c r="N103" s="4" t="s">
        <v>223</v>
      </c>
      <c r="R103" s="7"/>
      <c r="S103" s="7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EZ103" s="42"/>
      <c r="FA103" s="42"/>
      <c r="FB103" s="42"/>
      <c r="FC103" s="42"/>
      <c r="FD103" s="42"/>
    </row>
    <row r="104" spans="2:160">
      <c r="B104" s="28">
        <f t="shared" si="6"/>
        <v>0</v>
      </c>
      <c r="C104" s="28" t="str">
        <f t="shared" si="7"/>
        <v/>
      </c>
      <c r="D104" s="28" t="str">
        <f t="shared" si="8"/>
        <v/>
      </c>
      <c r="E104" s="28" t="str">
        <f t="shared" si="9"/>
        <v/>
      </c>
      <c r="F104" s="28" t="str">
        <f t="shared" si="10"/>
        <v/>
      </c>
      <c r="G104" s="28" t="str">
        <f t="shared" si="11"/>
        <v/>
      </c>
      <c r="H104" s="45" t="str">
        <f>IF(AND(M104&gt;0,M104&lt;=STATS!$C$22),1,"")</f>
        <v/>
      </c>
      <c r="J104" s="11">
        <v>103</v>
      </c>
      <c r="K104">
        <v>46.07884</v>
      </c>
      <c r="L104">
        <v>-91.234089999999995</v>
      </c>
      <c r="M104" s="4">
        <v>20.5</v>
      </c>
      <c r="N104" s="4" t="s">
        <v>223</v>
      </c>
      <c r="R104" s="7"/>
      <c r="S104" s="7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EZ104" s="42"/>
      <c r="FA104" s="42"/>
      <c r="FB104" s="42"/>
      <c r="FC104" s="42"/>
      <c r="FD104" s="42"/>
    </row>
    <row r="105" spans="2:160">
      <c r="B105" s="28">
        <f t="shared" si="6"/>
        <v>0</v>
      </c>
      <c r="C105" s="28" t="str">
        <f t="shared" si="7"/>
        <v/>
      </c>
      <c r="D105" s="28" t="str">
        <f t="shared" si="8"/>
        <v/>
      </c>
      <c r="E105" s="28">
        <f t="shared" si="9"/>
        <v>0</v>
      </c>
      <c r="F105" s="28">
        <f t="shared" si="10"/>
        <v>0</v>
      </c>
      <c r="G105" s="28" t="str">
        <f t="shared" si="11"/>
        <v/>
      </c>
      <c r="H105" s="45">
        <f>IF(AND(M105&gt;0,M105&lt;=STATS!$C$22),1,"")</f>
        <v>1</v>
      </c>
      <c r="J105" s="11">
        <v>104</v>
      </c>
      <c r="K105">
        <v>46.07884</v>
      </c>
      <c r="L105">
        <v>-91.233249999999998</v>
      </c>
      <c r="M105" s="4">
        <v>15.5</v>
      </c>
      <c r="N105" s="4" t="s">
        <v>223</v>
      </c>
      <c r="R105" s="7"/>
      <c r="S105" s="7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EZ105" s="42"/>
      <c r="FA105" s="42"/>
      <c r="FB105" s="42"/>
      <c r="FC105" s="42"/>
      <c r="FD105" s="42"/>
    </row>
    <row r="106" spans="2:160">
      <c r="B106" s="28">
        <f t="shared" si="6"/>
        <v>0</v>
      </c>
      <c r="C106" s="28" t="str">
        <f t="shared" si="7"/>
        <v/>
      </c>
      <c r="D106" s="28" t="str">
        <f t="shared" si="8"/>
        <v/>
      </c>
      <c r="E106" s="28">
        <f t="shared" si="9"/>
        <v>0</v>
      </c>
      <c r="F106" s="28">
        <f t="shared" si="10"/>
        <v>0</v>
      </c>
      <c r="G106" s="28" t="str">
        <f t="shared" si="11"/>
        <v/>
      </c>
      <c r="H106" s="45">
        <f>IF(AND(M106&gt;0,M106&lt;=STATS!$C$22),1,"")</f>
        <v>1</v>
      </c>
      <c r="J106" s="11">
        <v>105</v>
      </c>
      <c r="K106">
        <v>46.078850000000003</v>
      </c>
      <c r="L106">
        <v>-91.232410000000002</v>
      </c>
      <c r="M106" s="4">
        <v>4</v>
      </c>
      <c r="N106" s="4" t="s">
        <v>224</v>
      </c>
      <c r="R106" s="7"/>
      <c r="S106" s="7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EZ106" s="42"/>
      <c r="FA106" s="42"/>
      <c r="FB106" s="42"/>
      <c r="FC106" s="42"/>
      <c r="FD106" s="42"/>
    </row>
    <row r="107" spans="2:160">
      <c r="B107" s="28">
        <f t="shared" si="6"/>
        <v>0</v>
      </c>
      <c r="C107" s="28" t="str">
        <f t="shared" si="7"/>
        <v/>
      </c>
      <c r="D107" s="28" t="str">
        <f t="shared" si="8"/>
        <v/>
      </c>
      <c r="E107" s="28">
        <f t="shared" si="9"/>
        <v>0</v>
      </c>
      <c r="F107" s="28">
        <f t="shared" si="10"/>
        <v>0</v>
      </c>
      <c r="G107" s="28" t="str">
        <f t="shared" si="11"/>
        <v/>
      </c>
      <c r="H107" s="45">
        <f>IF(AND(M107&gt;0,M107&lt;=STATS!$C$22),1,"")</f>
        <v>1</v>
      </c>
      <c r="J107" s="11">
        <v>106</v>
      </c>
      <c r="K107">
        <v>46.079270000000001</v>
      </c>
      <c r="L107">
        <v>-91.247550000000004</v>
      </c>
      <c r="M107" s="4">
        <v>4</v>
      </c>
      <c r="N107" s="4" t="s">
        <v>223</v>
      </c>
      <c r="R107" s="7"/>
      <c r="S107" s="7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EZ107" s="42"/>
      <c r="FA107" s="42"/>
      <c r="FB107" s="42"/>
      <c r="FC107" s="42"/>
      <c r="FD107" s="42"/>
    </row>
    <row r="108" spans="2:160">
      <c r="B108" s="28">
        <f t="shared" si="6"/>
        <v>0</v>
      </c>
      <c r="C108" s="28" t="str">
        <f t="shared" si="7"/>
        <v/>
      </c>
      <c r="D108" s="28" t="str">
        <f t="shared" si="8"/>
        <v/>
      </c>
      <c r="E108" s="28">
        <f t="shared" si="9"/>
        <v>0</v>
      </c>
      <c r="F108" s="28">
        <f t="shared" si="10"/>
        <v>0</v>
      </c>
      <c r="G108" s="28" t="str">
        <f t="shared" si="11"/>
        <v/>
      </c>
      <c r="H108" s="45">
        <f>IF(AND(M108&gt;0,M108&lt;=STATS!$C$22),1,"")</f>
        <v>1</v>
      </c>
      <c r="J108" s="11">
        <v>107</v>
      </c>
      <c r="K108">
        <v>46.079279999999997</v>
      </c>
      <c r="L108">
        <v>-91.246709999999993</v>
      </c>
      <c r="M108" s="4">
        <v>4.5</v>
      </c>
      <c r="N108" s="4" t="s">
        <v>223</v>
      </c>
      <c r="R108" s="7"/>
      <c r="S108" s="7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EZ108" s="42"/>
      <c r="FA108" s="42"/>
      <c r="FB108" s="42"/>
      <c r="FC108" s="42"/>
      <c r="FD108" s="42"/>
    </row>
    <row r="109" spans="2:160">
      <c r="B109" s="28">
        <f t="shared" si="6"/>
        <v>0</v>
      </c>
      <c r="C109" s="28" t="str">
        <f t="shared" si="7"/>
        <v/>
      </c>
      <c r="D109" s="28" t="str">
        <f t="shared" si="8"/>
        <v/>
      </c>
      <c r="E109" s="28">
        <f t="shared" si="9"/>
        <v>0</v>
      </c>
      <c r="F109" s="28">
        <f t="shared" si="10"/>
        <v>0</v>
      </c>
      <c r="G109" s="28" t="str">
        <f t="shared" si="11"/>
        <v/>
      </c>
      <c r="H109" s="45">
        <f>IF(AND(M109&gt;0,M109&lt;=STATS!$C$22),1,"")</f>
        <v>1</v>
      </c>
      <c r="J109" s="11">
        <v>108</v>
      </c>
      <c r="K109">
        <v>46.07929</v>
      </c>
      <c r="L109">
        <v>-91.245869999999996</v>
      </c>
      <c r="M109" s="4">
        <v>5.5</v>
      </c>
      <c r="N109" s="4" t="s">
        <v>223</v>
      </c>
      <c r="R109" s="7"/>
      <c r="S109" s="7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EZ109" s="42"/>
      <c r="FA109" s="42"/>
      <c r="FB109" s="42"/>
      <c r="FC109" s="42"/>
      <c r="FD109" s="42"/>
    </row>
    <row r="110" spans="2:160">
      <c r="B110" s="28">
        <f t="shared" si="6"/>
        <v>0</v>
      </c>
      <c r="C110" s="28" t="str">
        <f t="shared" si="7"/>
        <v/>
      </c>
      <c r="D110" s="28" t="str">
        <f t="shared" si="8"/>
        <v/>
      </c>
      <c r="E110" s="28">
        <f t="shared" si="9"/>
        <v>0</v>
      </c>
      <c r="F110" s="28">
        <f t="shared" si="10"/>
        <v>0</v>
      </c>
      <c r="G110" s="28" t="str">
        <f t="shared" si="11"/>
        <v/>
      </c>
      <c r="H110" s="45">
        <f>IF(AND(M110&gt;0,M110&lt;=STATS!$C$22),1,"")</f>
        <v>1</v>
      </c>
      <c r="J110" s="11">
        <v>109</v>
      </c>
      <c r="K110">
        <v>46.079300000000003</v>
      </c>
      <c r="L110">
        <v>-91.24503</v>
      </c>
      <c r="M110" s="4">
        <v>4.5</v>
      </c>
      <c r="N110" s="4" t="s">
        <v>223</v>
      </c>
      <c r="R110" s="7"/>
      <c r="S110" s="7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EZ110" s="42"/>
      <c r="FA110" s="42"/>
      <c r="FB110" s="42"/>
      <c r="FC110" s="42"/>
      <c r="FD110" s="42"/>
    </row>
    <row r="111" spans="2:160">
      <c r="B111" s="28">
        <f t="shared" si="6"/>
        <v>0</v>
      </c>
      <c r="C111" s="28" t="str">
        <f t="shared" si="7"/>
        <v/>
      </c>
      <c r="D111" s="28" t="str">
        <f t="shared" si="8"/>
        <v/>
      </c>
      <c r="E111" s="28">
        <f t="shared" si="9"/>
        <v>0</v>
      </c>
      <c r="F111" s="28">
        <f t="shared" si="10"/>
        <v>0</v>
      </c>
      <c r="G111" s="28" t="str">
        <f t="shared" si="11"/>
        <v/>
      </c>
      <c r="H111" s="45">
        <f>IF(AND(M111&gt;0,M111&lt;=STATS!$C$22),1,"")</f>
        <v>1</v>
      </c>
      <c r="J111" s="11">
        <v>110</v>
      </c>
      <c r="K111">
        <v>46.07931</v>
      </c>
      <c r="L111">
        <v>-91.244190000000003</v>
      </c>
      <c r="M111" s="4">
        <v>5</v>
      </c>
      <c r="N111" s="4" t="s">
        <v>223</v>
      </c>
      <c r="R111" s="7"/>
      <c r="S111" s="7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EZ111" s="42"/>
      <c r="FA111" s="42"/>
      <c r="FB111" s="42"/>
      <c r="FC111" s="42"/>
      <c r="FD111" s="42"/>
    </row>
    <row r="112" spans="2:160">
      <c r="B112" s="28">
        <f t="shared" si="6"/>
        <v>0</v>
      </c>
      <c r="C112" s="28" t="str">
        <f t="shared" si="7"/>
        <v/>
      </c>
      <c r="D112" s="28" t="str">
        <f t="shared" si="8"/>
        <v/>
      </c>
      <c r="E112" s="28">
        <f t="shared" si="9"/>
        <v>0</v>
      </c>
      <c r="F112" s="28">
        <f t="shared" si="10"/>
        <v>0</v>
      </c>
      <c r="G112" s="28" t="str">
        <f t="shared" si="11"/>
        <v/>
      </c>
      <c r="H112" s="45">
        <f>IF(AND(M112&gt;0,M112&lt;=STATS!$C$22),1,"")</f>
        <v>1</v>
      </c>
      <c r="J112" s="11">
        <v>111</v>
      </c>
      <c r="K112">
        <v>46.079320000000003</v>
      </c>
      <c r="L112">
        <v>-91.243350000000007</v>
      </c>
      <c r="M112" s="4">
        <v>6</v>
      </c>
      <c r="N112" s="4" t="s">
        <v>223</v>
      </c>
      <c r="R112" s="7"/>
      <c r="S112" s="7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EZ112" s="42"/>
      <c r="FA112" s="42"/>
      <c r="FB112" s="42"/>
      <c r="FC112" s="42"/>
      <c r="FD112" s="42"/>
    </row>
    <row r="113" spans="2:160">
      <c r="B113" s="28">
        <f t="shared" si="6"/>
        <v>0</v>
      </c>
      <c r="C113" s="28" t="str">
        <f t="shared" si="7"/>
        <v/>
      </c>
      <c r="D113" s="28" t="str">
        <f t="shared" si="8"/>
        <v/>
      </c>
      <c r="E113" s="28">
        <f t="shared" si="9"/>
        <v>0</v>
      </c>
      <c r="F113" s="28">
        <f t="shared" si="10"/>
        <v>0</v>
      </c>
      <c r="G113" s="28" t="str">
        <f t="shared" si="11"/>
        <v/>
      </c>
      <c r="H113" s="45">
        <f>IF(AND(M113&gt;0,M113&lt;=STATS!$C$22),1,"")</f>
        <v>1</v>
      </c>
      <c r="J113" s="11">
        <v>112</v>
      </c>
      <c r="K113">
        <v>46.079329999999999</v>
      </c>
      <c r="L113">
        <v>-91.242509999999996</v>
      </c>
      <c r="M113" s="4">
        <v>5.5</v>
      </c>
      <c r="N113" s="4" t="s">
        <v>223</v>
      </c>
      <c r="R113" s="7"/>
      <c r="S113" s="7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EZ113" s="42"/>
      <c r="FA113" s="42"/>
      <c r="FB113" s="42"/>
      <c r="FC113" s="42"/>
      <c r="FD113" s="42"/>
    </row>
    <row r="114" spans="2:160">
      <c r="B114" s="28">
        <f t="shared" si="6"/>
        <v>0</v>
      </c>
      <c r="C114" s="28" t="str">
        <f t="shared" si="7"/>
        <v/>
      </c>
      <c r="D114" s="28" t="str">
        <f t="shared" si="8"/>
        <v/>
      </c>
      <c r="E114" s="28">
        <f t="shared" si="9"/>
        <v>0</v>
      </c>
      <c r="F114" s="28">
        <f t="shared" si="10"/>
        <v>0</v>
      </c>
      <c r="G114" s="28" t="str">
        <f t="shared" si="11"/>
        <v/>
      </c>
      <c r="H114" s="45">
        <f>IF(AND(M114&gt;0,M114&lt;=STATS!$C$22),1,"")</f>
        <v>1</v>
      </c>
      <c r="J114" s="11">
        <v>113</v>
      </c>
      <c r="K114">
        <v>46.079340000000002</v>
      </c>
      <c r="L114">
        <v>-91.241669999999999</v>
      </c>
      <c r="M114" s="4">
        <v>6</v>
      </c>
      <c r="N114" s="4" t="s">
        <v>223</v>
      </c>
      <c r="R114" s="7"/>
      <c r="S114" s="7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EZ114" s="42"/>
      <c r="FA114" s="42"/>
      <c r="FB114" s="42"/>
      <c r="FC114" s="42"/>
      <c r="FD114" s="42"/>
    </row>
    <row r="115" spans="2:160">
      <c r="B115" s="28">
        <f t="shared" si="6"/>
        <v>0</v>
      </c>
      <c r="C115" s="28" t="str">
        <f t="shared" si="7"/>
        <v/>
      </c>
      <c r="D115" s="28" t="str">
        <f t="shared" si="8"/>
        <v/>
      </c>
      <c r="E115" s="28">
        <f t="shared" si="9"/>
        <v>0</v>
      </c>
      <c r="F115" s="28">
        <f t="shared" si="10"/>
        <v>0</v>
      </c>
      <c r="G115" s="28" t="str">
        <f t="shared" si="11"/>
        <v/>
      </c>
      <c r="H115" s="45">
        <f>IF(AND(M115&gt;0,M115&lt;=STATS!$C$22),1,"")</f>
        <v>1</v>
      </c>
      <c r="J115" s="11">
        <v>114</v>
      </c>
      <c r="K115">
        <v>46.079349999999998</v>
      </c>
      <c r="L115">
        <v>-91.240830000000003</v>
      </c>
      <c r="M115" s="4">
        <v>6.5</v>
      </c>
      <c r="N115" s="4" t="s">
        <v>223</v>
      </c>
      <c r="R115" s="7"/>
      <c r="S115" s="7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EZ115" s="42"/>
      <c r="FA115" s="42"/>
      <c r="FB115" s="42"/>
      <c r="FC115" s="42"/>
      <c r="FD115" s="42"/>
    </row>
    <row r="116" spans="2:160">
      <c r="B116" s="28">
        <f t="shared" si="6"/>
        <v>0</v>
      </c>
      <c r="C116" s="28" t="str">
        <f t="shared" si="7"/>
        <v/>
      </c>
      <c r="D116" s="28" t="str">
        <f t="shared" si="8"/>
        <v/>
      </c>
      <c r="E116" s="28">
        <f t="shared" si="9"/>
        <v>0</v>
      </c>
      <c r="F116" s="28">
        <f t="shared" si="10"/>
        <v>0</v>
      </c>
      <c r="G116" s="28" t="str">
        <f t="shared" si="11"/>
        <v/>
      </c>
      <c r="H116" s="45">
        <f>IF(AND(M116&gt;0,M116&lt;=STATS!$C$22),1,"")</f>
        <v>1</v>
      </c>
      <c r="J116" s="11">
        <v>115</v>
      </c>
      <c r="K116">
        <v>46.079360000000001</v>
      </c>
      <c r="L116">
        <v>-91.239990000000006</v>
      </c>
      <c r="M116" s="4">
        <v>10</v>
      </c>
      <c r="N116" s="4" t="s">
        <v>223</v>
      </c>
      <c r="R116" s="7"/>
      <c r="S116" s="7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EZ116" s="42"/>
      <c r="FA116" s="42"/>
      <c r="FB116" s="42"/>
      <c r="FC116" s="42"/>
      <c r="FD116" s="42"/>
    </row>
    <row r="117" spans="2:160">
      <c r="B117" s="28">
        <f t="shared" si="6"/>
        <v>0</v>
      </c>
      <c r="C117" s="28" t="str">
        <f t="shared" si="7"/>
        <v/>
      </c>
      <c r="D117" s="28" t="str">
        <f t="shared" si="8"/>
        <v/>
      </c>
      <c r="E117" s="28">
        <f t="shared" si="9"/>
        <v>0</v>
      </c>
      <c r="F117" s="28">
        <f t="shared" si="10"/>
        <v>0</v>
      </c>
      <c r="G117" s="28" t="str">
        <f t="shared" si="11"/>
        <v/>
      </c>
      <c r="H117" s="45">
        <f>IF(AND(M117&gt;0,M117&lt;=STATS!$C$22),1,"")</f>
        <v>1</v>
      </c>
      <c r="J117" s="11">
        <v>116</v>
      </c>
      <c r="K117">
        <v>46.079360000000001</v>
      </c>
      <c r="L117">
        <v>-91.239149999999995</v>
      </c>
      <c r="M117" s="4">
        <v>5.5</v>
      </c>
      <c r="N117" s="4" t="s">
        <v>223</v>
      </c>
      <c r="R117" s="7"/>
      <c r="S117" s="7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EZ117" s="42"/>
      <c r="FA117" s="42"/>
      <c r="FB117" s="42"/>
      <c r="FC117" s="42"/>
      <c r="FD117" s="42"/>
    </row>
    <row r="118" spans="2:160">
      <c r="B118" s="28">
        <f t="shared" si="6"/>
        <v>0</v>
      </c>
      <c r="C118" s="28" t="str">
        <f t="shared" si="7"/>
        <v/>
      </c>
      <c r="D118" s="28" t="str">
        <f t="shared" si="8"/>
        <v/>
      </c>
      <c r="E118" s="28">
        <f t="shared" si="9"/>
        <v>0</v>
      </c>
      <c r="F118" s="28">
        <f t="shared" si="10"/>
        <v>0</v>
      </c>
      <c r="G118" s="28" t="str">
        <f t="shared" si="11"/>
        <v/>
      </c>
      <c r="H118" s="45">
        <f>IF(AND(M118&gt;0,M118&lt;=STATS!$C$22),1,"")</f>
        <v>1</v>
      </c>
      <c r="J118" s="11">
        <v>117</v>
      </c>
      <c r="K118">
        <v>46.079369999999997</v>
      </c>
      <c r="L118">
        <v>-91.238309999999998</v>
      </c>
      <c r="M118" s="4">
        <v>7.5</v>
      </c>
      <c r="N118" s="4" t="s">
        <v>223</v>
      </c>
      <c r="R118" s="7"/>
      <c r="S118" s="7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EZ118" s="42"/>
      <c r="FA118" s="42"/>
      <c r="FB118" s="42"/>
      <c r="FC118" s="42"/>
      <c r="FD118" s="42"/>
    </row>
    <row r="119" spans="2:160">
      <c r="B119" s="28">
        <f t="shared" si="6"/>
        <v>0</v>
      </c>
      <c r="C119" s="28" t="str">
        <f t="shared" si="7"/>
        <v/>
      </c>
      <c r="D119" s="28" t="str">
        <f t="shared" si="8"/>
        <v/>
      </c>
      <c r="E119" s="28">
        <f t="shared" si="9"/>
        <v>0</v>
      </c>
      <c r="F119" s="28">
        <f t="shared" si="10"/>
        <v>0</v>
      </c>
      <c r="G119" s="28" t="str">
        <f t="shared" si="11"/>
        <v/>
      </c>
      <c r="H119" s="45">
        <f>IF(AND(M119&gt;0,M119&lt;=STATS!$C$22),1,"")</f>
        <v>1</v>
      </c>
      <c r="J119" s="11">
        <v>118</v>
      </c>
      <c r="K119">
        <v>46.07938</v>
      </c>
      <c r="L119">
        <v>-91.237470000000002</v>
      </c>
      <c r="M119" s="4">
        <v>3.5</v>
      </c>
      <c r="N119" s="4" t="s">
        <v>225</v>
      </c>
      <c r="R119" s="7"/>
      <c r="S119" s="7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EZ119" s="42"/>
      <c r="FA119" s="42"/>
      <c r="FB119" s="42"/>
      <c r="FC119" s="42"/>
      <c r="FD119" s="42"/>
    </row>
    <row r="120" spans="2:160">
      <c r="B120" s="28">
        <f t="shared" si="6"/>
        <v>0</v>
      </c>
      <c r="C120" s="28" t="str">
        <f t="shared" si="7"/>
        <v/>
      </c>
      <c r="D120" s="28" t="str">
        <f t="shared" si="8"/>
        <v/>
      </c>
      <c r="E120" s="28">
        <f t="shared" si="9"/>
        <v>0</v>
      </c>
      <c r="F120" s="28">
        <f t="shared" si="10"/>
        <v>0</v>
      </c>
      <c r="G120" s="28" t="str">
        <f t="shared" si="11"/>
        <v/>
      </c>
      <c r="H120" s="45">
        <f>IF(AND(M120&gt;0,M120&lt;=STATS!$C$22),1,"")</f>
        <v>1</v>
      </c>
      <c r="J120" s="11">
        <v>119</v>
      </c>
      <c r="K120">
        <v>46.079389999999997</v>
      </c>
      <c r="L120">
        <v>-91.236630000000005</v>
      </c>
      <c r="M120" s="4">
        <v>1</v>
      </c>
      <c r="N120" s="4" t="s">
        <v>224</v>
      </c>
      <c r="R120" s="7"/>
      <c r="S120" s="7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EZ120" s="42"/>
      <c r="FA120" s="42"/>
      <c r="FB120" s="42"/>
      <c r="FC120" s="42"/>
      <c r="FD120" s="42"/>
    </row>
    <row r="121" spans="2:160">
      <c r="B121" s="28">
        <f t="shared" si="6"/>
        <v>0</v>
      </c>
      <c r="C121" s="28" t="str">
        <f t="shared" si="7"/>
        <v/>
      </c>
      <c r="D121" s="28" t="str">
        <f t="shared" si="8"/>
        <v/>
      </c>
      <c r="E121" s="28" t="str">
        <f t="shared" si="9"/>
        <v/>
      </c>
      <c r="F121" s="28" t="str">
        <f t="shared" si="10"/>
        <v/>
      </c>
      <c r="G121" s="28" t="str">
        <f t="shared" si="11"/>
        <v/>
      </c>
      <c r="H121" s="45" t="str">
        <f>IF(AND(M121&gt;0,M121&lt;=STATS!$C$22),1,"")</f>
        <v/>
      </c>
      <c r="J121" s="11">
        <v>120</v>
      </c>
      <c r="K121">
        <v>46.0794</v>
      </c>
      <c r="L121">
        <v>-91.235780000000005</v>
      </c>
      <c r="M121" s="4">
        <v>18.5</v>
      </c>
      <c r="N121" s="4" t="s">
        <v>223</v>
      </c>
      <c r="R121" s="7"/>
      <c r="S121" s="7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EZ121" s="42"/>
      <c r="FA121" s="42"/>
      <c r="FB121" s="42"/>
      <c r="FC121" s="42"/>
      <c r="FD121" s="42"/>
    </row>
    <row r="122" spans="2:160">
      <c r="B122" s="28">
        <f t="shared" si="6"/>
        <v>0</v>
      </c>
      <c r="C122" s="28" t="str">
        <f t="shared" si="7"/>
        <v/>
      </c>
      <c r="D122" s="28" t="str">
        <f t="shared" si="8"/>
        <v/>
      </c>
      <c r="E122" s="28" t="str">
        <f t="shared" si="9"/>
        <v/>
      </c>
      <c r="F122" s="28" t="str">
        <f t="shared" si="10"/>
        <v/>
      </c>
      <c r="G122" s="28" t="str">
        <f t="shared" si="11"/>
        <v/>
      </c>
      <c r="H122" s="45" t="str">
        <f>IF(AND(M122&gt;0,M122&lt;=STATS!$C$22),1,"")</f>
        <v/>
      </c>
      <c r="J122" s="11">
        <v>121</v>
      </c>
      <c r="K122">
        <v>46.079410000000003</v>
      </c>
      <c r="L122">
        <v>-91.234939999999995</v>
      </c>
      <c r="M122" s="4">
        <v>19.5</v>
      </c>
      <c r="N122" s="4" t="s">
        <v>223</v>
      </c>
      <c r="R122" s="7"/>
      <c r="S122" s="7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EZ122" s="42"/>
      <c r="FA122" s="42"/>
      <c r="FB122" s="42"/>
      <c r="FC122" s="42"/>
      <c r="FD122" s="42"/>
    </row>
    <row r="123" spans="2:160">
      <c r="B123" s="28">
        <f t="shared" si="6"/>
        <v>0</v>
      </c>
      <c r="C123" s="28" t="str">
        <f t="shared" si="7"/>
        <v/>
      </c>
      <c r="D123" s="28" t="str">
        <f t="shared" si="8"/>
        <v/>
      </c>
      <c r="E123" s="28" t="str">
        <f t="shared" si="9"/>
        <v/>
      </c>
      <c r="F123" s="28" t="str">
        <f t="shared" si="10"/>
        <v/>
      </c>
      <c r="G123" s="28" t="str">
        <f t="shared" si="11"/>
        <v/>
      </c>
      <c r="H123" s="45" t="str">
        <f>IF(AND(M123&gt;0,M123&lt;=STATS!$C$22),1,"")</f>
        <v/>
      </c>
      <c r="J123" s="11">
        <v>122</v>
      </c>
      <c r="K123">
        <v>46.079419999999999</v>
      </c>
      <c r="L123">
        <v>-91.234099999999998</v>
      </c>
      <c r="M123" s="4">
        <v>22</v>
      </c>
      <c r="R123" s="7"/>
      <c r="S123" s="7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EZ123" s="42"/>
      <c r="FA123" s="42"/>
      <c r="FB123" s="42"/>
      <c r="FC123" s="42"/>
      <c r="FD123" s="42"/>
    </row>
    <row r="124" spans="2:160">
      <c r="B124" s="28">
        <f t="shared" si="6"/>
        <v>0</v>
      </c>
      <c r="C124" s="28" t="str">
        <f t="shared" si="7"/>
        <v/>
      </c>
      <c r="D124" s="28" t="str">
        <f t="shared" si="8"/>
        <v/>
      </c>
      <c r="E124" s="28" t="str">
        <f t="shared" si="9"/>
        <v/>
      </c>
      <c r="F124" s="28" t="str">
        <f t="shared" si="10"/>
        <v/>
      </c>
      <c r="G124" s="28" t="str">
        <f t="shared" si="11"/>
        <v/>
      </c>
      <c r="H124" s="45" t="str">
        <f>IF(AND(M124&gt;0,M124&lt;=STATS!$C$22),1,"")</f>
        <v/>
      </c>
      <c r="J124" s="11">
        <v>123</v>
      </c>
      <c r="K124">
        <v>46.079430000000002</v>
      </c>
      <c r="L124">
        <v>-91.233260000000001</v>
      </c>
      <c r="M124" s="4">
        <v>17</v>
      </c>
      <c r="N124" s="4" t="s">
        <v>223</v>
      </c>
      <c r="R124" s="7"/>
      <c r="S124" s="7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EZ124" s="42"/>
      <c r="FA124" s="42"/>
      <c r="FB124" s="42"/>
      <c r="FC124" s="42"/>
      <c r="FD124" s="42"/>
    </row>
    <row r="125" spans="2:160">
      <c r="B125" s="28">
        <f t="shared" si="6"/>
        <v>0</v>
      </c>
      <c r="C125" s="28" t="str">
        <f t="shared" si="7"/>
        <v/>
      </c>
      <c r="D125" s="28" t="str">
        <f t="shared" si="8"/>
        <v/>
      </c>
      <c r="E125" s="28">
        <f t="shared" si="9"/>
        <v>0</v>
      </c>
      <c r="F125" s="28">
        <f t="shared" si="10"/>
        <v>0</v>
      </c>
      <c r="G125" s="28" t="str">
        <f t="shared" si="11"/>
        <v/>
      </c>
      <c r="H125" s="45">
        <f>IF(AND(M125&gt;0,M125&lt;=STATS!$C$22),1,"")</f>
        <v>1</v>
      </c>
      <c r="J125" s="11">
        <v>124</v>
      </c>
      <c r="K125">
        <v>46.079439999999998</v>
      </c>
      <c r="L125">
        <v>-91.232420000000005</v>
      </c>
      <c r="M125" s="4">
        <v>9</v>
      </c>
      <c r="N125" s="4" t="s">
        <v>224</v>
      </c>
      <c r="R125" s="7"/>
      <c r="S125" s="7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EZ125" s="42"/>
      <c r="FA125" s="42"/>
      <c r="FB125" s="42"/>
      <c r="FC125" s="42"/>
      <c r="FD125" s="42"/>
    </row>
    <row r="126" spans="2:160">
      <c r="B126" s="28">
        <f t="shared" si="6"/>
        <v>0</v>
      </c>
      <c r="C126" s="28" t="str">
        <f t="shared" si="7"/>
        <v/>
      </c>
      <c r="D126" s="28" t="str">
        <f t="shared" si="8"/>
        <v/>
      </c>
      <c r="E126" s="28">
        <f t="shared" si="9"/>
        <v>0</v>
      </c>
      <c r="F126" s="28">
        <f t="shared" si="10"/>
        <v>0</v>
      </c>
      <c r="G126" s="28" t="str">
        <f t="shared" si="11"/>
        <v/>
      </c>
      <c r="H126" s="45">
        <f>IF(AND(M126&gt;0,M126&lt;=STATS!$C$22),1,"")</f>
        <v>1</v>
      </c>
      <c r="J126" s="11">
        <v>125</v>
      </c>
      <c r="K126">
        <v>46.079859999999996</v>
      </c>
      <c r="L126">
        <v>-91.247559999999993</v>
      </c>
      <c r="M126" s="4">
        <v>4</v>
      </c>
      <c r="N126" s="4" t="s">
        <v>223</v>
      </c>
      <c r="R126" s="7"/>
      <c r="S126" s="7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EZ126" s="42"/>
      <c r="FA126" s="42"/>
      <c r="FB126" s="42"/>
      <c r="FC126" s="42"/>
      <c r="FD126" s="42"/>
    </row>
    <row r="127" spans="2:160">
      <c r="B127" s="28">
        <f t="shared" si="6"/>
        <v>0</v>
      </c>
      <c r="C127" s="28" t="str">
        <f t="shared" si="7"/>
        <v/>
      </c>
      <c r="D127" s="28" t="str">
        <f t="shared" si="8"/>
        <v/>
      </c>
      <c r="E127" s="28">
        <f t="shared" si="9"/>
        <v>0</v>
      </c>
      <c r="F127" s="28">
        <f t="shared" si="10"/>
        <v>0</v>
      </c>
      <c r="G127" s="28" t="str">
        <f t="shared" si="11"/>
        <v/>
      </c>
      <c r="H127" s="45">
        <f>IF(AND(M127&gt;0,M127&lt;=STATS!$C$22),1,"")</f>
        <v>1</v>
      </c>
      <c r="J127" s="11">
        <v>126</v>
      </c>
      <c r="K127">
        <v>46.07987</v>
      </c>
      <c r="L127">
        <v>-91.246719999999996</v>
      </c>
      <c r="M127" s="4">
        <v>4.5</v>
      </c>
      <c r="N127" s="4" t="s">
        <v>223</v>
      </c>
      <c r="R127" s="7"/>
      <c r="S127" s="7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EZ127" s="42"/>
      <c r="FA127" s="42"/>
      <c r="FB127" s="42"/>
      <c r="FC127" s="42"/>
      <c r="FD127" s="42"/>
    </row>
    <row r="128" spans="2:160">
      <c r="B128" s="28">
        <f t="shared" si="6"/>
        <v>0</v>
      </c>
      <c r="C128" s="28" t="str">
        <f t="shared" si="7"/>
        <v/>
      </c>
      <c r="D128" s="28" t="str">
        <f t="shared" si="8"/>
        <v/>
      </c>
      <c r="E128" s="28">
        <f t="shared" si="9"/>
        <v>0</v>
      </c>
      <c r="F128" s="28">
        <f t="shared" si="10"/>
        <v>0</v>
      </c>
      <c r="G128" s="28" t="str">
        <f t="shared" si="11"/>
        <v/>
      </c>
      <c r="H128" s="45">
        <f>IF(AND(M128&gt;0,M128&lt;=STATS!$C$22),1,"")</f>
        <v>1</v>
      </c>
      <c r="J128" s="11">
        <v>127</v>
      </c>
      <c r="K128">
        <v>46.079880000000003</v>
      </c>
      <c r="L128">
        <v>-91.24588</v>
      </c>
      <c r="M128" s="4">
        <v>5</v>
      </c>
      <c r="N128" s="4" t="s">
        <v>223</v>
      </c>
      <c r="R128" s="7"/>
      <c r="S128" s="7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EZ128" s="42"/>
      <c r="FA128" s="42"/>
      <c r="FB128" s="42"/>
      <c r="FC128" s="42"/>
      <c r="FD128" s="42"/>
    </row>
    <row r="129" spans="2:160">
      <c r="B129" s="28">
        <f t="shared" si="6"/>
        <v>0</v>
      </c>
      <c r="C129" s="28" t="str">
        <f t="shared" si="7"/>
        <v/>
      </c>
      <c r="D129" s="28" t="str">
        <f t="shared" si="8"/>
        <v/>
      </c>
      <c r="E129" s="28">
        <f t="shared" si="9"/>
        <v>0</v>
      </c>
      <c r="F129" s="28">
        <f t="shared" si="10"/>
        <v>0</v>
      </c>
      <c r="G129" s="28" t="str">
        <f t="shared" si="11"/>
        <v/>
      </c>
      <c r="H129" s="45">
        <f>IF(AND(M129&gt;0,M129&lt;=STATS!$C$22),1,"")</f>
        <v>1</v>
      </c>
      <c r="J129" s="11">
        <v>128</v>
      </c>
      <c r="K129">
        <v>46.079889999999999</v>
      </c>
      <c r="L129">
        <v>-91.245040000000003</v>
      </c>
      <c r="M129" s="4">
        <v>5.5</v>
      </c>
      <c r="N129" s="4" t="s">
        <v>223</v>
      </c>
      <c r="R129" s="7"/>
      <c r="S129" s="7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EZ129" s="42"/>
      <c r="FA129" s="42"/>
      <c r="FB129" s="42"/>
      <c r="FC129" s="42"/>
      <c r="FD129" s="42"/>
    </row>
    <row r="130" spans="2:160">
      <c r="B130" s="28">
        <f t="shared" ref="B130:B193" si="12">COUNT(R130:EY130,FE130:FM130)</f>
        <v>0</v>
      </c>
      <c r="C130" s="28" t="str">
        <f t="shared" ref="C130:C193" si="13">IF(COUNT(R130:EY130,FE130:FM130)&gt;0,COUNT(R130:EY130,FE130:FM130),"")</f>
        <v/>
      </c>
      <c r="D130" s="28" t="str">
        <f t="shared" ref="D130:D193" si="14">IF(COUNT(T130:BJ130,BL130:BT130,BV130:CB130,CD130:EY130,FE130:FM130)&gt;0,COUNT(T130:BJ130,BL130:BT130,BV130:CB130,CD130:EY130,FE130:FM130),"")</f>
        <v/>
      </c>
      <c r="E130" s="28">
        <f t="shared" ref="E130:E193" si="15">IF(H130=1,COUNT(R130:EY130,FE130:FM130),"")</f>
        <v>0</v>
      </c>
      <c r="F130" s="28">
        <f t="shared" ref="F130:F193" si="16">IF(H130=1,COUNT(T130:BJ130,BL130:BT130,BV130:CB130,CD130:EY130,FE130:FM130),"")</f>
        <v>0</v>
      </c>
      <c r="G130" s="28" t="str">
        <f t="shared" ref="G130:G193" si="17">IF($B130&gt;=1,$M130,"")</f>
        <v/>
      </c>
      <c r="H130" s="45">
        <f>IF(AND(M130&gt;0,M130&lt;=STATS!$C$22),1,"")</f>
        <v>1</v>
      </c>
      <c r="J130" s="11">
        <v>129</v>
      </c>
      <c r="K130">
        <v>46.079889999999999</v>
      </c>
      <c r="L130">
        <v>-91.244200000000006</v>
      </c>
      <c r="M130" s="4">
        <v>5</v>
      </c>
      <c r="N130" s="4" t="s">
        <v>223</v>
      </c>
      <c r="R130" s="7"/>
      <c r="S130" s="7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EZ130" s="42"/>
      <c r="FA130" s="42"/>
      <c r="FB130" s="42"/>
      <c r="FC130" s="42"/>
      <c r="FD130" s="42"/>
    </row>
    <row r="131" spans="2:160">
      <c r="B131" s="28">
        <f t="shared" si="12"/>
        <v>0</v>
      </c>
      <c r="C131" s="28" t="str">
        <f t="shared" si="13"/>
        <v/>
      </c>
      <c r="D131" s="28" t="str">
        <f t="shared" si="14"/>
        <v/>
      </c>
      <c r="E131" s="28">
        <f t="shared" si="15"/>
        <v>0</v>
      </c>
      <c r="F131" s="28">
        <f t="shared" si="16"/>
        <v>0</v>
      </c>
      <c r="G131" s="28" t="str">
        <f t="shared" si="17"/>
        <v/>
      </c>
      <c r="H131" s="45">
        <f>IF(AND(M131&gt;0,M131&lt;=STATS!$C$22),1,"")</f>
        <v>1</v>
      </c>
      <c r="J131" s="11">
        <v>130</v>
      </c>
      <c r="K131">
        <v>46.079900000000002</v>
      </c>
      <c r="L131">
        <v>-91.243359999999996</v>
      </c>
      <c r="M131" s="4">
        <v>5</v>
      </c>
      <c r="N131" s="4" t="s">
        <v>223</v>
      </c>
      <c r="R131" s="7"/>
      <c r="S131" s="7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EZ131" s="42"/>
      <c r="FA131" s="42"/>
      <c r="FB131" s="42"/>
      <c r="FC131" s="42"/>
      <c r="FD131" s="42"/>
    </row>
    <row r="132" spans="2:160">
      <c r="B132" s="28">
        <f t="shared" si="12"/>
        <v>0</v>
      </c>
      <c r="C132" s="28" t="str">
        <f t="shared" si="13"/>
        <v/>
      </c>
      <c r="D132" s="28" t="str">
        <f t="shared" si="14"/>
        <v/>
      </c>
      <c r="E132" s="28">
        <f t="shared" si="15"/>
        <v>0</v>
      </c>
      <c r="F132" s="28">
        <f t="shared" si="16"/>
        <v>0</v>
      </c>
      <c r="G132" s="28" t="str">
        <f t="shared" si="17"/>
        <v/>
      </c>
      <c r="H132" s="45">
        <f>IF(AND(M132&gt;0,M132&lt;=STATS!$C$22),1,"")</f>
        <v>1</v>
      </c>
      <c r="J132" s="11">
        <v>131</v>
      </c>
      <c r="K132">
        <v>46.079909999999998</v>
      </c>
      <c r="L132">
        <v>-91.242519999999999</v>
      </c>
      <c r="M132" s="4">
        <v>6</v>
      </c>
      <c r="N132" s="4" t="s">
        <v>223</v>
      </c>
      <c r="R132" s="7"/>
      <c r="S132" s="7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EZ132" s="42"/>
      <c r="FA132" s="42"/>
      <c r="FB132" s="42"/>
      <c r="FC132" s="42"/>
      <c r="FD132" s="42"/>
    </row>
    <row r="133" spans="2:160">
      <c r="B133" s="28">
        <f t="shared" si="12"/>
        <v>0</v>
      </c>
      <c r="C133" s="28" t="str">
        <f t="shared" si="13"/>
        <v/>
      </c>
      <c r="D133" s="28" t="str">
        <f t="shared" si="14"/>
        <v/>
      </c>
      <c r="E133" s="28">
        <f t="shared" si="15"/>
        <v>0</v>
      </c>
      <c r="F133" s="28">
        <f t="shared" si="16"/>
        <v>0</v>
      </c>
      <c r="G133" s="28" t="str">
        <f t="shared" si="17"/>
        <v/>
      </c>
      <c r="H133" s="45">
        <f>IF(AND(M133&gt;0,M133&lt;=STATS!$C$22),1,"")</f>
        <v>1</v>
      </c>
      <c r="J133" s="11">
        <v>132</v>
      </c>
      <c r="K133">
        <v>46.079920000000001</v>
      </c>
      <c r="L133">
        <v>-91.241680000000002</v>
      </c>
      <c r="M133" s="4">
        <v>6</v>
      </c>
      <c r="N133" s="4" t="s">
        <v>223</v>
      </c>
      <c r="R133" s="7"/>
      <c r="S133" s="7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EZ133" s="42"/>
      <c r="FA133" s="42"/>
      <c r="FB133" s="42"/>
      <c r="FC133" s="42"/>
      <c r="FD133" s="42"/>
    </row>
    <row r="134" spans="2:160">
      <c r="B134" s="28">
        <f t="shared" si="12"/>
        <v>0</v>
      </c>
      <c r="C134" s="28" t="str">
        <f t="shared" si="13"/>
        <v/>
      </c>
      <c r="D134" s="28" t="str">
        <f t="shared" si="14"/>
        <v/>
      </c>
      <c r="E134" s="28">
        <f t="shared" si="15"/>
        <v>0</v>
      </c>
      <c r="F134" s="28">
        <f t="shared" si="16"/>
        <v>0</v>
      </c>
      <c r="G134" s="28" t="str">
        <f t="shared" si="17"/>
        <v/>
      </c>
      <c r="H134" s="45">
        <f>IF(AND(M134&gt;0,M134&lt;=STATS!$C$22),1,"")</f>
        <v>1</v>
      </c>
      <c r="J134" s="11">
        <v>133</v>
      </c>
      <c r="K134">
        <v>46.079929999999997</v>
      </c>
      <c r="L134">
        <v>-91.240840000000006</v>
      </c>
      <c r="M134" s="4">
        <v>6</v>
      </c>
      <c r="N134" s="4" t="s">
        <v>223</v>
      </c>
      <c r="R134" s="7"/>
      <c r="S134" s="7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EZ134" s="42"/>
      <c r="FA134" s="42"/>
      <c r="FB134" s="42"/>
      <c r="FC134" s="42"/>
      <c r="FD134" s="42"/>
    </row>
    <row r="135" spans="2:160">
      <c r="B135" s="28">
        <f t="shared" si="12"/>
        <v>0</v>
      </c>
      <c r="C135" s="28" t="str">
        <f t="shared" si="13"/>
        <v/>
      </c>
      <c r="D135" s="28" t="str">
        <f t="shared" si="14"/>
        <v/>
      </c>
      <c r="E135" s="28">
        <f t="shared" si="15"/>
        <v>0</v>
      </c>
      <c r="F135" s="28">
        <f t="shared" si="16"/>
        <v>0</v>
      </c>
      <c r="G135" s="28" t="str">
        <f t="shared" si="17"/>
        <v/>
      </c>
      <c r="H135" s="45">
        <f>IF(AND(M135&gt;0,M135&lt;=STATS!$C$22),1,"")</f>
        <v>1</v>
      </c>
      <c r="J135" s="11">
        <v>134</v>
      </c>
      <c r="K135">
        <v>46.079940000000001</v>
      </c>
      <c r="L135">
        <v>-91.24</v>
      </c>
      <c r="M135" s="4">
        <v>6</v>
      </c>
      <c r="N135" s="4" t="s">
        <v>223</v>
      </c>
      <c r="R135" s="7"/>
      <c r="S135" s="7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EZ135" s="42"/>
      <c r="FA135" s="42"/>
      <c r="FB135" s="42"/>
      <c r="FC135" s="42"/>
      <c r="FD135" s="42"/>
    </row>
    <row r="136" spans="2:160">
      <c r="B136" s="28">
        <f t="shared" si="12"/>
        <v>0</v>
      </c>
      <c r="C136" s="28" t="str">
        <f t="shared" si="13"/>
        <v/>
      </c>
      <c r="D136" s="28" t="str">
        <f t="shared" si="14"/>
        <v/>
      </c>
      <c r="E136" s="28">
        <f t="shared" si="15"/>
        <v>0</v>
      </c>
      <c r="F136" s="28">
        <f t="shared" si="16"/>
        <v>0</v>
      </c>
      <c r="G136" s="28" t="str">
        <f t="shared" si="17"/>
        <v/>
      </c>
      <c r="H136" s="45">
        <f>IF(AND(M136&gt;0,M136&lt;=STATS!$C$22),1,"")</f>
        <v>1</v>
      </c>
      <c r="J136" s="11">
        <v>135</v>
      </c>
      <c r="K136">
        <v>46.079949999999997</v>
      </c>
      <c r="L136">
        <v>-91.239159999999998</v>
      </c>
      <c r="M136" s="4">
        <v>5</v>
      </c>
      <c r="N136" s="4" t="s">
        <v>223</v>
      </c>
      <c r="R136" s="7"/>
      <c r="S136" s="7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EZ136" s="42"/>
      <c r="FA136" s="42"/>
      <c r="FB136" s="42"/>
      <c r="FC136" s="42"/>
      <c r="FD136" s="42"/>
    </row>
    <row r="137" spans="2:160">
      <c r="B137" s="28">
        <f t="shared" si="12"/>
        <v>0</v>
      </c>
      <c r="C137" s="28" t="str">
        <f t="shared" si="13"/>
        <v/>
      </c>
      <c r="D137" s="28" t="str">
        <f t="shared" si="14"/>
        <v/>
      </c>
      <c r="E137" s="28">
        <f t="shared" si="15"/>
        <v>0</v>
      </c>
      <c r="F137" s="28">
        <f t="shared" si="16"/>
        <v>0</v>
      </c>
      <c r="G137" s="28" t="str">
        <f t="shared" si="17"/>
        <v/>
      </c>
      <c r="H137" s="45">
        <f>IF(AND(M137&gt;0,M137&lt;=STATS!$C$22),1,"")</f>
        <v>1</v>
      </c>
      <c r="J137" s="11">
        <v>136</v>
      </c>
      <c r="K137">
        <v>46.07996</v>
      </c>
      <c r="L137">
        <v>-91.238320000000002</v>
      </c>
      <c r="M137" s="4">
        <v>5</v>
      </c>
      <c r="N137" s="4" t="s">
        <v>223</v>
      </c>
      <c r="R137" s="7"/>
      <c r="S137" s="7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EZ137" s="42"/>
      <c r="FA137" s="42"/>
      <c r="FB137" s="42"/>
      <c r="FC137" s="42"/>
      <c r="FD137" s="42"/>
    </row>
    <row r="138" spans="2:160">
      <c r="B138" s="28">
        <f t="shared" si="12"/>
        <v>0</v>
      </c>
      <c r="C138" s="28" t="str">
        <f t="shared" si="13"/>
        <v/>
      </c>
      <c r="D138" s="28" t="str">
        <f t="shared" si="14"/>
        <v/>
      </c>
      <c r="E138" s="28">
        <f t="shared" si="15"/>
        <v>0</v>
      </c>
      <c r="F138" s="28">
        <f t="shared" si="16"/>
        <v>0</v>
      </c>
      <c r="G138" s="28" t="str">
        <f t="shared" si="17"/>
        <v/>
      </c>
      <c r="H138" s="45">
        <f>IF(AND(M138&gt;0,M138&lt;=STATS!$C$22),1,"")</f>
        <v>1</v>
      </c>
      <c r="J138" s="11">
        <v>137</v>
      </c>
      <c r="K138">
        <v>46.079990000000002</v>
      </c>
      <c r="L138">
        <v>-91.234960000000001</v>
      </c>
      <c r="M138" s="4">
        <v>2</v>
      </c>
      <c r="N138" s="4" t="s">
        <v>224</v>
      </c>
      <c r="R138" s="7"/>
      <c r="S138" s="7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EZ138" s="42"/>
      <c r="FA138" s="42"/>
      <c r="FB138" s="42"/>
      <c r="FC138" s="42"/>
      <c r="FD138" s="42"/>
    </row>
    <row r="139" spans="2:160">
      <c r="B139" s="28">
        <f t="shared" si="12"/>
        <v>0</v>
      </c>
      <c r="C139" s="28" t="str">
        <f t="shared" si="13"/>
        <v/>
      </c>
      <c r="D139" s="28" t="str">
        <f t="shared" si="14"/>
        <v/>
      </c>
      <c r="E139" s="28" t="str">
        <f t="shared" si="15"/>
        <v/>
      </c>
      <c r="F139" s="28" t="str">
        <f t="shared" si="16"/>
        <v/>
      </c>
      <c r="G139" s="28" t="str">
        <f t="shared" si="17"/>
        <v/>
      </c>
      <c r="H139" s="45" t="str">
        <f>IF(AND(M139&gt;0,M139&lt;=STATS!$C$22),1,"")</f>
        <v/>
      </c>
      <c r="J139" s="11">
        <v>138</v>
      </c>
      <c r="K139">
        <v>46.08</v>
      </c>
      <c r="L139">
        <v>-91.234120000000004</v>
      </c>
      <c r="M139" s="4">
        <v>22</v>
      </c>
      <c r="R139" s="7"/>
      <c r="S139" s="7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EZ139" s="42"/>
      <c r="FA139" s="42"/>
      <c r="FB139" s="42"/>
      <c r="FC139" s="42"/>
      <c r="FD139" s="42"/>
    </row>
    <row r="140" spans="2:160">
      <c r="B140" s="28">
        <f t="shared" si="12"/>
        <v>0</v>
      </c>
      <c r="C140" s="28" t="str">
        <f t="shared" si="13"/>
        <v/>
      </c>
      <c r="D140" s="28" t="str">
        <f t="shared" si="14"/>
        <v/>
      </c>
      <c r="E140" s="28">
        <f t="shared" si="15"/>
        <v>0</v>
      </c>
      <c r="F140" s="28">
        <f t="shared" si="16"/>
        <v>0</v>
      </c>
      <c r="G140" s="28" t="str">
        <f t="shared" si="17"/>
        <v/>
      </c>
      <c r="H140" s="45">
        <f>IF(AND(M140&gt;0,M140&lt;=STATS!$C$22),1,"")</f>
        <v>1</v>
      </c>
      <c r="J140" s="11">
        <v>139</v>
      </c>
      <c r="K140">
        <v>46.080010000000001</v>
      </c>
      <c r="L140">
        <v>-91.233279999999993</v>
      </c>
      <c r="M140" s="4">
        <v>15.5</v>
      </c>
      <c r="N140" s="4" t="s">
        <v>223</v>
      </c>
      <c r="R140" s="7"/>
      <c r="S140" s="7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EZ140" s="42"/>
      <c r="FA140" s="42"/>
      <c r="FB140" s="42"/>
      <c r="FC140" s="42"/>
      <c r="FD140" s="42"/>
    </row>
    <row r="141" spans="2:160">
      <c r="B141" s="28">
        <f t="shared" si="12"/>
        <v>0</v>
      </c>
      <c r="C141" s="28" t="str">
        <f t="shared" si="13"/>
        <v/>
      </c>
      <c r="D141" s="28" t="str">
        <f t="shared" si="14"/>
        <v/>
      </c>
      <c r="E141" s="28">
        <f t="shared" si="15"/>
        <v>0</v>
      </c>
      <c r="F141" s="28">
        <f t="shared" si="16"/>
        <v>0</v>
      </c>
      <c r="G141" s="28" t="str">
        <f t="shared" si="17"/>
        <v/>
      </c>
      <c r="H141" s="45">
        <f>IF(AND(M141&gt;0,M141&lt;=STATS!$C$22),1,"")</f>
        <v>1</v>
      </c>
      <c r="J141" s="11">
        <v>140</v>
      </c>
      <c r="K141">
        <v>46.080019999999998</v>
      </c>
      <c r="L141">
        <v>-91.232439999999997</v>
      </c>
      <c r="M141" s="4">
        <v>7</v>
      </c>
      <c r="N141" s="4" t="s">
        <v>225</v>
      </c>
      <c r="R141" s="7"/>
      <c r="S141" s="7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EZ141" s="42"/>
      <c r="FA141" s="42"/>
      <c r="FB141" s="42"/>
      <c r="FC141" s="42"/>
      <c r="FD141" s="42"/>
    </row>
    <row r="142" spans="2:160">
      <c r="B142" s="28">
        <f t="shared" si="12"/>
        <v>0</v>
      </c>
      <c r="C142" s="28" t="str">
        <f t="shared" si="13"/>
        <v/>
      </c>
      <c r="D142" s="28" t="str">
        <f t="shared" si="14"/>
        <v/>
      </c>
      <c r="E142" s="28">
        <f t="shared" si="15"/>
        <v>0</v>
      </c>
      <c r="F142" s="28">
        <f t="shared" si="16"/>
        <v>0</v>
      </c>
      <c r="G142" s="28" t="str">
        <f t="shared" si="17"/>
        <v/>
      </c>
      <c r="H142" s="45">
        <f>IF(AND(M142&gt;0,M142&lt;=STATS!$C$22),1,"")</f>
        <v>1</v>
      </c>
      <c r="J142" s="11">
        <v>141</v>
      </c>
      <c r="K142">
        <v>46.080030000000001</v>
      </c>
      <c r="L142">
        <v>-91.2316</v>
      </c>
      <c r="M142" s="4">
        <v>7.5</v>
      </c>
      <c r="N142" s="4" t="s">
        <v>223</v>
      </c>
      <c r="R142" s="7"/>
      <c r="S142" s="7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EZ142" s="42"/>
      <c r="FA142" s="42"/>
      <c r="FB142" s="42"/>
      <c r="FC142" s="42"/>
      <c r="FD142" s="42"/>
    </row>
    <row r="143" spans="2:160">
      <c r="B143" s="28">
        <f t="shared" si="12"/>
        <v>0</v>
      </c>
      <c r="C143" s="28" t="str">
        <f t="shared" si="13"/>
        <v/>
      </c>
      <c r="D143" s="28" t="str">
        <f t="shared" si="14"/>
        <v/>
      </c>
      <c r="E143" s="28" t="str">
        <f t="shared" si="15"/>
        <v/>
      </c>
      <c r="F143" s="28" t="str">
        <f t="shared" si="16"/>
        <v/>
      </c>
      <c r="G143" s="28" t="str">
        <f t="shared" si="17"/>
        <v/>
      </c>
      <c r="H143" s="45" t="str">
        <f>IF(AND(M143&gt;0,M143&lt;=STATS!$C$22),1,"")</f>
        <v/>
      </c>
      <c r="J143" s="11">
        <v>142</v>
      </c>
      <c r="K143">
        <v>46.08043</v>
      </c>
      <c r="L143">
        <v>-91.248419999999996</v>
      </c>
      <c r="M143" s="4" t="s">
        <v>226</v>
      </c>
      <c r="R143" s="7"/>
      <c r="S143" s="7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EZ143" s="42"/>
      <c r="FA143" s="42"/>
      <c r="FB143" s="42"/>
      <c r="FC143" s="42"/>
      <c r="FD143" s="42"/>
    </row>
    <row r="144" spans="2:160">
      <c r="B144" s="28">
        <f t="shared" si="12"/>
        <v>0</v>
      </c>
      <c r="C144" s="28" t="str">
        <f t="shared" si="13"/>
        <v/>
      </c>
      <c r="D144" s="28" t="str">
        <f t="shared" si="14"/>
        <v/>
      </c>
      <c r="E144" s="28">
        <f t="shared" si="15"/>
        <v>0</v>
      </c>
      <c r="F144" s="28">
        <f t="shared" si="16"/>
        <v>0</v>
      </c>
      <c r="G144" s="28" t="str">
        <f t="shared" si="17"/>
        <v/>
      </c>
      <c r="H144" s="45">
        <f>IF(AND(M144&gt;0,M144&lt;=STATS!$C$22),1,"")</f>
        <v>1</v>
      </c>
      <c r="J144" s="11">
        <v>143</v>
      </c>
      <c r="K144">
        <v>46.080440000000003</v>
      </c>
      <c r="L144">
        <v>-91.247579999999999</v>
      </c>
      <c r="M144" s="4">
        <v>3</v>
      </c>
      <c r="N144" s="4" t="s">
        <v>223</v>
      </c>
      <c r="R144" s="7"/>
      <c r="S144" s="7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EZ144" s="42"/>
      <c r="FA144" s="42"/>
      <c r="FB144" s="42"/>
      <c r="FC144" s="42"/>
      <c r="FD144" s="42"/>
    </row>
    <row r="145" spans="2:160">
      <c r="B145" s="28">
        <f t="shared" si="12"/>
        <v>0</v>
      </c>
      <c r="C145" s="28" t="str">
        <f t="shared" si="13"/>
        <v/>
      </c>
      <c r="D145" s="28" t="str">
        <f t="shared" si="14"/>
        <v/>
      </c>
      <c r="E145" s="28">
        <f t="shared" si="15"/>
        <v>0</v>
      </c>
      <c r="F145" s="28">
        <f t="shared" si="16"/>
        <v>0</v>
      </c>
      <c r="G145" s="28" t="str">
        <f t="shared" si="17"/>
        <v/>
      </c>
      <c r="H145" s="45">
        <f>IF(AND(M145&gt;0,M145&lt;=STATS!$C$22),1,"")</f>
        <v>1</v>
      </c>
      <c r="J145" s="11">
        <v>144</v>
      </c>
      <c r="K145">
        <v>46.080449999999999</v>
      </c>
      <c r="L145">
        <v>-91.246740000000003</v>
      </c>
      <c r="M145" s="4">
        <v>4</v>
      </c>
      <c r="N145" s="4" t="s">
        <v>223</v>
      </c>
      <c r="R145" s="7"/>
      <c r="S145" s="7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EZ145" s="42"/>
      <c r="FA145" s="42"/>
      <c r="FB145" s="42"/>
      <c r="FC145" s="42"/>
      <c r="FD145" s="42"/>
    </row>
    <row r="146" spans="2:160">
      <c r="B146" s="28">
        <f t="shared" si="12"/>
        <v>0</v>
      </c>
      <c r="C146" s="28" t="str">
        <f t="shared" si="13"/>
        <v/>
      </c>
      <c r="D146" s="28" t="str">
        <f t="shared" si="14"/>
        <v/>
      </c>
      <c r="E146" s="28">
        <f t="shared" si="15"/>
        <v>0</v>
      </c>
      <c r="F146" s="28">
        <f t="shared" si="16"/>
        <v>0</v>
      </c>
      <c r="G146" s="28" t="str">
        <f t="shared" si="17"/>
        <v/>
      </c>
      <c r="H146" s="45">
        <f>IF(AND(M146&gt;0,M146&lt;=STATS!$C$22),1,"")</f>
        <v>1</v>
      </c>
      <c r="J146" s="11">
        <v>145</v>
      </c>
      <c r="K146">
        <v>46.080460000000002</v>
      </c>
      <c r="L146">
        <v>-91.245900000000006</v>
      </c>
      <c r="M146" s="4">
        <v>5.5</v>
      </c>
      <c r="N146" s="4" t="s">
        <v>223</v>
      </c>
      <c r="R146" s="7"/>
      <c r="S146" s="7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EZ146" s="42"/>
      <c r="FA146" s="42"/>
      <c r="FB146" s="42"/>
      <c r="FC146" s="42"/>
      <c r="FD146" s="42"/>
    </row>
    <row r="147" spans="2:160">
      <c r="B147" s="28">
        <f t="shared" si="12"/>
        <v>0</v>
      </c>
      <c r="C147" s="28" t="str">
        <f t="shared" si="13"/>
        <v/>
      </c>
      <c r="D147" s="28" t="str">
        <f t="shared" si="14"/>
        <v/>
      </c>
      <c r="E147" s="28">
        <f t="shared" si="15"/>
        <v>0</v>
      </c>
      <c r="F147" s="28">
        <f t="shared" si="16"/>
        <v>0</v>
      </c>
      <c r="G147" s="28" t="str">
        <f t="shared" si="17"/>
        <v/>
      </c>
      <c r="H147" s="45">
        <f>IF(AND(M147&gt;0,M147&lt;=STATS!$C$22),1,"")</f>
        <v>1</v>
      </c>
      <c r="J147" s="11">
        <v>146</v>
      </c>
      <c r="K147">
        <v>46.080469999999998</v>
      </c>
      <c r="L147">
        <v>-91.245059999999995</v>
      </c>
      <c r="M147" s="4">
        <v>5</v>
      </c>
      <c r="N147" s="4" t="s">
        <v>223</v>
      </c>
      <c r="R147" s="7"/>
      <c r="S147" s="7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EZ147" s="42"/>
      <c r="FA147" s="42"/>
      <c r="FB147" s="42"/>
      <c r="FC147" s="42"/>
      <c r="FD147" s="42"/>
    </row>
    <row r="148" spans="2:160">
      <c r="B148" s="28">
        <f t="shared" si="12"/>
        <v>0</v>
      </c>
      <c r="C148" s="28" t="str">
        <f t="shared" si="13"/>
        <v/>
      </c>
      <c r="D148" s="28" t="str">
        <f t="shared" si="14"/>
        <v/>
      </c>
      <c r="E148" s="28">
        <f t="shared" si="15"/>
        <v>0</v>
      </c>
      <c r="F148" s="28">
        <f t="shared" si="16"/>
        <v>0</v>
      </c>
      <c r="G148" s="28" t="str">
        <f t="shared" si="17"/>
        <v/>
      </c>
      <c r="H148" s="45">
        <f>IF(AND(M148&gt;0,M148&lt;=STATS!$C$22),1,"")</f>
        <v>1</v>
      </c>
      <c r="J148" s="11">
        <v>147</v>
      </c>
      <c r="K148">
        <v>46.080480000000001</v>
      </c>
      <c r="L148">
        <v>-91.244219999999999</v>
      </c>
      <c r="M148" s="4">
        <v>5</v>
      </c>
      <c r="N148" s="4" t="s">
        <v>223</v>
      </c>
      <c r="R148" s="7"/>
      <c r="S148" s="7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EZ148" s="42"/>
      <c r="FA148" s="42"/>
      <c r="FB148" s="42"/>
      <c r="FC148" s="42"/>
      <c r="FD148" s="42"/>
    </row>
    <row r="149" spans="2:160">
      <c r="B149" s="28">
        <f t="shared" si="12"/>
        <v>0</v>
      </c>
      <c r="C149" s="28" t="str">
        <f t="shared" si="13"/>
        <v/>
      </c>
      <c r="D149" s="28" t="str">
        <f t="shared" si="14"/>
        <v/>
      </c>
      <c r="E149" s="28">
        <f t="shared" si="15"/>
        <v>0</v>
      </c>
      <c r="F149" s="28">
        <f t="shared" si="16"/>
        <v>0</v>
      </c>
      <c r="G149" s="28" t="str">
        <f t="shared" si="17"/>
        <v/>
      </c>
      <c r="H149" s="45">
        <f>IF(AND(M149&gt;0,M149&lt;=STATS!$C$22),1,"")</f>
        <v>1</v>
      </c>
      <c r="J149" s="11">
        <v>148</v>
      </c>
      <c r="K149">
        <v>46.080489999999998</v>
      </c>
      <c r="L149">
        <v>-91.243380000000002</v>
      </c>
      <c r="M149" s="4">
        <v>4</v>
      </c>
      <c r="N149" s="4" t="s">
        <v>223</v>
      </c>
      <c r="R149" s="7"/>
      <c r="S149" s="7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EZ149" s="42"/>
      <c r="FA149" s="42"/>
      <c r="FB149" s="42"/>
      <c r="FC149" s="42"/>
      <c r="FD149" s="42"/>
    </row>
    <row r="150" spans="2:160">
      <c r="B150" s="28">
        <f t="shared" si="12"/>
        <v>0</v>
      </c>
      <c r="C150" s="28" t="str">
        <f t="shared" si="13"/>
        <v/>
      </c>
      <c r="D150" s="28" t="str">
        <f t="shared" si="14"/>
        <v/>
      </c>
      <c r="E150" s="28">
        <f t="shared" si="15"/>
        <v>0</v>
      </c>
      <c r="F150" s="28">
        <f t="shared" si="16"/>
        <v>0</v>
      </c>
      <c r="G150" s="28" t="str">
        <f t="shared" si="17"/>
        <v/>
      </c>
      <c r="H150" s="45">
        <f>IF(AND(M150&gt;0,M150&lt;=STATS!$C$22),1,"")</f>
        <v>1</v>
      </c>
      <c r="J150" s="11">
        <v>149</v>
      </c>
      <c r="K150">
        <v>46.080500000000001</v>
      </c>
      <c r="L150">
        <v>-91.242540000000005</v>
      </c>
      <c r="M150" s="4">
        <v>5</v>
      </c>
      <c r="N150" s="4" t="s">
        <v>223</v>
      </c>
      <c r="R150" s="7"/>
      <c r="S150" s="7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EZ150" s="42"/>
      <c r="FA150" s="42"/>
      <c r="FB150" s="42"/>
      <c r="FC150" s="42"/>
      <c r="FD150" s="42"/>
    </row>
    <row r="151" spans="2:160">
      <c r="B151" s="28">
        <f t="shared" si="12"/>
        <v>0</v>
      </c>
      <c r="C151" s="28" t="str">
        <f t="shared" si="13"/>
        <v/>
      </c>
      <c r="D151" s="28" t="str">
        <f t="shared" si="14"/>
        <v/>
      </c>
      <c r="E151" s="28">
        <f t="shared" si="15"/>
        <v>0</v>
      </c>
      <c r="F151" s="28">
        <f t="shared" si="16"/>
        <v>0</v>
      </c>
      <c r="G151" s="28" t="str">
        <f t="shared" si="17"/>
        <v/>
      </c>
      <c r="H151" s="45">
        <f>IF(AND(M151&gt;0,M151&lt;=STATS!$C$22),1,"")</f>
        <v>1</v>
      </c>
      <c r="J151" s="11">
        <v>150</v>
      </c>
      <c r="K151">
        <v>46.080509999999997</v>
      </c>
      <c r="L151">
        <v>-91.241690000000006</v>
      </c>
      <c r="M151" s="4">
        <v>5</v>
      </c>
      <c r="N151" s="4" t="s">
        <v>223</v>
      </c>
      <c r="R151" s="7"/>
      <c r="S151" s="7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EZ151" s="42"/>
      <c r="FA151" s="42"/>
      <c r="FB151" s="42"/>
      <c r="FC151" s="42"/>
      <c r="FD151" s="42"/>
    </row>
    <row r="152" spans="2:160">
      <c r="B152" s="28">
        <f t="shared" si="12"/>
        <v>0</v>
      </c>
      <c r="C152" s="28" t="str">
        <f t="shared" si="13"/>
        <v/>
      </c>
      <c r="D152" s="28" t="str">
        <f t="shared" si="14"/>
        <v/>
      </c>
      <c r="E152" s="28">
        <f t="shared" si="15"/>
        <v>0</v>
      </c>
      <c r="F152" s="28">
        <f t="shared" si="16"/>
        <v>0</v>
      </c>
      <c r="G152" s="28" t="str">
        <f t="shared" si="17"/>
        <v/>
      </c>
      <c r="H152" s="45">
        <f>IF(AND(M152&gt;0,M152&lt;=STATS!$C$22),1,"")</f>
        <v>1</v>
      </c>
      <c r="J152" s="11">
        <v>151</v>
      </c>
      <c r="K152">
        <v>46.08052</v>
      </c>
      <c r="L152">
        <v>-91.240849999999995</v>
      </c>
      <c r="M152" s="4">
        <v>5.5</v>
      </c>
      <c r="N152" s="4" t="s">
        <v>223</v>
      </c>
      <c r="R152" s="7"/>
      <c r="S152" s="7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EZ152" s="42"/>
      <c r="FA152" s="42"/>
      <c r="FB152" s="42"/>
      <c r="FC152" s="42"/>
      <c r="FD152" s="42"/>
    </row>
    <row r="153" spans="2:160">
      <c r="B153" s="28">
        <f t="shared" si="12"/>
        <v>0</v>
      </c>
      <c r="C153" s="28" t="str">
        <f t="shared" si="13"/>
        <v/>
      </c>
      <c r="D153" s="28" t="str">
        <f t="shared" si="14"/>
        <v/>
      </c>
      <c r="E153" s="28">
        <f t="shared" si="15"/>
        <v>0</v>
      </c>
      <c r="F153" s="28">
        <f t="shared" si="16"/>
        <v>0</v>
      </c>
      <c r="G153" s="28" t="str">
        <f t="shared" si="17"/>
        <v/>
      </c>
      <c r="H153" s="45">
        <f>IF(AND(M153&gt;0,M153&lt;=STATS!$C$22),1,"")</f>
        <v>1</v>
      </c>
      <c r="J153" s="11">
        <v>152</v>
      </c>
      <c r="K153">
        <v>46.080530000000003</v>
      </c>
      <c r="L153">
        <v>-91.240009999999998</v>
      </c>
      <c r="M153" s="4">
        <v>5.5</v>
      </c>
      <c r="N153" s="4" t="s">
        <v>223</v>
      </c>
      <c r="R153" s="7"/>
      <c r="S153" s="7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EZ153" s="42"/>
      <c r="FA153" s="42"/>
      <c r="FB153" s="42"/>
      <c r="FC153" s="42"/>
      <c r="FD153" s="42"/>
    </row>
    <row r="154" spans="2:160">
      <c r="B154" s="28">
        <f t="shared" si="12"/>
        <v>0</v>
      </c>
      <c r="C154" s="28" t="str">
        <f t="shared" si="13"/>
        <v/>
      </c>
      <c r="D154" s="28" t="str">
        <f t="shared" si="14"/>
        <v/>
      </c>
      <c r="E154" s="28">
        <f t="shared" si="15"/>
        <v>0</v>
      </c>
      <c r="F154" s="28">
        <f t="shared" si="16"/>
        <v>0</v>
      </c>
      <c r="G154" s="28" t="str">
        <f t="shared" si="17"/>
        <v/>
      </c>
      <c r="H154" s="45">
        <f>IF(AND(M154&gt;0,M154&lt;=STATS!$C$22),1,"")</f>
        <v>1</v>
      </c>
      <c r="J154" s="11">
        <v>153</v>
      </c>
      <c r="K154">
        <v>46.080539999999999</v>
      </c>
      <c r="L154">
        <v>-91.239170000000001</v>
      </c>
      <c r="M154" s="4">
        <v>5</v>
      </c>
      <c r="N154" s="4" t="s">
        <v>223</v>
      </c>
      <c r="R154" s="7"/>
      <c r="S154" s="7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EZ154" s="42"/>
      <c r="FA154" s="42"/>
      <c r="FB154" s="42"/>
      <c r="FC154" s="42"/>
      <c r="FD154" s="42"/>
    </row>
    <row r="155" spans="2:160">
      <c r="B155" s="28">
        <f t="shared" si="12"/>
        <v>0</v>
      </c>
      <c r="C155" s="28" t="str">
        <f t="shared" si="13"/>
        <v/>
      </c>
      <c r="D155" s="28" t="str">
        <f t="shared" si="14"/>
        <v/>
      </c>
      <c r="E155" s="28">
        <f t="shared" si="15"/>
        <v>0</v>
      </c>
      <c r="F155" s="28">
        <f t="shared" si="16"/>
        <v>0</v>
      </c>
      <c r="G155" s="28" t="str">
        <f t="shared" si="17"/>
        <v/>
      </c>
      <c r="H155" s="45">
        <f>IF(AND(M155&gt;0,M155&lt;=STATS!$C$22),1,"")</f>
        <v>1</v>
      </c>
      <c r="J155" s="11">
        <v>154</v>
      </c>
      <c r="K155">
        <v>46.080539999999999</v>
      </c>
      <c r="L155">
        <v>-91.238330000000005</v>
      </c>
      <c r="M155" s="4">
        <v>3</v>
      </c>
      <c r="N155" s="4" t="s">
        <v>224</v>
      </c>
      <c r="R155" s="7"/>
      <c r="S155" s="7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EZ155" s="42"/>
      <c r="FA155" s="42"/>
      <c r="FB155" s="42"/>
      <c r="FC155" s="42"/>
      <c r="FD155" s="42"/>
    </row>
    <row r="156" spans="2:160">
      <c r="B156" s="28">
        <f t="shared" si="12"/>
        <v>0</v>
      </c>
      <c r="C156" s="28" t="str">
        <f t="shared" si="13"/>
        <v/>
      </c>
      <c r="D156" s="28" t="str">
        <f t="shared" si="14"/>
        <v/>
      </c>
      <c r="E156" s="28" t="str">
        <f t="shared" si="15"/>
        <v/>
      </c>
      <c r="F156" s="28" t="str">
        <f t="shared" si="16"/>
        <v/>
      </c>
      <c r="G156" s="28" t="str">
        <f t="shared" si="17"/>
        <v/>
      </c>
      <c r="H156" s="45" t="str">
        <f>IF(AND(M156&gt;0,M156&lt;=STATS!$C$22),1,"")</f>
        <v/>
      </c>
      <c r="J156" s="11">
        <v>155</v>
      </c>
      <c r="K156">
        <v>46.080590000000001</v>
      </c>
      <c r="L156">
        <v>-91.234129999999993</v>
      </c>
      <c r="M156" s="4">
        <v>18.5</v>
      </c>
      <c r="N156" s="4" t="s">
        <v>223</v>
      </c>
      <c r="R156" s="7"/>
      <c r="S156" s="7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EZ156" s="42"/>
      <c r="FA156" s="42"/>
      <c r="FB156" s="42"/>
      <c r="FC156" s="42"/>
      <c r="FD156" s="42"/>
    </row>
    <row r="157" spans="2:160">
      <c r="B157" s="28">
        <f t="shared" si="12"/>
        <v>0</v>
      </c>
      <c r="C157" s="28" t="str">
        <f t="shared" si="13"/>
        <v/>
      </c>
      <c r="D157" s="28" t="str">
        <f t="shared" si="14"/>
        <v/>
      </c>
      <c r="E157" s="28">
        <f t="shared" si="15"/>
        <v>0</v>
      </c>
      <c r="F157" s="28">
        <f t="shared" si="16"/>
        <v>0</v>
      </c>
      <c r="G157" s="28" t="str">
        <f t="shared" si="17"/>
        <v/>
      </c>
      <c r="H157" s="45">
        <f>IF(AND(M157&gt;0,M157&lt;=STATS!$C$22),1,"")</f>
        <v>1</v>
      </c>
      <c r="J157" s="11">
        <v>156</v>
      </c>
      <c r="K157">
        <v>46.080599999999997</v>
      </c>
      <c r="L157">
        <v>-91.233289999999997</v>
      </c>
      <c r="M157" s="4">
        <v>13</v>
      </c>
      <c r="N157" s="4" t="s">
        <v>223</v>
      </c>
      <c r="R157" s="7"/>
      <c r="S157" s="7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EZ157" s="42"/>
      <c r="FA157" s="42"/>
      <c r="FB157" s="42"/>
      <c r="FC157" s="42"/>
      <c r="FD157" s="42"/>
    </row>
    <row r="158" spans="2:160">
      <c r="B158" s="28">
        <f t="shared" si="12"/>
        <v>0</v>
      </c>
      <c r="C158" s="28" t="str">
        <f t="shared" si="13"/>
        <v/>
      </c>
      <c r="D158" s="28" t="str">
        <f t="shared" si="14"/>
        <v/>
      </c>
      <c r="E158" s="28">
        <f t="shared" si="15"/>
        <v>0</v>
      </c>
      <c r="F158" s="28">
        <f t="shared" si="16"/>
        <v>0</v>
      </c>
      <c r="G158" s="28" t="str">
        <f t="shared" si="17"/>
        <v/>
      </c>
      <c r="H158" s="45">
        <f>IF(AND(M158&gt;0,M158&lt;=STATS!$C$22),1,"")</f>
        <v>1</v>
      </c>
      <c r="J158" s="11">
        <v>157</v>
      </c>
      <c r="K158">
        <v>46.08061</v>
      </c>
      <c r="L158">
        <v>-91.23245</v>
      </c>
      <c r="M158" s="4">
        <v>7</v>
      </c>
      <c r="N158" s="4" t="s">
        <v>223</v>
      </c>
      <c r="R158" s="7"/>
      <c r="S158" s="7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EZ158" s="42"/>
      <c r="FA158" s="42"/>
      <c r="FB158" s="42"/>
      <c r="FC158" s="42"/>
      <c r="FD158" s="42"/>
    </row>
    <row r="159" spans="2:160">
      <c r="B159" s="28">
        <f t="shared" si="12"/>
        <v>0</v>
      </c>
      <c r="C159" s="28" t="str">
        <f t="shared" si="13"/>
        <v/>
      </c>
      <c r="D159" s="28" t="str">
        <f t="shared" si="14"/>
        <v/>
      </c>
      <c r="E159" s="28">
        <f t="shared" si="15"/>
        <v>0</v>
      </c>
      <c r="F159" s="28">
        <f t="shared" si="16"/>
        <v>0</v>
      </c>
      <c r="G159" s="28" t="str">
        <f t="shared" si="17"/>
        <v/>
      </c>
      <c r="H159" s="45">
        <f>IF(AND(M159&gt;0,M159&lt;=STATS!$C$22),1,"")</f>
        <v>1</v>
      </c>
      <c r="J159" s="11">
        <v>158</v>
      </c>
      <c r="K159">
        <v>46.080620000000003</v>
      </c>
      <c r="L159">
        <v>-91.231610000000003</v>
      </c>
      <c r="M159" s="4">
        <v>5.5</v>
      </c>
      <c r="N159" s="4" t="s">
        <v>223</v>
      </c>
      <c r="R159" s="7"/>
      <c r="S159" s="7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EZ159" s="42"/>
      <c r="FA159" s="42"/>
      <c r="FB159" s="42"/>
      <c r="FC159" s="42"/>
      <c r="FD159" s="42"/>
    </row>
    <row r="160" spans="2:160">
      <c r="B160" s="28">
        <f t="shared" si="12"/>
        <v>0</v>
      </c>
      <c r="C160" s="28" t="str">
        <f t="shared" si="13"/>
        <v/>
      </c>
      <c r="D160" s="28" t="str">
        <f t="shared" si="14"/>
        <v/>
      </c>
      <c r="E160" s="28">
        <f t="shared" si="15"/>
        <v>0</v>
      </c>
      <c r="F160" s="28">
        <f t="shared" si="16"/>
        <v>0</v>
      </c>
      <c r="G160" s="28" t="str">
        <f t="shared" si="17"/>
        <v/>
      </c>
      <c r="H160" s="45">
        <f>IF(AND(M160&gt;0,M160&lt;=STATS!$C$22),1,"")</f>
        <v>1</v>
      </c>
      <c r="J160" s="11">
        <v>159</v>
      </c>
      <c r="K160">
        <v>46.081040000000002</v>
      </c>
      <c r="L160">
        <v>-91.246750000000006</v>
      </c>
      <c r="M160" s="4">
        <v>3</v>
      </c>
      <c r="N160" s="4" t="s">
        <v>223</v>
      </c>
      <c r="R160" s="7"/>
      <c r="S160" s="7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EZ160" s="42"/>
      <c r="FA160" s="42"/>
      <c r="FB160" s="42"/>
      <c r="FC160" s="42"/>
      <c r="FD160" s="42"/>
    </row>
    <row r="161" spans="2:160">
      <c r="B161" s="28">
        <f t="shared" si="12"/>
        <v>0</v>
      </c>
      <c r="C161" s="28" t="str">
        <f t="shared" si="13"/>
        <v/>
      </c>
      <c r="D161" s="28" t="str">
        <f t="shared" si="14"/>
        <v/>
      </c>
      <c r="E161" s="28">
        <f t="shared" si="15"/>
        <v>0</v>
      </c>
      <c r="F161" s="28">
        <f t="shared" si="16"/>
        <v>0</v>
      </c>
      <c r="G161" s="28" t="str">
        <f t="shared" si="17"/>
        <v/>
      </c>
      <c r="H161" s="45">
        <f>IF(AND(M161&gt;0,M161&lt;=STATS!$C$22),1,"")</f>
        <v>1</v>
      </c>
      <c r="J161" s="11">
        <v>160</v>
      </c>
      <c r="K161">
        <v>46.081049999999998</v>
      </c>
      <c r="L161">
        <v>-91.245909999999995</v>
      </c>
      <c r="M161" s="4">
        <v>3</v>
      </c>
      <c r="N161" s="4" t="s">
        <v>223</v>
      </c>
      <c r="R161" s="7"/>
      <c r="S161" s="7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EZ161" s="42"/>
      <c r="FA161" s="42"/>
      <c r="FB161" s="42"/>
      <c r="FC161" s="42"/>
      <c r="FD161" s="42"/>
    </row>
    <row r="162" spans="2:160">
      <c r="B162" s="28">
        <f t="shared" si="12"/>
        <v>0</v>
      </c>
      <c r="C162" s="28" t="str">
        <f t="shared" si="13"/>
        <v/>
      </c>
      <c r="D162" s="28" t="str">
        <f t="shared" si="14"/>
        <v/>
      </c>
      <c r="E162" s="28">
        <f t="shared" si="15"/>
        <v>0</v>
      </c>
      <c r="F162" s="28">
        <f t="shared" si="16"/>
        <v>0</v>
      </c>
      <c r="G162" s="28" t="str">
        <f t="shared" si="17"/>
        <v/>
      </c>
      <c r="H162" s="45">
        <f>IF(AND(M162&gt;0,M162&lt;=STATS!$C$22),1,"")</f>
        <v>1</v>
      </c>
      <c r="J162" s="11">
        <v>161</v>
      </c>
      <c r="K162">
        <v>46.081060000000001</v>
      </c>
      <c r="L162">
        <v>-91.245069999999998</v>
      </c>
      <c r="M162" s="4">
        <v>4</v>
      </c>
      <c r="N162" s="4" t="s">
        <v>223</v>
      </c>
      <c r="R162" s="7"/>
      <c r="S162" s="7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EZ162" s="42"/>
      <c r="FA162" s="42"/>
      <c r="FB162" s="42"/>
      <c r="FC162" s="42"/>
      <c r="FD162" s="42"/>
    </row>
    <row r="163" spans="2:160">
      <c r="B163" s="28">
        <f t="shared" si="12"/>
        <v>0</v>
      </c>
      <c r="C163" s="28" t="str">
        <f t="shared" si="13"/>
        <v/>
      </c>
      <c r="D163" s="28" t="str">
        <f t="shared" si="14"/>
        <v/>
      </c>
      <c r="E163" s="28">
        <f t="shared" si="15"/>
        <v>0</v>
      </c>
      <c r="F163" s="28">
        <f t="shared" si="16"/>
        <v>0</v>
      </c>
      <c r="G163" s="28" t="str">
        <f t="shared" si="17"/>
        <v/>
      </c>
      <c r="H163" s="45">
        <f>IF(AND(M163&gt;0,M163&lt;=STATS!$C$22),1,"")</f>
        <v>1</v>
      </c>
      <c r="J163" s="11">
        <v>162</v>
      </c>
      <c r="K163">
        <v>46.081069999999997</v>
      </c>
      <c r="L163">
        <v>-91.244230000000002</v>
      </c>
      <c r="M163" s="4">
        <v>4</v>
      </c>
      <c r="N163" s="4" t="s">
        <v>223</v>
      </c>
      <c r="R163" s="7"/>
      <c r="S163" s="7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EZ163" s="42"/>
      <c r="FA163" s="42"/>
      <c r="FB163" s="42"/>
      <c r="FC163" s="42"/>
      <c r="FD163" s="42"/>
    </row>
    <row r="164" spans="2:160">
      <c r="B164" s="28">
        <f t="shared" si="12"/>
        <v>0</v>
      </c>
      <c r="C164" s="28" t="str">
        <f t="shared" si="13"/>
        <v/>
      </c>
      <c r="D164" s="28" t="str">
        <f t="shared" si="14"/>
        <v/>
      </c>
      <c r="E164" s="28">
        <f t="shared" si="15"/>
        <v>0</v>
      </c>
      <c r="F164" s="28">
        <f t="shared" si="16"/>
        <v>0</v>
      </c>
      <c r="G164" s="28" t="str">
        <f t="shared" si="17"/>
        <v/>
      </c>
      <c r="H164" s="45">
        <f>IF(AND(M164&gt;0,M164&lt;=STATS!$C$22),1,"")</f>
        <v>1</v>
      </c>
      <c r="J164" s="11">
        <v>163</v>
      </c>
      <c r="K164">
        <v>46.08117</v>
      </c>
      <c r="L164">
        <v>-91.234139999999996</v>
      </c>
      <c r="M164" s="4">
        <v>8</v>
      </c>
      <c r="N164" s="4" t="s">
        <v>224</v>
      </c>
      <c r="R164" s="7"/>
      <c r="S164" s="7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EZ164" s="42"/>
      <c r="FA164" s="42"/>
      <c r="FB164" s="42"/>
      <c r="FC164" s="42"/>
      <c r="FD164" s="42"/>
    </row>
    <row r="165" spans="2:160">
      <c r="B165" s="28">
        <f t="shared" si="12"/>
        <v>0</v>
      </c>
      <c r="C165" s="28" t="str">
        <f t="shared" si="13"/>
        <v/>
      </c>
      <c r="D165" s="28" t="str">
        <f t="shared" si="14"/>
        <v/>
      </c>
      <c r="E165" s="28" t="str">
        <f t="shared" si="15"/>
        <v/>
      </c>
      <c r="F165" s="28" t="str">
        <f t="shared" si="16"/>
        <v/>
      </c>
      <c r="G165" s="28" t="str">
        <f t="shared" si="17"/>
        <v/>
      </c>
      <c r="H165" s="45" t="str">
        <f>IF(AND(M165&gt;0,M165&lt;=STATS!$C$22),1,"")</f>
        <v/>
      </c>
      <c r="J165" s="11">
        <v>164</v>
      </c>
      <c r="K165">
        <v>46.081180000000003</v>
      </c>
      <c r="L165">
        <v>-91.2333</v>
      </c>
      <c r="M165" s="4">
        <v>20</v>
      </c>
      <c r="R165" s="7"/>
      <c r="S165" s="7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EZ165" s="42"/>
      <c r="FA165" s="42"/>
      <c r="FB165" s="42"/>
      <c r="FC165" s="42"/>
      <c r="FD165" s="42"/>
    </row>
    <row r="166" spans="2:160">
      <c r="B166" s="28">
        <f t="shared" si="12"/>
        <v>0</v>
      </c>
      <c r="C166" s="28" t="str">
        <f t="shared" si="13"/>
        <v/>
      </c>
      <c r="D166" s="28" t="str">
        <f t="shared" si="14"/>
        <v/>
      </c>
      <c r="E166" s="28">
        <f t="shared" si="15"/>
        <v>0</v>
      </c>
      <c r="F166" s="28">
        <f t="shared" si="16"/>
        <v>0</v>
      </c>
      <c r="G166" s="28" t="str">
        <f t="shared" si="17"/>
        <v/>
      </c>
      <c r="H166" s="45">
        <f>IF(AND(M166&gt;0,M166&lt;=STATS!$C$22),1,"")</f>
        <v>1</v>
      </c>
      <c r="J166" s="11">
        <v>165</v>
      </c>
      <c r="K166">
        <v>46.081189999999999</v>
      </c>
      <c r="L166">
        <v>-91.232460000000003</v>
      </c>
      <c r="M166" s="4">
        <v>7.5</v>
      </c>
      <c r="N166" s="4" t="s">
        <v>223</v>
      </c>
      <c r="R166" s="7"/>
      <c r="S166" s="7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EZ166" s="42"/>
      <c r="FA166" s="42"/>
      <c r="FB166" s="42"/>
      <c r="FC166" s="42"/>
      <c r="FD166" s="42"/>
    </row>
    <row r="167" spans="2:160">
      <c r="B167" s="28">
        <f t="shared" si="12"/>
        <v>0</v>
      </c>
      <c r="C167" s="28" t="str">
        <f t="shared" si="13"/>
        <v/>
      </c>
      <c r="D167" s="28" t="str">
        <f t="shared" si="14"/>
        <v/>
      </c>
      <c r="E167" s="28">
        <f t="shared" si="15"/>
        <v>0</v>
      </c>
      <c r="F167" s="28">
        <f t="shared" si="16"/>
        <v>0</v>
      </c>
      <c r="G167" s="28" t="str">
        <f t="shared" si="17"/>
        <v/>
      </c>
      <c r="H167" s="45">
        <f>IF(AND(M167&gt;0,M167&lt;=STATS!$C$22),1,"")</f>
        <v>1</v>
      </c>
      <c r="J167" s="11">
        <v>166</v>
      </c>
      <c r="K167">
        <v>46.081200000000003</v>
      </c>
      <c r="L167">
        <v>-91.231620000000007</v>
      </c>
      <c r="M167" s="4">
        <v>6.5</v>
      </c>
      <c r="N167" s="4" t="s">
        <v>223</v>
      </c>
      <c r="R167" s="7"/>
      <c r="S167" s="7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EZ167" s="42"/>
      <c r="FA167" s="42"/>
      <c r="FB167" s="42"/>
      <c r="FC167" s="42"/>
      <c r="FD167" s="42"/>
    </row>
    <row r="168" spans="2:160">
      <c r="B168" s="28">
        <f t="shared" si="12"/>
        <v>0</v>
      </c>
      <c r="C168" s="28" t="str">
        <f t="shared" si="13"/>
        <v/>
      </c>
      <c r="D168" s="28" t="str">
        <f t="shared" si="14"/>
        <v/>
      </c>
      <c r="E168" s="28">
        <f t="shared" si="15"/>
        <v>0</v>
      </c>
      <c r="F168" s="28">
        <f t="shared" si="16"/>
        <v>0</v>
      </c>
      <c r="G168" s="28" t="str">
        <f t="shared" si="17"/>
        <v/>
      </c>
      <c r="H168" s="45">
        <f>IF(AND(M168&gt;0,M168&lt;=STATS!$C$22),1,"")</f>
        <v>1</v>
      </c>
      <c r="J168" s="11">
        <v>167</v>
      </c>
      <c r="K168">
        <v>46.081740000000003</v>
      </c>
      <c r="L168">
        <v>-91.235839999999996</v>
      </c>
      <c r="M168" s="4">
        <v>3</v>
      </c>
      <c r="N168" s="4" t="s">
        <v>223</v>
      </c>
      <c r="R168" s="7"/>
      <c r="S168" s="7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EZ168" s="42"/>
      <c r="FA168" s="42"/>
      <c r="FB168" s="42"/>
      <c r="FC168" s="42"/>
      <c r="FD168" s="42"/>
    </row>
    <row r="169" spans="2:160">
      <c r="B169" s="28">
        <f t="shared" si="12"/>
        <v>0</v>
      </c>
      <c r="C169" s="28" t="str">
        <f t="shared" si="13"/>
        <v/>
      </c>
      <c r="D169" s="28" t="str">
        <f t="shared" si="14"/>
        <v/>
      </c>
      <c r="E169" s="28">
        <f t="shared" si="15"/>
        <v>0</v>
      </c>
      <c r="F169" s="28">
        <f t="shared" si="16"/>
        <v>0</v>
      </c>
      <c r="G169" s="28" t="str">
        <f t="shared" si="17"/>
        <v/>
      </c>
      <c r="H169" s="45">
        <f>IF(AND(M169&gt;0,M169&lt;=STATS!$C$22),1,"")</f>
        <v>1</v>
      </c>
      <c r="J169" s="11">
        <v>168</v>
      </c>
      <c r="K169">
        <v>46.08175</v>
      </c>
      <c r="L169">
        <v>-91.234999999999999</v>
      </c>
      <c r="M169" s="4">
        <v>3</v>
      </c>
      <c r="N169" s="4" t="s">
        <v>223</v>
      </c>
      <c r="R169" s="7"/>
      <c r="S169" s="7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EZ169" s="42"/>
      <c r="FA169" s="42"/>
      <c r="FB169" s="42"/>
      <c r="FC169" s="42"/>
      <c r="FD169" s="42"/>
    </row>
    <row r="170" spans="2:160">
      <c r="B170" s="28">
        <f t="shared" si="12"/>
        <v>0</v>
      </c>
      <c r="C170" s="28" t="str">
        <f t="shared" si="13"/>
        <v/>
      </c>
      <c r="D170" s="28" t="str">
        <f t="shared" si="14"/>
        <v/>
      </c>
      <c r="E170" s="28" t="str">
        <f t="shared" si="15"/>
        <v/>
      </c>
      <c r="F170" s="28" t="str">
        <f t="shared" si="16"/>
        <v/>
      </c>
      <c r="G170" s="28" t="str">
        <f t="shared" si="17"/>
        <v/>
      </c>
      <c r="H170" s="45" t="str">
        <f>IF(AND(M170&gt;0,M170&lt;=STATS!$C$22),1,"")</f>
        <v/>
      </c>
      <c r="J170" s="11">
        <v>169</v>
      </c>
      <c r="K170">
        <v>46.081769999999999</v>
      </c>
      <c r="L170">
        <v>-91.233320000000006</v>
      </c>
      <c r="M170" s="4">
        <v>21</v>
      </c>
      <c r="R170" s="7"/>
      <c r="S170" s="7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EZ170" s="42"/>
      <c r="FA170" s="42"/>
      <c r="FB170" s="42"/>
      <c r="FC170" s="42"/>
      <c r="FD170" s="42"/>
    </row>
    <row r="171" spans="2:160">
      <c r="B171" s="28">
        <f t="shared" si="12"/>
        <v>0</v>
      </c>
      <c r="C171" s="28" t="str">
        <f t="shared" si="13"/>
        <v/>
      </c>
      <c r="D171" s="28" t="str">
        <f t="shared" si="14"/>
        <v/>
      </c>
      <c r="E171" s="28" t="str">
        <f t="shared" si="15"/>
        <v/>
      </c>
      <c r="F171" s="28" t="str">
        <f t="shared" si="16"/>
        <v/>
      </c>
      <c r="G171" s="28" t="str">
        <f t="shared" si="17"/>
        <v/>
      </c>
      <c r="H171" s="45" t="str">
        <f>IF(AND(M171&gt;0,M171&lt;=STATS!$C$22),1,"")</f>
        <v/>
      </c>
      <c r="J171" s="11">
        <v>170</v>
      </c>
      <c r="K171">
        <v>46.081780000000002</v>
      </c>
      <c r="L171">
        <v>-91.232470000000006</v>
      </c>
      <c r="M171" s="4">
        <v>19</v>
      </c>
      <c r="R171" s="7"/>
      <c r="S171" s="7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EZ171" s="42"/>
      <c r="FA171" s="42"/>
      <c r="FB171" s="42"/>
      <c r="FC171" s="42"/>
      <c r="FD171" s="42"/>
    </row>
    <row r="172" spans="2:160">
      <c r="B172" s="28">
        <f t="shared" si="12"/>
        <v>0</v>
      </c>
      <c r="C172" s="28" t="str">
        <f t="shared" si="13"/>
        <v/>
      </c>
      <c r="D172" s="28" t="str">
        <f t="shared" si="14"/>
        <v/>
      </c>
      <c r="E172" s="28">
        <f t="shared" si="15"/>
        <v>0</v>
      </c>
      <c r="F172" s="28">
        <f t="shared" si="16"/>
        <v>0</v>
      </c>
      <c r="G172" s="28" t="str">
        <f t="shared" si="17"/>
        <v/>
      </c>
      <c r="H172" s="45">
        <f>IF(AND(M172&gt;0,M172&lt;=STATS!$C$22),1,"")</f>
        <v>1</v>
      </c>
      <c r="J172" s="11">
        <v>171</v>
      </c>
      <c r="K172">
        <v>46.081789999999998</v>
      </c>
      <c r="L172">
        <v>-91.231639999999999</v>
      </c>
      <c r="M172" s="4">
        <v>7</v>
      </c>
      <c r="N172" s="4" t="s">
        <v>223</v>
      </c>
      <c r="R172" s="7"/>
      <c r="S172" s="7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EZ172" s="42"/>
      <c r="FA172" s="42"/>
      <c r="FB172" s="42"/>
      <c r="FC172" s="42"/>
      <c r="FD172" s="42"/>
    </row>
    <row r="173" spans="2:160">
      <c r="B173" s="28">
        <f t="shared" si="12"/>
        <v>0</v>
      </c>
      <c r="C173" s="28" t="str">
        <f t="shared" si="13"/>
        <v/>
      </c>
      <c r="D173" s="28" t="str">
        <f t="shared" si="14"/>
        <v/>
      </c>
      <c r="E173" s="28">
        <f t="shared" si="15"/>
        <v>0</v>
      </c>
      <c r="F173" s="28">
        <f t="shared" si="16"/>
        <v>0</v>
      </c>
      <c r="G173" s="28" t="str">
        <f t="shared" si="17"/>
        <v/>
      </c>
      <c r="H173" s="45">
        <f>IF(AND(M173&gt;0,M173&lt;=STATS!$C$22),1,"")</f>
        <v>1</v>
      </c>
      <c r="J173" s="11">
        <v>172</v>
      </c>
      <c r="K173">
        <v>46.082320000000003</v>
      </c>
      <c r="L173">
        <v>-91.236689999999996</v>
      </c>
      <c r="M173" s="4">
        <v>3</v>
      </c>
      <c r="N173" s="4" t="s">
        <v>223</v>
      </c>
      <c r="R173" s="7"/>
      <c r="S173" s="7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EZ173" s="42"/>
      <c r="FA173" s="42"/>
      <c r="FB173" s="42"/>
      <c r="FC173" s="42"/>
      <c r="FD173" s="42"/>
    </row>
    <row r="174" spans="2:160">
      <c r="B174" s="28">
        <f t="shared" si="12"/>
        <v>0</v>
      </c>
      <c r="C174" s="28" t="str">
        <f t="shared" si="13"/>
        <v/>
      </c>
      <c r="D174" s="28" t="str">
        <f t="shared" si="14"/>
        <v/>
      </c>
      <c r="E174" s="28">
        <f t="shared" si="15"/>
        <v>0</v>
      </c>
      <c r="F174" s="28">
        <f t="shared" si="16"/>
        <v>0</v>
      </c>
      <c r="G174" s="28" t="str">
        <f t="shared" si="17"/>
        <v/>
      </c>
      <c r="H174" s="45">
        <f>IF(AND(M174&gt;0,M174&lt;=STATS!$C$22),1,"")</f>
        <v>1</v>
      </c>
      <c r="J174" s="11">
        <v>173</v>
      </c>
      <c r="K174">
        <v>46.082329999999999</v>
      </c>
      <c r="L174">
        <v>-91.235849999999999</v>
      </c>
      <c r="M174" s="4">
        <v>4.5</v>
      </c>
      <c r="N174" s="4" t="s">
        <v>223</v>
      </c>
      <c r="R174" s="7"/>
      <c r="S174" s="7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EZ174" s="42"/>
      <c r="FA174" s="42"/>
      <c r="FB174" s="42"/>
      <c r="FC174" s="42"/>
      <c r="FD174" s="42"/>
    </row>
    <row r="175" spans="2:160">
      <c r="B175" s="28">
        <f t="shared" si="12"/>
        <v>0</v>
      </c>
      <c r="C175" s="28" t="str">
        <f t="shared" si="13"/>
        <v/>
      </c>
      <c r="D175" s="28" t="str">
        <f t="shared" si="14"/>
        <v/>
      </c>
      <c r="E175" s="28">
        <f t="shared" si="15"/>
        <v>0</v>
      </c>
      <c r="F175" s="28">
        <f t="shared" si="16"/>
        <v>0</v>
      </c>
      <c r="G175" s="28" t="str">
        <f t="shared" si="17"/>
        <v/>
      </c>
      <c r="H175" s="45">
        <f>IF(AND(M175&gt;0,M175&lt;=STATS!$C$22),1,"")</f>
        <v>1</v>
      </c>
      <c r="J175" s="11">
        <v>174</v>
      </c>
      <c r="K175">
        <v>46.082340000000002</v>
      </c>
      <c r="L175">
        <v>-91.235010000000003</v>
      </c>
      <c r="M175" s="4">
        <v>4.5</v>
      </c>
      <c r="N175" s="4" t="s">
        <v>223</v>
      </c>
      <c r="R175" s="7"/>
      <c r="S175" s="7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EZ175" s="42"/>
      <c r="FA175" s="42"/>
      <c r="FB175" s="42"/>
      <c r="FC175" s="42"/>
      <c r="FD175" s="42"/>
    </row>
    <row r="176" spans="2:160">
      <c r="B176" s="28">
        <f t="shared" si="12"/>
        <v>0</v>
      </c>
      <c r="C176" s="28" t="str">
        <f t="shared" si="13"/>
        <v/>
      </c>
      <c r="D176" s="28" t="str">
        <f t="shared" si="14"/>
        <v/>
      </c>
      <c r="E176" s="28">
        <f t="shared" si="15"/>
        <v>0</v>
      </c>
      <c r="F176" s="28">
        <f t="shared" si="16"/>
        <v>0</v>
      </c>
      <c r="G176" s="28" t="str">
        <f t="shared" si="17"/>
        <v/>
      </c>
      <c r="H176" s="45">
        <f>IF(AND(M176&gt;0,M176&lt;=STATS!$C$22),1,"")</f>
        <v>1</v>
      </c>
      <c r="J176" s="11">
        <v>175</v>
      </c>
      <c r="K176">
        <v>46.082349999999998</v>
      </c>
      <c r="L176">
        <v>-91.233329999999995</v>
      </c>
      <c r="M176" s="4">
        <v>7.5</v>
      </c>
      <c r="N176" s="4" t="s">
        <v>223</v>
      </c>
      <c r="R176" s="7"/>
      <c r="S176" s="7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EZ176" s="42"/>
      <c r="FA176" s="42"/>
      <c r="FB176" s="42"/>
      <c r="FC176" s="42"/>
      <c r="FD176" s="42"/>
    </row>
    <row r="177" spans="2:160">
      <c r="B177" s="28">
        <f t="shared" si="12"/>
        <v>0</v>
      </c>
      <c r="C177" s="28" t="str">
        <f t="shared" si="13"/>
        <v/>
      </c>
      <c r="D177" s="28" t="str">
        <f t="shared" si="14"/>
        <v/>
      </c>
      <c r="E177" s="28" t="str">
        <f t="shared" si="15"/>
        <v/>
      </c>
      <c r="F177" s="28" t="str">
        <f t="shared" si="16"/>
        <v/>
      </c>
      <c r="G177" s="28" t="str">
        <f t="shared" si="17"/>
        <v/>
      </c>
      <c r="H177" s="45" t="str">
        <f>IF(AND(M177&gt;0,M177&lt;=STATS!$C$22),1,"")</f>
        <v/>
      </c>
      <c r="J177" s="11">
        <v>176</v>
      </c>
      <c r="K177">
        <v>46.082360000000001</v>
      </c>
      <c r="L177">
        <v>-91.232489999999999</v>
      </c>
      <c r="M177" s="4">
        <v>21</v>
      </c>
      <c r="R177" s="7"/>
      <c r="S177" s="7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EZ177" s="42"/>
      <c r="FA177" s="42"/>
      <c r="FB177" s="42"/>
      <c r="FC177" s="42"/>
      <c r="FD177" s="42"/>
    </row>
    <row r="178" spans="2:160">
      <c r="B178" s="28">
        <f t="shared" si="12"/>
        <v>0</v>
      </c>
      <c r="C178" s="28" t="str">
        <f t="shared" si="13"/>
        <v/>
      </c>
      <c r="D178" s="28" t="str">
        <f t="shared" si="14"/>
        <v/>
      </c>
      <c r="E178" s="28" t="str">
        <f t="shared" si="15"/>
        <v/>
      </c>
      <c r="F178" s="28" t="str">
        <f t="shared" si="16"/>
        <v/>
      </c>
      <c r="G178" s="28" t="str">
        <f t="shared" si="17"/>
        <v/>
      </c>
      <c r="H178" s="45" t="str">
        <f>IF(AND(M178&gt;0,M178&lt;=STATS!$C$22),1,"")</f>
        <v/>
      </c>
      <c r="J178" s="11">
        <v>177</v>
      </c>
      <c r="K178">
        <v>46.082369999999997</v>
      </c>
      <c r="L178">
        <v>-91.231650000000002</v>
      </c>
      <c r="M178" s="4">
        <v>19</v>
      </c>
      <c r="R178" s="7"/>
      <c r="S178" s="7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EZ178" s="42"/>
      <c r="FA178" s="42"/>
      <c r="FB178" s="42"/>
      <c r="FC178" s="42"/>
      <c r="FD178" s="42"/>
    </row>
    <row r="179" spans="2:160">
      <c r="B179" s="28">
        <f t="shared" si="12"/>
        <v>0</v>
      </c>
      <c r="C179" s="28" t="str">
        <f t="shared" si="13"/>
        <v/>
      </c>
      <c r="D179" s="28" t="str">
        <f t="shared" si="14"/>
        <v/>
      </c>
      <c r="E179" s="28">
        <f t="shared" si="15"/>
        <v>0</v>
      </c>
      <c r="F179" s="28">
        <f t="shared" si="16"/>
        <v>0</v>
      </c>
      <c r="G179" s="28" t="str">
        <f t="shared" si="17"/>
        <v/>
      </c>
      <c r="H179" s="45">
        <f>IF(AND(M179&gt;0,M179&lt;=STATS!$C$22),1,"")</f>
        <v>1</v>
      </c>
      <c r="J179" s="11">
        <v>178</v>
      </c>
      <c r="K179">
        <v>46.082380000000001</v>
      </c>
      <c r="L179">
        <v>-91.230810000000005</v>
      </c>
      <c r="M179" s="4">
        <v>8</v>
      </c>
      <c r="N179" s="4" t="s">
        <v>223</v>
      </c>
      <c r="R179" s="7"/>
      <c r="S179" s="7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EZ179" s="42"/>
      <c r="FA179" s="42"/>
      <c r="FB179" s="42"/>
      <c r="FC179" s="42"/>
      <c r="FD179" s="42"/>
    </row>
    <row r="180" spans="2:160">
      <c r="B180" s="28">
        <f t="shared" si="12"/>
        <v>0</v>
      </c>
      <c r="C180" s="28" t="str">
        <f t="shared" si="13"/>
        <v/>
      </c>
      <c r="D180" s="28" t="str">
        <f t="shared" si="14"/>
        <v/>
      </c>
      <c r="E180" s="28">
        <f t="shared" si="15"/>
        <v>0</v>
      </c>
      <c r="F180" s="28">
        <f t="shared" si="16"/>
        <v>0</v>
      </c>
      <c r="G180" s="28" t="str">
        <f t="shared" si="17"/>
        <v/>
      </c>
      <c r="H180" s="45">
        <f>IF(AND(M180&gt;0,M180&lt;=STATS!$C$22),1,"")</f>
        <v>1</v>
      </c>
      <c r="J180" s="11">
        <v>179</v>
      </c>
      <c r="K180">
        <v>46.082889999999999</v>
      </c>
      <c r="L180">
        <v>-91.237539999999996</v>
      </c>
      <c r="M180" s="4">
        <v>5</v>
      </c>
      <c r="N180" s="4" t="s">
        <v>223</v>
      </c>
      <c r="R180" s="7"/>
      <c r="S180" s="7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EZ180" s="42"/>
      <c r="FA180" s="42"/>
      <c r="FB180" s="42"/>
      <c r="FC180" s="42"/>
      <c r="FD180" s="42"/>
    </row>
    <row r="181" spans="2:160">
      <c r="B181" s="28">
        <f t="shared" si="12"/>
        <v>0</v>
      </c>
      <c r="C181" s="28" t="str">
        <f t="shared" si="13"/>
        <v/>
      </c>
      <c r="D181" s="28" t="str">
        <f t="shared" si="14"/>
        <v/>
      </c>
      <c r="E181" s="28">
        <f t="shared" si="15"/>
        <v>0</v>
      </c>
      <c r="F181" s="28">
        <f t="shared" si="16"/>
        <v>0</v>
      </c>
      <c r="G181" s="28" t="str">
        <f t="shared" si="17"/>
        <v/>
      </c>
      <c r="H181" s="45">
        <f>IF(AND(M181&gt;0,M181&lt;=STATS!$C$22),1,"")</f>
        <v>1</v>
      </c>
      <c r="J181" s="11">
        <v>180</v>
      </c>
      <c r="K181">
        <v>46.082900000000002</v>
      </c>
      <c r="L181">
        <v>-91.236699999999999</v>
      </c>
      <c r="M181" s="4">
        <v>5</v>
      </c>
      <c r="N181" s="4" t="s">
        <v>223</v>
      </c>
      <c r="R181" s="7"/>
      <c r="S181" s="7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EZ181" s="42"/>
      <c r="FA181" s="42"/>
      <c r="FB181" s="42"/>
      <c r="FC181" s="42"/>
      <c r="FD181" s="42"/>
    </row>
    <row r="182" spans="2:160">
      <c r="B182" s="28">
        <f t="shared" si="12"/>
        <v>0</v>
      </c>
      <c r="C182" s="28" t="str">
        <f t="shared" si="13"/>
        <v/>
      </c>
      <c r="D182" s="28" t="str">
        <f t="shared" si="14"/>
        <v/>
      </c>
      <c r="E182" s="28">
        <f t="shared" si="15"/>
        <v>0</v>
      </c>
      <c r="F182" s="28">
        <f t="shared" si="16"/>
        <v>0</v>
      </c>
      <c r="G182" s="28" t="str">
        <f t="shared" si="17"/>
        <v/>
      </c>
      <c r="H182" s="45">
        <f>IF(AND(M182&gt;0,M182&lt;=STATS!$C$22),1,"")</f>
        <v>1</v>
      </c>
      <c r="J182" s="11">
        <v>181</v>
      </c>
      <c r="K182">
        <v>46.082909999999998</v>
      </c>
      <c r="L182">
        <v>-91.235860000000002</v>
      </c>
      <c r="M182" s="4">
        <v>5.5</v>
      </c>
      <c r="N182" s="4" t="s">
        <v>223</v>
      </c>
      <c r="R182" s="7"/>
      <c r="S182" s="7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EZ182" s="42"/>
      <c r="FA182" s="42"/>
      <c r="FB182" s="42"/>
      <c r="FC182" s="42"/>
      <c r="FD182" s="42"/>
    </row>
    <row r="183" spans="2:160">
      <c r="B183" s="28">
        <f t="shared" si="12"/>
        <v>0</v>
      </c>
      <c r="C183" s="28" t="str">
        <f t="shared" si="13"/>
        <v/>
      </c>
      <c r="D183" s="28" t="str">
        <f t="shared" si="14"/>
        <v/>
      </c>
      <c r="E183" s="28">
        <f t="shared" si="15"/>
        <v>0</v>
      </c>
      <c r="F183" s="28">
        <f t="shared" si="16"/>
        <v>0</v>
      </c>
      <c r="G183" s="28" t="str">
        <f t="shared" si="17"/>
        <v/>
      </c>
      <c r="H183" s="45">
        <f>IF(AND(M183&gt;0,M183&lt;=STATS!$C$22),1,"")</f>
        <v>1</v>
      </c>
      <c r="J183" s="11">
        <v>182</v>
      </c>
      <c r="K183">
        <v>46.082920000000001</v>
      </c>
      <c r="L183">
        <v>-91.235020000000006</v>
      </c>
      <c r="M183" s="4">
        <v>5</v>
      </c>
      <c r="N183" s="4" t="s">
        <v>223</v>
      </c>
      <c r="R183" s="7"/>
      <c r="S183" s="7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EZ183" s="42"/>
      <c r="FA183" s="42"/>
      <c r="FB183" s="42"/>
      <c r="FC183" s="42"/>
      <c r="FD183" s="42"/>
    </row>
    <row r="184" spans="2:160">
      <c r="B184" s="28">
        <f t="shared" si="12"/>
        <v>0</v>
      </c>
      <c r="C184" s="28" t="str">
        <f t="shared" si="13"/>
        <v/>
      </c>
      <c r="D184" s="28" t="str">
        <f t="shared" si="14"/>
        <v/>
      </c>
      <c r="E184" s="28">
        <f t="shared" si="15"/>
        <v>0</v>
      </c>
      <c r="F184" s="28">
        <f t="shared" si="16"/>
        <v>0</v>
      </c>
      <c r="G184" s="28" t="str">
        <f t="shared" si="17"/>
        <v/>
      </c>
      <c r="H184" s="45">
        <f>IF(AND(M184&gt;0,M184&lt;=STATS!$C$22),1,"")</f>
        <v>1</v>
      </c>
      <c r="J184" s="11">
        <v>183</v>
      </c>
      <c r="K184">
        <v>46.082929999999998</v>
      </c>
      <c r="L184">
        <v>-91.234179999999995</v>
      </c>
      <c r="M184" s="4">
        <v>4</v>
      </c>
      <c r="N184" s="4" t="s">
        <v>223</v>
      </c>
      <c r="R184" s="7"/>
      <c r="S184" s="7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EZ184" s="42"/>
      <c r="FA184" s="42"/>
      <c r="FB184" s="42"/>
      <c r="FC184" s="42"/>
      <c r="FD184" s="42"/>
    </row>
    <row r="185" spans="2:160">
      <c r="B185" s="28">
        <f t="shared" si="12"/>
        <v>0</v>
      </c>
      <c r="C185" s="28" t="str">
        <f t="shared" si="13"/>
        <v/>
      </c>
      <c r="D185" s="28" t="str">
        <f t="shared" si="14"/>
        <v/>
      </c>
      <c r="E185" s="28">
        <f t="shared" si="15"/>
        <v>0</v>
      </c>
      <c r="F185" s="28">
        <f t="shared" si="16"/>
        <v>0</v>
      </c>
      <c r="G185" s="28" t="str">
        <f t="shared" si="17"/>
        <v/>
      </c>
      <c r="H185" s="45">
        <f>IF(AND(M185&gt;0,M185&lt;=STATS!$C$22),1,"")</f>
        <v>1</v>
      </c>
      <c r="J185" s="11">
        <v>184</v>
      </c>
      <c r="K185">
        <v>46.082940000000001</v>
      </c>
      <c r="L185">
        <v>-91.233339999999998</v>
      </c>
      <c r="M185" s="4">
        <v>9</v>
      </c>
      <c r="N185" s="4" t="s">
        <v>223</v>
      </c>
      <c r="R185" s="7"/>
      <c r="S185" s="7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EZ185" s="42"/>
      <c r="FA185" s="42"/>
      <c r="FB185" s="42"/>
      <c r="FC185" s="42"/>
      <c r="FD185" s="42"/>
    </row>
    <row r="186" spans="2:160">
      <c r="B186" s="28">
        <f t="shared" si="12"/>
        <v>0</v>
      </c>
      <c r="C186" s="28" t="str">
        <f t="shared" si="13"/>
        <v/>
      </c>
      <c r="D186" s="28" t="str">
        <f t="shared" si="14"/>
        <v/>
      </c>
      <c r="E186" s="28" t="str">
        <f t="shared" si="15"/>
        <v/>
      </c>
      <c r="F186" s="28" t="str">
        <f t="shared" si="16"/>
        <v/>
      </c>
      <c r="G186" s="28" t="str">
        <f t="shared" si="17"/>
        <v/>
      </c>
      <c r="H186" s="45" t="str">
        <f>IF(AND(M186&gt;0,M186&lt;=STATS!$C$22),1,"")</f>
        <v/>
      </c>
      <c r="J186" s="11">
        <v>185</v>
      </c>
      <c r="K186">
        <v>46.082949999999997</v>
      </c>
      <c r="L186">
        <v>-91.232500000000002</v>
      </c>
      <c r="M186" s="4">
        <v>19.5</v>
      </c>
      <c r="R186" s="7"/>
      <c r="S186" s="7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EZ186" s="42"/>
      <c r="FA186" s="42"/>
      <c r="FB186" s="42"/>
      <c r="FC186" s="42"/>
      <c r="FD186" s="42"/>
    </row>
    <row r="187" spans="2:160">
      <c r="B187" s="28">
        <f t="shared" si="12"/>
        <v>0</v>
      </c>
      <c r="C187" s="28" t="str">
        <f t="shared" si="13"/>
        <v/>
      </c>
      <c r="D187" s="28" t="str">
        <f t="shared" si="14"/>
        <v/>
      </c>
      <c r="E187" s="28" t="str">
        <f t="shared" si="15"/>
        <v/>
      </c>
      <c r="F187" s="28" t="str">
        <f t="shared" si="16"/>
        <v/>
      </c>
      <c r="G187" s="28" t="str">
        <f t="shared" si="17"/>
        <v/>
      </c>
      <c r="H187" s="45" t="str">
        <f>IF(AND(M187&gt;0,M187&lt;=STATS!$C$22),1,"")</f>
        <v/>
      </c>
      <c r="J187" s="11">
        <v>186</v>
      </c>
      <c r="K187">
        <v>46.08296</v>
      </c>
      <c r="L187">
        <v>-91.231660000000005</v>
      </c>
      <c r="M187" s="4">
        <v>20</v>
      </c>
      <c r="R187" s="7"/>
      <c r="S187" s="7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EZ187" s="42"/>
      <c r="FA187" s="42"/>
      <c r="FB187" s="42"/>
      <c r="FC187" s="42"/>
      <c r="FD187" s="42"/>
    </row>
    <row r="188" spans="2:160">
      <c r="B188" s="28">
        <f t="shared" si="12"/>
        <v>0</v>
      </c>
      <c r="C188" s="28" t="str">
        <f t="shared" si="13"/>
        <v/>
      </c>
      <c r="D188" s="28" t="str">
        <f t="shared" si="14"/>
        <v/>
      </c>
      <c r="E188" s="28" t="str">
        <f t="shared" si="15"/>
        <v/>
      </c>
      <c r="F188" s="28" t="str">
        <f t="shared" si="16"/>
        <v/>
      </c>
      <c r="G188" s="28" t="str">
        <f t="shared" si="17"/>
        <v/>
      </c>
      <c r="H188" s="45" t="str">
        <f>IF(AND(M188&gt;0,M188&lt;=STATS!$C$22),1,"")</f>
        <v/>
      </c>
      <c r="J188" s="11">
        <v>187</v>
      </c>
      <c r="K188">
        <v>46.082970000000003</v>
      </c>
      <c r="L188">
        <v>-91.230819999999994</v>
      </c>
      <c r="M188" s="4">
        <v>19</v>
      </c>
      <c r="R188" s="7"/>
      <c r="S188" s="7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EZ188" s="42"/>
      <c r="FA188" s="42"/>
      <c r="FB188" s="42"/>
      <c r="FC188" s="42"/>
      <c r="FD188" s="42"/>
    </row>
    <row r="189" spans="2:160">
      <c r="B189" s="28">
        <f t="shared" si="12"/>
        <v>0</v>
      </c>
      <c r="C189" s="28" t="str">
        <f t="shared" si="13"/>
        <v/>
      </c>
      <c r="D189" s="28" t="str">
        <f t="shared" si="14"/>
        <v/>
      </c>
      <c r="E189" s="28">
        <f t="shared" si="15"/>
        <v>0</v>
      </c>
      <c r="F189" s="28">
        <f t="shared" si="16"/>
        <v>0</v>
      </c>
      <c r="G189" s="28" t="str">
        <f t="shared" si="17"/>
        <v/>
      </c>
      <c r="H189" s="45">
        <f>IF(AND(M189&gt;0,M189&lt;=STATS!$C$22),1,"")</f>
        <v>1</v>
      </c>
      <c r="J189" s="11">
        <v>188</v>
      </c>
      <c r="K189">
        <v>46.082970000000003</v>
      </c>
      <c r="L189">
        <v>-91.229979999999998</v>
      </c>
      <c r="M189" s="4">
        <v>7.5</v>
      </c>
      <c r="N189" s="4" t="s">
        <v>223</v>
      </c>
      <c r="R189" s="7"/>
      <c r="S189" s="7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EZ189" s="42"/>
      <c r="FA189" s="42"/>
      <c r="FB189" s="42"/>
      <c r="FC189" s="42"/>
      <c r="FD189" s="42"/>
    </row>
    <row r="190" spans="2:160">
      <c r="B190" s="28">
        <f t="shared" si="12"/>
        <v>0</v>
      </c>
      <c r="C190" s="28" t="str">
        <f t="shared" si="13"/>
        <v/>
      </c>
      <c r="D190" s="28" t="str">
        <f t="shared" si="14"/>
        <v/>
      </c>
      <c r="E190" s="28">
        <f t="shared" si="15"/>
        <v>0</v>
      </c>
      <c r="F190" s="28">
        <f t="shared" si="16"/>
        <v>0</v>
      </c>
      <c r="G190" s="28" t="str">
        <f t="shared" si="17"/>
        <v/>
      </c>
      <c r="H190" s="45">
        <f>IF(AND(M190&gt;0,M190&lt;=STATS!$C$22),1,"")</f>
        <v>1</v>
      </c>
      <c r="J190" s="11">
        <v>189</v>
      </c>
      <c r="K190">
        <v>46.083469999999998</v>
      </c>
      <c r="L190">
        <v>-91.238399999999999</v>
      </c>
      <c r="M190" s="4">
        <v>4</v>
      </c>
      <c r="N190" s="4" t="s">
        <v>223</v>
      </c>
      <c r="R190" s="7"/>
      <c r="S190" s="7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EZ190" s="42"/>
      <c r="FA190" s="42"/>
      <c r="FB190" s="42"/>
      <c r="FC190" s="42"/>
      <c r="FD190" s="42"/>
    </row>
    <row r="191" spans="2:160">
      <c r="B191" s="28">
        <f t="shared" si="12"/>
        <v>0</v>
      </c>
      <c r="C191" s="28" t="str">
        <f t="shared" si="13"/>
        <v/>
      </c>
      <c r="D191" s="28" t="str">
        <f t="shared" si="14"/>
        <v/>
      </c>
      <c r="E191" s="28">
        <f t="shared" si="15"/>
        <v>0</v>
      </c>
      <c r="F191" s="28">
        <f t="shared" si="16"/>
        <v>0</v>
      </c>
      <c r="G191" s="28" t="str">
        <f t="shared" si="17"/>
        <v/>
      </c>
      <c r="H191" s="45">
        <f>IF(AND(M191&gt;0,M191&lt;=STATS!$C$22),1,"")</f>
        <v>1</v>
      </c>
      <c r="J191" s="11">
        <v>190</v>
      </c>
      <c r="K191">
        <v>46.083480000000002</v>
      </c>
      <c r="L191">
        <v>-91.237560000000002</v>
      </c>
      <c r="M191" s="4">
        <v>5</v>
      </c>
      <c r="N191" s="4" t="s">
        <v>223</v>
      </c>
      <c r="R191" s="7"/>
      <c r="S191" s="7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EZ191" s="42"/>
      <c r="FA191" s="42"/>
      <c r="FB191" s="42"/>
      <c r="FC191" s="42"/>
      <c r="FD191" s="42"/>
    </row>
    <row r="192" spans="2:160">
      <c r="B192" s="28">
        <f t="shared" si="12"/>
        <v>0</v>
      </c>
      <c r="C192" s="28" t="str">
        <f t="shared" si="13"/>
        <v/>
      </c>
      <c r="D192" s="28" t="str">
        <f t="shared" si="14"/>
        <v/>
      </c>
      <c r="E192" s="28">
        <f t="shared" si="15"/>
        <v>0</v>
      </c>
      <c r="F192" s="28">
        <f t="shared" si="16"/>
        <v>0</v>
      </c>
      <c r="G192" s="28" t="str">
        <f t="shared" si="17"/>
        <v/>
      </c>
      <c r="H192" s="45">
        <f>IF(AND(M192&gt;0,M192&lt;=STATS!$C$22),1,"")</f>
        <v>1</v>
      </c>
      <c r="J192" s="11">
        <v>191</v>
      </c>
      <c r="K192">
        <v>46.083489999999998</v>
      </c>
      <c r="L192">
        <v>-91.236720000000005</v>
      </c>
      <c r="M192" s="4">
        <v>6</v>
      </c>
      <c r="N192" s="4" t="s">
        <v>223</v>
      </c>
      <c r="R192" s="7"/>
      <c r="S192" s="7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EZ192" s="42"/>
      <c r="FA192" s="42"/>
      <c r="FB192" s="42"/>
      <c r="FC192" s="42"/>
      <c r="FD192" s="42"/>
    </row>
    <row r="193" spans="2:160">
      <c r="B193" s="28">
        <f t="shared" si="12"/>
        <v>0</v>
      </c>
      <c r="C193" s="28" t="str">
        <f t="shared" si="13"/>
        <v/>
      </c>
      <c r="D193" s="28" t="str">
        <f t="shared" si="14"/>
        <v/>
      </c>
      <c r="E193" s="28">
        <f t="shared" si="15"/>
        <v>0</v>
      </c>
      <c r="F193" s="28">
        <f t="shared" si="16"/>
        <v>0</v>
      </c>
      <c r="G193" s="28" t="str">
        <f t="shared" si="17"/>
        <v/>
      </c>
      <c r="H193" s="45">
        <f>IF(AND(M193&gt;0,M193&lt;=STATS!$C$22),1,"")</f>
        <v>1</v>
      </c>
      <c r="J193" s="11">
        <v>192</v>
      </c>
      <c r="K193">
        <v>46.083500000000001</v>
      </c>
      <c r="L193">
        <v>-91.235879999999995</v>
      </c>
      <c r="M193" s="4">
        <v>5</v>
      </c>
      <c r="N193" s="4" t="s">
        <v>223</v>
      </c>
      <c r="R193" s="7"/>
      <c r="S193" s="7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EZ193" s="42"/>
      <c r="FA193" s="42"/>
      <c r="FB193" s="42"/>
      <c r="FC193" s="42"/>
      <c r="FD193" s="42"/>
    </row>
    <row r="194" spans="2:160">
      <c r="B194" s="28">
        <f t="shared" ref="B194:B257" si="18">COUNT(R194:EY194,FE194:FM194)</f>
        <v>0</v>
      </c>
      <c r="C194" s="28" t="str">
        <f t="shared" ref="C194:C257" si="19">IF(COUNT(R194:EY194,FE194:FM194)&gt;0,COUNT(R194:EY194,FE194:FM194),"")</f>
        <v/>
      </c>
      <c r="D194" s="28" t="str">
        <f t="shared" ref="D194:D257" si="20">IF(COUNT(T194:BJ194,BL194:BT194,BV194:CB194,CD194:EY194,FE194:FM194)&gt;0,COUNT(T194:BJ194,BL194:BT194,BV194:CB194,CD194:EY194,FE194:FM194),"")</f>
        <v/>
      </c>
      <c r="E194" s="28">
        <f t="shared" ref="E194:E257" si="21">IF(H194=1,COUNT(R194:EY194,FE194:FM194),"")</f>
        <v>0</v>
      </c>
      <c r="F194" s="28">
        <f t="shared" ref="F194:F257" si="22">IF(H194=1,COUNT(T194:BJ194,BL194:BT194,BV194:CB194,CD194:EY194,FE194:FM194),"")</f>
        <v>0</v>
      </c>
      <c r="G194" s="28" t="str">
        <f t="shared" ref="G194:G257" si="23">IF($B194&gt;=1,$M194,"")</f>
        <v/>
      </c>
      <c r="H194" s="45">
        <f>IF(AND(M194&gt;0,M194&lt;=STATS!$C$22),1,"")</f>
        <v>1</v>
      </c>
      <c r="J194" s="11">
        <v>193</v>
      </c>
      <c r="K194">
        <v>46.083500000000001</v>
      </c>
      <c r="L194">
        <v>-91.235039999999998</v>
      </c>
      <c r="M194" s="4">
        <v>5</v>
      </c>
      <c r="N194" s="4" t="s">
        <v>223</v>
      </c>
      <c r="R194" s="7"/>
      <c r="S194" s="7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EZ194" s="42"/>
      <c r="FA194" s="42"/>
      <c r="FB194" s="42"/>
      <c r="FC194" s="42"/>
      <c r="FD194" s="42"/>
    </row>
    <row r="195" spans="2:160">
      <c r="B195" s="28">
        <f t="shared" si="18"/>
        <v>0</v>
      </c>
      <c r="C195" s="28" t="str">
        <f t="shared" si="19"/>
        <v/>
      </c>
      <c r="D195" s="28" t="str">
        <f t="shared" si="20"/>
        <v/>
      </c>
      <c r="E195" s="28">
        <f t="shared" si="21"/>
        <v>0</v>
      </c>
      <c r="F195" s="28">
        <f t="shared" si="22"/>
        <v>0</v>
      </c>
      <c r="G195" s="28" t="str">
        <f t="shared" si="23"/>
        <v/>
      </c>
      <c r="H195" s="45">
        <f>IF(AND(M195&gt;0,M195&lt;=STATS!$C$22),1,"")</f>
        <v>1</v>
      </c>
      <c r="J195" s="11">
        <v>194</v>
      </c>
      <c r="K195">
        <v>46.083509999999997</v>
      </c>
      <c r="L195">
        <v>-91.234200000000001</v>
      </c>
      <c r="M195" s="4">
        <v>5.5</v>
      </c>
      <c r="N195" s="4" t="s">
        <v>223</v>
      </c>
      <c r="R195" s="7"/>
      <c r="S195" s="7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EZ195" s="42"/>
      <c r="FA195" s="42"/>
      <c r="FB195" s="42"/>
      <c r="FC195" s="42"/>
      <c r="FD195" s="42"/>
    </row>
    <row r="196" spans="2:160">
      <c r="B196" s="28">
        <f t="shared" si="18"/>
        <v>0</v>
      </c>
      <c r="C196" s="28" t="str">
        <f t="shared" si="19"/>
        <v/>
      </c>
      <c r="D196" s="28" t="str">
        <f t="shared" si="20"/>
        <v/>
      </c>
      <c r="E196" s="28">
        <f t="shared" si="21"/>
        <v>0</v>
      </c>
      <c r="F196" s="28">
        <f t="shared" si="22"/>
        <v>0</v>
      </c>
      <c r="G196" s="28" t="str">
        <f t="shared" si="23"/>
        <v/>
      </c>
      <c r="H196" s="45">
        <f>IF(AND(M196&gt;0,M196&lt;=STATS!$C$22),1,"")</f>
        <v>1</v>
      </c>
      <c r="J196" s="11">
        <v>195</v>
      </c>
      <c r="K196">
        <v>46.08352</v>
      </c>
      <c r="L196">
        <v>-91.233350000000002</v>
      </c>
      <c r="M196" s="4">
        <v>3.5</v>
      </c>
      <c r="N196" s="4" t="s">
        <v>224</v>
      </c>
      <c r="R196" s="7"/>
      <c r="S196" s="7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EZ196" s="42"/>
      <c r="FA196" s="42"/>
      <c r="FB196" s="42"/>
      <c r="FC196" s="42"/>
      <c r="FD196" s="42"/>
    </row>
    <row r="197" spans="2:160">
      <c r="B197" s="28">
        <f t="shared" si="18"/>
        <v>0</v>
      </c>
      <c r="C197" s="28" t="str">
        <f t="shared" si="19"/>
        <v/>
      </c>
      <c r="D197" s="28" t="str">
        <f t="shared" si="20"/>
        <v/>
      </c>
      <c r="E197" s="28" t="str">
        <f t="shared" si="21"/>
        <v/>
      </c>
      <c r="F197" s="28" t="str">
        <f t="shared" si="22"/>
        <v/>
      </c>
      <c r="G197" s="28" t="str">
        <f t="shared" si="23"/>
        <v/>
      </c>
      <c r="H197" s="45" t="str">
        <f>IF(AND(M197&gt;0,M197&lt;=STATS!$C$22),1,"")</f>
        <v/>
      </c>
      <c r="J197" s="11">
        <v>196</v>
      </c>
      <c r="K197">
        <v>46.083530000000003</v>
      </c>
      <c r="L197">
        <v>-91.232510000000005</v>
      </c>
      <c r="M197" s="4">
        <v>19</v>
      </c>
      <c r="R197" s="7"/>
      <c r="S197" s="7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EZ197" s="42"/>
      <c r="FA197" s="42"/>
      <c r="FB197" s="42"/>
      <c r="FC197" s="42"/>
      <c r="FD197" s="42"/>
    </row>
    <row r="198" spans="2:160">
      <c r="B198" s="28">
        <f t="shared" si="18"/>
        <v>0</v>
      </c>
      <c r="C198" s="28" t="str">
        <f t="shared" si="19"/>
        <v/>
      </c>
      <c r="D198" s="28" t="str">
        <f t="shared" si="20"/>
        <v/>
      </c>
      <c r="E198" s="28" t="str">
        <f t="shared" si="21"/>
        <v/>
      </c>
      <c r="F198" s="28" t="str">
        <f t="shared" si="22"/>
        <v/>
      </c>
      <c r="G198" s="28" t="str">
        <f t="shared" si="23"/>
        <v/>
      </c>
      <c r="H198" s="45" t="str">
        <f>IF(AND(M198&gt;0,M198&lt;=STATS!$C$22),1,"")</f>
        <v/>
      </c>
      <c r="J198" s="11">
        <v>197</v>
      </c>
      <c r="K198">
        <v>46.083539999999999</v>
      </c>
      <c r="L198">
        <v>-91.231669999999994</v>
      </c>
      <c r="M198" s="4">
        <v>19.5</v>
      </c>
      <c r="R198" s="7"/>
      <c r="S198" s="7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EZ198" s="42"/>
      <c r="FA198" s="42"/>
      <c r="FB198" s="42"/>
      <c r="FC198" s="42"/>
      <c r="FD198" s="42"/>
    </row>
    <row r="199" spans="2:160">
      <c r="B199" s="28">
        <f t="shared" si="18"/>
        <v>0</v>
      </c>
      <c r="C199" s="28" t="str">
        <f t="shared" si="19"/>
        <v/>
      </c>
      <c r="D199" s="28" t="str">
        <f t="shared" si="20"/>
        <v/>
      </c>
      <c r="E199" s="28" t="str">
        <f t="shared" si="21"/>
        <v/>
      </c>
      <c r="F199" s="28" t="str">
        <f t="shared" si="22"/>
        <v/>
      </c>
      <c r="G199" s="28" t="str">
        <f t="shared" si="23"/>
        <v/>
      </c>
      <c r="H199" s="45" t="str">
        <f>IF(AND(M199&gt;0,M199&lt;=STATS!$C$22),1,"")</f>
        <v/>
      </c>
      <c r="J199" s="11">
        <v>198</v>
      </c>
      <c r="K199">
        <v>46.083550000000002</v>
      </c>
      <c r="L199">
        <v>-91.230829999999997</v>
      </c>
      <c r="M199" s="4">
        <v>20</v>
      </c>
      <c r="R199" s="7"/>
      <c r="S199" s="7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EZ199" s="42"/>
      <c r="FA199" s="42"/>
      <c r="FB199" s="42"/>
      <c r="FC199" s="42"/>
      <c r="FD199" s="42"/>
    </row>
    <row r="200" spans="2:160">
      <c r="B200" s="28">
        <f t="shared" si="18"/>
        <v>0</v>
      </c>
      <c r="C200" s="28" t="str">
        <f t="shared" si="19"/>
        <v/>
      </c>
      <c r="D200" s="28" t="str">
        <f t="shared" si="20"/>
        <v/>
      </c>
      <c r="E200" s="28" t="str">
        <f t="shared" si="21"/>
        <v/>
      </c>
      <c r="F200" s="28" t="str">
        <f t="shared" si="22"/>
        <v/>
      </c>
      <c r="G200" s="28" t="str">
        <f t="shared" si="23"/>
        <v/>
      </c>
      <c r="H200" s="45" t="str">
        <f>IF(AND(M200&gt;0,M200&lt;=STATS!$C$22),1,"")</f>
        <v/>
      </c>
      <c r="J200" s="11">
        <v>199</v>
      </c>
      <c r="K200">
        <v>46.083559999999999</v>
      </c>
      <c r="L200">
        <v>-91.229990000000001</v>
      </c>
      <c r="M200" s="4">
        <v>18</v>
      </c>
      <c r="N200" s="4" t="s">
        <v>223</v>
      </c>
      <c r="R200" s="7"/>
      <c r="S200" s="7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EZ200" s="42"/>
      <c r="FA200" s="42"/>
      <c r="FB200" s="42"/>
      <c r="FC200" s="42"/>
      <c r="FD200" s="42"/>
    </row>
    <row r="201" spans="2:160">
      <c r="B201" s="28">
        <f t="shared" si="18"/>
        <v>0</v>
      </c>
      <c r="C201" s="28" t="str">
        <f t="shared" si="19"/>
        <v/>
      </c>
      <c r="D201" s="28" t="str">
        <f t="shared" si="20"/>
        <v/>
      </c>
      <c r="E201" s="28">
        <f t="shared" si="21"/>
        <v>0</v>
      </c>
      <c r="F201" s="28">
        <f t="shared" si="22"/>
        <v>0</v>
      </c>
      <c r="G201" s="28" t="str">
        <f t="shared" si="23"/>
        <v/>
      </c>
      <c r="H201" s="45">
        <f>IF(AND(M201&gt;0,M201&lt;=STATS!$C$22),1,"")</f>
        <v>1</v>
      </c>
      <c r="J201" s="11">
        <v>200</v>
      </c>
      <c r="K201">
        <v>46.083570000000002</v>
      </c>
      <c r="L201">
        <v>-91.229150000000004</v>
      </c>
      <c r="M201" s="4">
        <v>6</v>
      </c>
      <c r="N201" s="4" t="s">
        <v>223</v>
      </c>
      <c r="R201" s="7"/>
      <c r="S201" s="7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EZ201" s="42"/>
      <c r="FA201" s="42"/>
      <c r="FB201" s="42"/>
      <c r="FC201" s="42"/>
      <c r="FD201" s="42"/>
    </row>
    <row r="202" spans="2:160">
      <c r="B202" s="28">
        <f t="shared" si="18"/>
        <v>0</v>
      </c>
      <c r="C202" s="28" t="str">
        <f t="shared" si="19"/>
        <v/>
      </c>
      <c r="D202" s="28" t="str">
        <f t="shared" si="20"/>
        <v/>
      </c>
      <c r="E202" s="28">
        <f t="shared" si="21"/>
        <v>0</v>
      </c>
      <c r="F202" s="28">
        <f t="shared" si="22"/>
        <v>0</v>
      </c>
      <c r="G202" s="28" t="str">
        <f t="shared" si="23"/>
        <v/>
      </c>
      <c r="H202" s="45">
        <f>IF(AND(M202&gt;0,M202&lt;=STATS!$C$22),1,"")</f>
        <v>1</v>
      </c>
      <c r="J202" s="11">
        <v>201</v>
      </c>
      <c r="K202">
        <v>46.084040000000002</v>
      </c>
      <c r="L202">
        <v>-91.239249999999998</v>
      </c>
      <c r="M202" s="4">
        <v>2.5</v>
      </c>
      <c r="N202" s="4" t="s">
        <v>223</v>
      </c>
      <c r="R202" s="7"/>
      <c r="S202" s="7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EZ202" s="42"/>
      <c r="FA202" s="42"/>
      <c r="FB202" s="42"/>
      <c r="FC202" s="42"/>
      <c r="FD202" s="42"/>
    </row>
    <row r="203" spans="2:160">
      <c r="B203" s="28">
        <f t="shared" si="18"/>
        <v>0</v>
      </c>
      <c r="C203" s="28" t="str">
        <f t="shared" si="19"/>
        <v/>
      </c>
      <c r="D203" s="28" t="str">
        <f t="shared" si="20"/>
        <v/>
      </c>
      <c r="E203" s="28">
        <f t="shared" si="21"/>
        <v>0</v>
      </c>
      <c r="F203" s="28">
        <f t="shared" si="22"/>
        <v>0</v>
      </c>
      <c r="G203" s="28" t="str">
        <f t="shared" si="23"/>
        <v/>
      </c>
      <c r="H203" s="45">
        <f>IF(AND(M203&gt;0,M203&lt;=STATS!$C$22),1,"")</f>
        <v>1</v>
      </c>
      <c r="J203" s="11">
        <v>202</v>
      </c>
      <c r="K203">
        <v>46.084049999999998</v>
      </c>
      <c r="L203">
        <v>-91.238410000000002</v>
      </c>
      <c r="M203" s="4">
        <v>4</v>
      </c>
      <c r="N203" s="4" t="s">
        <v>223</v>
      </c>
      <c r="R203" s="7"/>
      <c r="S203" s="7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EZ203" s="42"/>
      <c r="FA203" s="42"/>
      <c r="FB203" s="42"/>
      <c r="FC203" s="42"/>
      <c r="FD203" s="42"/>
    </row>
    <row r="204" spans="2:160">
      <c r="B204" s="28">
        <f t="shared" si="18"/>
        <v>0</v>
      </c>
      <c r="C204" s="28" t="str">
        <f t="shared" si="19"/>
        <v/>
      </c>
      <c r="D204" s="28" t="str">
        <f t="shared" si="20"/>
        <v/>
      </c>
      <c r="E204" s="28">
        <f t="shared" si="21"/>
        <v>0</v>
      </c>
      <c r="F204" s="28">
        <f t="shared" si="22"/>
        <v>0</v>
      </c>
      <c r="G204" s="28" t="str">
        <f t="shared" si="23"/>
        <v/>
      </c>
      <c r="H204" s="45">
        <f>IF(AND(M204&gt;0,M204&lt;=STATS!$C$22),1,"")</f>
        <v>1</v>
      </c>
      <c r="J204" s="11">
        <v>203</v>
      </c>
      <c r="K204">
        <v>46.084060000000001</v>
      </c>
      <c r="L204">
        <v>-91.237570000000005</v>
      </c>
      <c r="M204" s="4">
        <v>4.5</v>
      </c>
      <c r="N204" s="4" t="s">
        <v>223</v>
      </c>
      <c r="R204" s="7"/>
      <c r="S204" s="7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EZ204" s="42"/>
      <c r="FA204" s="42"/>
      <c r="FB204" s="42"/>
      <c r="FC204" s="42"/>
      <c r="FD204" s="42"/>
    </row>
    <row r="205" spans="2:160">
      <c r="B205" s="28">
        <f t="shared" si="18"/>
        <v>0</v>
      </c>
      <c r="C205" s="28" t="str">
        <f t="shared" si="19"/>
        <v/>
      </c>
      <c r="D205" s="28" t="str">
        <f t="shared" si="20"/>
        <v/>
      </c>
      <c r="E205" s="28">
        <f t="shared" si="21"/>
        <v>0</v>
      </c>
      <c r="F205" s="28">
        <f t="shared" si="22"/>
        <v>0</v>
      </c>
      <c r="G205" s="28" t="str">
        <f t="shared" si="23"/>
        <v/>
      </c>
      <c r="H205" s="45">
        <f>IF(AND(M205&gt;0,M205&lt;=STATS!$C$22),1,"")</f>
        <v>1</v>
      </c>
      <c r="J205" s="11">
        <v>204</v>
      </c>
      <c r="K205">
        <v>46.084069999999997</v>
      </c>
      <c r="L205">
        <v>-91.236729999999994</v>
      </c>
      <c r="M205" s="4">
        <v>6</v>
      </c>
      <c r="N205" s="4" t="s">
        <v>223</v>
      </c>
      <c r="R205" s="7"/>
      <c r="S205" s="7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EZ205" s="42"/>
      <c r="FA205" s="42"/>
      <c r="FB205" s="42"/>
      <c r="FC205" s="42"/>
      <c r="FD205" s="42"/>
    </row>
    <row r="206" spans="2:160">
      <c r="B206" s="28">
        <f t="shared" si="18"/>
        <v>0</v>
      </c>
      <c r="C206" s="28" t="str">
        <f t="shared" si="19"/>
        <v/>
      </c>
      <c r="D206" s="28" t="str">
        <f t="shared" si="20"/>
        <v/>
      </c>
      <c r="E206" s="28">
        <f t="shared" si="21"/>
        <v>0</v>
      </c>
      <c r="F206" s="28">
        <f t="shared" si="22"/>
        <v>0</v>
      </c>
      <c r="G206" s="28" t="str">
        <f t="shared" si="23"/>
        <v/>
      </c>
      <c r="H206" s="45">
        <f>IF(AND(M206&gt;0,M206&lt;=STATS!$C$22),1,"")</f>
        <v>1</v>
      </c>
      <c r="J206" s="11">
        <v>205</v>
      </c>
      <c r="K206">
        <v>46.08408</v>
      </c>
      <c r="L206">
        <v>-91.235889999999998</v>
      </c>
      <c r="M206" s="4">
        <v>6</v>
      </c>
      <c r="N206" s="4" t="s">
        <v>223</v>
      </c>
      <c r="R206" s="7"/>
      <c r="S206" s="7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EZ206" s="42"/>
      <c r="FA206" s="42"/>
      <c r="FB206" s="42"/>
      <c r="FC206" s="42"/>
      <c r="FD206" s="42"/>
    </row>
    <row r="207" spans="2:160">
      <c r="B207" s="28">
        <f t="shared" si="18"/>
        <v>0</v>
      </c>
      <c r="C207" s="28" t="str">
        <f t="shared" si="19"/>
        <v/>
      </c>
      <c r="D207" s="28" t="str">
        <f t="shared" si="20"/>
        <v/>
      </c>
      <c r="E207" s="28">
        <f t="shared" si="21"/>
        <v>0</v>
      </c>
      <c r="F207" s="28">
        <f t="shared" si="22"/>
        <v>0</v>
      </c>
      <c r="G207" s="28" t="str">
        <f t="shared" si="23"/>
        <v/>
      </c>
      <c r="H207" s="45">
        <f>IF(AND(M207&gt;0,M207&lt;=STATS!$C$22),1,"")</f>
        <v>1</v>
      </c>
      <c r="J207" s="11">
        <v>206</v>
      </c>
      <c r="K207">
        <v>46.084090000000003</v>
      </c>
      <c r="L207">
        <v>-91.235050000000001</v>
      </c>
      <c r="M207" s="4">
        <v>6</v>
      </c>
      <c r="N207" s="4" t="s">
        <v>223</v>
      </c>
      <c r="R207" s="7"/>
      <c r="S207" s="7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EZ207" s="42"/>
      <c r="FA207" s="42"/>
      <c r="FB207" s="42"/>
      <c r="FC207" s="42"/>
      <c r="FD207" s="42"/>
    </row>
    <row r="208" spans="2:160">
      <c r="B208" s="28">
        <f t="shared" si="18"/>
        <v>0</v>
      </c>
      <c r="C208" s="28" t="str">
        <f t="shared" si="19"/>
        <v/>
      </c>
      <c r="D208" s="28" t="str">
        <f t="shared" si="20"/>
        <v/>
      </c>
      <c r="E208" s="28">
        <f t="shared" si="21"/>
        <v>0</v>
      </c>
      <c r="F208" s="28">
        <f t="shared" si="22"/>
        <v>0</v>
      </c>
      <c r="G208" s="28" t="str">
        <f t="shared" si="23"/>
        <v/>
      </c>
      <c r="H208" s="45">
        <f>IF(AND(M208&gt;0,M208&lt;=STATS!$C$22),1,"")</f>
        <v>1</v>
      </c>
      <c r="J208" s="11">
        <v>207</v>
      </c>
      <c r="K208">
        <v>46.084099999999999</v>
      </c>
      <c r="L208">
        <v>-91.234210000000004</v>
      </c>
      <c r="M208" s="4">
        <v>5</v>
      </c>
      <c r="N208" s="4" t="s">
        <v>223</v>
      </c>
      <c r="P208" s="48"/>
      <c r="R208" s="7"/>
      <c r="S208" s="7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EZ208" s="42"/>
      <c r="FA208" s="42"/>
      <c r="FB208" s="42"/>
      <c r="FC208" s="42"/>
      <c r="FD208" s="42"/>
    </row>
    <row r="209" spans="2:160">
      <c r="B209" s="28">
        <f t="shared" si="18"/>
        <v>0</v>
      </c>
      <c r="C209" s="28" t="str">
        <f t="shared" si="19"/>
        <v/>
      </c>
      <c r="D209" s="28" t="str">
        <f t="shared" si="20"/>
        <v/>
      </c>
      <c r="E209" s="28" t="str">
        <f t="shared" si="21"/>
        <v/>
      </c>
      <c r="F209" s="28" t="str">
        <f t="shared" si="22"/>
        <v/>
      </c>
      <c r="G209" s="28" t="str">
        <f t="shared" si="23"/>
        <v/>
      </c>
      <c r="H209" s="45" t="str">
        <f>IF(AND(M209&gt;0,M209&lt;=STATS!$C$22),1,"")</f>
        <v/>
      </c>
      <c r="J209" s="11">
        <v>208</v>
      </c>
      <c r="K209">
        <v>46.084119999999999</v>
      </c>
      <c r="L209">
        <v>-91.232529999999997</v>
      </c>
      <c r="M209" s="4">
        <v>18.5</v>
      </c>
      <c r="N209" s="4" t="s">
        <v>223</v>
      </c>
      <c r="R209" s="7"/>
      <c r="S209" s="7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EZ209" s="42"/>
      <c r="FA209" s="42"/>
      <c r="FB209" s="42"/>
      <c r="FC209" s="42"/>
      <c r="FD209" s="42"/>
    </row>
    <row r="210" spans="2:160">
      <c r="B210" s="28">
        <f t="shared" si="18"/>
        <v>0</v>
      </c>
      <c r="C210" s="28" t="str">
        <f t="shared" si="19"/>
        <v/>
      </c>
      <c r="D210" s="28" t="str">
        <f t="shared" si="20"/>
        <v/>
      </c>
      <c r="E210" s="28" t="str">
        <f t="shared" si="21"/>
        <v/>
      </c>
      <c r="F210" s="28" t="str">
        <f t="shared" si="22"/>
        <v/>
      </c>
      <c r="G210" s="28" t="str">
        <f t="shared" si="23"/>
        <v/>
      </c>
      <c r="H210" s="45" t="str">
        <f>IF(AND(M210&gt;0,M210&lt;=STATS!$C$22),1,"")</f>
        <v/>
      </c>
      <c r="J210" s="11">
        <v>209</v>
      </c>
      <c r="K210">
        <v>46.084130000000002</v>
      </c>
      <c r="L210">
        <v>-91.23169</v>
      </c>
      <c r="M210" s="4">
        <v>19</v>
      </c>
      <c r="R210" s="7"/>
      <c r="S210" s="7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EZ210" s="42"/>
      <c r="FA210" s="42"/>
      <c r="FB210" s="42"/>
      <c r="FC210" s="42"/>
      <c r="FD210" s="42"/>
    </row>
    <row r="211" spans="2:160">
      <c r="B211" s="28">
        <f t="shared" si="18"/>
        <v>0</v>
      </c>
      <c r="C211" s="28" t="str">
        <f t="shared" si="19"/>
        <v/>
      </c>
      <c r="D211" s="28" t="str">
        <f t="shared" si="20"/>
        <v/>
      </c>
      <c r="E211" s="28" t="str">
        <f t="shared" si="21"/>
        <v/>
      </c>
      <c r="F211" s="28" t="str">
        <f t="shared" si="22"/>
        <v/>
      </c>
      <c r="G211" s="28" t="str">
        <f t="shared" si="23"/>
        <v/>
      </c>
      <c r="H211" s="45" t="str">
        <f>IF(AND(M211&gt;0,M211&lt;=STATS!$C$22),1,"")</f>
        <v/>
      </c>
      <c r="J211" s="11">
        <v>210</v>
      </c>
      <c r="K211">
        <v>46.084130000000002</v>
      </c>
      <c r="L211">
        <v>-91.230850000000004</v>
      </c>
      <c r="M211" s="4">
        <v>19.5</v>
      </c>
      <c r="R211" s="7"/>
      <c r="S211" s="7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EZ211" s="42"/>
      <c r="FA211" s="42"/>
      <c r="FB211" s="42"/>
      <c r="FC211" s="42"/>
      <c r="FD211" s="42"/>
    </row>
    <row r="212" spans="2:160">
      <c r="B212" s="28">
        <f t="shared" si="18"/>
        <v>0</v>
      </c>
      <c r="C212" s="28" t="str">
        <f t="shared" si="19"/>
        <v/>
      </c>
      <c r="D212" s="28" t="str">
        <f t="shared" si="20"/>
        <v/>
      </c>
      <c r="E212" s="28" t="str">
        <f t="shared" si="21"/>
        <v/>
      </c>
      <c r="F212" s="28" t="str">
        <f t="shared" si="22"/>
        <v/>
      </c>
      <c r="G212" s="28" t="str">
        <f t="shared" si="23"/>
        <v/>
      </c>
      <c r="H212" s="45" t="str">
        <f>IF(AND(M212&gt;0,M212&lt;=STATS!$C$22),1,"")</f>
        <v/>
      </c>
      <c r="J212" s="11">
        <v>211</v>
      </c>
      <c r="K212">
        <v>46.084139999999998</v>
      </c>
      <c r="L212">
        <v>-91.230009999999993</v>
      </c>
      <c r="M212" s="4">
        <v>19</v>
      </c>
      <c r="R212" s="7"/>
      <c r="S212" s="7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EZ212" s="42"/>
      <c r="FA212" s="42"/>
      <c r="FB212" s="42"/>
      <c r="FC212" s="42"/>
      <c r="FD212" s="42"/>
    </row>
    <row r="213" spans="2:160">
      <c r="B213" s="28">
        <f t="shared" si="18"/>
        <v>0</v>
      </c>
      <c r="C213" s="28" t="str">
        <f t="shared" si="19"/>
        <v/>
      </c>
      <c r="D213" s="28" t="str">
        <f t="shared" si="20"/>
        <v/>
      </c>
      <c r="E213" s="28">
        <f t="shared" si="21"/>
        <v>0</v>
      </c>
      <c r="F213" s="28">
        <f t="shared" si="22"/>
        <v>0</v>
      </c>
      <c r="G213" s="28" t="str">
        <f t="shared" si="23"/>
        <v/>
      </c>
      <c r="H213" s="45">
        <f>IF(AND(M213&gt;0,M213&lt;=STATS!$C$22),1,"")</f>
        <v>1</v>
      </c>
      <c r="J213" s="11">
        <v>212</v>
      </c>
      <c r="K213">
        <v>46.084150000000001</v>
      </c>
      <c r="L213">
        <v>-91.229169999999996</v>
      </c>
      <c r="M213" s="4">
        <v>7.5</v>
      </c>
      <c r="N213" s="4" t="s">
        <v>223</v>
      </c>
      <c r="R213" s="7"/>
      <c r="S213" s="7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EZ213" s="42"/>
      <c r="FA213" s="42"/>
      <c r="FB213" s="42"/>
      <c r="FC213" s="42"/>
      <c r="FD213" s="42"/>
    </row>
    <row r="214" spans="2:160">
      <c r="B214" s="28">
        <f t="shared" si="18"/>
        <v>0</v>
      </c>
      <c r="C214" s="28" t="str">
        <f t="shared" si="19"/>
        <v/>
      </c>
      <c r="D214" s="28" t="str">
        <f t="shared" si="20"/>
        <v/>
      </c>
      <c r="E214" s="28">
        <f t="shared" si="21"/>
        <v>0</v>
      </c>
      <c r="F214" s="28">
        <f t="shared" si="22"/>
        <v>0</v>
      </c>
      <c r="G214" s="28" t="str">
        <f t="shared" si="23"/>
        <v/>
      </c>
      <c r="H214" s="45">
        <f>IF(AND(M214&gt;0,M214&lt;=STATS!$C$22),1,"")</f>
        <v>1</v>
      </c>
      <c r="J214" s="11">
        <v>213</v>
      </c>
      <c r="K214">
        <v>46.084629999999997</v>
      </c>
      <c r="L214">
        <v>-91.239260000000002</v>
      </c>
      <c r="M214" s="4">
        <v>2.5</v>
      </c>
      <c r="N214" s="4" t="s">
        <v>223</v>
      </c>
      <c r="R214" s="7"/>
      <c r="S214" s="7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EZ214" s="42"/>
      <c r="FA214" s="42"/>
      <c r="FB214" s="42"/>
      <c r="FC214" s="42"/>
      <c r="FD214" s="42"/>
    </row>
    <row r="215" spans="2:160">
      <c r="B215" s="28">
        <f t="shared" si="18"/>
        <v>0</v>
      </c>
      <c r="C215" s="28" t="str">
        <f t="shared" si="19"/>
        <v/>
      </c>
      <c r="D215" s="28" t="str">
        <f t="shared" si="20"/>
        <v/>
      </c>
      <c r="E215" s="28">
        <f t="shared" si="21"/>
        <v>0</v>
      </c>
      <c r="F215" s="28">
        <f t="shared" si="22"/>
        <v>0</v>
      </c>
      <c r="G215" s="28" t="str">
        <f t="shared" si="23"/>
        <v/>
      </c>
      <c r="H215" s="45">
        <f>IF(AND(M215&gt;0,M215&lt;=STATS!$C$22),1,"")</f>
        <v>1</v>
      </c>
      <c r="J215" s="11">
        <v>214</v>
      </c>
      <c r="K215">
        <v>46.08464</v>
      </c>
      <c r="L215">
        <v>-91.238420000000005</v>
      </c>
      <c r="M215" s="4">
        <v>4</v>
      </c>
      <c r="N215" s="4" t="s">
        <v>223</v>
      </c>
      <c r="R215" s="7"/>
      <c r="S215" s="7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EZ215" s="42"/>
      <c r="FA215" s="42"/>
      <c r="FB215" s="42"/>
      <c r="FC215" s="42"/>
      <c r="FD215" s="42"/>
    </row>
    <row r="216" spans="2:160">
      <c r="B216" s="28">
        <f t="shared" si="18"/>
        <v>0</v>
      </c>
      <c r="C216" s="28" t="str">
        <f t="shared" si="19"/>
        <v/>
      </c>
      <c r="D216" s="28" t="str">
        <f t="shared" si="20"/>
        <v/>
      </c>
      <c r="E216" s="28">
        <f t="shared" si="21"/>
        <v>0</v>
      </c>
      <c r="F216" s="28">
        <f t="shared" si="22"/>
        <v>0</v>
      </c>
      <c r="G216" s="28" t="str">
        <f t="shared" si="23"/>
        <v/>
      </c>
      <c r="H216" s="45">
        <f>IF(AND(M216&gt;0,M216&lt;=STATS!$C$22),1,"")</f>
        <v>1</v>
      </c>
      <c r="J216" s="11">
        <v>215</v>
      </c>
      <c r="K216">
        <v>46.084650000000003</v>
      </c>
      <c r="L216">
        <v>-91.237579999999994</v>
      </c>
      <c r="M216" s="4">
        <v>5</v>
      </c>
      <c r="N216" s="4" t="s">
        <v>223</v>
      </c>
      <c r="R216" s="7"/>
      <c r="S216" s="7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EZ216" s="42"/>
      <c r="FA216" s="42"/>
      <c r="FB216" s="42"/>
      <c r="FC216" s="42"/>
      <c r="FD216" s="42"/>
    </row>
    <row r="217" spans="2:160">
      <c r="B217" s="28">
        <f t="shared" si="18"/>
        <v>0</v>
      </c>
      <c r="C217" s="28" t="str">
        <f t="shared" si="19"/>
        <v/>
      </c>
      <c r="D217" s="28" t="str">
        <f t="shared" si="20"/>
        <v/>
      </c>
      <c r="E217" s="28">
        <f t="shared" si="21"/>
        <v>0</v>
      </c>
      <c r="F217" s="28">
        <f t="shared" si="22"/>
        <v>0</v>
      </c>
      <c r="G217" s="28" t="str">
        <f t="shared" si="23"/>
        <v/>
      </c>
      <c r="H217" s="45">
        <f>IF(AND(M217&gt;0,M217&lt;=STATS!$C$22),1,"")</f>
        <v>1</v>
      </c>
      <c r="J217" s="11">
        <v>216</v>
      </c>
      <c r="K217">
        <v>46.08466</v>
      </c>
      <c r="L217">
        <v>-91.236739999999998</v>
      </c>
      <c r="M217" s="4">
        <v>4.5</v>
      </c>
      <c r="N217" s="4" t="s">
        <v>223</v>
      </c>
      <c r="R217" s="7"/>
      <c r="S217" s="7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EZ217" s="42"/>
      <c r="FA217" s="42"/>
      <c r="FB217" s="42"/>
      <c r="FC217" s="42"/>
      <c r="FD217" s="42"/>
    </row>
    <row r="218" spans="2:160">
      <c r="B218" s="28">
        <f t="shared" si="18"/>
        <v>0</v>
      </c>
      <c r="C218" s="28" t="str">
        <f t="shared" si="19"/>
        <v/>
      </c>
      <c r="D218" s="28" t="str">
        <f t="shared" si="20"/>
        <v/>
      </c>
      <c r="E218" s="28">
        <f t="shared" si="21"/>
        <v>0</v>
      </c>
      <c r="F218" s="28">
        <f t="shared" si="22"/>
        <v>0</v>
      </c>
      <c r="G218" s="28" t="str">
        <f t="shared" si="23"/>
        <v/>
      </c>
      <c r="H218" s="45">
        <f>IF(AND(M218&gt;0,M218&lt;=STATS!$C$22),1,"")</f>
        <v>1</v>
      </c>
      <c r="J218" s="11">
        <v>217</v>
      </c>
      <c r="K218">
        <v>46.084670000000003</v>
      </c>
      <c r="L218">
        <v>-91.235900000000001</v>
      </c>
      <c r="M218" s="4">
        <v>5.5</v>
      </c>
      <c r="N218" s="4" t="s">
        <v>223</v>
      </c>
      <c r="R218" s="7"/>
      <c r="S218" s="7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EZ218" s="42"/>
      <c r="FA218" s="42"/>
      <c r="FB218" s="42"/>
      <c r="FC218" s="42"/>
      <c r="FD218" s="42"/>
    </row>
    <row r="219" spans="2:160">
      <c r="B219" s="28">
        <f t="shared" si="18"/>
        <v>0</v>
      </c>
      <c r="C219" s="28" t="str">
        <f t="shared" si="19"/>
        <v/>
      </c>
      <c r="D219" s="28" t="str">
        <f t="shared" si="20"/>
        <v/>
      </c>
      <c r="E219" s="28">
        <f t="shared" si="21"/>
        <v>0</v>
      </c>
      <c r="F219" s="28">
        <f t="shared" si="22"/>
        <v>0</v>
      </c>
      <c r="G219" s="28" t="str">
        <f t="shared" si="23"/>
        <v/>
      </c>
      <c r="H219" s="45">
        <f>IF(AND(M219&gt;0,M219&lt;=STATS!$C$22),1,"")</f>
        <v>1</v>
      </c>
      <c r="J219" s="11">
        <v>218</v>
      </c>
      <c r="K219">
        <v>46.084670000000003</v>
      </c>
      <c r="L219">
        <v>-91.235060000000004</v>
      </c>
      <c r="M219" s="4">
        <v>5.5</v>
      </c>
      <c r="N219" s="4" t="s">
        <v>223</v>
      </c>
      <c r="R219" s="7"/>
      <c r="S219" s="7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EZ219" s="42"/>
      <c r="FA219" s="42"/>
      <c r="FB219" s="42"/>
      <c r="FC219" s="42"/>
      <c r="FD219" s="42"/>
    </row>
    <row r="220" spans="2:160">
      <c r="B220" s="28">
        <f t="shared" si="18"/>
        <v>0</v>
      </c>
      <c r="C220" s="28" t="str">
        <f t="shared" si="19"/>
        <v/>
      </c>
      <c r="D220" s="28" t="str">
        <f t="shared" si="20"/>
        <v/>
      </c>
      <c r="E220" s="28">
        <f t="shared" si="21"/>
        <v>0</v>
      </c>
      <c r="F220" s="28">
        <f t="shared" si="22"/>
        <v>0</v>
      </c>
      <c r="G220" s="28" t="str">
        <f t="shared" si="23"/>
        <v/>
      </c>
      <c r="H220" s="45">
        <f>IF(AND(M220&gt;0,M220&lt;=STATS!$C$22),1,"")</f>
        <v>1</v>
      </c>
      <c r="J220" s="11">
        <v>219</v>
      </c>
      <c r="K220">
        <v>46.084679999999999</v>
      </c>
      <c r="L220">
        <v>-91.234219999999993</v>
      </c>
      <c r="M220" s="4">
        <v>5.5</v>
      </c>
      <c r="N220" s="4" t="s">
        <v>223</v>
      </c>
      <c r="R220" s="7"/>
      <c r="S220" s="7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EZ220" s="42"/>
      <c r="FA220" s="42"/>
      <c r="FB220" s="42"/>
      <c r="FC220" s="42"/>
      <c r="FD220" s="42"/>
    </row>
    <row r="221" spans="2:160">
      <c r="B221" s="28">
        <f t="shared" si="18"/>
        <v>0</v>
      </c>
      <c r="C221" s="28" t="str">
        <f t="shared" si="19"/>
        <v/>
      </c>
      <c r="D221" s="28" t="str">
        <f t="shared" si="20"/>
        <v/>
      </c>
      <c r="E221" s="28">
        <f t="shared" si="21"/>
        <v>0</v>
      </c>
      <c r="F221" s="28">
        <f t="shared" si="22"/>
        <v>0</v>
      </c>
      <c r="G221" s="28" t="str">
        <f t="shared" si="23"/>
        <v/>
      </c>
      <c r="H221" s="45">
        <f>IF(AND(M221&gt;0,M221&lt;=STATS!$C$22),1,"")</f>
        <v>1</v>
      </c>
      <c r="J221" s="11">
        <v>220</v>
      </c>
      <c r="K221">
        <v>46.084690000000002</v>
      </c>
      <c r="L221">
        <v>-91.233379999999997</v>
      </c>
      <c r="M221" s="4">
        <v>5</v>
      </c>
      <c r="N221" s="4" t="s">
        <v>224</v>
      </c>
      <c r="R221" s="7"/>
      <c r="S221" s="7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EZ221" s="42"/>
      <c r="FA221" s="42"/>
      <c r="FB221" s="42"/>
      <c r="FC221" s="42"/>
      <c r="FD221" s="42"/>
    </row>
    <row r="222" spans="2:160">
      <c r="B222" s="28">
        <f t="shared" si="18"/>
        <v>0</v>
      </c>
      <c r="C222" s="28" t="str">
        <f t="shared" si="19"/>
        <v/>
      </c>
      <c r="D222" s="28" t="str">
        <f t="shared" si="20"/>
        <v/>
      </c>
      <c r="E222" s="28">
        <f t="shared" si="21"/>
        <v>0</v>
      </c>
      <c r="F222" s="28">
        <f t="shared" si="22"/>
        <v>0</v>
      </c>
      <c r="G222" s="28" t="str">
        <f t="shared" si="23"/>
        <v/>
      </c>
      <c r="H222" s="45">
        <f>IF(AND(M222&gt;0,M222&lt;=STATS!$C$22),1,"")</f>
        <v>1</v>
      </c>
      <c r="J222" s="11">
        <v>221</v>
      </c>
      <c r="K222">
        <v>46.084699999999998</v>
      </c>
      <c r="L222">
        <v>-91.23254</v>
      </c>
      <c r="M222" s="4">
        <v>16</v>
      </c>
      <c r="N222" s="4" t="s">
        <v>223</v>
      </c>
      <c r="R222" s="7"/>
      <c r="S222" s="7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EZ222" s="42"/>
      <c r="FA222" s="42"/>
      <c r="FB222" s="42"/>
      <c r="FC222" s="42"/>
      <c r="FD222" s="42"/>
    </row>
    <row r="223" spans="2:160">
      <c r="B223" s="28">
        <f t="shared" si="18"/>
        <v>0</v>
      </c>
      <c r="C223" s="28" t="str">
        <f t="shared" si="19"/>
        <v/>
      </c>
      <c r="D223" s="28" t="str">
        <f t="shared" si="20"/>
        <v/>
      </c>
      <c r="E223" s="28" t="str">
        <f t="shared" si="21"/>
        <v/>
      </c>
      <c r="F223" s="28" t="str">
        <f t="shared" si="22"/>
        <v/>
      </c>
      <c r="G223" s="28" t="str">
        <f t="shared" si="23"/>
        <v/>
      </c>
      <c r="H223" s="45" t="str">
        <f>IF(AND(M223&gt;0,M223&lt;=STATS!$C$22),1,"")</f>
        <v/>
      </c>
      <c r="J223" s="11">
        <v>222</v>
      </c>
      <c r="K223">
        <v>46.084710000000001</v>
      </c>
      <c r="L223">
        <v>-91.231700000000004</v>
      </c>
      <c r="M223" s="4">
        <v>18.5</v>
      </c>
      <c r="N223" s="4" t="s">
        <v>223</v>
      </c>
      <c r="R223" s="7"/>
      <c r="S223" s="7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EZ223" s="42"/>
      <c r="FA223" s="42"/>
      <c r="FB223" s="42"/>
      <c r="FC223" s="42"/>
      <c r="FD223" s="42"/>
    </row>
    <row r="224" spans="2:160">
      <c r="B224" s="28">
        <f t="shared" si="18"/>
        <v>0</v>
      </c>
      <c r="C224" s="28" t="str">
        <f t="shared" si="19"/>
        <v/>
      </c>
      <c r="D224" s="28" t="str">
        <f t="shared" si="20"/>
        <v/>
      </c>
      <c r="E224" s="28" t="str">
        <f t="shared" si="21"/>
        <v/>
      </c>
      <c r="F224" s="28" t="str">
        <f t="shared" si="22"/>
        <v/>
      </c>
      <c r="G224" s="28" t="str">
        <f t="shared" si="23"/>
        <v/>
      </c>
      <c r="H224" s="45" t="str">
        <f>IF(AND(M224&gt;0,M224&lt;=STATS!$C$22),1,"")</f>
        <v/>
      </c>
      <c r="J224" s="11">
        <v>223</v>
      </c>
      <c r="K224">
        <v>46.084719999999997</v>
      </c>
      <c r="L224">
        <v>-91.230860000000007</v>
      </c>
      <c r="M224" s="4">
        <v>20</v>
      </c>
      <c r="R224" s="7"/>
      <c r="S224" s="7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EZ224" s="42"/>
      <c r="FA224" s="42"/>
      <c r="FB224" s="42"/>
      <c r="FC224" s="42"/>
      <c r="FD224" s="42"/>
    </row>
    <row r="225" spans="2:160">
      <c r="B225" s="28">
        <f t="shared" si="18"/>
        <v>0</v>
      </c>
      <c r="C225" s="28" t="str">
        <f t="shared" si="19"/>
        <v/>
      </c>
      <c r="D225" s="28" t="str">
        <f t="shared" si="20"/>
        <v/>
      </c>
      <c r="E225" s="28" t="str">
        <f t="shared" si="21"/>
        <v/>
      </c>
      <c r="F225" s="28" t="str">
        <f t="shared" si="22"/>
        <v/>
      </c>
      <c r="G225" s="28" t="str">
        <f t="shared" si="23"/>
        <v/>
      </c>
      <c r="H225" s="45" t="str">
        <f>IF(AND(M225&gt;0,M225&lt;=STATS!$C$22),1,"")</f>
        <v/>
      </c>
      <c r="J225" s="11">
        <v>224</v>
      </c>
      <c r="K225">
        <v>46.08473</v>
      </c>
      <c r="L225">
        <v>-91.230019999999996</v>
      </c>
      <c r="M225" s="4">
        <v>20</v>
      </c>
      <c r="R225" s="7"/>
      <c r="S225" s="7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EZ225" s="42"/>
      <c r="FA225" s="42"/>
      <c r="FB225" s="42"/>
      <c r="FC225" s="42"/>
      <c r="FD225" s="42"/>
    </row>
    <row r="226" spans="2:160">
      <c r="B226" s="28">
        <f t="shared" si="18"/>
        <v>0</v>
      </c>
      <c r="C226" s="28" t="str">
        <f t="shared" si="19"/>
        <v/>
      </c>
      <c r="D226" s="28" t="str">
        <f t="shared" si="20"/>
        <v/>
      </c>
      <c r="E226" s="28">
        <f t="shared" si="21"/>
        <v>0</v>
      </c>
      <c r="F226" s="28">
        <f t="shared" si="22"/>
        <v>0</v>
      </c>
      <c r="G226" s="28" t="str">
        <f t="shared" si="23"/>
        <v/>
      </c>
      <c r="H226" s="45">
        <f>IF(AND(M226&gt;0,M226&lt;=STATS!$C$22),1,"")</f>
        <v>1</v>
      </c>
      <c r="J226" s="11">
        <v>225</v>
      </c>
      <c r="K226">
        <v>46.084739999999996</v>
      </c>
      <c r="L226">
        <v>-91.229179999999999</v>
      </c>
      <c r="M226" s="4">
        <v>9</v>
      </c>
      <c r="N226" s="4" t="s">
        <v>223</v>
      </c>
      <c r="R226" s="7"/>
      <c r="S226" s="7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EZ226" s="42"/>
      <c r="FA226" s="42"/>
      <c r="FB226" s="42"/>
      <c r="FC226" s="42"/>
      <c r="FD226" s="42"/>
    </row>
    <row r="227" spans="2:160">
      <c r="B227" s="28">
        <f t="shared" si="18"/>
        <v>0</v>
      </c>
      <c r="C227" s="28" t="str">
        <f t="shared" si="19"/>
        <v/>
      </c>
      <c r="D227" s="28" t="str">
        <f t="shared" si="20"/>
        <v/>
      </c>
      <c r="E227" s="28">
        <f t="shared" si="21"/>
        <v>0</v>
      </c>
      <c r="F227" s="28">
        <f t="shared" si="22"/>
        <v>0</v>
      </c>
      <c r="G227" s="28" t="str">
        <f t="shared" si="23"/>
        <v/>
      </c>
      <c r="H227" s="45">
        <f>IF(AND(M227&gt;0,M227&lt;=STATS!$C$22),1,"")</f>
        <v>1</v>
      </c>
      <c r="J227" s="11">
        <v>226</v>
      </c>
      <c r="K227">
        <v>46.08475</v>
      </c>
      <c r="L227">
        <v>-91.228340000000003</v>
      </c>
      <c r="M227" s="4">
        <v>1</v>
      </c>
      <c r="N227" s="4" t="s">
        <v>225</v>
      </c>
      <c r="R227" s="7"/>
      <c r="S227" s="7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EZ227" s="42"/>
      <c r="FA227" s="42"/>
      <c r="FB227" s="42"/>
      <c r="FC227" s="42"/>
      <c r="FD227" s="42"/>
    </row>
    <row r="228" spans="2:160">
      <c r="B228" s="28">
        <f t="shared" si="18"/>
        <v>0</v>
      </c>
      <c r="C228" s="28" t="str">
        <f t="shared" si="19"/>
        <v/>
      </c>
      <c r="D228" s="28" t="str">
        <f t="shared" si="20"/>
        <v/>
      </c>
      <c r="E228" s="28">
        <f t="shared" si="21"/>
        <v>0</v>
      </c>
      <c r="F228" s="28">
        <f t="shared" si="22"/>
        <v>0</v>
      </c>
      <c r="G228" s="28" t="str">
        <f t="shared" si="23"/>
        <v/>
      </c>
      <c r="H228" s="45">
        <f>IF(AND(M228&gt;0,M228&lt;=STATS!$C$22),1,"")</f>
        <v>1</v>
      </c>
      <c r="J228" s="11">
        <v>227</v>
      </c>
      <c r="K228">
        <v>46.085209999999996</v>
      </c>
      <c r="L228">
        <v>-91.239279999999994</v>
      </c>
      <c r="M228" s="4">
        <v>2</v>
      </c>
      <c r="N228" s="4" t="s">
        <v>223</v>
      </c>
      <c r="R228" s="7"/>
      <c r="S228" s="7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EZ228" s="42"/>
      <c r="FA228" s="42"/>
      <c r="FB228" s="42"/>
      <c r="FC228" s="42"/>
      <c r="FD228" s="42"/>
    </row>
    <row r="229" spans="2:160">
      <c r="B229" s="28">
        <f t="shared" si="18"/>
        <v>0</v>
      </c>
      <c r="C229" s="28" t="str">
        <f t="shared" si="19"/>
        <v/>
      </c>
      <c r="D229" s="28" t="str">
        <f t="shared" si="20"/>
        <v/>
      </c>
      <c r="E229" s="28">
        <f t="shared" si="21"/>
        <v>0</v>
      </c>
      <c r="F229" s="28">
        <f t="shared" si="22"/>
        <v>0</v>
      </c>
      <c r="G229" s="28" t="str">
        <f t="shared" si="23"/>
        <v/>
      </c>
      <c r="H229" s="45">
        <f>IF(AND(M229&gt;0,M229&lt;=STATS!$C$22),1,"")</f>
        <v>1</v>
      </c>
      <c r="J229" s="11">
        <v>228</v>
      </c>
      <c r="K229">
        <v>46.08522</v>
      </c>
      <c r="L229">
        <v>-91.238439999999997</v>
      </c>
      <c r="M229" s="4">
        <v>4</v>
      </c>
      <c r="N229" s="4" t="s">
        <v>223</v>
      </c>
      <c r="R229" s="7"/>
      <c r="S229" s="7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EZ229" s="42"/>
      <c r="FA229" s="42"/>
      <c r="FB229" s="42"/>
      <c r="FC229" s="42"/>
      <c r="FD229" s="42"/>
    </row>
    <row r="230" spans="2:160">
      <c r="B230" s="28">
        <f t="shared" si="18"/>
        <v>0</v>
      </c>
      <c r="C230" s="28" t="str">
        <f t="shared" si="19"/>
        <v/>
      </c>
      <c r="D230" s="28" t="str">
        <f t="shared" si="20"/>
        <v/>
      </c>
      <c r="E230" s="28">
        <f t="shared" si="21"/>
        <v>0</v>
      </c>
      <c r="F230" s="28">
        <f t="shared" si="22"/>
        <v>0</v>
      </c>
      <c r="G230" s="28" t="str">
        <f t="shared" si="23"/>
        <v/>
      </c>
      <c r="H230" s="45">
        <f>IF(AND(M230&gt;0,M230&lt;=STATS!$C$22),1,"")</f>
        <v>1</v>
      </c>
      <c r="J230" s="11">
        <v>229</v>
      </c>
      <c r="K230">
        <v>46.085230000000003</v>
      </c>
      <c r="L230">
        <v>-91.2376</v>
      </c>
      <c r="M230" s="4">
        <v>4</v>
      </c>
      <c r="N230" s="4" t="s">
        <v>223</v>
      </c>
      <c r="R230" s="7"/>
      <c r="S230" s="7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EZ230" s="42"/>
      <c r="FA230" s="42"/>
      <c r="FB230" s="42"/>
      <c r="FC230" s="42"/>
      <c r="FD230" s="42"/>
    </row>
    <row r="231" spans="2:160">
      <c r="B231" s="28">
        <f t="shared" si="18"/>
        <v>0</v>
      </c>
      <c r="C231" s="28" t="str">
        <f t="shared" si="19"/>
        <v/>
      </c>
      <c r="D231" s="28" t="str">
        <f t="shared" si="20"/>
        <v/>
      </c>
      <c r="E231" s="28">
        <f t="shared" si="21"/>
        <v>0</v>
      </c>
      <c r="F231" s="28">
        <f t="shared" si="22"/>
        <v>0</v>
      </c>
      <c r="G231" s="28" t="str">
        <f t="shared" si="23"/>
        <v/>
      </c>
      <c r="H231" s="45">
        <f>IF(AND(M231&gt;0,M231&lt;=STATS!$C$22),1,"")</f>
        <v>1</v>
      </c>
      <c r="J231" s="11">
        <v>230</v>
      </c>
      <c r="K231">
        <v>46.085239999999999</v>
      </c>
      <c r="L231">
        <v>-91.236760000000004</v>
      </c>
      <c r="M231" s="4">
        <v>5</v>
      </c>
      <c r="N231" s="4" t="s">
        <v>223</v>
      </c>
      <c r="R231" s="7"/>
      <c r="S231" s="7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EZ231" s="42"/>
      <c r="FA231" s="42"/>
      <c r="FB231" s="42"/>
      <c r="FC231" s="42"/>
      <c r="FD231" s="42"/>
    </row>
    <row r="232" spans="2:160">
      <c r="B232" s="28">
        <f t="shared" si="18"/>
        <v>0</v>
      </c>
      <c r="C232" s="28" t="str">
        <f t="shared" si="19"/>
        <v/>
      </c>
      <c r="D232" s="28" t="str">
        <f t="shared" si="20"/>
        <v/>
      </c>
      <c r="E232" s="28">
        <f t="shared" si="21"/>
        <v>0</v>
      </c>
      <c r="F232" s="28">
        <f t="shared" si="22"/>
        <v>0</v>
      </c>
      <c r="G232" s="28" t="str">
        <f t="shared" si="23"/>
        <v/>
      </c>
      <c r="H232" s="45">
        <f>IF(AND(M232&gt;0,M232&lt;=STATS!$C$22),1,"")</f>
        <v>1</v>
      </c>
      <c r="J232" s="11">
        <v>231</v>
      </c>
      <c r="K232">
        <v>46.085250000000002</v>
      </c>
      <c r="L232">
        <v>-91.235910000000004</v>
      </c>
      <c r="M232" s="4">
        <v>5</v>
      </c>
      <c r="N232" s="4" t="s">
        <v>223</v>
      </c>
      <c r="R232" s="7"/>
      <c r="S232" s="7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EZ232" s="42"/>
      <c r="FA232" s="42"/>
      <c r="FB232" s="42"/>
      <c r="FC232" s="42"/>
      <c r="FD232" s="42"/>
    </row>
    <row r="233" spans="2:160">
      <c r="B233" s="28">
        <f t="shared" si="18"/>
        <v>0</v>
      </c>
      <c r="C233" s="28" t="str">
        <f t="shared" si="19"/>
        <v/>
      </c>
      <c r="D233" s="28" t="str">
        <f t="shared" si="20"/>
        <v/>
      </c>
      <c r="E233" s="28">
        <f t="shared" si="21"/>
        <v>0</v>
      </c>
      <c r="F233" s="28">
        <f t="shared" si="22"/>
        <v>0</v>
      </c>
      <c r="G233" s="28" t="str">
        <f t="shared" si="23"/>
        <v/>
      </c>
      <c r="H233" s="45">
        <f>IF(AND(M233&gt;0,M233&lt;=STATS!$C$22),1,"")</f>
        <v>1</v>
      </c>
      <c r="J233" s="11">
        <v>232</v>
      </c>
      <c r="K233">
        <v>46.085259999999998</v>
      </c>
      <c r="L233">
        <v>-91.235079999999996</v>
      </c>
      <c r="M233" s="4">
        <v>4</v>
      </c>
      <c r="N233" s="4" t="s">
        <v>223</v>
      </c>
      <c r="R233" s="7"/>
      <c r="S233" s="7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EZ233" s="42"/>
      <c r="FA233" s="42"/>
      <c r="FB233" s="42"/>
      <c r="FC233" s="42"/>
      <c r="FD233" s="42"/>
    </row>
    <row r="234" spans="2:160">
      <c r="B234" s="28">
        <f t="shared" si="18"/>
        <v>0</v>
      </c>
      <c r="C234" s="28" t="str">
        <f t="shared" si="19"/>
        <v/>
      </c>
      <c r="D234" s="28" t="str">
        <f t="shared" si="20"/>
        <v/>
      </c>
      <c r="E234" s="28">
        <f t="shared" si="21"/>
        <v>0</v>
      </c>
      <c r="F234" s="28">
        <f t="shared" si="22"/>
        <v>0</v>
      </c>
      <c r="G234" s="28" t="str">
        <f t="shared" si="23"/>
        <v/>
      </c>
      <c r="H234" s="45">
        <f>IF(AND(M234&gt;0,M234&lt;=STATS!$C$22),1,"")</f>
        <v>1</v>
      </c>
      <c r="J234" s="11">
        <v>233</v>
      </c>
      <c r="K234">
        <v>46.085270000000001</v>
      </c>
      <c r="L234">
        <v>-91.234229999999997</v>
      </c>
      <c r="M234" s="4">
        <v>4.5</v>
      </c>
      <c r="N234" s="4" t="s">
        <v>223</v>
      </c>
      <c r="R234" s="7"/>
      <c r="S234" s="7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EZ234" s="42"/>
      <c r="FA234" s="42"/>
      <c r="FB234" s="42"/>
      <c r="FC234" s="42"/>
      <c r="FD234" s="42"/>
    </row>
    <row r="235" spans="2:160">
      <c r="B235" s="28">
        <f t="shared" si="18"/>
        <v>0</v>
      </c>
      <c r="C235" s="28" t="str">
        <f t="shared" si="19"/>
        <v/>
      </c>
      <c r="D235" s="28" t="str">
        <f t="shared" si="20"/>
        <v/>
      </c>
      <c r="E235" s="28">
        <f t="shared" si="21"/>
        <v>0</v>
      </c>
      <c r="F235" s="28">
        <f t="shared" si="22"/>
        <v>0</v>
      </c>
      <c r="G235" s="28" t="str">
        <f t="shared" si="23"/>
        <v/>
      </c>
      <c r="H235" s="45">
        <f>IF(AND(M235&gt;0,M235&lt;=STATS!$C$22),1,"")</f>
        <v>1</v>
      </c>
      <c r="J235" s="11">
        <v>234</v>
      </c>
      <c r="K235">
        <v>46.085279999999997</v>
      </c>
      <c r="L235">
        <v>-91.23339</v>
      </c>
      <c r="M235" s="4">
        <v>5</v>
      </c>
      <c r="N235" s="4" t="s">
        <v>223</v>
      </c>
      <c r="R235" s="7"/>
      <c r="S235" s="7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EZ235" s="42"/>
      <c r="FA235" s="42"/>
      <c r="FB235" s="42"/>
      <c r="FC235" s="42"/>
      <c r="FD235" s="42"/>
    </row>
    <row r="236" spans="2:160">
      <c r="B236" s="28">
        <f t="shared" si="18"/>
        <v>0</v>
      </c>
      <c r="C236" s="28" t="str">
        <f t="shared" si="19"/>
        <v/>
      </c>
      <c r="D236" s="28" t="str">
        <f t="shared" si="20"/>
        <v/>
      </c>
      <c r="E236" s="28">
        <f t="shared" si="21"/>
        <v>0</v>
      </c>
      <c r="F236" s="28">
        <f t="shared" si="22"/>
        <v>0</v>
      </c>
      <c r="G236" s="28" t="str">
        <f t="shared" si="23"/>
        <v/>
      </c>
      <c r="H236" s="45">
        <f>IF(AND(M236&gt;0,M236&lt;=STATS!$C$22),1,"")</f>
        <v>1</v>
      </c>
      <c r="J236" s="11">
        <v>235</v>
      </c>
      <c r="K236">
        <v>46.085290000000001</v>
      </c>
      <c r="L236">
        <v>-91.232550000000003</v>
      </c>
      <c r="M236" s="4">
        <v>6</v>
      </c>
      <c r="N236" s="4" t="s">
        <v>225</v>
      </c>
      <c r="R236" s="7"/>
      <c r="S236" s="7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EZ236" s="42"/>
      <c r="FA236" s="42"/>
      <c r="FB236" s="42"/>
      <c r="FC236" s="42"/>
      <c r="FD236" s="42"/>
    </row>
    <row r="237" spans="2:160">
      <c r="B237" s="28">
        <f t="shared" si="18"/>
        <v>0</v>
      </c>
      <c r="C237" s="28" t="str">
        <f t="shared" si="19"/>
        <v/>
      </c>
      <c r="D237" s="28" t="str">
        <f t="shared" si="20"/>
        <v/>
      </c>
      <c r="E237" s="28" t="str">
        <f t="shared" si="21"/>
        <v/>
      </c>
      <c r="F237" s="28" t="str">
        <f t="shared" si="22"/>
        <v/>
      </c>
      <c r="G237" s="28" t="str">
        <f t="shared" si="23"/>
        <v/>
      </c>
      <c r="H237" s="45" t="str">
        <f>IF(AND(M237&gt;0,M237&lt;=STATS!$C$22),1,"")</f>
        <v/>
      </c>
      <c r="J237" s="11">
        <v>236</v>
      </c>
      <c r="K237">
        <v>46.085299999999997</v>
      </c>
      <c r="L237">
        <v>-91.231710000000007</v>
      </c>
      <c r="M237" s="4">
        <v>18</v>
      </c>
      <c r="N237" s="4" t="s">
        <v>223</v>
      </c>
      <c r="R237" s="7"/>
      <c r="S237" s="7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EZ237" s="42"/>
      <c r="FA237" s="42"/>
      <c r="FB237" s="42"/>
      <c r="FC237" s="42"/>
      <c r="FD237" s="42"/>
    </row>
    <row r="238" spans="2:160">
      <c r="B238" s="28">
        <f t="shared" si="18"/>
        <v>0</v>
      </c>
      <c r="C238" s="28" t="str">
        <f t="shared" si="19"/>
        <v/>
      </c>
      <c r="D238" s="28" t="str">
        <f t="shared" si="20"/>
        <v/>
      </c>
      <c r="E238" s="28" t="str">
        <f t="shared" si="21"/>
        <v/>
      </c>
      <c r="F238" s="28" t="str">
        <f t="shared" si="22"/>
        <v/>
      </c>
      <c r="G238" s="28" t="str">
        <f t="shared" si="23"/>
        <v/>
      </c>
      <c r="H238" s="45" t="str">
        <f>IF(AND(M238&gt;0,M238&lt;=STATS!$C$22),1,"")</f>
        <v/>
      </c>
      <c r="J238" s="11">
        <v>237</v>
      </c>
      <c r="K238">
        <v>46.085299999999997</v>
      </c>
      <c r="L238">
        <v>-91.230869999999996</v>
      </c>
      <c r="M238" s="4">
        <v>21</v>
      </c>
      <c r="R238" s="7"/>
      <c r="S238" s="7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EZ238" s="42"/>
      <c r="FA238" s="42"/>
      <c r="FB238" s="42"/>
      <c r="FC238" s="42"/>
      <c r="FD238" s="42"/>
    </row>
    <row r="239" spans="2:160">
      <c r="B239" s="28">
        <f t="shared" si="18"/>
        <v>0</v>
      </c>
      <c r="C239" s="28" t="str">
        <f t="shared" si="19"/>
        <v/>
      </c>
      <c r="D239" s="28" t="str">
        <f t="shared" si="20"/>
        <v/>
      </c>
      <c r="E239" s="28" t="str">
        <f t="shared" si="21"/>
        <v/>
      </c>
      <c r="F239" s="28" t="str">
        <f t="shared" si="22"/>
        <v/>
      </c>
      <c r="G239" s="28" t="str">
        <f t="shared" si="23"/>
        <v/>
      </c>
      <c r="H239" s="45" t="str">
        <f>IF(AND(M239&gt;0,M239&lt;=STATS!$C$22),1,"")</f>
        <v/>
      </c>
      <c r="J239" s="11">
        <v>238</v>
      </c>
      <c r="K239">
        <v>46.08531</v>
      </c>
      <c r="L239">
        <v>-91.230029999999999</v>
      </c>
      <c r="M239" s="4">
        <v>19.5</v>
      </c>
      <c r="R239" s="7"/>
      <c r="S239" s="7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EZ239" s="42"/>
      <c r="FA239" s="42"/>
      <c r="FB239" s="42"/>
      <c r="FC239" s="42"/>
      <c r="FD239" s="42"/>
    </row>
    <row r="240" spans="2:160">
      <c r="B240" s="28">
        <f t="shared" si="18"/>
        <v>0</v>
      </c>
      <c r="C240" s="28" t="str">
        <f t="shared" si="19"/>
        <v/>
      </c>
      <c r="D240" s="28" t="str">
        <f t="shared" si="20"/>
        <v/>
      </c>
      <c r="E240" s="28">
        <f t="shared" si="21"/>
        <v>0</v>
      </c>
      <c r="F240" s="28">
        <f t="shared" si="22"/>
        <v>0</v>
      </c>
      <c r="G240" s="28" t="str">
        <f t="shared" si="23"/>
        <v/>
      </c>
      <c r="H240" s="45">
        <f>IF(AND(M240&gt;0,M240&lt;=STATS!$C$22),1,"")</f>
        <v>1</v>
      </c>
      <c r="J240" s="11">
        <v>239</v>
      </c>
      <c r="K240">
        <v>46.085320000000003</v>
      </c>
      <c r="L240">
        <v>-91.229190000000003</v>
      </c>
      <c r="M240" s="4">
        <v>10</v>
      </c>
      <c r="N240" s="4" t="s">
        <v>223</v>
      </c>
      <c r="R240" s="7"/>
      <c r="S240" s="7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EZ240" s="42"/>
      <c r="FA240" s="42"/>
      <c r="FB240" s="42"/>
      <c r="FC240" s="42"/>
      <c r="FD240" s="42"/>
    </row>
    <row r="241" spans="2:160">
      <c r="B241" s="28">
        <f t="shared" si="18"/>
        <v>0</v>
      </c>
      <c r="C241" s="28" t="str">
        <f t="shared" si="19"/>
        <v/>
      </c>
      <c r="D241" s="28" t="str">
        <f t="shared" si="20"/>
        <v/>
      </c>
      <c r="E241" s="28">
        <f t="shared" si="21"/>
        <v>0</v>
      </c>
      <c r="F241" s="28">
        <f t="shared" si="22"/>
        <v>0</v>
      </c>
      <c r="G241" s="28" t="str">
        <f t="shared" si="23"/>
        <v/>
      </c>
      <c r="H241" s="45">
        <f>IF(AND(M241&gt;0,M241&lt;=STATS!$C$22),1,"")</f>
        <v>1</v>
      </c>
      <c r="J241" s="11">
        <v>240</v>
      </c>
      <c r="K241">
        <v>46.085329999999999</v>
      </c>
      <c r="L241">
        <v>-91.228350000000006</v>
      </c>
      <c r="M241" s="4">
        <v>8</v>
      </c>
      <c r="N241" s="4" t="s">
        <v>223</v>
      </c>
      <c r="R241" s="7"/>
      <c r="S241" s="7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EZ241" s="42"/>
      <c r="FA241" s="42"/>
      <c r="FB241" s="42"/>
      <c r="FC241" s="42"/>
      <c r="FD241" s="42"/>
    </row>
    <row r="242" spans="2:160">
      <c r="B242" s="28">
        <f t="shared" si="18"/>
        <v>0</v>
      </c>
      <c r="C242" s="28" t="str">
        <f t="shared" si="19"/>
        <v/>
      </c>
      <c r="D242" s="28" t="str">
        <f t="shared" si="20"/>
        <v/>
      </c>
      <c r="E242" s="28">
        <f t="shared" si="21"/>
        <v>0</v>
      </c>
      <c r="F242" s="28">
        <f t="shared" si="22"/>
        <v>0</v>
      </c>
      <c r="G242" s="28" t="str">
        <f t="shared" si="23"/>
        <v/>
      </c>
      <c r="H242" s="45">
        <f>IF(AND(M242&gt;0,M242&lt;=STATS!$C$22),1,"")</f>
        <v>1</v>
      </c>
      <c r="J242" s="11">
        <v>241</v>
      </c>
      <c r="K242">
        <v>46.085810000000002</v>
      </c>
      <c r="L242">
        <v>-91.23845</v>
      </c>
      <c r="M242" s="4">
        <v>2</v>
      </c>
      <c r="N242" s="4" t="s">
        <v>223</v>
      </c>
      <c r="R242" s="7"/>
      <c r="S242" s="7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EZ242" s="42"/>
      <c r="FA242" s="42"/>
      <c r="FB242" s="42"/>
      <c r="FC242" s="42"/>
      <c r="FD242" s="42"/>
    </row>
    <row r="243" spans="2:160">
      <c r="B243" s="28">
        <f t="shared" si="18"/>
        <v>0</v>
      </c>
      <c r="C243" s="28" t="str">
        <f t="shared" si="19"/>
        <v/>
      </c>
      <c r="D243" s="28" t="str">
        <f t="shared" si="20"/>
        <v/>
      </c>
      <c r="E243" s="28">
        <f t="shared" si="21"/>
        <v>0</v>
      </c>
      <c r="F243" s="28">
        <f t="shared" si="22"/>
        <v>0</v>
      </c>
      <c r="G243" s="28" t="str">
        <f t="shared" si="23"/>
        <v/>
      </c>
      <c r="H243" s="45">
        <f>IF(AND(M243&gt;0,M243&lt;=STATS!$C$22),1,"")</f>
        <v>1</v>
      </c>
      <c r="J243" s="11">
        <v>242</v>
      </c>
      <c r="K243">
        <v>46.085819999999998</v>
      </c>
      <c r="L243">
        <v>-91.237610000000004</v>
      </c>
      <c r="M243" s="4">
        <v>4</v>
      </c>
      <c r="N243" s="4" t="s">
        <v>223</v>
      </c>
      <c r="R243" s="7"/>
      <c r="S243" s="7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EZ243" s="42"/>
      <c r="FA243" s="42"/>
      <c r="FB243" s="42"/>
      <c r="FC243" s="42"/>
      <c r="FD243" s="42"/>
    </row>
    <row r="244" spans="2:160">
      <c r="B244" s="28">
        <f t="shared" si="18"/>
        <v>0</v>
      </c>
      <c r="C244" s="28" t="str">
        <f t="shared" si="19"/>
        <v/>
      </c>
      <c r="D244" s="28" t="str">
        <f t="shared" si="20"/>
        <v/>
      </c>
      <c r="E244" s="28">
        <f t="shared" si="21"/>
        <v>0</v>
      </c>
      <c r="F244" s="28">
        <f t="shared" si="22"/>
        <v>0</v>
      </c>
      <c r="G244" s="28" t="str">
        <f t="shared" si="23"/>
        <v/>
      </c>
      <c r="H244" s="45">
        <f>IF(AND(M244&gt;0,M244&lt;=STATS!$C$22),1,"")</f>
        <v>1</v>
      </c>
      <c r="J244" s="11">
        <v>243</v>
      </c>
      <c r="K244">
        <v>46.085830000000001</v>
      </c>
      <c r="L244">
        <v>-91.236770000000007</v>
      </c>
      <c r="M244" s="4">
        <v>1.5</v>
      </c>
      <c r="N244" s="4" t="s">
        <v>225</v>
      </c>
      <c r="R244" s="7"/>
      <c r="S244" s="7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EZ244" s="42"/>
      <c r="FA244" s="42"/>
      <c r="FB244" s="42"/>
      <c r="FC244" s="42"/>
      <c r="FD244" s="42"/>
    </row>
    <row r="245" spans="2:160">
      <c r="B245" s="28">
        <f t="shared" si="18"/>
        <v>0</v>
      </c>
      <c r="C245" s="28" t="str">
        <f t="shared" si="19"/>
        <v/>
      </c>
      <c r="D245" s="28" t="str">
        <f t="shared" si="20"/>
        <v/>
      </c>
      <c r="E245" s="28">
        <f t="shared" si="21"/>
        <v>0</v>
      </c>
      <c r="F245" s="28">
        <f t="shared" si="22"/>
        <v>0</v>
      </c>
      <c r="G245" s="28" t="str">
        <f t="shared" si="23"/>
        <v/>
      </c>
      <c r="H245" s="45">
        <f>IF(AND(M245&gt;0,M245&lt;=STATS!$C$22),1,"")</f>
        <v>1</v>
      </c>
      <c r="J245" s="11">
        <v>244</v>
      </c>
      <c r="K245">
        <v>46.085830000000001</v>
      </c>
      <c r="L245">
        <v>-91.235929999999996</v>
      </c>
      <c r="M245" s="4">
        <v>4</v>
      </c>
      <c r="N245" s="4" t="s">
        <v>223</v>
      </c>
      <c r="R245" s="7"/>
      <c r="S245" s="7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EZ245" s="42"/>
      <c r="FA245" s="42"/>
      <c r="FB245" s="42"/>
      <c r="FC245" s="42"/>
      <c r="FD245" s="42"/>
    </row>
    <row r="246" spans="2:160">
      <c r="B246" s="28">
        <f t="shared" si="18"/>
        <v>0</v>
      </c>
      <c r="C246" s="28" t="str">
        <f t="shared" si="19"/>
        <v/>
      </c>
      <c r="D246" s="28" t="str">
        <f t="shared" si="20"/>
        <v/>
      </c>
      <c r="E246" s="28">
        <f t="shared" si="21"/>
        <v>0</v>
      </c>
      <c r="F246" s="28">
        <f t="shared" si="22"/>
        <v>0</v>
      </c>
      <c r="G246" s="28" t="str">
        <f t="shared" si="23"/>
        <v/>
      </c>
      <c r="H246" s="45">
        <f>IF(AND(M246&gt;0,M246&lt;=STATS!$C$22),1,"")</f>
        <v>1</v>
      </c>
      <c r="J246" s="11">
        <v>245</v>
      </c>
      <c r="K246">
        <v>46.085839999999997</v>
      </c>
      <c r="L246">
        <v>-91.23509</v>
      </c>
      <c r="M246" s="4">
        <v>5</v>
      </c>
      <c r="N246" s="4" t="s">
        <v>223</v>
      </c>
      <c r="R246" s="7"/>
      <c r="S246" s="7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EZ246" s="42"/>
      <c r="FA246" s="42"/>
      <c r="FB246" s="42"/>
      <c r="FC246" s="42"/>
      <c r="FD246" s="42"/>
    </row>
    <row r="247" spans="2:160">
      <c r="B247" s="28">
        <f t="shared" si="18"/>
        <v>0</v>
      </c>
      <c r="C247" s="28" t="str">
        <f t="shared" si="19"/>
        <v/>
      </c>
      <c r="D247" s="28" t="str">
        <f t="shared" si="20"/>
        <v/>
      </c>
      <c r="E247" s="28">
        <f t="shared" si="21"/>
        <v>0</v>
      </c>
      <c r="F247" s="28">
        <f t="shared" si="22"/>
        <v>0</v>
      </c>
      <c r="G247" s="28" t="str">
        <f t="shared" si="23"/>
        <v/>
      </c>
      <c r="H247" s="45">
        <f>IF(AND(M247&gt;0,M247&lt;=STATS!$C$22),1,"")</f>
        <v>1</v>
      </c>
      <c r="J247" s="11">
        <v>246</v>
      </c>
      <c r="K247">
        <v>46.085850000000001</v>
      </c>
      <c r="L247">
        <v>-91.234250000000003</v>
      </c>
      <c r="M247" s="4">
        <v>5.5</v>
      </c>
      <c r="N247" s="4" t="s">
        <v>223</v>
      </c>
      <c r="R247" s="7"/>
      <c r="S247" s="7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EZ247" s="42"/>
      <c r="FA247" s="42"/>
      <c r="FB247" s="42"/>
      <c r="FC247" s="42"/>
      <c r="FD247" s="42"/>
    </row>
    <row r="248" spans="2:160">
      <c r="B248" s="28">
        <f t="shared" si="18"/>
        <v>0</v>
      </c>
      <c r="C248" s="28" t="str">
        <f t="shared" si="19"/>
        <v/>
      </c>
      <c r="D248" s="28" t="str">
        <f t="shared" si="20"/>
        <v/>
      </c>
      <c r="E248" s="28">
        <f t="shared" si="21"/>
        <v>0</v>
      </c>
      <c r="F248" s="28">
        <f t="shared" si="22"/>
        <v>0</v>
      </c>
      <c r="G248" s="28" t="str">
        <f t="shared" si="23"/>
        <v/>
      </c>
      <c r="H248" s="45">
        <f>IF(AND(M248&gt;0,M248&lt;=STATS!$C$22),1,"")</f>
        <v>1</v>
      </c>
      <c r="J248" s="11">
        <v>247</v>
      </c>
      <c r="K248">
        <v>46.085859999999997</v>
      </c>
      <c r="L248">
        <v>-91.233410000000006</v>
      </c>
      <c r="M248" s="4">
        <v>5.5</v>
      </c>
      <c r="N248" s="4" t="s">
        <v>223</v>
      </c>
      <c r="R248" s="7"/>
      <c r="S248" s="7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EZ248" s="42"/>
      <c r="FA248" s="42"/>
      <c r="FB248" s="42"/>
      <c r="FC248" s="42"/>
      <c r="FD248" s="42"/>
    </row>
    <row r="249" spans="2:160">
      <c r="B249" s="28">
        <f t="shared" si="18"/>
        <v>0</v>
      </c>
      <c r="C249" s="28" t="str">
        <f t="shared" si="19"/>
        <v/>
      </c>
      <c r="D249" s="28" t="str">
        <f t="shared" si="20"/>
        <v/>
      </c>
      <c r="E249" s="28">
        <f t="shared" si="21"/>
        <v>0</v>
      </c>
      <c r="F249" s="28">
        <f t="shared" si="22"/>
        <v>0</v>
      </c>
      <c r="G249" s="28" t="str">
        <f t="shared" si="23"/>
        <v/>
      </c>
      <c r="H249" s="45">
        <f>IF(AND(M249&gt;0,M249&lt;=STATS!$C$22),1,"")</f>
        <v>1</v>
      </c>
      <c r="J249" s="11">
        <v>248</v>
      </c>
      <c r="K249">
        <v>46.08587</v>
      </c>
      <c r="L249">
        <v>-91.232569999999996</v>
      </c>
      <c r="M249" s="4">
        <v>5.5</v>
      </c>
      <c r="N249" s="4" t="s">
        <v>223</v>
      </c>
      <c r="R249" s="7"/>
      <c r="S249" s="7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EZ249" s="42"/>
      <c r="FA249" s="42"/>
      <c r="FB249" s="42"/>
      <c r="FC249" s="42"/>
      <c r="FD249" s="42"/>
    </row>
    <row r="250" spans="2:160">
      <c r="B250" s="28">
        <f t="shared" si="18"/>
        <v>0</v>
      </c>
      <c r="C250" s="28" t="str">
        <f t="shared" si="19"/>
        <v/>
      </c>
      <c r="D250" s="28" t="str">
        <f t="shared" si="20"/>
        <v/>
      </c>
      <c r="E250" s="28">
        <f t="shared" si="21"/>
        <v>0</v>
      </c>
      <c r="F250" s="28">
        <f t="shared" si="22"/>
        <v>0</v>
      </c>
      <c r="G250" s="28" t="str">
        <f t="shared" si="23"/>
        <v/>
      </c>
      <c r="H250" s="45">
        <f>IF(AND(M250&gt;0,M250&lt;=STATS!$C$22),1,"")</f>
        <v>1</v>
      </c>
      <c r="J250" s="11">
        <v>249</v>
      </c>
      <c r="K250">
        <v>46.085880000000003</v>
      </c>
      <c r="L250">
        <v>-91.231729999999999</v>
      </c>
      <c r="M250" s="4">
        <v>3</v>
      </c>
      <c r="N250" s="4" t="s">
        <v>225</v>
      </c>
      <c r="R250" s="7"/>
      <c r="S250" s="7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EZ250" s="42"/>
      <c r="FA250" s="42"/>
      <c r="FB250" s="42"/>
      <c r="FC250" s="42"/>
      <c r="FD250" s="42"/>
    </row>
    <row r="251" spans="2:160">
      <c r="B251" s="28">
        <f t="shared" si="18"/>
        <v>0</v>
      </c>
      <c r="C251" s="28" t="str">
        <f t="shared" si="19"/>
        <v/>
      </c>
      <c r="D251" s="28" t="str">
        <f t="shared" si="20"/>
        <v/>
      </c>
      <c r="E251" s="28" t="str">
        <f t="shared" si="21"/>
        <v/>
      </c>
      <c r="F251" s="28" t="str">
        <f t="shared" si="22"/>
        <v/>
      </c>
      <c r="G251" s="28" t="str">
        <f t="shared" si="23"/>
        <v/>
      </c>
      <c r="H251" s="45" t="str">
        <f>IF(AND(M251&gt;0,M251&lt;=STATS!$C$22),1,"")</f>
        <v/>
      </c>
      <c r="J251" s="11">
        <v>250</v>
      </c>
      <c r="K251">
        <v>46.085889999999999</v>
      </c>
      <c r="L251">
        <v>-91.230879999999999</v>
      </c>
      <c r="M251" s="4">
        <v>22.5</v>
      </c>
      <c r="R251" s="7"/>
      <c r="S251" s="7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EZ251" s="42"/>
      <c r="FA251" s="42"/>
      <c r="FB251" s="42"/>
      <c r="FC251" s="42"/>
      <c r="FD251" s="42"/>
    </row>
    <row r="252" spans="2:160">
      <c r="B252" s="28">
        <f t="shared" si="18"/>
        <v>0</v>
      </c>
      <c r="C252" s="28" t="str">
        <f t="shared" si="19"/>
        <v/>
      </c>
      <c r="D252" s="28" t="str">
        <f t="shared" si="20"/>
        <v/>
      </c>
      <c r="E252" s="28" t="str">
        <f t="shared" si="21"/>
        <v/>
      </c>
      <c r="F252" s="28" t="str">
        <f t="shared" si="22"/>
        <v/>
      </c>
      <c r="G252" s="28" t="str">
        <f t="shared" si="23"/>
        <v/>
      </c>
      <c r="H252" s="45" t="str">
        <f>IF(AND(M252&gt;0,M252&lt;=STATS!$C$22),1,"")</f>
        <v/>
      </c>
      <c r="J252" s="11">
        <v>251</v>
      </c>
      <c r="K252">
        <v>46.085900000000002</v>
      </c>
      <c r="L252">
        <v>-91.230040000000002</v>
      </c>
      <c r="M252" s="4">
        <v>19.5</v>
      </c>
      <c r="R252" s="7"/>
      <c r="S252" s="7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EZ252" s="42"/>
      <c r="FA252" s="42"/>
      <c r="FB252" s="42"/>
      <c r="FC252" s="42"/>
      <c r="FD252" s="42"/>
    </row>
    <row r="253" spans="2:160">
      <c r="B253" s="28">
        <f t="shared" si="18"/>
        <v>0</v>
      </c>
      <c r="C253" s="28" t="str">
        <f t="shared" si="19"/>
        <v/>
      </c>
      <c r="D253" s="28" t="str">
        <f t="shared" si="20"/>
        <v/>
      </c>
      <c r="E253" s="28">
        <f t="shared" si="21"/>
        <v>0</v>
      </c>
      <c r="F253" s="28">
        <f t="shared" si="22"/>
        <v>0</v>
      </c>
      <c r="G253" s="28" t="str">
        <f t="shared" si="23"/>
        <v/>
      </c>
      <c r="H253" s="45">
        <f>IF(AND(M253&gt;0,M253&lt;=STATS!$C$22),1,"")</f>
        <v>1</v>
      </c>
      <c r="J253" s="11">
        <v>252</v>
      </c>
      <c r="K253">
        <v>46.085909999999998</v>
      </c>
      <c r="L253">
        <v>-91.229200000000006</v>
      </c>
      <c r="M253" s="4">
        <v>9.5</v>
      </c>
      <c r="N253" s="4" t="s">
        <v>223</v>
      </c>
      <c r="R253" s="7"/>
      <c r="S253" s="7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EZ253" s="42"/>
      <c r="FA253" s="42"/>
      <c r="FB253" s="42"/>
      <c r="FC253" s="42"/>
      <c r="FD253" s="42"/>
    </row>
    <row r="254" spans="2:160">
      <c r="B254" s="28">
        <f t="shared" si="18"/>
        <v>0</v>
      </c>
      <c r="C254" s="28" t="str">
        <f t="shared" si="19"/>
        <v/>
      </c>
      <c r="D254" s="28" t="str">
        <f t="shared" si="20"/>
        <v/>
      </c>
      <c r="E254" s="28">
        <f t="shared" si="21"/>
        <v>0</v>
      </c>
      <c r="F254" s="28">
        <f t="shared" si="22"/>
        <v>0</v>
      </c>
      <c r="G254" s="28" t="str">
        <f t="shared" si="23"/>
        <v/>
      </c>
      <c r="H254" s="45">
        <f>IF(AND(M254&gt;0,M254&lt;=STATS!$C$22),1,"")</f>
        <v>1</v>
      </c>
      <c r="J254" s="11">
        <v>253</v>
      </c>
      <c r="K254">
        <v>46.085920000000002</v>
      </c>
      <c r="L254">
        <v>-91.228359999999995</v>
      </c>
      <c r="M254" s="4">
        <v>9</v>
      </c>
      <c r="N254" s="4" t="s">
        <v>223</v>
      </c>
      <c r="R254" s="7"/>
      <c r="S254" s="7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EZ254" s="42"/>
      <c r="FA254" s="42"/>
      <c r="FB254" s="42"/>
      <c r="FC254" s="42"/>
      <c r="FD254" s="42"/>
    </row>
    <row r="255" spans="2:160">
      <c r="B255" s="28">
        <f t="shared" si="18"/>
        <v>0</v>
      </c>
      <c r="C255" s="28" t="str">
        <f t="shared" si="19"/>
        <v/>
      </c>
      <c r="D255" s="28" t="str">
        <f t="shared" si="20"/>
        <v/>
      </c>
      <c r="E255" s="28">
        <f t="shared" si="21"/>
        <v>0</v>
      </c>
      <c r="F255" s="28">
        <f t="shared" si="22"/>
        <v>0</v>
      </c>
      <c r="G255" s="28" t="str">
        <f t="shared" si="23"/>
        <v/>
      </c>
      <c r="H255" s="45">
        <f>IF(AND(M255&gt;0,M255&lt;=STATS!$C$22),1,"")</f>
        <v>1</v>
      </c>
      <c r="J255" s="11">
        <v>254</v>
      </c>
      <c r="K255">
        <v>46.085929999999998</v>
      </c>
      <c r="L255">
        <v>-91.227519999999998</v>
      </c>
      <c r="M255" s="4">
        <v>3</v>
      </c>
      <c r="N255" s="4" t="s">
        <v>224</v>
      </c>
      <c r="R255" s="7"/>
      <c r="S255" s="7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EZ255" s="42"/>
      <c r="FA255" s="42"/>
      <c r="FB255" s="42"/>
      <c r="FC255" s="42"/>
      <c r="FD255" s="42"/>
    </row>
    <row r="256" spans="2:160">
      <c r="B256" s="28">
        <f t="shared" si="18"/>
        <v>0</v>
      </c>
      <c r="C256" s="28" t="str">
        <f t="shared" si="19"/>
        <v/>
      </c>
      <c r="D256" s="28" t="str">
        <f t="shared" si="20"/>
        <v/>
      </c>
      <c r="E256" s="28">
        <f t="shared" si="21"/>
        <v>0</v>
      </c>
      <c r="F256" s="28">
        <f t="shared" si="22"/>
        <v>0</v>
      </c>
      <c r="G256" s="28" t="str">
        <f t="shared" si="23"/>
        <v/>
      </c>
      <c r="H256" s="45">
        <f>IF(AND(M256&gt;0,M256&lt;=STATS!$C$22),1,"")</f>
        <v>1</v>
      </c>
      <c r="J256" s="11">
        <v>255</v>
      </c>
      <c r="K256">
        <v>46.086399999999998</v>
      </c>
      <c r="L256">
        <v>-91.237620000000007</v>
      </c>
      <c r="M256" s="4">
        <v>2</v>
      </c>
      <c r="N256" s="4" t="s">
        <v>223</v>
      </c>
      <c r="R256" s="7"/>
      <c r="S256" s="7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EZ256" s="42"/>
      <c r="FA256" s="42"/>
      <c r="FB256" s="42"/>
      <c r="FC256" s="42"/>
      <c r="FD256" s="42"/>
    </row>
    <row r="257" spans="2:160">
      <c r="B257" s="28">
        <f t="shared" si="18"/>
        <v>0</v>
      </c>
      <c r="C257" s="28" t="str">
        <f t="shared" si="19"/>
        <v/>
      </c>
      <c r="D257" s="28" t="str">
        <f t="shared" si="20"/>
        <v/>
      </c>
      <c r="E257" s="28">
        <f t="shared" si="21"/>
        <v>0</v>
      </c>
      <c r="F257" s="28">
        <f t="shared" si="22"/>
        <v>0</v>
      </c>
      <c r="G257" s="28" t="str">
        <f t="shared" si="23"/>
        <v/>
      </c>
      <c r="H257" s="45">
        <f>IF(AND(M257&gt;0,M257&lt;=STATS!$C$22),1,"")</f>
        <v>1</v>
      </c>
      <c r="J257" s="11">
        <v>256</v>
      </c>
      <c r="K257">
        <v>46.086410000000001</v>
      </c>
      <c r="L257">
        <v>-91.236779999999996</v>
      </c>
      <c r="M257" s="4">
        <v>4</v>
      </c>
      <c r="N257" s="4" t="s">
        <v>223</v>
      </c>
      <c r="R257" s="7"/>
      <c r="S257" s="7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EZ257" s="42"/>
      <c r="FA257" s="42"/>
      <c r="FB257" s="42"/>
      <c r="FC257" s="42"/>
      <c r="FD257" s="42"/>
    </row>
    <row r="258" spans="2:160">
      <c r="B258" s="28">
        <f t="shared" ref="B258:B287" si="24">COUNT(R258:EY258,FE258:FM258)</f>
        <v>0</v>
      </c>
      <c r="C258" s="28" t="str">
        <f t="shared" ref="C258:C287" si="25">IF(COUNT(R258:EY258,FE258:FM258)&gt;0,COUNT(R258:EY258,FE258:FM258),"")</f>
        <v/>
      </c>
      <c r="D258" s="28" t="str">
        <f t="shared" ref="D258:D287" si="26">IF(COUNT(T258:BJ258,BL258:BT258,BV258:CB258,CD258:EY258,FE258:FM258)&gt;0,COUNT(T258:BJ258,BL258:BT258,BV258:CB258,CD258:EY258,FE258:FM258),"")</f>
        <v/>
      </c>
      <c r="E258" s="28">
        <f t="shared" ref="E258:E287" si="27">IF(H258=1,COUNT(R258:EY258,FE258:FM258),"")</f>
        <v>0</v>
      </c>
      <c r="F258" s="28">
        <f t="shared" ref="F258:F287" si="28">IF(H258=1,COUNT(T258:BJ258,BL258:BT258,BV258:CB258,CD258:EY258,FE258:FM258),"")</f>
        <v>0</v>
      </c>
      <c r="G258" s="28" t="str">
        <f t="shared" ref="G258:G287" si="29">IF($B258&gt;=1,$M258,"")</f>
        <v/>
      </c>
      <c r="H258" s="45">
        <f>IF(AND(M258&gt;0,M258&lt;=STATS!$C$22),1,"")</f>
        <v>1</v>
      </c>
      <c r="J258" s="11">
        <v>257</v>
      </c>
      <c r="K258">
        <v>46.086419999999997</v>
      </c>
      <c r="L258">
        <v>-91.235939999999999</v>
      </c>
      <c r="M258" s="4">
        <v>5</v>
      </c>
      <c r="N258" s="4" t="s">
        <v>223</v>
      </c>
      <c r="R258" s="7"/>
      <c r="S258" s="7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EZ258" s="42"/>
      <c r="FA258" s="42"/>
      <c r="FB258" s="42"/>
      <c r="FC258" s="42"/>
      <c r="FD258" s="42"/>
    </row>
    <row r="259" spans="2:160">
      <c r="B259" s="28">
        <f t="shared" si="24"/>
        <v>0</v>
      </c>
      <c r="C259" s="28" t="str">
        <f t="shared" si="25"/>
        <v/>
      </c>
      <c r="D259" s="28" t="str">
        <f t="shared" si="26"/>
        <v/>
      </c>
      <c r="E259" s="28">
        <f t="shared" si="27"/>
        <v>0</v>
      </c>
      <c r="F259" s="28">
        <f t="shared" si="28"/>
        <v>0</v>
      </c>
      <c r="G259" s="28" t="str">
        <f t="shared" si="29"/>
        <v/>
      </c>
      <c r="H259" s="45">
        <f>IF(AND(M259&gt;0,M259&lt;=STATS!$C$22),1,"")</f>
        <v>1</v>
      </c>
      <c r="J259" s="11">
        <v>258</v>
      </c>
      <c r="K259">
        <v>46.08643</v>
      </c>
      <c r="L259">
        <v>-91.235100000000003</v>
      </c>
      <c r="M259" s="4">
        <v>5</v>
      </c>
      <c r="N259" s="4" t="s">
        <v>223</v>
      </c>
      <c r="R259" s="7"/>
      <c r="S259" s="7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EZ259" s="42"/>
      <c r="FA259" s="42"/>
      <c r="FB259" s="42"/>
      <c r="FC259" s="42"/>
      <c r="FD259" s="42"/>
    </row>
    <row r="260" spans="2:160">
      <c r="B260" s="28">
        <f t="shared" si="24"/>
        <v>0</v>
      </c>
      <c r="C260" s="28" t="str">
        <f t="shared" si="25"/>
        <v/>
      </c>
      <c r="D260" s="28" t="str">
        <f t="shared" si="26"/>
        <v/>
      </c>
      <c r="E260" s="28">
        <f t="shared" si="27"/>
        <v>0</v>
      </c>
      <c r="F260" s="28">
        <f t="shared" si="28"/>
        <v>0</v>
      </c>
      <c r="G260" s="28" t="str">
        <f t="shared" si="29"/>
        <v/>
      </c>
      <c r="H260" s="45">
        <f>IF(AND(M260&gt;0,M260&lt;=STATS!$C$22),1,"")</f>
        <v>1</v>
      </c>
      <c r="J260" s="11">
        <v>259</v>
      </c>
      <c r="K260">
        <v>46.086440000000003</v>
      </c>
      <c r="L260">
        <v>-91.234260000000006</v>
      </c>
      <c r="M260" s="4">
        <v>5</v>
      </c>
      <c r="N260" s="4" t="s">
        <v>223</v>
      </c>
      <c r="R260" s="7"/>
      <c r="S260" s="7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EZ260" s="42"/>
      <c r="FA260" s="42"/>
      <c r="FB260" s="42"/>
      <c r="FC260" s="42"/>
      <c r="FD260" s="42"/>
    </row>
    <row r="261" spans="2:160">
      <c r="B261" s="28">
        <f t="shared" si="24"/>
        <v>0</v>
      </c>
      <c r="C261" s="28" t="str">
        <f t="shared" si="25"/>
        <v/>
      </c>
      <c r="D261" s="28" t="str">
        <f t="shared" si="26"/>
        <v/>
      </c>
      <c r="E261" s="28">
        <f t="shared" si="27"/>
        <v>0</v>
      </c>
      <c r="F261" s="28">
        <f t="shared" si="28"/>
        <v>0</v>
      </c>
      <c r="G261" s="28" t="str">
        <f t="shared" si="29"/>
        <v/>
      </c>
      <c r="H261" s="45">
        <f>IF(AND(M261&gt;0,M261&lt;=STATS!$C$22),1,"")</f>
        <v>1</v>
      </c>
      <c r="J261" s="11">
        <v>260</v>
      </c>
      <c r="K261">
        <v>46.086449999999999</v>
      </c>
      <c r="L261">
        <v>-91.233419999999995</v>
      </c>
      <c r="M261" s="4">
        <v>5.5</v>
      </c>
      <c r="N261" s="4" t="s">
        <v>223</v>
      </c>
      <c r="R261" s="7"/>
      <c r="S261" s="7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EZ261" s="42"/>
      <c r="FA261" s="42"/>
      <c r="FB261" s="42"/>
      <c r="FC261" s="42"/>
      <c r="FD261" s="42"/>
    </row>
    <row r="262" spans="2:160">
      <c r="B262" s="28">
        <f t="shared" si="24"/>
        <v>0</v>
      </c>
      <c r="C262" s="28" t="str">
        <f t="shared" si="25"/>
        <v/>
      </c>
      <c r="D262" s="28" t="str">
        <f t="shared" si="26"/>
        <v/>
      </c>
      <c r="E262" s="28">
        <f t="shared" si="27"/>
        <v>0</v>
      </c>
      <c r="F262" s="28">
        <f t="shared" si="28"/>
        <v>0</v>
      </c>
      <c r="G262" s="28" t="str">
        <f t="shared" si="29"/>
        <v/>
      </c>
      <c r="H262" s="45">
        <f>IF(AND(M262&gt;0,M262&lt;=STATS!$C$22),1,"")</f>
        <v>1</v>
      </c>
      <c r="J262" s="11">
        <v>261</v>
      </c>
      <c r="K262">
        <v>46.086460000000002</v>
      </c>
      <c r="L262">
        <v>-91.232579999999999</v>
      </c>
      <c r="M262" s="4">
        <v>5</v>
      </c>
      <c r="N262" s="4" t="s">
        <v>223</v>
      </c>
      <c r="R262" s="7"/>
      <c r="S262" s="7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EZ262" s="42"/>
      <c r="FA262" s="42"/>
      <c r="FB262" s="42"/>
      <c r="FC262" s="42"/>
      <c r="FD262" s="42"/>
    </row>
    <row r="263" spans="2:160">
      <c r="B263" s="28">
        <f t="shared" si="24"/>
        <v>0</v>
      </c>
      <c r="C263" s="28" t="str">
        <f t="shared" si="25"/>
        <v/>
      </c>
      <c r="D263" s="28" t="str">
        <f t="shared" si="26"/>
        <v/>
      </c>
      <c r="E263" s="28">
        <f t="shared" si="27"/>
        <v>0</v>
      </c>
      <c r="F263" s="28">
        <f t="shared" si="28"/>
        <v>0</v>
      </c>
      <c r="G263" s="28" t="str">
        <f t="shared" si="29"/>
        <v/>
      </c>
      <c r="H263" s="45">
        <f>IF(AND(M263&gt;0,M263&lt;=STATS!$C$22),1,"")</f>
        <v>1</v>
      </c>
      <c r="J263" s="11">
        <v>262</v>
      </c>
      <c r="K263">
        <v>46.086460000000002</v>
      </c>
      <c r="L263">
        <v>-91.231740000000002</v>
      </c>
      <c r="M263" s="4">
        <v>10</v>
      </c>
      <c r="N263" s="4" t="s">
        <v>225</v>
      </c>
      <c r="R263" s="7"/>
      <c r="S263" s="7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EZ263" s="42"/>
      <c r="FA263" s="42"/>
      <c r="FB263" s="42"/>
      <c r="FC263" s="42"/>
      <c r="FD263" s="42"/>
    </row>
    <row r="264" spans="2:160">
      <c r="B264" s="28">
        <f t="shared" si="24"/>
        <v>0</v>
      </c>
      <c r="C264" s="28" t="str">
        <f t="shared" si="25"/>
        <v/>
      </c>
      <c r="D264" s="28" t="str">
        <f t="shared" si="26"/>
        <v/>
      </c>
      <c r="E264" s="28" t="str">
        <f t="shared" si="27"/>
        <v/>
      </c>
      <c r="F264" s="28" t="str">
        <f t="shared" si="28"/>
        <v/>
      </c>
      <c r="G264" s="28" t="str">
        <f t="shared" si="29"/>
        <v/>
      </c>
      <c r="H264" s="45" t="str">
        <f>IF(AND(M264&gt;0,M264&lt;=STATS!$C$22),1,"")</f>
        <v/>
      </c>
      <c r="J264" s="11">
        <v>263</v>
      </c>
      <c r="K264">
        <v>46.086469999999998</v>
      </c>
      <c r="L264">
        <v>-91.230900000000005</v>
      </c>
      <c r="M264" s="4">
        <v>21</v>
      </c>
      <c r="R264" s="7"/>
      <c r="S264" s="7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EZ264" s="42"/>
      <c r="FA264" s="42"/>
      <c r="FB264" s="42"/>
      <c r="FC264" s="42"/>
      <c r="FD264" s="42"/>
    </row>
    <row r="265" spans="2:160">
      <c r="B265" s="28">
        <f t="shared" si="24"/>
        <v>0</v>
      </c>
      <c r="C265" s="28" t="str">
        <f t="shared" si="25"/>
        <v/>
      </c>
      <c r="D265" s="28" t="str">
        <f t="shared" si="26"/>
        <v/>
      </c>
      <c r="E265" s="28" t="str">
        <f t="shared" si="27"/>
        <v/>
      </c>
      <c r="F265" s="28" t="str">
        <f t="shared" si="28"/>
        <v/>
      </c>
      <c r="G265" s="28" t="str">
        <f t="shared" si="29"/>
        <v/>
      </c>
      <c r="H265" s="45" t="str">
        <f>IF(AND(M265&gt;0,M265&lt;=STATS!$C$22),1,"")</f>
        <v/>
      </c>
      <c r="J265" s="11">
        <v>264</v>
      </c>
      <c r="K265">
        <v>46.086480000000002</v>
      </c>
      <c r="L265">
        <v>-91.230059999999995</v>
      </c>
      <c r="M265" s="4">
        <v>18</v>
      </c>
      <c r="N265" s="4" t="s">
        <v>223</v>
      </c>
      <c r="R265" s="7"/>
      <c r="S265" s="7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EZ265" s="42"/>
      <c r="FA265" s="42"/>
      <c r="FB265" s="42"/>
      <c r="FC265" s="42"/>
      <c r="FD265" s="42"/>
    </row>
    <row r="266" spans="2:160">
      <c r="B266" s="28">
        <f t="shared" si="24"/>
        <v>0</v>
      </c>
      <c r="C266" s="28" t="str">
        <f t="shared" si="25"/>
        <v/>
      </c>
      <c r="D266" s="28" t="str">
        <f t="shared" si="26"/>
        <v/>
      </c>
      <c r="E266" s="28">
        <f t="shared" si="27"/>
        <v>0</v>
      </c>
      <c r="F266" s="28">
        <f t="shared" si="28"/>
        <v>0</v>
      </c>
      <c r="G266" s="28" t="str">
        <f t="shared" si="29"/>
        <v/>
      </c>
      <c r="H266" s="45">
        <f>IF(AND(M266&gt;0,M266&lt;=STATS!$C$22),1,"")</f>
        <v>1</v>
      </c>
      <c r="J266" s="11">
        <v>265</v>
      </c>
      <c r="K266">
        <v>46.086489999999998</v>
      </c>
      <c r="L266">
        <v>-91.229219999999998</v>
      </c>
      <c r="M266" s="4">
        <v>10</v>
      </c>
      <c r="N266" s="4" t="s">
        <v>225</v>
      </c>
      <c r="R266" s="7"/>
      <c r="S266" s="7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EZ266" s="42"/>
      <c r="FA266" s="42"/>
      <c r="FB266" s="42"/>
      <c r="FC266" s="42"/>
      <c r="FD266" s="42"/>
    </row>
    <row r="267" spans="2:160">
      <c r="B267" s="28">
        <f t="shared" si="24"/>
        <v>0</v>
      </c>
      <c r="C267" s="28" t="str">
        <f t="shared" si="25"/>
        <v/>
      </c>
      <c r="D267" s="28" t="str">
        <f t="shared" si="26"/>
        <v/>
      </c>
      <c r="E267" s="28">
        <f t="shared" si="27"/>
        <v>0</v>
      </c>
      <c r="F267" s="28">
        <f t="shared" si="28"/>
        <v>0</v>
      </c>
      <c r="G267" s="28" t="str">
        <f t="shared" si="29"/>
        <v/>
      </c>
      <c r="H267" s="45">
        <f>IF(AND(M267&gt;0,M267&lt;=STATS!$C$22),1,"")</f>
        <v>1</v>
      </c>
      <c r="J267" s="11">
        <v>266</v>
      </c>
      <c r="K267">
        <v>46.086500000000001</v>
      </c>
      <c r="L267">
        <v>-91.228380000000001</v>
      </c>
      <c r="M267" s="4">
        <v>9</v>
      </c>
      <c r="N267" s="4" t="s">
        <v>223</v>
      </c>
      <c r="R267" s="7"/>
      <c r="S267" s="7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EZ267" s="42"/>
      <c r="FA267" s="42"/>
      <c r="FB267" s="42"/>
      <c r="FC267" s="42"/>
      <c r="FD267" s="42"/>
    </row>
    <row r="268" spans="2:160">
      <c r="B268" s="28">
        <f t="shared" si="24"/>
        <v>0</v>
      </c>
      <c r="C268" s="28" t="str">
        <f t="shared" si="25"/>
        <v/>
      </c>
      <c r="D268" s="28" t="str">
        <f t="shared" si="26"/>
        <v/>
      </c>
      <c r="E268" s="28">
        <f t="shared" si="27"/>
        <v>0</v>
      </c>
      <c r="F268" s="28">
        <f t="shared" si="28"/>
        <v>0</v>
      </c>
      <c r="G268" s="28" t="str">
        <f t="shared" si="29"/>
        <v/>
      </c>
      <c r="H268" s="45">
        <f>IF(AND(M268&gt;0,M268&lt;=STATS!$C$22),1,"")</f>
        <v>1</v>
      </c>
      <c r="J268" s="11">
        <v>267</v>
      </c>
      <c r="K268">
        <v>46.087009999999999</v>
      </c>
      <c r="L268">
        <v>-91.235960000000006</v>
      </c>
      <c r="M268" s="4">
        <v>3.5</v>
      </c>
      <c r="N268" s="4" t="s">
        <v>223</v>
      </c>
      <c r="R268" s="7"/>
      <c r="S268" s="7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EZ268" s="42"/>
      <c r="FA268" s="42"/>
      <c r="FB268" s="42"/>
      <c r="FC268" s="42"/>
      <c r="FD268" s="42"/>
    </row>
    <row r="269" spans="2:160">
      <c r="B269" s="28">
        <f t="shared" si="24"/>
        <v>0</v>
      </c>
      <c r="C269" s="28" t="str">
        <f t="shared" si="25"/>
        <v/>
      </c>
      <c r="D269" s="28" t="str">
        <f t="shared" si="26"/>
        <v/>
      </c>
      <c r="E269" s="28">
        <f t="shared" si="27"/>
        <v>0</v>
      </c>
      <c r="F269" s="28">
        <f t="shared" si="28"/>
        <v>0</v>
      </c>
      <c r="G269" s="28" t="str">
        <f t="shared" si="29"/>
        <v/>
      </c>
      <c r="H269" s="45">
        <f>IF(AND(M269&gt;0,M269&lt;=STATS!$C$22),1,"")</f>
        <v>1</v>
      </c>
      <c r="J269" s="11">
        <v>268</v>
      </c>
      <c r="K269">
        <v>46.087009999999999</v>
      </c>
      <c r="L269">
        <v>-91.235110000000006</v>
      </c>
      <c r="M269" s="4">
        <v>5</v>
      </c>
      <c r="N269" s="4" t="s">
        <v>223</v>
      </c>
      <c r="R269" s="7"/>
      <c r="S269" s="7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EZ269" s="42"/>
      <c r="FA269" s="42"/>
      <c r="FB269" s="42"/>
      <c r="FC269" s="42"/>
      <c r="FD269" s="42"/>
    </row>
    <row r="270" spans="2:160">
      <c r="B270" s="28">
        <f t="shared" si="24"/>
        <v>0</v>
      </c>
      <c r="C270" s="28" t="str">
        <f t="shared" si="25"/>
        <v/>
      </c>
      <c r="D270" s="28" t="str">
        <f t="shared" si="26"/>
        <v/>
      </c>
      <c r="E270" s="28">
        <f t="shared" si="27"/>
        <v>0</v>
      </c>
      <c r="F270" s="28">
        <f t="shared" si="28"/>
        <v>0</v>
      </c>
      <c r="G270" s="28" t="str">
        <f t="shared" si="29"/>
        <v/>
      </c>
      <c r="H270" s="45">
        <f>IF(AND(M270&gt;0,M270&lt;=STATS!$C$22),1,"")</f>
        <v>1</v>
      </c>
      <c r="J270" s="11">
        <v>269</v>
      </c>
      <c r="K270">
        <v>46.087020000000003</v>
      </c>
      <c r="L270">
        <v>-91.234269999999995</v>
      </c>
      <c r="M270" s="4">
        <v>4.5</v>
      </c>
      <c r="N270" s="4" t="s">
        <v>223</v>
      </c>
      <c r="R270" s="7"/>
      <c r="S270" s="7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EZ270" s="42"/>
      <c r="FA270" s="42"/>
      <c r="FB270" s="42"/>
      <c r="FC270" s="42"/>
      <c r="FD270" s="42"/>
    </row>
    <row r="271" spans="2:160">
      <c r="B271" s="28">
        <f t="shared" si="24"/>
        <v>0</v>
      </c>
      <c r="C271" s="28" t="str">
        <f t="shared" si="25"/>
        <v/>
      </c>
      <c r="D271" s="28" t="str">
        <f t="shared" si="26"/>
        <v/>
      </c>
      <c r="E271" s="28">
        <f t="shared" si="27"/>
        <v>0</v>
      </c>
      <c r="F271" s="28">
        <f t="shared" si="28"/>
        <v>0</v>
      </c>
      <c r="G271" s="28" t="str">
        <f t="shared" si="29"/>
        <v/>
      </c>
      <c r="H271" s="45">
        <f>IF(AND(M271&gt;0,M271&lt;=STATS!$C$22),1,"")</f>
        <v>1</v>
      </c>
      <c r="J271" s="11">
        <v>270</v>
      </c>
      <c r="K271">
        <v>46.087029999999999</v>
      </c>
      <c r="L271">
        <v>-91.233429999999998</v>
      </c>
      <c r="M271" s="4">
        <v>5</v>
      </c>
      <c r="N271" s="4" t="s">
        <v>223</v>
      </c>
      <c r="R271" s="7"/>
      <c r="S271" s="7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EZ271" s="42"/>
      <c r="FA271" s="42"/>
      <c r="FB271" s="42"/>
      <c r="FC271" s="42"/>
      <c r="FD271" s="42"/>
    </row>
    <row r="272" spans="2:160">
      <c r="B272" s="28">
        <f t="shared" si="24"/>
        <v>0</v>
      </c>
      <c r="C272" s="28" t="str">
        <f t="shared" si="25"/>
        <v/>
      </c>
      <c r="D272" s="28" t="str">
        <f t="shared" si="26"/>
        <v/>
      </c>
      <c r="E272" s="28">
        <f t="shared" si="27"/>
        <v>0</v>
      </c>
      <c r="F272" s="28">
        <f t="shared" si="28"/>
        <v>0</v>
      </c>
      <c r="G272" s="28" t="str">
        <f t="shared" si="29"/>
        <v/>
      </c>
      <c r="H272" s="45">
        <f>IF(AND(M272&gt;0,M272&lt;=STATS!$C$22),1,"")</f>
        <v>1</v>
      </c>
      <c r="J272" s="11">
        <v>271</v>
      </c>
      <c r="K272">
        <v>46.087049999999998</v>
      </c>
      <c r="L272">
        <v>-91.231750000000005</v>
      </c>
      <c r="M272" s="4">
        <v>10</v>
      </c>
      <c r="N272" s="4" t="s">
        <v>223</v>
      </c>
      <c r="R272" s="7"/>
      <c r="S272" s="7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EZ272" s="42"/>
      <c r="FA272" s="42"/>
      <c r="FB272" s="42"/>
      <c r="FC272" s="42"/>
      <c r="FD272" s="42"/>
    </row>
    <row r="273" spans="2:160">
      <c r="B273" s="28">
        <f t="shared" si="24"/>
        <v>0</v>
      </c>
      <c r="C273" s="28" t="str">
        <f t="shared" si="25"/>
        <v/>
      </c>
      <c r="D273" s="28" t="str">
        <f t="shared" si="26"/>
        <v/>
      </c>
      <c r="E273" s="28" t="str">
        <f t="shared" si="27"/>
        <v/>
      </c>
      <c r="F273" s="28" t="str">
        <f t="shared" si="28"/>
        <v/>
      </c>
      <c r="G273" s="28" t="str">
        <f t="shared" si="29"/>
        <v/>
      </c>
      <c r="H273" s="45" t="str">
        <f>IF(AND(M273&gt;0,M273&lt;=STATS!$C$22),1,"")</f>
        <v/>
      </c>
      <c r="J273" s="11">
        <v>272</v>
      </c>
      <c r="K273">
        <v>46.087060000000001</v>
      </c>
      <c r="L273">
        <v>-91.230909999999994</v>
      </c>
      <c r="M273" s="4">
        <v>20.5</v>
      </c>
      <c r="R273" s="7"/>
      <c r="S273" s="7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EZ273" s="42"/>
      <c r="FA273" s="42"/>
      <c r="FB273" s="42"/>
      <c r="FC273" s="42"/>
      <c r="FD273" s="42"/>
    </row>
    <row r="274" spans="2:160">
      <c r="B274" s="28">
        <f t="shared" si="24"/>
        <v>0</v>
      </c>
      <c r="C274" s="28" t="str">
        <f t="shared" si="25"/>
        <v/>
      </c>
      <c r="D274" s="28" t="str">
        <f t="shared" si="26"/>
        <v/>
      </c>
      <c r="E274" s="28" t="str">
        <f t="shared" si="27"/>
        <v/>
      </c>
      <c r="F274" s="28" t="str">
        <f t="shared" si="28"/>
        <v/>
      </c>
      <c r="G274" s="28" t="str">
        <f t="shared" si="29"/>
        <v/>
      </c>
      <c r="H274" s="45" t="str">
        <f>IF(AND(M274&gt;0,M274&lt;=STATS!$C$22),1,"")</f>
        <v/>
      </c>
      <c r="J274" s="11">
        <v>273</v>
      </c>
      <c r="K274">
        <v>46.087069999999997</v>
      </c>
      <c r="L274">
        <v>-91.230069999999998</v>
      </c>
      <c r="M274" s="4">
        <v>18</v>
      </c>
      <c r="N274" s="4" t="s">
        <v>223</v>
      </c>
      <c r="R274" s="7"/>
      <c r="S274" s="7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EZ274" s="42"/>
      <c r="FA274" s="42"/>
      <c r="FB274" s="42"/>
      <c r="FC274" s="42"/>
      <c r="FD274" s="42"/>
    </row>
    <row r="275" spans="2:160">
      <c r="B275" s="28">
        <f t="shared" si="24"/>
        <v>0</v>
      </c>
      <c r="C275" s="28" t="str">
        <f t="shared" si="25"/>
        <v/>
      </c>
      <c r="D275" s="28" t="str">
        <f t="shared" si="26"/>
        <v/>
      </c>
      <c r="E275" s="28">
        <f t="shared" si="27"/>
        <v>0</v>
      </c>
      <c r="F275" s="28">
        <f t="shared" si="28"/>
        <v>0</v>
      </c>
      <c r="G275" s="28" t="str">
        <f t="shared" si="29"/>
        <v/>
      </c>
      <c r="H275" s="45">
        <f>IF(AND(M275&gt;0,M275&lt;=STATS!$C$22),1,"")</f>
        <v>1</v>
      </c>
      <c r="J275" s="11">
        <v>274</v>
      </c>
      <c r="K275">
        <v>46.08708</v>
      </c>
      <c r="L275">
        <v>-91.229230000000001</v>
      </c>
      <c r="M275" s="4">
        <v>9.5</v>
      </c>
      <c r="N275" s="4" t="s">
        <v>223</v>
      </c>
      <c r="R275" s="7"/>
      <c r="S275" s="7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EZ275" s="42"/>
      <c r="FA275" s="42"/>
      <c r="FB275" s="42"/>
      <c r="FC275" s="42"/>
      <c r="FD275" s="42"/>
    </row>
    <row r="276" spans="2:160">
      <c r="B276" s="28">
        <f t="shared" si="24"/>
        <v>0</v>
      </c>
      <c r="C276" s="28" t="str">
        <f t="shared" si="25"/>
        <v/>
      </c>
      <c r="D276" s="28" t="str">
        <f t="shared" si="26"/>
        <v/>
      </c>
      <c r="E276" s="28">
        <f t="shared" si="27"/>
        <v>0</v>
      </c>
      <c r="F276" s="28">
        <f t="shared" si="28"/>
        <v>0</v>
      </c>
      <c r="G276" s="28" t="str">
        <f t="shared" si="29"/>
        <v/>
      </c>
      <c r="H276" s="45">
        <f>IF(AND(M276&gt;0,M276&lt;=STATS!$C$22),1,"")</f>
        <v>1</v>
      </c>
      <c r="J276" s="11">
        <v>275</v>
      </c>
      <c r="K276">
        <v>46.087090000000003</v>
      </c>
      <c r="L276">
        <v>-91.228390000000005</v>
      </c>
      <c r="M276" s="4">
        <v>5.5</v>
      </c>
      <c r="N276" s="4" t="s">
        <v>225</v>
      </c>
      <c r="R276" s="7"/>
      <c r="S276" s="7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EZ276" s="42"/>
      <c r="FA276" s="42"/>
      <c r="FB276" s="42"/>
      <c r="FC276" s="42"/>
      <c r="FD276" s="42"/>
    </row>
    <row r="277" spans="2:160">
      <c r="B277" s="28">
        <f t="shared" si="24"/>
        <v>0</v>
      </c>
      <c r="C277" s="28" t="str">
        <f t="shared" si="25"/>
        <v/>
      </c>
      <c r="D277" s="28" t="str">
        <f t="shared" si="26"/>
        <v/>
      </c>
      <c r="E277" s="28">
        <f t="shared" si="27"/>
        <v>0</v>
      </c>
      <c r="F277" s="28">
        <f t="shared" si="28"/>
        <v>0</v>
      </c>
      <c r="G277" s="28" t="str">
        <f t="shared" si="29"/>
        <v/>
      </c>
      <c r="H277" s="45">
        <f>IF(AND(M277&gt;0,M277&lt;=STATS!$C$22),1,"")</f>
        <v>1</v>
      </c>
      <c r="J277" s="11">
        <v>276</v>
      </c>
      <c r="K277">
        <v>46.087600000000002</v>
      </c>
      <c r="L277">
        <v>-91.235129999999998</v>
      </c>
      <c r="M277" s="4">
        <v>4</v>
      </c>
      <c r="N277" s="4" t="s">
        <v>223</v>
      </c>
      <c r="R277" s="7"/>
      <c r="S277" s="7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EZ277" s="42"/>
      <c r="FA277" s="42"/>
      <c r="FB277" s="42"/>
      <c r="FC277" s="42"/>
      <c r="FD277" s="42"/>
    </row>
    <row r="278" spans="2:160">
      <c r="B278" s="28">
        <f t="shared" si="24"/>
        <v>0</v>
      </c>
      <c r="C278" s="28" t="str">
        <f t="shared" si="25"/>
        <v/>
      </c>
      <c r="D278" s="28" t="str">
        <f t="shared" si="26"/>
        <v/>
      </c>
      <c r="E278" s="28">
        <f t="shared" si="27"/>
        <v>0</v>
      </c>
      <c r="F278" s="28">
        <f t="shared" si="28"/>
        <v>0</v>
      </c>
      <c r="G278" s="28" t="str">
        <f t="shared" si="29"/>
        <v/>
      </c>
      <c r="H278" s="45">
        <f>IF(AND(M278&gt;0,M278&lt;=STATS!$C$22),1,"")</f>
        <v>1</v>
      </c>
      <c r="J278" s="11">
        <v>277</v>
      </c>
      <c r="K278">
        <v>46.087609999999998</v>
      </c>
      <c r="L278">
        <v>-91.234290000000001</v>
      </c>
      <c r="M278" s="4">
        <v>4.5</v>
      </c>
      <c r="N278" s="4" t="s">
        <v>223</v>
      </c>
      <c r="R278" s="7"/>
      <c r="S278" s="7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EZ278" s="42"/>
      <c r="FA278" s="42"/>
      <c r="FB278" s="42"/>
      <c r="FC278" s="42"/>
      <c r="FD278" s="42"/>
    </row>
    <row r="279" spans="2:160">
      <c r="B279" s="28">
        <f t="shared" si="24"/>
        <v>0</v>
      </c>
      <c r="C279" s="28" t="str">
        <f t="shared" si="25"/>
        <v/>
      </c>
      <c r="D279" s="28" t="str">
        <f t="shared" si="26"/>
        <v/>
      </c>
      <c r="E279" s="28">
        <f t="shared" si="27"/>
        <v>0</v>
      </c>
      <c r="F279" s="28">
        <f t="shared" si="28"/>
        <v>0</v>
      </c>
      <c r="G279" s="28" t="str">
        <f t="shared" si="29"/>
        <v/>
      </c>
      <c r="H279" s="45">
        <f>IF(AND(M279&gt;0,M279&lt;=STATS!$C$22),1,"")</f>
        <v>1</v>
      </c>
      <c r="J279" s="11">
        <v>278</v>
      </c>
      <c r="K279">
        <v>46.087620000000001</v>
      </c>
      <c r="L279">
        <v>-91.233450000000005</v>
      </c>
      <c r="M279" s="4">
        <v>4.5</v>
      </c>
      <c r="N279" s="4" t="s">
        <v>223</v>
      </c>
      <c r="R279" s="7"/>
      <c r="S279" s="7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EZ279" s="42"/>
      <c r="FA279" s="42"/>
      <c r="FB279" s="42"/>
      <c r="FC279" s="42"/>
      <c r="FD279" s="42"/>
    </row>
    <row r="280" spans="2:160">
      <c r="B280" s="28">
        <f t="shared" si="24"/>
        <v>0</v>
      </c>
      <c r="C280" s="28" t="str">
        <f t="shared" si="25"/>
        <v/>
      </c>
      <c r="D280" s="28" t="str">
        <f t="shared" si="26"/>
        <v/>
      </c>
      <c r="E280" s="28">
        <f t="shared" si="27"/>
        <v>0</v>
      </c>
      <c r="F280" s="28">
        <f t="shared" si="28"/>
        <v>0</v>
      </c>
      <c r="G280" s="28" t="str">
        <f t="shared" si="29"/>
        <v/>
      </c>
      <c r="H280" s="45">
        <f>IF(AND(M280&gt;0,M280&lt;=STATS!$C$22),1,"")</f>
        <v>1</v>
      </c>
      <c r="J280" s="11">
        <v>279</v>
      </c>
      <c r="K280">
        <v>46.08764</v>
      </c>
      <c r="L280">
        <v>-91.231769999999997</v>
      </c>
      <c r="M280" s="4">
        <v>7</v>
      </c>
      <c r="N280" s="4" t="s">
        <v>223</v>
      </c>
      <c r="R280" s="7"/>
      <c r="S280" s="7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EZ280" s="42"/>
      <c r="FA280" s="42"/>
      <c r="FB280" s="42"/>
      <c r="FC280" s="42"/>
      <c r="FD280" s="42"/>
    </row>
    <row r="281" spans="2:160">
      <c r="B281" s="28">
        <f t="shared" si="24"/>
        <v>0</v>
      </c>
      <c r="C281" s="28" t="str">
        <f t="shared" si="25"/>
        <v/>
      </c>
      <c r="D281" s="28" t="str">
        <f t="shared" si="26"/>
        <v/>
      </c>
      <c r="E281" s="28" t="str">
        <f t="shared" si="27"/>
        <v/>
      </c>
      <c r="F281" s="28" t="str">
        <f t="shared" si="28"/>
        <v/>
      </c>
      <c r="G281" s="28" t="str">
        <f t="shared" si="29"/>
        <v/>
      </c>
      <c r="H281" s="45" t="str">
        <f>IF(AND(M281&gt;0,M281&lt;=STATS!$C$22),1,"")</f>
        <v/>
      </c>
      <c r="J281" s="11">
        <v>280</v>
      </c>
      <c r="K281">
        <v>46.08764</v>
      </c>
      <c r="L281">
        <v>-91.230919999999998</v>
      </c>
      <c r="M281" s="4">
        <v>20.5</v>
      </c>
      <c r="R281" s="7"/>
      <c r="S281" s="7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EZ281" s="42"/>
      <c r="FA281" s="42"/>
      <c r="FB281" s="42"/>
      <c r="FC281" s="42"/>
      <c r="FD281" s="42"/>
    </row>
    <row r="282" spans="2:160">
      <c r="B282" s="28">
        <f t="shared" si="24"/>
        <v>0</v>
      </c>
      <c r="C282" s="28" t="str">
        <f t="shared" si="25"/>
        <v/>
      </c>
      <c r="D282" s="28" t="str">
        <f t="shared" si="26"/>
        <v/>
      </c>
      <c r="E282" s="28" t="str">
        <f t="shared" si="27"/>
        <v/>
      </c>
      <c r="F282" s="28" t="str">
        <f t="shared" si="28"/>
        <v/>
      </c>
      <c r="G282" s="28" t="str">
        <f t="shared" si="29"/>
        <v/>
      </c>
      <c r="H282" s="45" t="str">
        <f>IF(AND(M282&gt;0,M282&lt;=STATS!$C$22),1,"")</f>
        <v/>
      </c>
      <c r="J282" s="11">
        <v>281</v>
      </c>
      <c r="K282">
        <v>46.087649999999996</v>
      </c>
      <c r="L282">
        <v>-91.230080000000001</v>
      </c>
      <c r="M282" s="4">
        <v>18.5</v>
      </c>
      <c r="R282" s="7"/>
      <c r="S282" s="7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EZ282" s="42"/>
      <c r="FA282" s="42"/>
      <c r="FB282" s="42"/>
      <c r="FC282" s="42"/>
      <c r="FD282" s="42"/>
    </row>
    <row r="283" spans="2:160">
      <c r="B283" s="28">
        <f t="shared" si="24"/>
        <v>0</v>
      </c>
      <c r="C283" s="28" t="str">
        <f t="shared" si="25"/>
        <v/>
      </c>
      <c r="D283" s="28" t="str">
        <f t="shared" si="26"/>
        <v/>
      </c>
      <c r="E283" s="28">
        <f t="shared" si="27"/>
        <v>0</v>
      </c>
      <c r="F283" s="28">
        <f t="shared" si="28"/>
        <v>0</v>
      </c>
      <c r="G283" s="28" t="str">
        <f t="shared" si="29"/>
        <v/>
      </c>
      <c r="H283" s="45">
        <f>IF(AND(M283&gt;0,M283&lt;=STATS!$C$22),1,"")</f>
        <v>1</v>
      </c>
      <c r="J283" s="11">
        <v>282</v>
      </c>
      <c r="K283">
        <v>46.08766</v>
      </c>
      <c r="L283">
        <v>-91.229240000000004</v>
      </c>
      <c r="M283" s="4">
        <v>15</v>
      </c>
      <c r="N283" s="4" t="s">
        <v>223</v>
      </c>
      <c r="R283" s="7"/>
      <c r="S283" s="7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EZ283" s="42"/>
      <c r="FA283" s="42"/>
      <c r="FB283" s="42"/>
      <c r="FC283" s="42"/>
      <c r="FD283" s="42"/>
    </row>
    <row r="284" spans="2:160">
      <c r="B284" s="28">
        <f t="shared" si="24"/>
        <v>0</v>
      </c>
      <c r="C284" s="28" t="str">
        <f t="shared" si="25"/>
        <v/>
      </c>
      <c r="D284" s="28" t="str">
        <f t="shared" si="26"/>
        <v/>
      </c>
      <c r="E284" s="28">
        <f t="shared" si="27"/>
        <v>0</v>
      </c>
      <c r="F284" s="28">
        <f t="shared" si="28"/>
        <v>0</v>
      </c>
      <c r="G284" s="28" t="str">
        <f t="shared" si="29"/>
        <v/>
      </c>
      <c r="H284" s="45">
        <f>IF(AND(M284&gt;0,M284&lt;=STATS!$C$22),1,"")</f>
        <v>1</v>
      </c>
      <c r="J284" s="11">
        <v>283</v>
      </c>
      <c r="K284">
        <v>46.087670000000003</v>
      </c>
      <c r="L284">
        <v>-91.228399999999993</v>
      </c>
      <c r="M284" s="4">
        <v>7</v>
      </c>
      <c r="N284" s="4" t="s">
        <v>224</v>
      </c>
      <c r="R284" s="7"/>
      <c r="S284" s="7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EZ284" s="42"/>
      <c r="FA284" s="42"/>
      <c r="FB284" s="42"/>
      <c r="FC284" s="42"/>
      <c r="FD284" s="42"/>
    </row>
    <row r="285" spans="2:160">
      <c r="B285" s="28">
        <f t="shared" si="24"/>
        <v>0</v>
      </c>
      <c r="C285" s="28" t="str">
        <f t="shared" si="25"/>
        <v/>
      </c>
      <c r="D285" s="28" t="str">
        <f t="shared" si="26"/>
        <v/>
      </c>
      <c r="E285" s="28">
        <f t="shared" si="27"/>
        <v>0</v>
      </c>
      <c r="F285" s="28">
        <f t="shared" si="28"/>
        <v>0</v>
      </c>
      <c r="G285" s="28" t="str">
        <f t="shared" si="29"/>
        <v/>
      </c>
      <c r="H285" s="45">
        <f>IF(AND(M285&gt;0,M285&lt;=STATS!$C$22),1,"")</f>
        <v>1</v>
      </c>
      <c r="J285" s="11">
        <v>284</v>
      </c>
      <c r="K285">
        <v>46.088189999999997</v>
      </c>
      <c r="L285">
        <v>-91.234300000000005</v>
      </c>
      <c r="M285" s="4">
        <v>2.5</v>
      </c>
      <c r="N285" s="4" t="s">
        <v>223</v>
      </c>
      <c r="R285" s="7"/>
      <c r="S285" s="7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EZ285" s="42"/>
      <c r="FA285" s="42"/>
      <c r="FB285" s="42"/>
      <c r="FC285" s="42"/>
      <c r="FD285" s="42"/>
    </row>
    <row r="286" spans="2:160">
      <c r="B286" s="28">
        <f t="shared" si="24"/>
        <v>0</v>
      </c>
      <c r="C286" s="28" t="str">
        <f t="shared" si="25"/>
        <v/>
      </c>
      <c r="D286" s="28" t="str">
        <f t="shared" si="26"/>
        <v/>
      </c>
      <c r="E286" s="28">
        <f t="shared" si="27"/>
        <v>0</v>
      </c>
      <c r="F286" s="28">
        <f t="shared" si="28"/>
        <v>0</v>
      </c>
      <c r="G286" s="28" t="str">
        <f t="shared" si="29"/>
        <v/>
      </c>
      <c r="H286" s="45">
        <f>IF(AND(M286&gt;0,M286&lt;=STATS!$C$22),1,"")</f>
        <v>1</v>
      </c>
      <c r="J286" s="11">
        <v>285</v>
      </c>
      <c r="K286">
        <v>46.088200000000001</v>
      </c>
      <c r="L286">
        <v>-91.233459999999994</v>
      </c>
      <c r="M286" s="4">
        <v>3</v>
      </c>
      <c r="N286" s="4" t="s">
        <v>223</v>
      </c>
      <c r="R286" s="7"/>
      <c r="S286" s="7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EZ286" s="42"/>
      <c r="FA286" s="42"/>
      <c r="FB286" s="42"/>
      <c r="FC286" s="42"/>
      <c r="FD286" s="42"/>
    </row>
    <row r="287" spans="2:160">
      <c r="B287" s="28">
        <f t="shared" si="24"/>
        <v>0</v>
      </c>
      <c r="C287" s="28" t="str">
        <f t="shared" si="25"/>
        <v/>
      </c>
      <c r="D287" s="28" t="str">
        <f t="shared" si="26"/>
        <v/>
      </c>
      <c r="E287" s="28">
        <f t="shared" si="27"/>
        <v>0</v>
      </c>
      <c r="F287" s="28">
        <f t="shared" si="28"/>
        <v>0</v>
      </c>
      <c r="G287" s="28" t="str">
        <f t="shared" si="29"/>
        <v/>
      </c>
      <c r="H287" s="45">
        <f>IF(AND(M287&gt;0,M287&lt;=STATS!$C$22),1,"")</f>
        <v>1</v>
      </c>
      <c r="J287" s="11">
        <v>286</v>
      </c>
      <c r="K287">
        <v>46.08822</v>
      </c>
      <c r="L287">
        <v>-91.231780000000001</v>
      </c>
      <c r="M287" s="4">
        <v>8.5</v>
      </c>
      <c r="N287" s="4" t="s">
        <v>223</v>
      </c>
      <c r="R287" s="7"/>
      <c r="S287" s="7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EZ287" s="42"/>
      <c r="FA287" s="42"/>
      <c r="FB287" s="42"/>
      <c r="FC287" s="42"/>
      <c r="FD287" s="42"/>
    </row>
    <row r="288" spans="2:160">
      <c r="B288" s="28">
        <f t="shared" ref="B288:B321" si="30">COUNT(R288:EY288,FE288:FM288)</f>
        <v>0</v>
      </c>
      <c r="C288" s="28" t="str">
        <f t="shared" ref="C288:C321" si="31">IF(COUNT(R288:EY288,FE288:FM288)&gt;0,COUNT(R288:EY288,FE288:FM288),"")</f>
        <v/>
      </c>
      <c r="D288" s="28" t="str">
        <f t="shared" ref="D288:D321" si="32">IF(COUNT(T288:BJ288,BL288:BT288,BV288:CB288,CD288:EY288,FE288:FM288)&gt;0,COUNT(T288:BJ288,BL288:BT288,BV288:CB288,CD288:EY288,FE288:FM288),"")</f>
        <v/>
      </c>
      <c r="E288" s="28" t="str">
        <f t="shared" ref="E288:E321" si="33">IF(H288=1,COUNT(R288:EY288,FE288:FM288),"")</f>
        <v/>
      </c>
      <c r="F288" s="28" t="str">
        <f t="shared" ref="F288:F321" si="34">IF(H288=1,COUNT(T288:BJ288,BL288:BT288,BV288:CB288,CD288:EY288,FE288:FM288),"")</f>
        <v/>
      </c>
      <c r="G288" s="28" t="str">
        <f t="shared" ref="G288:G321" si="35">IF($B288&gt;=1,$M288,"")</f>
        <v/>
      </c>
      <c r="H288" s="45" t="str">
        <f>IF(AND(M288&gt;0,M288&lt;=STATS!$C$22),1,"")</f>
        <v/>
      </c>
      <c r="J288" s="11">
        <v>287</v>
      </c>
      <c r="K288">
        <v>46.088230000000003</v>
      </c>
      <c r="L288">
        <v>-91.230940000000004</v>
      </c>
      <c r="M288" s="4">
        <v>18.5</v>
      </c>
      <c r="N288" s="4" t="s">
        <v>223</v>
      </c>
      <c r="R288" s="7"/>
      <c r="S288" s="7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EZ288" s="42"/>
      <c r="FA288" s="42"/>
      <c r="FB288" s="42"/>
      <c r="FC288" s="42"/>
      <c r="FD288" s="42"/>
    </row>
    <row r="289" spans="2:160">
      <c r="B289" s="28">
        <f t="shared" si="30"/>
        <v>0</v>
      </c>
      <c r="C289" s="28" t="str">
        <f t="shared" si="31"/>
        <v/>
      </c>
      <c r="D289" s="28" t="str">
        <f t="shared" si="32"/>
        <v/>
      </c>
      <c r="E289" s="28" t="str">
        <f t="shared" si="33"/>
        <v/>
      </c>
      <c r="F289" s="28" t="str">
        <f t="shared" si="34"/>
        <v/>
      </c>
      <c r="G289" s="28" t="str">
        <f t="shared" si="35"/>
        <v/>
      </c>
      <c r="H289" s="45" t="str">
        <f>IF(AND(M289&gt;0,M289&lt;=STATS!$C$22),1,"")</f>
        <v/>
      </c>
      <c r="J289" s="11">
        <v>288</v>
      </c>
      <c r="K289">
        <v>46.088239999999999</v>
      </c>
      <c r="L289">
        <v>-91.230099999999993</v>
      </c>
      <c r="M289" s="4">
        <v>20</v>
      </c>
      <c r="R289" s="7"/>
      <c r="S289" s="7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EZ289" s="42"/>
      <c r="FA289" s="42"/>
      <c r="FB289" s="42"/>
      <c r="FC289" s="42"/>
      <c r="FD289" s="42"/>
    </row>
    <row r="290" spans="2:160">
      <c r="B290" s="28">
        <f t="shared" si="30"/>
        <v>0</v>
      </c>
      <c r="C290" s="28" t="str">
        <f t="shared" si="31"/>
        <v/>
      </c>
      <c r="D290" s="28" t="str">
        <f t="shared" si="32"/>
        <v/>
      </c>
      <c r="E290" s="28" t="str">
        <f t="shared" si="33"/>
        <v/>
      </c>
      <c r="F290" s="28" t="str">
        <f t="shared" si="34"/>
        <v/>
      </c>
      <c r="G290" s="28" t="str">
        <f t="shared" si="35"/>
        <v/>
      </c>
      <c r="H290" s="45" t="str">
        <f>IF(AND(M290&gt;0,M290&lt;=STATS!$C$22),1,"")</f>
        <v/>
      </c>
      <c r="J290" s="11">
        <v>289</v>
      </c>
      <c r="K290">
        <v>46.088250000000002</v>
      </c>
      <c r="L290">
        <v>-91.229259999999996</v>
      </c>
      <c r="M290" s="4">
        <v>17.5</v>
      </c>
      <c r="N290" s="4" t="s">
        <v>223</v>
      </c>
      <c r="R290" s="7"/>
      <c r="S290" s="7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EZ290" s="42"/>
      <c r="FA290" s="42"/>
      <c r="FB290" s="42"/>
      <c r="FC290" s="42"/>
      <c r="FD290" s="42"/>
    </row>
    <row r="291" spans="2:160">
      <c r="B291" s="28">
        <f t="shared" si="30"/>
        <v>0</v>
      </c>
      <c r="C291" s="28" t="str">
        <f t="shared" si="31"/>
        <v/>
      </c>
      <c r="D291" s="28" t="str">
        <f t="shared" si="32"/>
        <v/>
      </c>
      <c r="E291" s="28">
        <f t="shared" si="33"/>
        <v>0</v>
      </c>
      <c r="F291" s="28">
        <f t="shared" si="34"/>
        <v>0</v>
      </c>
      <c r="G291" s="28" t="str">
        <f t="shared" si="35"/>
        <v/>
      </c>
      <c r="H291" s="45">
        <f>IF(AND(M291&gt;0,M291&lt;=STATS!$C$22),1,"")</f>
        <v>1</v>
      </c>
      <c r="J291" s="11">
        <v>290</v>
      </c>
      <c r="K291">
        <v>46.088259999999998</v>
      </c>
      <c r="L291">
        <v>-91.22842</v>
      </c>
      <c r="M291" s="4">
        <v>5.5</v>
      </c>
      <c r="N291" s="4" t="s">
        <v>223</v>
      </c>
      <c r="R291" s="7"/>
      <c r="S291" s="7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EZ291" s="42"/>
      <c r="FA291" s="42"/>
      <c r="FB291" s="42"/>
      <c r="FC291" s="42"/>
      <c r="FD291" s="42"/>
    </row>
    <row r="292" spans="2:160">
      <c r="B292" s="28">
        <f t="shared" si="30"/>
        <v>0</v>
      </c>
      <c r="C292" s="28" t="str">
        <f t="shared" si="31"/>
        <v/>
      </c>
      <c r="D292" s="28" t="str">
        <f t="shared" si="32"/>
        <v/>
      </c>
      <c r="E292" s="28">
        <f t="shared" si="33"/>
        <v>0</v>
      </c>
      <c r="F292" s="28">
        <f t="shared" si="34"/>
        <v>0</v>
      </c>
      <c r="G292" s="28" t="str">
        <f t="shared" si="35"/>
        <v/>
      </c>
      <c r="H292" s="45">
        <f>IF(AND(M292&gt;0,M292&lt;=STATS!$C$22),1,"")</f>
        <v>1</v>
      </c>
      <c r="J292" s="11">
        <v>291</v>
      </c>
      <c r="K292">
        <v>46.088259999999998</v>
      </c>
      <c r="L292">
        <v>-91.22757</v>
      </c>
      <c r="M292" s="4">
        <v>6</v>
      </c>
      <c r="N292" s="4" t="s">
        <v>223</v>
      </c>
      <c r="R292" s="7"/>
      <c r="S292" s="7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EZ292" s="42"/>
      <c r="FA292" s="42"/>
      <c r="FB292" s="42"/>
      <c r="FC292" s="42"/>
      <c r="FD292" s="42"/>
    </row>
    <row r="293" spans="2:160">
      <c r="B293" s="28">
        <f t="shared" si="30"/>
        <v>0</v>
      </c>
      <c r="C293" s="28" t="str">
        <f t="shared" si="31"/>
        <v/>
      </c>
      <c r="D293" s="28" t="str">
        <f t="shared" si="32"/>
        <v/>
      </c>
      <c r="E293" s="28">
        <f t="shared" si="33"/>
        <v>0</v>
      </c>
      <c r="F293" s="28">
        <f t="shared" si="34"/>
        <v>0</v>
      </c>
      <c r="G293" s="28" t="str">
        <f t="shared" si="35"/>
        <v/>
      </c>
      <c r="H293" s="45">
        <f>IF(AND(M293&gt;0,M293&lt;=STATS!$C$22),1,"")</f>
        <v>1</v>
      </c>
      <c r="J293" s="11">
        <v>292</v>
      </c>
      <c r="K293">
        <v>46.088299999999997</v>
      </c>
      <c r="L293">
        <v>-91.224209999999999</v>
      </c>
      <c r="M293" s="4">
        <v>4</v>
      </c>
      <c r="N293" s="4" t="s">
        <v>223</v>
      </c>
      <c r="R293" s="7"/>
      <c r="S293" s="7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EZ293" s="42"/>
      <c r="FA293" s="42"/>
      <c r="FB293" s="42"/>
      <c r="FC293" s="42"/>
      <c r="FD293" s="42"/>
    </row>
    <row r="294" spans="2:160">
      <c r="B294" s="28">
        <f t="shared" si="30"/>
        <v>0</v>
      </c>
      <c r="C294" s="28" t="str">
        <f t="shared" si="31"/>
        <v/>
      </c>
      <c r="D294" s="28" t="str">
        <f t="shared" si="32"/>
        <v/>
      </c>
      <c r="E294" s="28">
        <f t="shared" si="33"/>
        <v>0</v>
      </c>
      <c r="F294" s="28">
        <f t="shared" si="34"/>
        <v>0</v>
      </c>
      <c r="G294" s="28" t="str">
        <f t="shared" si="35"/>
        <v/>
      </c>
      <c r="H294" s="45">
        <f>IF(AND(M294&gt;0,M294&lt;=STATS!$C$22),1,"")</f>
        <v>1</v>
      </c>
      <c r="J294" s="11">
        <v>293</v>
      </c>
      <c r="K294">
        <v>46.088810000000002</v>
      </c>
      <c r="L294">
        <v>-91.231790000000004</v>
      </c>
      <c r="M294" s="4">
        <v>8</v>
      </c>
      <c r="N294" s="4" t="s">
        <v>223</v>
      </c>
      <c r="R294" s="7"/>
      <c r="S294" s="7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EZ294" s="42"/>
      <c r="FA294" s="42"/>
      <c r="FB294" s="42"/>
      <c r="FC294" s="42"/>
      <c r="FD294" s="42"/>
    </row>
    <row r="295" spans="2:160">
      <c r="B295" s="28">
        <f t="shared" si="30"/>
        <v>0</v>
      </c>
      <c r="C295" s="28" t="str">
        <f t="shared" si="31"/>
        <v/>
      </c>
      <c r="D295" s="28" t="str">
        <f t="shared" si="32"/>
        <v/>
      </c>
      <c r="E295" s="28">
        <f t="shared" si="33"/>
        <v>0</v>
      </c>
      <c r="F295" s="28">
        <f t="shared" si="34"/>
        <v>0</v>
      </c>
      <c r="G295" s="28" t="str">
        <f t="shared" si="35"/>
        <v/>
      </c>
      <c r="H295" s="45">
        <f>IF(AND(M295&gt;0,M295&lt;=STATS!$C$22),1,"")</f>
        <v>1</v>
      </c>
      <c r="J295" s="11">
        <v>294</v>
      </c>
      <c r="K295">
        <v>46.088810000000002</v>
      </c>
      <c r="L295">
        <v>-91.230950000000007</v>
      </c>
      <c r="M295" s="4">
        <v>13</v>
      </c>
      <c r="N295" s="4" t="s">
        <v>223</v>
      </c>
      <c r="R295" s="7"/>
      <c r="S295" s="7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EZ295" s="42"/>
      <c r="FA295" s="42"/>
      <c r="FB295" s="42"/>
      <c r="FC295" s="42"/>
      <c r="FD295" s="42"/>
    </row>
    <row r="296" spans="2:160">
      <c r="B296" s="28">
        <f t="shared" si="30"/>
        <v>0</v>
      </c>
      <c r="C296" s="28" t="str">
        <f t="shared" si="31"/>
        <v/>
      </c>
      <c r="D296" s="28" t="str">
        <f t="shared" si="32"/>
        <v/>
      </c>
      <c r="E296" s="28" t="str">
        <f t="shared" si="33"/>
        <v/>
      </c>
      <c r="F296" s="28" t="str">
        <f t="shared" si="34"/>
        <v/>
      </c>
      <c r="G296" s="28" t="str">
        <f t="shared" si="35"/>
        <v/>
      </c>
      <c r="H296" s="45" t="str">
        <f>IF(AND(M296&gt;0,M296&lt;=STATS!$C$22),1,"")</f>
        <v/>
      </c>
      <c r="J296" s="11">
        <v>295</v>
      </c>
      <c r="K296">
        <v>46.088819999999998</v>
      </c>
      <c r="L296">
        <v>-91.230109999999996</v>
      </c>
      <c r="M296" s="4">
        <v>21</v>
      </c>
      <c r="R296" s="7"/>
      <c r="S296" s="7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EZ296" s="42"/>
      <c r="FA296" s="42"/>
      <c r="FB296" s="42"/>
      <c r="FC296" s="42"/>
      <c r="FD296" s="42"/>
    </row>
    <row r="297" spans="2:160">
      <c r="B297" s="28">
        <f t="shared" si="30"/>
        <v>0</v>
      </c>
      <c r="C297" s="28" t="str">
        <f t="shared" si="31"/>
        <v/>
      </c>
      <c r="D297" s="28" t="str">
        <f t="shared" si="32"/>
        <v/>
      </c>
      <c r="E297" s="28" t="str">
        <f t="shared" si="33"/>
        <v/>
      </c>
      <c r="F297" s="28" t="str">
        <f t="shared" si="34"/>
        <v/>
      </c>
      <c r="G297" s="28" t="str">
        <f t="shared" si="35"/>
        <v/>
      </c>
      <c r="H297" s="45" t="str">
        <f>IF(AND(M297&gt;0,M297&lt;=STATS!$C$22),1,"")</f>
        <v/>
      </c>
      <c r="J297" s="11">
        <v>296</v>
      </c>
      <c r="K297">
        <v>46.088830000000002</v>
      </c>
      <c r="L297">
        <v>-91.22927</v>
      </c>
      <c r="M297" s="4">
        <v>19.5</v>
      </c>
      <c r="R297" s="7"/>
      <c r="S297" s="7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EZ297" s="42"/>
      <c r="FA297" s="42"/>
      <c r="FB297" s="42"/>
      <c r="FC297" s="42"/>
      <c r="FD297" s="42"/>
    </row>
    <row r="298" spans="2:160">
      <c r="B298" s="28">
        <f t="shared" si="30"/>
        <v>0</v>
      </c>
      <c r="C298" s="28" t="str">
        <f t="shared" si="31"/>
        <v/>
      </c>
      <c r="D298" s="28" t="str">
        <f t="shared" si="32"/>
        <v/>
      </c>
      <c r="E298" s="28">
        <f t="shared" si="33"/>
        <v>0</v>
      </c>
      <c r="F298" s="28">
        <f t="shared" si="34"/>
        <v>0</v>
      </c>
      <c r="G298" s="28" t="str">
        <f t="shared" si="35"/>
        <v/>
      </c>
      <c r="H298" s="45">
        <f>IF(AND(M298&gt;0,M298&lt;=STATS!$C$22),1,"")</f>
        <v>1</v>
      </c>
      <c r="J298" s="11">
        <v>297</v>
      </c>
      <c r="K298">
        <v>46.088839999999998</v>
      </c>
      <c r="L298">
        <v>-91.228430000000003</v>
      </c>
      <c r="M298" s="4">
        <v>12.5</v>
      </c>
      <c r="N298" s="4" t="s">
        <v>223</v>
      </c>
      <c r="R298" s="7"/>
      <c r="S298" s="7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EZ298" s="42"/>
      <c r="FA298" s="42"/>
      <c r="FB298" s="42"/>
      <c r="FC298" s="42"/>
      <c r="FD298" s="42"/>
    </row>
    <row r="299" spans="2:160">
      <c r="B299" s="28">
        <f t="shared" si="30"/>
        <v>0</v>
      </c>
      <c r="C299" s="28" t="str">
        <f t="shared" si="31"/>
        <v/>
      </c>
      <c r="D299" s="28" t="str">
        <f t="shared" si="32"/>
        <v/>
      </c>
      <c r="E299" s="28">
        <f t="shared" si="33"/>
        <v>0</v>
      </c>
      <c r="F299" s="28">
        <f t="shared" si="34"/>
        <v>0</v>
      </c>
      <c r="G299" s="28" t="str">
        <f t="shared" si="35"/>
        <v/>
      </c>
      <c r="H299" s="45">
        <f>IF(AND(M299&gt;0,M299&lt;=STATS!$C$22),1,"")</f>
        <v>1</v>
      </c>
      <c r="J299" s="11">
        <v>298</v>
      </c>
      <c r="K299">
        <v>46.088850000000001</v>
      </c>
      <c r="L299">
        <v>-91.227590000000006</v>
      </c>
      <c r="M299" s="4">
        <v>6</v>
      </c>
      <c r="N299" s="4" t="s">
        <v>223</v>
      </c>
      <c r="R299" s="7"/>
      <c r="S299" s="7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EZ299" s="42"/>
      <c r="FA299" s="42"/>
      <c r="FB299" s="42"/>
      <c r="FC299" s="42"/>
      <c r="FD299" s="42"/>
    </row>
    <row r="300" spans="2:160">
      <c r="B300" s="28">
        <f t="shared" si="30"/>
        <v>0</v>
      </c>
      <c r="C300" s="28" t="str">
        <f t="shared" si="31"/>
        <v/>
      </c>
      <c r="D300" s="28" t="str">
        <f t="shared" si="32"/>
        <v/>
      </c>
      <c r="E300" s="28">
        <f t="shared" si="33"/>
        <v>0</v>
      </c>
      <c r="F300" s="28">
        <f t="shared" si="34"/>
        <v>0</v>
      </c>
      <c r="G300" s="28" t="str">
        <f t="shared" si="35"/>
        <v/>
      </c>
      <c r="H300" s="45">
        <f>IF(AND(M300&gt;0,M300&lt;=STATS!$C$22),1,"")</f>
        <v>1</v>
      </c>
      <c r="J300" s="11">
        <v>299</v>
      </c>
      <c r="K300">
        <v>46.088859999999997</v>
      </c>
      <c r="L300">
        <v>-91.226749999999996</v>
      </c>
      <c r="M300" s="4">
        <v>8</v>
      </c>
      <c r="N300" s="4" t="s">
        <v>223</v>
      </c>
      <c r="R300" s="7"/>
      <c r="S300" s="7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EZ300" s="42"/>
      <c r="FA300" s="42"/>
      <c r="FB300" s="42"/>
      <c r="FC300" s="42"/>
      <c r="FD300" s="42"/>
    </row>
    <row r="301" spans="2:160">
      <c r="B301" s="28">
        <f t="shared" si="30"/>
        <v>0</v>
      </c>
      <c r="C301" s="28" t="str">
        <f t="shared" si="31"/>
        <v/>
      </c>
      <c r="D301" s="28" t="str">
        <f t="shared" si="32"/>
        <v/>
      </c>
      <c r="E301" s="28">
        <f t="shared" si="33"/>
        <v>0</v>
      </c>
      <c r="F301" s="28">
        <f t="shared" si="34"/>
        <v>0</v>
      </c>
      <c r="G301" s="28" t="str">
        <f t="shared" si="35"/>
        <v/>
      </c>
      <c r="H301" s="45">
        <f>IF(AND(M301&gt;0,M301&lt;=STATS!$C$22),1,"")</f>
        <v>1</v>
      </c>
      <c r="J301" s="11">
        <v>300</v>
      </c>
      <c r="K301">
        <v>46.08887</v>
      </c>
      <c r="L301">
        <v>-91.225909999999999</v>
      </c>
      <c r="M301" s="4">
        <v>6</v>
      </c>
      <c r="N301" s="4" t="s">
        <v>223</v>
      </c>
      <c r="R301" s="7"/>
      <c r="S301" s="7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EZ301" s="42"/>
      <c r="FA301" s="42"/>
      <c r="FB301" s="42"/>
      <c r="FC301" s="42"/>
      <c r="FD301" s="42"/>
    </row>
    <row r="302" spans="2:160">
      <c r="B302" s="28">
        <f t="shared" si="30"/>
        <v>0</v>
      </c>
      <c r="C302" s="28" t="str">
        <f t="shared" si="31"/>
        <v/>
      </c>
      <c r="D302" s="28" t="str">
        <f t="shared" si="32"/>
        <v/>
      </c>
      <c r="E302" s="28">
        <f t="shared" si="33"/>
        <v>0</v>
      </c>
      <c r="F302" s="28">
        <f t="shared" si="34"/>
        <v>0</v>
      </c>
      <c r="G302" s="28" t="str">
        <f t="shared" si="35"/>
        <v/>
      </c>
      <c r="H302" s="45">
        <f>IF(AND(M302&gt;0,M302&lt;=STATS!$C$22),1,"")</f>
        <v>1</v>
      </c>
      <c r="J302" s="11">
        <v>301</v>
      </c>
      <c r="K302">
        <v>46.088880000000003</v>
      </c>
      <c r="L302">
        <v>-91.225070000000002</v>
      </c>
      <c r="M302" s="4">
        <v>5.5</v>
      </c>
      <c r="N302" s="4" t="s">
        <v>223</v>
      </c>
      <c r="R302" s="7"/>
      <c r="S302" s="7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EZ302" s="42"/>
      <c r="FA302" s="42"/>
      <c r="FB302" s="42"/>
      <c r="FC302" s="42"/>
      <c r="FD302" s="42"/>
    </row>
    <row r="303" spans="2:160">
      <c r="B303" s="28">
        <f t="shared" si="30"/>
        <v>0</v>
      </c>
      <c r="C303" s="28" t="str">
        <f t="shared" si="31"/>
        <v/>
      </c>
      <c r="D303" s="28" t="str">
        <f t="shared" si="32"/>
        <v/>
      </c>
      <c r="E303" s="28">
        <f t="shared" si="33"/>
        <v>0</v>
      </c>
      <c r="F303" s="28">
        <f t="shared" si="34"/>
        <v>0</v>
      </c>
      <c r="G303" s="28" t="str">
        <f t="shared" si="35"/>
        <v/>
      </c>
      <c r="H303" s="45">
        <f>IF(AND(M303&gt;0,M303&lt;=STATS!$C$22),1,"")</f>
        <v>1</v>
      </c>
      <c r="J303" s="11">
        <v>302</v>
      </c>
      <c r="K303">
        <v>46.088889999999999</v>
      </c>
      <c r="L303">
        <v>-91.224230000000006</v>
      </c>
      <c r="M303" s="4">
        <v>6</v>
      </c>
      <c r="N303" s="4" t="s">
        <v>223</v>
      </c>
      <c r="R303" s="7"/>
      <c r="S303" s="7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EZ303" s="42"/>
      <c r="FA303" s="42"/>
      <c r="FB303" s="42"/>
      <c r="FC303" s="42"/>
      <c r="FD303" s="42"/>
    </row>
    <row r="304" spans="2:160">
      <c r="B304" s="28">
        <f t="shared" si="30"/>
        <v>0</v>
      </c>
      <c r="C304" s="28" t="str">
        <f t="shared" si="31"/>
        <v/>
      </c>
      <c r="D304" s="28" t="str">
        <f t="shared" si="32"/>
        <v/>
      </c>
      <c r="E304" s="28">
        <f t="shared" si="33"/>
        <v>0</v>
      </c>
      <c r="F304" s="28">
        <f t="shared" si="34"/>
        <v>0</v>
      </c>
      <c r="G304" s="28" t="str">
        <f t="shared" si="35"/>
        <v/>
      </c>
      <c r="H304" s="45">
        <f>IF(AND(M304&gt;0,M304&lt;=STATS!$C$22),1,"")</f>
        <v>1</v>
      </c>
      <c r="J304" s="11">
        <v>303</v>
      </c>
      <c r="K304">
        <v>46.089390000000002</v>
      </c>
      <c r="L304">
        <v>-91.231800000000007</v>
      </c>
      <c r="M304" s="4">
        <v>2.5</v>
      </c>
      <c r="N304" s="4" t="s">
        <v>224</v>
      </c>
      <c r="R304" s="7"/>
      <c r="S304" s="7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EZ304" s="42"/>
      <c r="FA304" s="42"/>
      <c r="FB304" s="42"/>
      <c r="FC304" s="42"/>
      <c r="FD304" s="42"/>
    </row>
    <row r="305" spans="2:160">
      <c r="B305" s="28">
        <f t="shared" si="30"/>
        <v>0</v>
      </c>
      <c r="C305" s="28" t="str">
        <f t="shared" si="31"/>
        <v/>
      </c>
      <c r="D305" s="28" t="str">
        <f t="shared" si="32"/>
        <v/>
      </c>
      <c r="E305" s="28">
        <f t="shared" si="33"/>
        <v>0</v>
      </c>
      <c r="F305" s="28">
        <f t="shared" si="34"/>
        <v>0</v>
      </c>
      <c r="G305" s="28" t="str">
        <f t="shared" si="35"/>
        <v/>
      </c>
      <c r="H305" s="45">
        <f>IF(AND(M305&gt;0,M305&lt;=STATS!$C$22),1,"")</f>
        <v>1</v>
      </c>
      <c r="J305" s="11">
        <v>304</v>
      </c>
      <c r="K305">
        <v>46.089399999999998</v>
      </c>
      <c r="L305">
        <v>-91.230959999999996</v>
      </c>
      <c r="M305" s="4">
        <v>9.5</v>
      </c>
      <c r="N305" s="4" t="s">
        <v>223</v>
      </c>
      <c r="R305" s="7"/>
      <c r="S305" s="7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EZ305" s="42"/>
      <c r="FA305" s="42"/>
      <c r="FB305" s="42"/>
      <c r="FC305" s="42"/>
      <c r="FD305" s="42"/>
    </row>
    <row r="306" spans="2:160">
      <c r="B306" s="28">
        <f t="shared" si="30"/>
        <v>0</v>
      </c>
      <c r="C306" s="28" t="str">
        <f t="shared" si="31"/>
        <v/>
      </c>
      <c r="D306" s="28" t="str">
        <f t="shared" si="32"/>
        <v/>
      </c>
      <c r="E306" s="28" t="str">
        <f t="shared" si="33"/>
        <v/>
      </c>
      <c r="F306" s="28" t="str">
        <f t="shared" si="34"/>
        <v/>
      </c>
      <c r="G306" s="28" t="str">
        <f t="shared" si="35"/>
        <v/>
      </c>
      <c r="H306" s="45" t="str">
        <f>IF(AND(M306&gt;0,M306&lt;=STATS!$C$22),1,"")</f>
        <v/>
      </c>
      <c r="J306" s="11">
        <v>305</v>
      </c>
      <c r="K306">
        <v>46.089410000000001</v>
      </c>
      <c r="L306">
        <v>-91.230119999999999</v>
      </c>
      <c r="M306" s="4">
        <v>17.5</v>
      </c>
      <c r="N306" s="4" t="s">
        <v>223</v>
      </c>
      <c r="R306" s="7"/>
      <c r="S306" s="7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EZ306" s="42"/>
      <c r="FA306" s="42"/>
      <c r="FB306" s="42"/>
      <c r="FC306" s="42"/>
      <c r="FD306" s="42"/>
    </row>
    <row r="307" spans="2:160">
      <c r="B307" s="28">
        <f t="shared" si="30"/>
        <v>0</v>
      </c>
      <c r="C307" s="28" t="str">
        <f t="shared" si="31"/>
        <v/>
      </c>
      <c r="D307" s="28" t="str">
        <f t="shared" si="32"/>
        <v/>
      </c>
      <c r="E307" s="28" t="str">
        <f t="shared" si="33"/>
        <v/>
      </c>
      <c r="F307" s="28" t="str">
        <f t="shared" si="34"/>
        <v/>
      </c>
      <c r="G307" s="28" t="str">
        <f t="shared" si="35"/>
        <v/>
      </c>
      <c r="H307" s="45" t="str">
        <f>IF(AND(M307&gt;0,M307&lt;=STATS!$C$22),1,"")</f>
        <v/>
      </c>
      <c r="J307" s="11">
        <v>306</v>
      </c>
      <c r="K307">
        <v>46.089419999999997</v>
      </c>
      <c r="L307">
        <v>-91.229280000000003</v>
      </c>
      <c r="M307" s="4">
        <v>21</v>
      </c>
      <c r="R307" s="7"/>
      <c r="S307" s="7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EZ307" s="42"/>
      <c r="FA307" s="42"/>
      <c r="FB307" s="42"/>
      <c r="FC307" s="42"/>
      <c r="FD307" s="42"/>
    </row>
    <row r="308" spans="2:160">
      <c r="B308" s="28">
        <f t="shared" si="30"/>
        <v>0</v>
      </c>
      <c r="C308" s="28" t="str">
        <f t="shared" si="31"/>
        <v/>
      </c>
      <c r="D308" s="28" t="str">
        <f t="shared" si="32"/>
        <v/>
      </c>
      <c r="E308" s="28">
        <f t="shared" si="33"/>
        <v>0</v>
      </c>
      <c r="F308" s="28">
        <f t="shared" si="34"/>
        <v>0</v>
      </c>
      <c r="G308" s="28" t="str">
        <f t="shared" si="35"/>
        <v/>
      </c>
      <c r="H308" s="45">
        <f>IF(AND(M308&gt;0,M308&lt;=STATS!$C$22),1,"")</f>
        <v>1</v>
      </c>
      <c r="J308" s="11">
        <v>307</v>
      </c>
      <c r="K308">
        <v>46.08943</v>
      </c>
      <c r="L308">
        <v>-91.228440000000006</v>
      </c>
      <c r="M308" s="4">
        <v>16.5</v>
      </c>
      <c r="N308" s="4" t="s">
        <v>223</v>
      </c>
      <c r="R308" s="7"/>
      <c r="S308" s="7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EZ308" s="42"/>
      <c r="FA308" s="42"/>
      <c r="FB308" s="42"/>
      <c r="FC308" s="42"/>
      <c r="FD308" s="42"/>
    </row>
    <row r="309" spans="2:160">
      <c r="B309" s="28">
        <f t="shared" si="30"/>
        <v>0</v>
      </c>
      <c r="C309" s="28" t="str">
        <f t="shared" si="31"/>
        <v/>
      </c>
      <c r="D309" s="28" t="str">
        <f t="shared" si="32"/>
        <v/>
      </c>
      <c r="E309" s="28">
        <f t="shared" si="33"/>
        <v>0</v>
      </c>
      <c r="F309" s="28">
        <f t="shared" si="34"/>
        <v>0</v>
      </c>
      <c r="G309" s="28" t="str">
        <f t="shared" si="35"/>
        <v/>
      </c>
      <c r="H309" s="45">
        <f>IF(AND(M309&gt;0,M309&lt;=STATS!$C$22),1,"")</f>
        <v>1</v>
      </c>
      <c r="J309" s="11">
        <v>308</v>
      </c>
      <c r="K309">
        <v>46.089440000000003</v>
      </c>
      <c r="L309">
        <v>-91.227599999999995</v>
      </c>
      <c r="M309" s="4">
        <v>6.5</v>
      </c>
      <c r="N309" s="4" t="s">
        <v>223</v>
      </c>
      <c r="R309" s="7"/>
      <c r="S309" s="7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EZ309" s="42"/>
      <c r="FA309" s="42"/>
      <c r="FB309" s="42"/>
      <c r="FC309" s="42"/>
      <c r="FD309" s="42"/>
    </row>
    <row r="310" spans="2:160">
      <c r="B310" s="28">
        <f t="shared" si="30"/>
        <v>0</v>
      </c>
      <c r="C310" s="28" t="str">
        <f t="shared" si="31"/>
        <v/>
      </c>
      <c r="D310" s="28" t="str">
        <f t="shared" si="32"/>
        <v/>
      </c>
      <c r="E310" s="28">
        <f t="shared" si="33"/>
        <v>0</v>
      </c>
      <c r="F310" s="28">
        <f t="shared" si="34"/>
        <v>0</v>
      </c>
      <c r="G310" s="28" t="str">
        <f t="shared" si="35"/>
        <v/>
      </c>
      <c r="H310" s="45">
        <f>IF(AND(M310&gt;0,M310&lt;=STATS!$C$22),1,"")</f>
        <v>1</v>
      </c>
      <c r="J310" s="11">
        <v>309</v>
      </c>
      <c r="K310">
        <v>46.089440000000003</v>
      </c>
      <c r="L310">
        <v>-91.226759999999999</v>
      </c>
      <c r="M310" s="4">
        <v>5.5</v>
      </c>
      <c r="N310" s="4" t="s">
        <v>223</v>
      </c>
      <c r="R310" s="7"/>
      <c r="S310" s="7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EZ310" s="42"/>
      <c r="FA310" s="42"/>
      <c r="FB310" s="42"/>
      <c r="FC310" s="42"/>
      <c r="FD310" s="42"/>
    </row>
    <row r="311" spans="2:160">
      <c r="B311" s="28">
        <f t="shared" si="30"/>
        <v>0</v>
      </c>
      <c r="C311" s="28" t="str">
        <f t="shared" si="31"/>
        <v/>
      </c>
      <c r="D311" s="28" t="str">
        <f t="shared" si="32"/>
        <v/>
      </c>
      <c r="E311" s="28">
        <f t="shared" si="33"/>
        <v>0</v>
      </c>
      <c r="F311" s="28">
        <f t="shared" si="34"/>
        <v>0</v>
      </c>
      <c r="G311" s="28" t="str">
        <f t="shared" si="35"/>
        <v/>
      </c>
      <c r="H311" s="45">
        <f>IF(AND(M311&gt;0,M311&lt;=STATS!$C$22),1,"")</f>
        <v>1</v>
      </c>
      <c r="J311" s="11">
        <v>310</v>
      </c>
      <c r="K311">
        <v>46.089449999999999</v>
      </c>
      <c r="L311">
        <v>-91.225920000000002</v>
      </c>
      <c r="M311" s="4">
        <v>6.5</v>
      </c>
      <c r="N311" s="4" t="s">
        <v>223</v>
      </c>
      <c r="R311" s="7"/>
      <c r="S311" s="7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EZ311" s="42"/>
      <c r="FA311" s="42"/>
      <c r="FB311" s="42"/>
      <c r="FC311" s="42"/>
      <c r="FD311" s="42"/>
    </row>
    <row r="312" spans="2:160">
      <c r="B312" s="28">
        <f t="shared" si="30"/>
        <v>0</v>
      </c>
      <c r="C312" s="28" t="str">
        <f t="shared" si="31"/>
        <v/>
      </c>
      <c r="D312" s="28" t="str">
        <f t="shared" si="32"/>
        <v/>
      </c>
      <c r="E312" s="28">
        <f t="shared" si="33"/>
        <v>0</v>
      </c>
      <c r="F312" s="28">
        <f t="shared" si="34"/>
        <v>0</v>
      </c>
      <c r="G312" s="28" t="str">
        <f t="shared" si="35"/>
        <v/>
      </c>
      <c r="H312" s="45">
        <f>IF(AND(M312&gt;0,M312&lt;=STATS!$C$22),1,"")</f>
        <v>1</v>
      </c>
      <c r="J312" s="11">
        <v>311</v>
      </c>
      <c r="K312">
        <v>46.089460000000003</v>
      </c>
      <c r="L312">
        <v>-91.225080000000005</v>
      </c>
      <c r="M312" s="4">
        <v>13</v>
      </c>
      <c r="N312" s="4" t="s">
        <v>223</v>
      </c>
      <c r="R312" s="7"/>
      <c r="S312" s="7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EZ312" s="42"/>
      <c r="FA312" s="42"/>
      <c r="FB312" s="42"/>
      <c r="FC312" s="42"/>
      <c r="FD312" s="42"/>
    </row>
    <row r="313" spans="2:160">
      <c r="B313" s="28">
        <f t="shared" si="30"/>
        <v>0</v>
      </c>
      <c r="C313" s="28" t="str">
        <f t="shared" si="31"/>
        <v/>
      </c>
      <c r="D313" s="28" t="str">
        <f t="shared" si="32"/>
        <v/>
      </c>
      <c r="E313" s="28">
        <f t="shared" si="33"/>
        <v>0</v>
      </c>
      <c r="F313" s="28">
        <f t="shared" si="34"/>
        <v>0</v>
      </c>
      <c r="G313" s="28" t="str">
        <f t="shared" si="35"/>
        <v/>
      </c>
      <c r="H313" s="45">
        <f>IF(AND(M313&gt;0,M313&lt;=STATS!$C$22),1,"")</f>
        <v>1</v>
      </c>
      <c r="J313" s="11">
        <v>312</v>
      </c>
      <c r="K313">
        <v>46.089469999999999</v>
      </c>
      <c r="L313">
        <v>-91.224239999999995</v>
      </c>
      <c r="M313" s="4">
        <v>5.5</v>
      </c>
      <c r="N313" s="4" t="s">
        <v>223</v>
      </c>
      <c r="R313" s="7"/>
      <c r="S313" s="7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EZ313" s="42"/>
      <c r="FA313" s="42"/>
      <c r="FB313" s="42"/>
      <c r="FC313" s="42"/>
      <c r="FD313" s="42"/>
    </row>
    <row r="314" spans="2:160">
      <c r="B314" s="28">
        <f t="shared" si="30"/>
        <v>0</v>
      </c>
      <c r="C314" s="28" t="str">
        <f t="shared" si="31"/>
        <v/>
      </c>
      <c r="D314" s="28" t="str">
        <f t="shared" si="32"/>
        <v/>
      </c>
      <c r="E314" s="28">
        <f t="shared" si="33"/>
        <v>0</v>
      </c>
      <c r="F314" s="28">
        <f t="shared" si="34"/>
        <v>0</v>
      </c>
      <c r="G314" s="28" t="str">
        <f t="shared" si="35"/>
        <v/>
      </c>
      <c r="H314" s="45">
        <f>IF(AND(M314&gt;0,M314&lt;=STATS!$C$22),1,"")</f>
        <v>1</v>
      </c>
      <c r="J314" s="11">
        <v>313</v>
      </c>
      <c r="K314">
        <v>46.089480000000002</v>
      </c>
      <c r="L314">
        <v>-91.223399999999998</v>
      </c>
      <c r="M314" s="4">
        <v>6.5</v>
      </c>
      <c r="N314" s="4" t="s">
        <v>223</v>
      </c>
      <c r="R314" s="7"/>
      <c r="S314" s="7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EZ314" s="42"/>
      <c r="FA314" s="42"/>
      <c r="FB314" s="42"/>
      <c r="FC314" s="42"/>
      <c r="FD314" s="42"/>
    </row>
    <row r="315" spans="2:160">
      <c r="B315" s="28">
        <f t="shared" si="30"/>
        <v>0</v>
      </c>
      <c r="C315" s="28" t="str">
        <f t="shared" si="31"/>
        <v/>
      </c>
      <c r="D315" s="28" t="str">
        <f t="shared" si="32"/>
        <v/>
      </c>
      <c r="E315" s="28">
        <f t="shared" si="33"/>
        <v>0</v>
      </c>
      <c r="F315" s="28">
        <f t="shared" si="34"/>
        <v>0</v>
      </c>
      <c r="G315" s="28" t="str">
        <f t="shared" si="35"/>
        <v/>
      </c>
      <c r="H315" s="45">
        <f>IF(AND(M315&gt;0,M315&lt;=STATS!$C$22),1,"")</f>
        <v>1</v>
      </c>
      <c r="J315" s="11">
        <v>314</v>
      </c>
      <c r="K315">
        <v>46.089500000000001</v>
      </c>
      <c r="L315">
        <v>-91.221720000000005</v>
      </c>
      <c r="M315" s="4">
        <v>3.5</v>
      </c>
      <c r="N315" s="4" t="s">
        <v>223</v>
      </c>
      <c r="R315" s="7"/>
      <c r="S315" s="7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EZ315" s="42"/>
      <c r="FA315" s="42"/>
      <c r="FB315" s="42"/>
      <c r="FC315" s="42"/>
      <c r="FD315" s="42"/>
    </row>
    <row r="316" spans="2:160">
      <c r="B316" s="28">
        <f t="shared" si="30"/>
        <v>0</v>
      </c>
      <c r="C316" s="28" t="str">
        <f t="shared" si="31"/>
        <v/>
      </c>
      <c r="D316" s="28" t="str">
        <f t="shared" si="32"/>
        <v/>
      </c>
      <c r="E316" s="28">
        <f t="shared" si="33"/>
        <v>0</v>
      </c>
      <c r="F316" s="28">
        <f t="shared" si="34"/>
        <v>0</v>
      </c>
      <c r="G316" s="28" t="str">
        <f t="shared" si="35"/>
        <v/>
      </c>
      <c r="H316" s="45">
        <f>IF(AND(M316&gt;0,M316&lt;=STATS!$C$22),1,"")</f>
        <v>1</v>
      </c>
      <c r="J316" s="11">
        <v>315</v>
      </c>
      <c r="K316">
        <v>46.089979999999997</v>
      </c>
      <c r="L316">
        <v>-91.230980000000002</v>
      </c>
      <c r="M316" s="4">
        <v>6.5</v>
      </c>
      <c r="N316" s="4" t="s">
        <v>223</v>
      </c>
      <c r="R316" s="7"/>
      <c r="S316" s="7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EZ316" s="42"/>
      <c r="FA316" s="42"/>
      <c r="FB316" s="42"/>
      <c r="FC316" s="42"/>
      <c r="FD316" s="42"/>
    </row>
    <row r="317" spans="2:160">
      <c r="B317" s="28">
        <f t="shared" si="30"/>
        <v>0</v>
      </c>
      <c r="C317" s="28" t="str">
        <f t="shared" si="31"/>
        <v/>
      </c>
      <c r="D317" s="28" t="str">
        <f t="shared" si="32"/>
        <v/>
      </c>
      <c r="E317" s="28">
        <f t="shared" si="33"/>
        <v>0</v>
      </c>
      <c r="F317" s="28">
        <f t="shared" si="34"/>
        <v>0</v>
      </c>
      <c r="G317" s="28" t="str">
        <f t="shared" si="35"/>
        <v/>
      </c>
      <c r="H317" s="45">
        <f>IF(AND(M317&gt;0,M317&lt;=STATS!$C$22),1,"")</f>
        <v>1</v>
      </c>
      <c r="J317" s="11">
        <v>316</v>
      </c>
      <c r="K317">
        <v>46.08999</v>
      </c>
      <c r="L317">
        <v>-91.230140000000006</v>
      </c>
      <c r="M317" s="4">
        <v>7.5</v>
      </c>
      <c r="N317" s="4" t="s">
        <v>223</v>
      </c>
      <c r="R317" s="7"/>
      <c r="S317" s="7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EZ317" s="42"/>
      <c r="FA317" s="42"/>
      <c r="FB317" s="42"/>
      <c r="FC317" s="42"/>
      <c r="FD317" s="42"/>
    </row>
    <row r="318" spans="2:160">
      <c r="B318" s="28">
        <f t="shared" si="30"/>
        <v>0</v>
      </c>
      <c r="C318" s="28" t="str">
        <f t="shared" si="31"/>
        <v/>
      </c>
      <c r="D318" s="28" t="str">
        <f t="shared" si="32"/>
        <v/>
      </c>
      <c r="E318" s="28" t="str">
        <f t="shared" si="33"/>
        <v/>
      </c>
      <c r="F318" s="28" t="str">
        <f t="shared" si="34"/>
        <v/>
      </c>
      <c r="G318" s="28" t="str">
        <f t="shared" si="35"/>
        <v/>
      </c>
      <c r="H318" s="45" t="str">
        <f>IF(AND(M318&gt;0,M318&lt;=STATS!$C$22),1,"")</f>
        <v/>
      </c>
      <c r="J318" s="11">
        <v>317</v>
      </c>
      <c r="K318">
        <v>46.09</v>
      </c>
      <c r="L318">
        <v>-91.229299999999995</v>
      </c>
      <c r="M318" s="4">
        <v>21</v>
      </c>
      <c r="R318" s="7"/>
      <c r="S318" s="7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EZ318" s="42"/>
      <c r="FA318" s="42"/>
      <c r="FB318" s="42"/>
      <c r="FC318" s="42"/>
      <c r="FD318" s="42"/>
    </row>
    <row r="319" spans="2:160">
      <c r="B319" s="28">
        <f t="shared" si="30"/>
        <v>0</v>
      </c>
      <c r="C319" s="28" t="str">
        <f t="shared" si="31"/>
        <v/>
      </c>
      <c r="D319" s="28" t="str">
        <f t="shared" si="32"/>
        <v/>
      </c>
      <c r="E319" s="28">
        <f t="shared" si="33"/>
        <v>0</v>
      </c>
      <c r="F319" s="28">
        <f t="shared" si="34"/>
        <v>0</v>
      </c>
      <c r="G319" s="28" t="str">
        <f t="shared" si="35"/>
        <v/>
      </c>
      <c r="H319" s="45">
        <f>IF(AND(M319&gt;0,M319&lt;=STATS!$C$22),1,"")</f>
        <v>1</v>
      </c>
      <c r="J319" s="11">
        <v>318</v>
      </c>
      <c r="K319">
        <v>46.090009999999999</v>
      </c>
      <c r="L319">
        <v>-91.228449999999995</v>
      </c>
      <c r="M319" s="4">
        <v>16.5</v>
      </c>
      <c r="N319" s="4" t="s">
        <v>223</v>
      </c>
      <c r="R319" s="7"/>
      <c r="S319" s="7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EZ319" s="42"/>
      <c r="FA319" s="42"/>
      <c r="FB319" s="42"/>
      <c r="FC319" s="42"/>
      <c r="FD319" s="42"/>
    </row>
    <row r="320" spans="2:160">
      <c r="B320" s="28">
        <f t="shared" si="30"/>
        <v>0</v>
      </c>
      <c r="C320" s="28" t="str">
        <f t="shared" si="31"/>
        <v/>
      </c>
      <c r="D320" s="28" t="str">
        <f t="shared" si="32"/>
        <v/>
      </c>
      <c r="E320" s="28">
        <f t="shared" si="33"/>
        <v>0</v>
      </c>
      <c r="F320" s="28">
        <f t="shared" si="34"/>
        <v>0</v>
      </c>
      <c r="G320" s="28" t="str">
        <f t="shared" si="35"/>
        <v/>
      </c>
      <c r="H320" s="45">
        <f>IF(AND(M320&gt;0,M320&lt;=STATS!$C$22),1,"")</f>
        <v>1</v>
      </c>
      <c r="J320" s="11">
        <v>319</v>
      </c>
      <c r="K320">
        <v>46.090020000000003</v>
      </c>
      <c r="L320">
        <v>-91.227609999999999</v>
      </c>
      <c r="M320" s="4">
        <v>7</v>
      </c>
      <c r="N320" s="4" t="s">
        <v>223</v>
      </c>
      <c r="R320" s="7"/>
      <c r="S320" s="7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EZ320" s="42"/>
      <c r="FA320" s="42"/>
      <c r="FB320" s="42"/>
      <c r="FC320" s="42"/>
      <c r="FD320" s="42"/>
    </row>
    <row r="321" spans="2:160">
      <c r="B321" s="28">
        <f t="shared" si="30"/>
        <v>0</v>
      </c>
      <c r="C321" s="28" t="str">
        <f t="shared" si="31"/>
        <v/>
      </c>
      <c r="D321" s="28" t="str">
        <f t="shared" si="32"/>
        <v/>
      </c>
      <c r="E321" s="28">
        <f t="shared" si="33"/>
        <v>0</v>
      </c>
      <c r="F321" s="28">
        <f t="shared" si="34"/>
        <v>0</v>
      </c>
      <c r="G321" s="28" t="str">
        <f t="shared" si="35"/>
        <v/>
      </c>
      <c r="H321" s="45">
        <f>IF(AND(M321&gt;0,M321&lt;=STATS!$C$22),1,"")</f>
        <v>1</v>
      </c>
      <c r="J321" s="11">
        <v>320</v>
      </c>
      <c r="K321">
        <v>46.090029999999999</v>
      </c>
      <c r="L321">
        <v>-91.226770000000002</v>
      </c>
      <c r="M321" s="4">
        <v>7.5</v>
      </c>
      <c r="N321" s="4" t="s">
        <v>223</v>
      </c>
      <c r="R321" s="7"/>
      <c r="S321" s="7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EZ321" s="42"/>
      <c r="FA321" s="42"/>
      <c r="FB321" s="42"/>
      <c r="FC321" s="42"/>
      <c r="FD321" s="42"/>
    </row>
    <row r="322" spans="2:160">
      <c r="B322" s="28">
        <f t="shared" ref="B322:B385" si="36">COUNT(R322:EY322,FE322:FM322)</f>
        <v>0</v>
      </c>
      <c r="C322" s="28" t="str">
        <f t="shared" ref="C322:C385" si="37">IF(COUNT(R322:EY322,FE322:FM322)&gt;0,COUNT(R322:EY322,FE322:FM322),"")</f>
        <v/>
      </c>
      <c r="D322" s="28" t="str">
        <f t="shared" ref="D322:D385" si="38">IF(COUNT(T322:BJ322,BL322:BT322,BV322:CB322,CD322:EY322,FE322:FM322)&gt;0,COUNT(T322:BJ322,BL322:BT322,BV322:CB322,CD322:EY322,FE322:FM322),"")</f>
        <v/>
      </c>
      <c r="E322" s="28" t="str">
        <f t="shared" ref="E322:E385" si="39">IF(H322=1,COUNT(R322:EY322,FE322:FM322),"")</f>
        <v/>
      </c>
      <c r="F322" s="28" t="str">
        <f t="shared" ref="F322:F385" si="40">IF(H322=1,COUNT(T322:BJ322,BL322:BT322,BV322:CB322,CD322:EY322,FE322:FM322),"")</f>
        <v/>
      </c>
      <c r="G322" s="28" t="str">
        <f t="shared" ref="G322:G385" si="41">IF($B322&gt;=1,$M322,"")</f>
        <v/>
      </c>
      <c r="H322" s="45" t="str">
        <f>IF(AND(M322&gt;0,M322&lt;=STATS!$C$22),1,"")</f>
        <v/>
      </c>
      <c r="J322" s="11">
        <v>321</v>
      </c>
      <c r="K322">
        <v>46.090040000000002</v>
      </c>
      <c r="L322">
        <v>-91.225930000000005</v>
      </c>
      <c r="M322" s="4">
        <v>19.5</v>
      </c>
      <c r="R322" s="7"/>
      <c r="S322" s="7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EZ322" s="42"/>
      <c r="FA322" s="42"/>
      <c r="FB322" s="42"/>
      <c r="FC322" s="42"/>
      <c r="FD322" s="42"/>
    </row>
    <row r="323" spans="2:160">
      <c r="B323" s="28">
        <f t="shared" si="36"/>
        <v>0</v>
      </c>
      <c r="C323" s="28" t="str">
        <f t="shared" si="37"/>
        <v/>
      </c>
      <c r="D323" s="28" t="str">
        <f t="shared" si="38"/>
        <v/>
      </c>
      <c r="E323" s="28">
        <f t="shared" si="39"/>
        <v>0</v>
      </c>
      <c r="F323" s="28">
        <f t="shared" si="40"/>
        <v>0</v>
      </c>
      <c r="G323" s="28" t="str">
        <f t="shared" si="41"/>
        <v/>
      </c>
      <c r="H323" s="45">
        <f>IF(AND(M323&gt;0,M323&lt;=STATS!$C$22),1,"")</f>
        <v>1</v>
      </c>
      <c r="J323" s="11">
        <v>322</v>
      </c>
      <c r="K323">
        <v>46.090049999999998</v>
      </c>
      <c r="L323">
        <v>-91.225089999999994</v>
      </c>
      <c r="M323" s="4">
        <v>6</v>
      </c>
      <c r="N323" s="4" t="s">
        <v>223</v>
      </c>
      <c r="R323" s="7"/>
      <c r="S323" s="7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EZ323" s="42"/>
      <c r="FA323" s="42"/>
      <c r="FB323" s="42"/>
      <c r="FC323" s="42"/>
      <c r="FD323" s="42"/>
    </row>
    <row r="324" spans="2:160">
      <c r="B324" s="28">
        <f t="shared" si="36"/>
        <v>0</v>
      </c>
      <c r="C324" s="28" t="str">
        <f t="shared" si="37"/>
        <v/>
      </c>
      <c r="D324" s="28" t="str">
        <f t="shared" si="38"/>
        <v/>
      </c>
      <c r="E324" s="28">
        <f t="shared" si="39"/>
        <v>0</v>
      </c>
      <c r="F324" s="28">
        <f t="shared" si="40"/>
        <v>0</v>
      </c>
      <c r="G324" s="28" t="str">
        <f t="shared" si="41"/>
        <v/>
      </c>
      <c r="H324" s="45">
        <f>IF(AND(M324&gt;0,M324&lt;=STATS!$C$22),1,"")</f>
        <v>1</v>
      </c>
      <c r="J324" s="11">
        <v>323</v>
      </c>
      <c r="K324">
        <v>46.090060000000001</v>
      </c>
      <c r="L324">
        <v>-91.224249999999998</v>
      </c>
      <c r="M324" s="4">
        <v>6</v>
      </c>
      <c r="N324" s="4" t="s">
        <v>223</v>
      </c>
      <c r="R324" s="7"/>
      <c r="S324" s="7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EZ324" s="42"/>
      <c r="FA324" s="42"/>
      <c r="FB324" s="42"/>
      <c r="FC324" s="42"/>
      <c r="FD324" s="42"/>
    </row>
    <row r="325" spans="2:160">
      <c r="B325" s="28">
        <f t="shared" si="36"/>
        <v>0</v>
      </c>
      <c r="C325" s="28" t="str">
        <f t="shared" si="37"/>
        <v/>
      </c>
      <c r="D325" s="28" t="str">
        <f t="shared" si="38"/>
        <v/>
      </c>
      <c r="E325" s="28">
        <f t="shared" si="39"/>
        <v>0</v>
      </c>
      <c r="F325" s="28">
        <f t="shared" si="40"/>
        <v>0</v>
      </c>
      <c r="G325" s="28" t="str">
        <f t="shared" si="41"/>
        <v/>
      </c>
      <c r="H325" s="45">
        <f>IF(AND(M325&gt;0,M325&lt;=STATS!$C$22),1,"")</f>
        <v>1</v>
      </c>
      <c r="J325" s="11">
        <v>324</v>
      </c>
      <c r="K325">
        <v>46.090060000000001</v>
      </c>
      <c r="L325">
        <v>-91.223410000000001</v>
      </c>
      <c r="M325" s="4">
        <v>7</v>
      </c>
      <c r="N325" s="4" t="s">
        <v>223</v>
      </c>
      <c r="R325" s="7"/>
      <c r="S325" s="7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EZ325" s="42"/>
      <c r="FA325" s="42"/>
      <c r="FB325" s="42"/>
      <c r="FC325" s="42"/>
      <c r="FD325" s="42"/>
    </row>
    <row r="326" spans="2:160">
      <c r="B326" s="28">
        <f t="shared" si="36"/>
        <v>0</v>
      </c>
      <c r="C326" s="28" t="str">
        <f t="shared" si="37"/>
        <v/>
      </c>
      <c r="D326" s="28" t="str">
        <f t="shared" si="38"/>
        <v/>
      </c>
      <c r="E326" s="28">
        <f t="shared" si="39"/>
        <v>0</v>
      </c>
      <c r="F326" s="28">
        <f t="shared" si="40"/>
        <v>0</v>
      </c>
      <c r="G326" s="28" t="str">
        <f t="shared" si="41"/>
        <v/>
      </c>
      <c r="H326" s="45">
        <f>IF(AND(M326&gt;0,M326&lt;=STATS!$C$22),1,"")</f>
        <v>1</v>
      </c>
      <c r="J326" s="11">
        <v>325</v>
      </c>
      <c r="K326">
        <v>46.090069999999997</v>
      </c>
      <c r="L326">
        <v>-91.222570000000005</v>
      </c>
      <c r="M326" s="4">
        <v>5.5</v>
      </c>
      <c r="N326" s="4" t="s">
        <v>223</v>
      </c>
      <c r="R326" s="7"/>
      <c r="S326" s="7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EZ326" s="42"/>
      <c r="FA326" s="42"/>
      <c r="FB326" s="42"/>
      <c r="FC326" s="42"/>
      <c r="FD326" s="42"/>
    </row>
    <row r="327" spans="2:160">
      <c r="B327" s="28">
        <f t="shared" si="36"/>
        <v>0</v>
      </c>
      <c r="C327" s="28" t="str">
        <f t="shared" si="37"/>
        <v/>
      </c>
      <c r="D327" s="28" t="str">
        <f t="shared" si="38"/>
        <v/>
      </c>
      <c r="E327" s="28">
        <f t="shared" si="39"/>
        <v>0</v>
      </c>
      <c r="F327" s="28">
        <f t="shared" si="40"/>
        <v>0</v>
      </c>
      <c r="G327" s="28" t="str">
        <f t="shared" si="41"/>
        <v/>
      </c>
      <c r="H327" s="45">
        <f>IF(AND(M327&gt;0,M327&lt;=STATS!$C$22),1,"")</f>
        <v>1</v>
      </c>
      <c r="J327" s="11">
        <v>326</v>
      </c>
      <c r="K327">
        <v>46.09008</v>
      </c>
      <c r="L327">
        <v>-91.221729999999994</v>
      </c>
      <c r="M327" s="4">
        <v>5</v>
      </c>
      <c r="N327" s="4" t="s">
        <v>223</v>
      </c>
      <c r="R327" s="7"/>
      <c r="S327" s="7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EZ327" s="42"/>
      <c r="FA327" s="42"/>
      <c r="FB327" s="42"/>
      <c r="FC327" s="42"/>
      <c r="FD327" s="42"/>
    </row>
    <row r="328" spans="2:160">
      <c r="B328" s="28">
        <f t="shared" si="36"/>
        <v>0</v>
      </c>
      <c r="C328" s="28" t="str">
        <f t="shared" si="37"/>
        <v/>
      </c>
      <c r="D328" s="28" t="str">
        <f t="shared" si="38"/>
        <v/>
      </c>
      <c r="E328" s="28">
        <f t="shared" si="39"/>
        <v>0</v>
      </c>
      <c r="F328" s="28">
        <f t="shared" si="40"/>
        <v>0</v>
      </c>
      <c r="G328" s="28" t="str">
        <f t="shared" si="41"/>
        <v/>
      </c>
      <c r="H328" s="45">
        <f>IF(AND(M328&gt;0,M328&lt;=STATS!$C$22),1,"")</f>
        <v>1</v>
      </c>
      <c r="J328" s="11">
        <v>327</v>
      </c>
      <c r="K328">
        <v>46.090089999999996</v>
      </c>
      <c r="L328">
        <v>-91.220889999999997</v>
      </c>
      <c r="M328" s="4">
        <v>4</v>
      </c>
      <c r="N328" s="4" t="s">
        <v>223</v>
      </c>
      <c r="R328" s="7"/>
      <c r="S328" s="7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EZ328" s="42"/>
      <c r="FA328" s="42"/>
      <c r="FB328" s="42"/>
      <c r="FC328" s="42"/>
      <c r="FD328" s="42"/>
    </row>
    <row r="329" spans="2:160">
      <c r="B329" s="28">
        <f t="shared" si="36"/>
        <v>0</v>
      </c>
      <c r="C329" s="28" t="str">
        <f t="shared" si="37"/>
        <v/>
      </c>
      <c r="D329" s="28" t="str">
        <f t="shared" si="38"/>
        <v/>
      </c>
      <c r="E329" s="28">
        <f t="shared" si="39"/>
        <v>0</v>
      </c>
      <c r="F329" s="28">
        <f t="shared" si="40"/>
        <v>0</v>
      </c>
      <c r="G329" s="28" t="str">
        <f t="shared" si="41"/>
        <v/>
      </c>
      <c r="H329" s="45">
        <f>IF(AND(M329&gt;0,M329&lt;=STATS!$C$22),1,"")</f>
        <v>1</v>
      </c>
      <c r="J329" s="11">
        <v>328</v>
      </c>
      <c r="K329">
        <v>46.0901</v>
      </c>
      <c r="L329">
        <v>-91.220050000000001</v>
      </c>
      <c r="M329" s="4">
        <v>3.5</v>
      </c>
      <c r="N329" s="4" t="s">
        <v>223</v>
      </c>
      <c r="R329" s="7"/>
      <c r="S329" s="7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EZ329" s="42"/>
      <c r="FA329" s="42"/>
      <c r="FB329" s="42"/>
      <c r="FC329" s="42"/>
      <c r="FD329" s="42"/>
    </row>
    <row r="330" spans="2:160">
      <c r="B330" s="28">
        <f t="shared" si="36"/>
        <v>0</v>
      </c>
      <c r="C330" s="28" t="str">
        <f t="shared" si="37"/>
        <v/>
      </c>
      <c r="D330" s="28" t="str">
        <f t="shared" si="38"/>
        <v/>
      </c>
      <c r="E330" s="28">
        <f t="shared" si="39"/>
        <v>0</v>
      </c>
      <c r="F330" s="28">
        <f t="shared" si="40"/>
        <v>0</v>
      </c>
      <c r="G330" s="28" t="str">
        <f t="shared" si="41"/>
        <v/>
      </c>
      <c r="H330" s="45">
        <f>IF(AND(M330&gt;0,M330&lt;=STATS!$C$22),1,"")</f>
        <v>1</v>
      </c>
      <c r="J330" s="11">
        <v>329</v>
      </c>
      <c r="K330">
        <v>46.090580000000003</v>
      </c>
      <c r="L330">
        <v>-91.230149999999995</v>
      </c>
      <c r="M330" s="4">
        <v>8</v>
      </c>
      <c r="N330" s="4" t="s">
        <v>223</v>
      </c>
      <c r="R330" s="7"/>
      <c r="S330" s="7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EZ330" s="42"/>
      <c r="FA330" s="42"/>
      <c r="FB330" s="42"/>
      <c r="FC330" s="42"/>
      <c r="FD330" s="42"/>
    </row>
    <row r="331" spans="2:160">
      <c r="B331" s="28">
        <f t="shared" si="36"/>
        <v>0</v>
      </c>
      <c r="C331" s="28" t="str">
        <f t="shared" si="37"/>
        <v/>
      </c>
      <c r="D331" s="28" t="str">
        <f t="shared" si="38"/>
        <v/>
      </c>
      <c r="E331" s="28" t="str">
        <f t="shared" si="39"/>
        <v/>
      </c>
      <c r="F331" s="28" t="str">
        <f t="shared" si="40"/>
        <v/>
      </c>
      <c r="G331" s="28" t="str">
        <f t="shared" si="41"/>
        <v/>
      </c>
      <c r="H331" s="45" t="str">
        <f>IF(AND(M331&gt;0,M331&lt;=STATS!$C$22),1,"")</f>
        <v/>
      </c>
      <c r="J331" s="11">
        <v>330</v>
      </c>
      <c r="K331">
        <v>46.090589999999999</v>
      </c>
      <c r="L331">
        <v>-91.229309999999998</v>
      </c>
      <c r="M331" s="4">
        <v>20.5</v>
      </c>
      <c r="R331" s="7"/>
      <c r="S331" s="7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EZ331" s="42"/>
      <c r="FA331" s="42"/>
      <c r="FB331" s="42"/>
      <c r="FC331" s="42"/>
      <c r="FD331" s="42"/>
    </row>
    <row r="332" spans="2:160">
      <c r="B332" s="28">
        <f t="shared" si="36"/>
        <v>0</v>
      </c>
      <c r="C332" s="28" t="str">
        <f t="shared" si="37"/>
        <v/>
      </c>
      <c r="D332" s="28" t="str">
        <f t="shared" si="38"/>
        <v/>
      </c>
      <c r="E332" s="28" t="str">
        <f t="shared" si="39"/>
        <v/>
      </c>
      <c r="F332" s="28" t="str">
        <f t="shared" si="40"/>
        <v/>
      </c>
      <c r="G332" s="28" t="str">
        <f t="shared" si="41"/>
        <v/>
      </c>
      <c r="H332" s="45" t="str">
        <f>IF(AND(M332&gt;0,M332&lt;=STATS!$C$22),1,"")</f>
        <v/>
      </c>
      <c r="J332" s="11">
        <v>331</v>
      </c>
      <c r="K332">
        <v>46.090600000000002</v>
      </c>
      <c r="L332">
        <v>-91.228470000000002</v>
      </c>
      <c r="M332" s="4">
        <v>19</v>
      </c>
      <c r="N332" s="4" t="s">
        <v>223</v>
      </c>
      <c r="R332" s="7"/>
      <c r="S332" s="7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EZ332" s="42"/>
      <c r="FA332" s="42"/>
      <c r="FB332" s="42"/>
      <c r="FC332" s="42"/>
      <c r="FD332" s="42"/>
    </row>
    <row r="333" spans="2:160">
      <c r="B333" s="28">
        <f t="shared" si="36"/>
        <v>0</v>
      </c>
      <c r="C333" s="28" t="str">
        <f t="shared" si="37"/>
        <v/>
      </c>
      <c r="D333" s="28" t="str">
        <f t="shared" si="38"/>
        <v/>
      </c>
      <c r="E333" s="28">
        <f t="shared" si="39"/>
        <v>0</v>
      </c>
      <c r="F333" s="28">
        <f t="shared" si="40"/>
        <v>0</v>
      </c>
      <c r="G333" s="28" t="str">
        <f t="shared" si="41"/>
        <v/>
      </c>
      <c r="H333" s="45">
        <f>IF(AND(M333&gt;0,M333&lt;=STATS!$C$22),1,"")</f>
        <v>1</v>
      </c>
      <c r="J333" s="11">
        <v>332</v>
      </c>
      <c r="K333">
        <v>46.090600000000002</v>
      </c>
      <c r="L333">
        <v>-91.227630000000005</v>
      </c>
      <c r="M333" s="4">
        <v>6</v>
      </c>
      <c r="N333" s="4" t="s">
        <v>223</v>
      </c>
      <c r="R333" s="7"/>
      <c r="S333" s="7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EZ333" s="42"/>
      <c r="FA333" s="42"/>
      <c r="FB333" s="42"/>
      <c r="FC333" s="42"/>
      <c r="FD333" s="42"/>
    </row>
    <row r="334" spans="2:160">
      <c r="B334" s="28">
        <f t="shared" si="36"/>
        <v>0</v>
      </c>
      <c r="C334" s="28" t="str">
        <f t="shared" si="37"/>
        <v/>
      </c>
      <c r="D334" s="28" t="str">
        <f t="shared" si="38"/>
        <v/>
      </c>
      <c r="E334" s="28">
        <f t="shared" si="39"/>
        <v>0</v>
      </c>
      <c r="F334" s="28">
        <f t="shared" si="40"/>
        <v>0</v>
      </c>
      <c r="G334" s="28" t="str">
        <f t="shared" si="41"/>
        <v/>
      </c>
      <c r="H334" s="45">
        <f>IF(AND(M334&gt;0,M334&lt;=STATS!$C$22),1,"")</f>
        <v>1</v>
      </c>
      <c r="J334" s="11">
        <v>333</v>
      </c>
      <c r="K334">
        <v>46.090609999999998</v>
      </c>
      <c r="L334">
        <v>-91.226789999999994</v>
      </c>
      <c r="M334" s="4">
        <v>16</v>
      </c>
      <c r="N334" s="4" t="s">
        <v>223</v>
      </c>
      <c r="R334" s="7"/>
      <c r="S334" s="7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EZ334" s="42"/>
      <c r="FA334" s="42"/>
      <c r="FB334" s="42"/>
      <c r="FC334" s="42"/>
      <c r="FD334" s="42"/>
    </row>
    <row r="335" spans="2:160">
      <c r="B335" s="28">
        <f t="shared" si="36"/>
        <v>0</v>
      </c>
      <c r="C335" s="28" t="str">
        <f t="shared" si="37"/>
        <v/>
      </c>
      <c r="D335" s="28" t="str">
        <f t="shared" si="38"/>
        <v/>
      </c>
      <c r="E335" s="28" t="str">
        <f t="shared" si="39"/>
        <v/>
      </c>
      <c r="F335" s="28" t="str">
        <f t="shared" si="40"/>
        <v/>
      </c>
      <c r="G335" s="28" t="str">
        <f t="shared" si="41"/>
        <v/>
      </c>
      <c r="H335" s="45" t="str">
        <f>IF(AND(M335&gt;0,M335&lt;=STATS!$C$22),1,"")</f>
        <v/>
      </c>
      <c r="J335" s="11">
        <v>334</v>
      </c>
      <c r="K335">
        <v>46.090620000000001</v>
      </c>
      <c r="L335">
        <v>-91.225949999999997</v>
      </c>
      <c r="M335" s="4">
        <v>20</v>
      </c>
      <c r="R335" s="7"/>
      <c r="S335" s="7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EZ335" s="42"/>
      <c r="FA335" s="42"/>
      <c r="FB335" s="42"/>
      <c r="FC335" s="42"/>
      <c r="FD335" s="42"/>
    </row>
    <row r="336" spans="2:160">
      <c r="B336" s="28">
        <f t="shared" si="36"/>
        <v>0</v>
      </c>
      <c r="C336" s="28" t="str">
        <f t="shared" si="37"/>
        <v/>
      </c>
      <c r="D336" s="28" t="str">
        <f t="shared" si="38"/>
        <v/>
      </c>
      <c r="E336" s="28">
        <f t="shared" si="39"/>
        <v>0</v>
      </c>
      <c r="F336" s="28">
        <f t="shared" si="40"/>
        <v>0</v>
      </c>
      <c r="G336" s="28" t="str">
        <f t="shared" si="41"/>
        <v/>
      </c>
      <c r="H336" s="45">
        <f>IF(AND(M336&gt;0,M336&lt;=STATS!$C$22),1,"")</f>
        <v>1</v>
      </c>
      <c r="J336" s="11">
        <v>335</v>
      </c>
      <c r="K336">
        <v>46.090629999999997</v>
      </c>
      <c r="L336">
        <v>-91.225110000000001</v>
      </c>
      <c r="M336" s="4">
        <v>16.5</v>
      </c>
      <c r="N336" s="4" t="s">
        <v>223</v>
      </c>
      <c r="R336" s="7"/>
      <c r="S336" s="7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EZ336" s="42"/>
      <c r="FA336" s="42"/>
      <c r="FB336" s="42"/>
      <c r="FC336" s="42"/>
      <c r="FD336" s="42"/>
    </row>
    <row r="337" spans="2:160">
      <c r="B337" s="28">
        <f t="shared" si="36"/>
        <v>0</v>
      </c>
      <c r="C337" s="28" t="str">
        <f t="shared" si="37"/>
        <v/>
      </c>
      <c r="D337" s="28" t="str">
        <f t="shared" si="38"/>
        <v/>
      </c>
      <c r="E337" s="28">
        <f t="shared" si="39"/>
        <v>0</v>
      </c>
      <c r="F337" s="28">
        <f t="shared" si="40"/>
        <v>0</v>
      </c>
      <c r="G337" s="28" t="str">
        <f t="shared" si="41"/>
        <v/>
      </c>
      <c r="H337" s="45">
        <f>IF(AND(M337&gt;0,M337&lt;=STATS!$C$22),1,"")</f>
        <v>1</v>
      </c>
      <c r="J337" s="11">
        <v>336</v>
      </c>
      <c r="K337">
        <v>46.09064</v>
      </c>
      <c r="L337">
        <v>-91.224260000000001</v>
      </c>
      <c r="M337" s="4">
        <v>6</v>
      </c>
      <c r="N337" s="4" t="s">
        <v>223</v>
      </c>
      <c r="R337" s="7"/>
      <c r="S337" s="7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EZ337" s="42"/>
      <c r="FA337" s="42"/>
      <c r="FB337" s="42"/>
      <c r="FC337" s="42"/>
      <c r="FD337" s="42"/>
    </row>
    <row r="338" spans="2:160">
      <c r="B338" s="28">
        <f t="shared" si="36"/>
        <v>0</v>
      </c>
      <c r="C338" s="28" t="str">
        <f t="shared" si="37"/>
        <v/>
      </c>
      <c r="D338" s="28" t="str">
        <f t="shared" si="38"/>
        <v/>
      </c>
      <c r="E338" s="28">
        <f t="shared" si="39"/>
        <v>0</v>
      </c>
      <c r="F338" s="28">
        <f t="shared" si="40"/>
        <v>0</v>
      </c>
      <c r="G338" s="28" t="str">
        <f t="shared" si="41"/>
        <v/>
      </c>
      <c r="H338" s="45">
        <f>IF(AND(M338&gt;0,M338&lt;=STATS!$C$22),1,"")</f>
        <v>1</v>
      </c>
      <c r="J338" s="11">
        <v>337</v>
      </c>
      <c r="K338">
        <v>46.090649999999997</v>
      </c>
      <c r="L338">
        <v>-91.223420000000004</v>
      </c>
      <c r="M338" s="4">
        <v>3</v>
      </c>
      <c r="N338" s="4" t="s">
        <v>225</v>
      </c>
      <c r="R338" s="7"/>
      <c r="S338" s="7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EZ338" s="42"/>
      <c r="FA338" s="42"/>
      <c r="FB338" s="42"/>
      <c r="FC338" s="42"/>
      <c r="FD338" s="42"/>
    </row>
    <row r="339" spans="2:160">
      <c r="B339" s="28">
        <f t="shared" si="36"/>
        <v>0</v>
      </c>
      <c r="C339" s="28" t="str">
        <f t="shared" si="37"/>
        <v/>
      </c>
      <c r="D339" s="28" t="str">
        <f t="shared" si="38"/>
        <v/>
      </c>
      <c r="E339" s="28">
        <f t="shared" si="39"/>
        <v>0</v>
      </c>
      <c r="F339" s="28">
        <f t="shared" si="40"/>
        <v>0</v>
      </c>
      <c r="G339" s="28" t="str">
        <f t="shared" si="41"/>
        <v/>
      </c>
      <c r="H339" s="45">
        <f>IF(AND(M339&gt;0,M339&lt;=STATS!$C$22),1,"")</f>
        <v>1</v>
      </c>
      <c r="J339" s="11">
        <v>338</v>
      </c>
      <c r="K339">
        <v>46.09066</v>
      </c>
      <c r="L339">
        <v>-91.222579999999994</v>
      </c>
      <c r="M339" s="4">
        <v>7</v>
      </c>
      <c r="N339" s="4" t="s">
        <v>223</v>
      </c>
      <c r="R339" s="7"/>
      <c r="S339" s="7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EZ339" s="42"/>
      <c r="FA339" s="42"/>
      <c r="FB339" s="42"/>
      <c r="FC339" s="42"/>
      <c r="FD339" s="42"/>
    </row>
    <row r="340" spans="2:160">
      <c r="B340" s="28">
        <f t="shared" si="36"/>
        <v>0</v>
      </c>
      <c r="C340" s="28" t="str">
        <f t="shared" si="37"/>
        <v/>
      </c>
      <c r="D340" s="28" t="str">
        <f t="shared" si="38"/>
        <v/>
      </c>
      <c r="E340" s="28">
        <f t="shared" si="39"/>
        <v>0</v>
      </c>
      <c r="F340" s="28">
        <f t="shared" si="40"/>
        <v>0</v>
      </c>
      <c r="G340" s="28" t="str">
        <f t="shared" si="41"/>
        <v/>
      </c>
      <c r="H340" s="45">
        <f>IF(AND(M340&gt;0,M340&lt;=STATS!$C$22),1,"")</f>
        <v>1</v>
      </c>
      <c r="J340" s="11">
        <v>339</v>
      </c>
      <c r="K340">
        <v>46.090679999999999</v>
      </c>
      <c r="L340">
        <v>-91.2209</v>
      </c>
      <c r="M340" s="4">
        <v>5</v>
      </c>
      <c r="N340" s="4" t="s">
        <v>223</v>
      </c>
      <c r="R340" s="7"/>
      <c r="S340" s="7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EZ340" s="42"/>
      <c r="FA340" s="42"/>
      <c r="FB340" s="42"/>
      <c r="FC340" s="42"/>
      <c r="FD340" s="42"/>
    </row>
    <row r="341" spans="2:160">
      <c r="B341" s="28">
        <f t="shared" si="36"/>
        <v>0</v>
      </c>
      <c r="C341" s="28" t="str">
        <f t="shared" si="37"/>
        <v/>
      </c>
      <c r="D341" s="28" t="str">
        <f t="shared" si="38"/>
        <v/>
      </c>
      <c r="E341" s="28">
        <f t="shared" si="39"/>
        <v>0</v>
      </c>
      <c r="F341" s="28">
        <f t="shared" si="40"/>
        <v>0</v>
      </c>
      <c r="G341" s="28" t="str">
        <f t="shared" si="41"/>
        <v/>
      </c>
      <c r="H341" s="45">
        <f>IF(AND(M341&gt;0,M341&lt;=STATS!$C$22),1,"")</f>
        <v>1</v>
      </c>
      <c r="J341" s="11">
        <v>340</v>
      </c>
      <c r="K341">
        <v>46.090690000000002</v>
      </c>
      <c r="L341">
        <v>-91.220060000000004</v>
      </c>
      <c r="M341" s="4">
        <v>3.5</v>
      </c>
      <c r="N341" s="4" t="s">
        <v>223</v>
      </c>
      <c r="R341" s="7"/>
      <c r="S341" s="7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EZ341" s="42"/>
      <c r="FA341" s="42"/>
      <c r="FB341" s="42"/>
      <c r="FC341" s="42"/>
      <c r="FD341" s="42"/>
    </row>
    <row r="342" spans="2:160">
      <c r="B342" s="28">
        <f t="shared" si="36"/>
        <v>0</v>
      </c>
      <c r="C342" s="28" t="str">
        <f t="shared" si="37"/>
        <v/>
      </c>
      <c r="D342" s="28" t="str">
        <f t="shared" si="38"/>
        <v/>
      </c>
      <c r="E342" s="28">
        <f t="shared" si="39"/>
        <v>0</v>
      </c>
      <c r="F342" s="28">
        <f t="shared" si="40"/>
        <v>0</v>
      </c>
      <c r="G342" s="28" t="str">
        <f t="shared" si="41"/>
        <v/>
      </c>
      <c r="H342" s="45">
        <f>IF(AND(M342&gt;0,M342&lt;=STATS!$C$22),1,"")</f>
        <v>1</v>
      </c>
      <c r="J342" s="11">
        <v>341</v>
      </c>
      <c r="K342">
        <v>46.091160000000002</v>
      </c>
      <c r="L342">
        <v>-91.230159999999998</v>
      </c>
      <c r="M342" s="4">
        <v>8.5</v>
      </c>
      <c r="N342" s="4" t="s">
        <v>223</v>
      </c>
      <c r="R342" s="7"/>
      <c r="S342" s="7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EZ342" s="42"/>
      <c r="FA342" s="42"/>
      <c r="FB342" s="42"/>
      <c r="FC342" s="42"/>
      <c r="FD342" s="42"/>
    </row>
    <row r="343" spans="2:160">
      <c r="B343" s="28">
        <f t="shared" si="36"/>
        <v>0</v>
      </c>
      <c r="C343" s="28" t="str">
        <f t="shared" si="37"/>
        <v/>
      </c>
      <c r="D343" s="28" t="str">
        <f t="shared" si="38"/>
        <v/>
      </c>
      <c r="E343" s="28" t="str">
        <f t="shared" si="39"/>
        <v/>
      </c>
      <c r="F343" s="28" t="str">
        <f t="shared" si="40"/>
        <v/>
      </c>
      <c r="G343" s="28" t="str">
        <f t="shared" si="41"/>
        <v/>
      </c>
      <c r="H343" s="45" t="str">
        <f>IF(AND(M343&gt;0,M343&lt;=STATS!$C$22),1,"")</f>
        <v/>
      </c>
      <c r="J343" s="11">
        <v>342</v>
      </c>
      <c r="K343">
        <v>46.091169999999998</v>
      </c>
      <c r="L343">
        <v>-91.229320000000001</v>
      </c>
      <c r="M343" s="4">
        <v>20</v>
      </c>
      <c r="R343" s="7"/>
      <c r="S343" s="7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EZ343" s="42"/>
      <c r="FA343" s="42"/>
      <c r="FB343" s="42"/>
      <c r="FC343" s="42"/>
      <c r="FD343" s="42"/>
    </row>
    <row r="344" spans="2:160">
      <c r="B344" s="28">
        <f t="shared" si="36"/>
        <v>0</v>
      </c>
      <c r="C344" s="28" t="str">
        <f t="shared" si="37"/>
        <v/>
      </c>
      <c r="D344" s="28" t="str">
        <f t="shared" si="38"/>
        <v/>
      </c>
      <c r="E344" s="28" t="str">
        <f t="shared" si="39"/>
        <v/>
      </c>
      <c r="F344" s="28" t="str">
        <f t="shared" si="40"/>
        <v/>
      </c>
      <c r="G344" s="28" t="str">
        <f t="shared" si="41"/>
        <v/>
      </c>
      <c r="H344" s="45" t="str">
        <f>IF(AND(M344&gt;0,M344&lt;=STATS!$C$22),1,"")</f>
        <v/>
      </c>
      <c r="J344" s="11">
        <v>343</v>
      </c>
      <c r="K344">
        <v>46.091180000000001</v>
      </c>
      <c r="L344">
        <v>-91.228480000000005</v>
      </c>
      <c r="M344" s="4">
        <v>19</v>
      </c>
      <c r="R344" s="7"/>
      <c r="S344" s="7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EZ344" s="42"/>
      <c r="FA344" s="42"/>
      <c r="FB344" s="42"/>
      <c r="FC344" s="42"/>
      <c r="FD344" s="42"/>
    </row>
    <row r="345" spans="2:160">
      <c r="B345" s="28">
        <f t="shared" si="36"/>
        <v>0</v>
      </c>
      <c r="C345" s="28" t="str">
        <f t="shared" si="37"/>
        <v/>
      </c>
      <c r="D345" s="28" t="str">
        <f t="shared" si="38"/>
        <v/>
      </c>
      <c r="E345" s="28">
        <f t="shared" si="39"/>
        <v>0</v>
      </c>
      <c r="F345" s="28">
        <f t="shared" si="40"/>
        <v>0</v>
      </c>
      <c r="G345" s="28" t="str">
        <f t="shared" si="41"/>
        <v/>
      </c>
      <c r="H345" s="45">
        <f>IF(AND(M345&gt;0,M345&lt;=STATS!$C$22),1,"")</f>
        <v>1</v>
      </c>
      <c r="J345" s="11">
        <v>344</v>
      </c>
      <c r="K345">
        <v>46.091189999999997</v>
      </c>
      <c r="L345">
        <v>-91.227639999999994</v>
      </c>
      <c r="M345" s="4">
        <v>7.5</v>
      </c>
      <c r="N345" s="4" t="s">
        <v>223</v>
      </c>
      <c r="R345" s="7"/>
      <c r="S345" s="7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EZ345" s="42"/>
      <c r="FA345" s="42"/>
      <c r="FB345" s="42"/>
      <c r="FC345" s="42"/>
      <c r="FD345" s="42"/>
    </row>
    <row r="346" spans="2:160">
      <c r="B346" s="28">
        <f t="shared" si="36"/>
        <v>0</v>
      </c>
      <c r="C346" s="28" t="str">
        <f t="shared" si="37"/>
        <v/>
      </c>
      <c r="D346" s="28" t="str">
        <f t="shared" si="38"/>
        <v/>
      </c>
      <c r="E346" s="28" t="str">
        <f t="shared" si="39"/>
        <v/>
      </c>
      <c r="F346" s="28" t="str">
        <f t="shared" si="40"/>
        <v/>
      </c>
      <c r="G346" s="28" t="str">
        <f t="shared" si="41"/>
        <v/>
      </c>
      <c r="H346" s="45" t="str">
        <f>IF(AND(M346&gt;0,M346&lt;=STATS!$C$22),1,"")</f>
        <v/>
      </c>
      <c r="J346" s="11">
        <v>345</v>
      </c>
      <c r="K346">
        <v>46.091200000000001</v>
      </c>
      <c r="L346">
        <v>-91.226799999999997</v>
      </c>
      <c r="M346" s="4">
        <v>19</v>
      </c>
      <c r="R346" s="7"/>
      <c r="S346" s="7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EZ346" s="42"/>
      <c r="FA346" s="42"/>
      <c r="FB346" s="42"/>
      <c r="FC346" s="42"/>
      <c r="FD346" s="42"/>
    </row>
    <row r="347" spans="2:160">
      <c r="B347" s="28">
        <f t="shared" si="36"/>
        <v>0</v>
      </c>
      <c r="C347" s="28" t="str">
        <f t="shared" si="37"/>
        <v/>
      </c>
      <c r="D347" s="28" t="str">
        <f t="shared" si="38"/>
        <v/>
      </c>
      <c r="E347" s="28" t="str">
        <f t="shared" si="39"/>
        <v/>
      </c>
      <c r="F347" s="28" t="str">
        <f t="shared" si="40"/>
        <v/>
      </c>
      <c r="G347" s="28" t="str">
        <f t="shared" si="41"/>
        <v/>
      </c>
      <c r="H347" s="45" t="str">
        <f>IF(AND(M347&gt;0,M347&lt;=STATS!$C$22),1,"")</f>
        <v/>
      </c>
      <c r="J347" s="11">
        <v>346</v>
      </c>
      <c r="K347">
        <v>46.091209999999997</v>
      </c>
      <c r="L347">
        <v>-91.225960000000001</v>
      </c>
      <c r="M347" s="4">
        <v>20.5</v>
      </c>
      <c r="R347" s="7"/>
      <c r="S347" s="7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EZ347" s="42"/>
      <c r="FA347" s="42"/>
      <c r="FB347" s="42"/>
      <c r="FC347" s="42"/>
      <c r="FD347" s="42"/>
    </row>
    <row r="348" spans="2:160">
      <c r="B348" s="28">
        <f t="shared" si="36"/>
        <v>0</v>
      </c>
      <c r="C348" s="28" t="str">
        <f t="shared" si="37"/>
        <v/>
      </c>
      <c r="D348" s="28" t="str">
        <f t="shared" si="38"/>
        <v/>
      </c>
      <c r="E348" s="28" t="str">
        <f t="shared" si="39"/>
        <v/>
      </c>
      <c r="F348" s="28" t="str">
        <f t="shared" si="40"/>
        <v/>
      </c>
      <c r="G348" s="28" t="str">
        <f t="shared" si="41"/>
        <v/>
      </c>
      <c r="H348" s="45" t="str">
        <f>IF(AND(M348&gt;0,M348&lt;=STATS!$C$22),1,"")</f>
        <v/>
      </c>
      <c r="J348" s="11">
        <v>347</v>
      </c>
      <c r="K348">
        <v>46.09122</v>
      </c>
      <c r="L348">
        <v>-91.225120000000004</v>
      </c>
      <c r="M348" s="4">
        <v>19</v>
      </c>
      <c r="R348" s="7"/>
      <c r="S348" s="7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EZ348" s="42"/>
      <c r="FA348" s="42"/>
      <c r="FB348" s="42"/>
      <c r="FC348" s="42"/>
      <c r="FD348" s="42"/>
    </row>
    <row r="349" spans="2:160">
      <c r="B349" s="28">
        <f t="shared" si="36"/>
        <v>0</v>
      </c>
      <c r="C349" s="28" t="str">
        <f t="shared" si="37"/>
        <v/>
      </c>
      <c r="D349" s="28" t="str">
        <f t="shared" si="38"/>
        <v/>
      </c>
      <c r="E349" s="28">
        <f t="shared" si="39"/>
        <v>0</v>
      </c>
      <c r="F349" s="28">
        <f t="shared" si="40"/>
        <v>0</v>
      </c>
      <c r="G349" s="28" t="str">
        <f t="shared" si="41"/>
        <v/>
      </c>
      <c r="H349" s="45">
        <f>IF(AND(M349&gt;0,M349&lt;=STATS!$C$22),1,"")</f>
        <v>1</v>
      </c>
      <c r="J349" s="11">
        <v>348</v>
      </c>
      <c r="K349">
        <v>46.091230000000003</v>
      </c>
      <c r="L349">
        <v>-91.224279999999993</v>
      </c>
      <c r="M349" s="4">
        <v>15.5</v>
      </c>
      <c r="N349" s="4" t="s">
        <v>223</v>
      </c>
      <c r="R349" s="7"/>
      <c r="S349" s="7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EZ349" s="42"/>
      <c r="FA349" s="42"/>
      <c r="FB349" s="42"/>
      <c r="FC349" s="42"/>
      <c r="FD349" s="42"/>
    </row>
    <row r="350" spans="2:160">
      <c r="B350" s="28">
        <f t="shared" si="36"/>
        <v>0</v>
      </c>
      <c r="C350" s="28" t="str">
        <f t="shared" si="37"/>
        <v/>
      </c>
      <c r="D350" s="28" t="str">
        <f t="shared" si="38"/>
        <v/>
      </c>
      <c r="E350" s="28">
        <f t="shared" si="39"/>
        <v>0</v>
      </c>
      <c r="F350" s="28">
        <f t="shared" si="40"/>
        <v>0</v>
      </c>
      <c r="G350" s="28" t="str">
        <f t="shared" si="41"/>
        <v/>
      </c>
      <c r="H350" s="45">
        <f>IF(AND(M350&gt;0,M350&lt;=STATS!$C$22),1,"")</f>
        <v>1</v>
      </c>
      <c r="J350" s="11">
        <v>349</v>
      </c>
      <c r="K350">
        <v>46.091239999999999</v>
      </c>
      <c r="L350">
        <v>-91.223439999999997</v>
      </c>
      <c r="M350" s="4">
        <v>6.5</v>
      </c>
      <c r="N350" s="4" t="s">
        <v>223</v>
      </c>
      <c r="R350" s="7"/>
      <c r="S350" s="7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EZ350" s="42"/>
      <c r="FA350" s="42"/>
      <c r="FB350" s="42"/>
      <c r="FC350" s="42"/>
      <c r="FD350" s="42"/>
    </row>
    <row r="351" spans="2:160">
      <c r="B351" s="28">
        <f t="shared" si="36"/>
        <v>0</v>
      </c>
      <c r="C351" s="28" t="str">
        <f t="shared" si="37"/>
        <v/>
      </c>
      <c r="D351" s="28" t="str">
        <f t="shared" si="38"/>
        <v/>
      </c>
      <c r="E351" s="28">
        <f t="shared" si="39"/>
        <v>0</v>
      </c>
      <c r="F351" s="28">
        <f t="shared" si="40"/>
        <v>0</v>
      </c>
      <c r="G351" s="28" t="str">
        <f t="shared" si="41"/>
        <v/>
      </c>
      <c r="H351" s="45">
        <f>IF(AND(M351&gt;0,M351&lt;=STATS!$C$22),1,"")</f>
        <v>1</v>
      </c>
      <c r="J351" s="11">
        <v>350</v>
      </c>
      <c r="K351">
        <v>46.091239999999999</v>
      </c>
      <c r="L351">
        <v>-91.2226</v>
      </c>
      <c r="M351" s="4">
        <v>6</v>
      </c>
      <c r="N351" s="4" t="s">
        <v>223</v>
      </c>
      <c r="R351" s="7"/>
      <c r="S351" s="7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EZ351" s="42"/>
      <c r="FA351" s="42"/>
      <c r="FB351" s="42"/>
      <c r="FC351" s="42"/>
      <c r="FD351" s="42"/>
    </row>
    <row r="352" spans="2:160">
      <c r="B352" s="28">
        <f t="shared" si="36"/>
        <v>0</v>
      </c>
      <c r="C352" s="28" t="str">
        <f t="shared" si="37"/>
        <v/>
      </c>
      <c r="D352" s="28" t="str">
        <f t="shared" si="38"/>
        <v/>
      </c>
      <c r="E352" s="28">
        <f t="shared" si="39"/>
        <v>0</v>
      </c>
      <c r="F352" s="28">
        <f t="shared" si="40"/>
        <v>0</v>
      </c>
      <c r="G352" s="28" t="str">
        <f t="shared" si="41"/>
        <v/>
      </c>
      <c r="H352" s="45">
        <f>IF(AND(M352&gt;0,M352&lt;=STATS!$C$22),1,"")</f>
        <v>1</v>
      </c>
      <c r="J352" s="11">
        <v>351</v>
      </c>
      <c r="K352">
        <v>46.091250000000002</v>
      </c>
      <c r="L352">
        <v>-91.221760000000003</v>
      </c>
      <c r="M352" s="4">
        <v>6</v>
      </c>
      <c r="N352" s="4" t="s">
        <v>223</v>
      </c>
      <c r="R352" s="7"/>
      <c r="S352" s="7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EZ352" s="42"/>
      <c r="FA352" s="42"/>
      <c r="FB352" s="42"/>
      <c r="FC352" s="42"/>
      <c r="FD352" s="42"/>
    </row>
    <row r="353" spans="2:160">
      <c r="B353" s="28">
        <f t="shared" si="36"/>
        <v>0</v>
      </c>
      <c r="C353" s="28" t="str">
        <f t="shared" si="37"/>
        <v/>
      </c>
      <c r="D353" s="28" t="str">
        <f t="shared" si="38"/>
        <v/>
      </c>
      <c r="E353" s="28">
        <f t="shared" si="39"/>
        <v>0</v>
      </c>
      <c r="F353" s="28">
        <f t="shared" si="40"/>
        <v>0</v>
      </c>
      <c r="G353" s="28" t="str">
        <f t="shared" si="41"/>
        <v/>
      </c>
      <c r="H353" s="45">
        <f>IF(AND(M353&gt;0,M353&lt;=STATS!$C$22),1,"")</f>
        <v>1</v>
      </c>
      <c r="J353" s="11">
        <v>352</v>
      </c>
      <c r="K353">
        <v>46.091259999999998</v>
      </c>
      <c r="L353">
        <v>-91.220910000000003</v>
      </c>
      <c r="M353" s="4">
        <v>5.5</v>
      </c>
      <c r="N353" s="4" t="s">
        <v>223</v>
      </c>
      <c r="R353" s="7"/>
      <c r="S353" s="7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EZ353" s="42"/>
      <c r="FA353" s="42"/>
      <c r="FB353" s="42"/>
      <c r="FC353" s="42"/>
      <c r="FD353" s="42"/>
    </row>
    <row r="354" spans="2:160">
      <c r="B354" s="28">
        <f t="shared" si="36"/>
        <v>0</v>
      </c>
      <c r="C354" s="28" t="str">
        <f t="shared" si="37"/>
        <v/>
      </c>
      <c r="D354" s="28" t="str">
        <f t="shared" si="38"/>
        <v/>
      </c>
      <c r="E354" s="28">
        <f t="shared" si="39"/>
        <v>0</v>
      </c>
      <c r="F354" s="28">
        <f t="shared" si="40"/>
        <v>0</v>
      </c>
      <c r="G354" s="28" t="str">
        <f t="shared" si="41"/>
        <v/>
      </c>
      <c r="H354" s="45">
        <f>IF(AND(M354&gt;0,M354&lt;=STATS!$C$22),1,"")</f>
        <v>1</v>
      </c>
      <c r="J354" s="11">
        <v>353</v>
      </c>
      <c r="K354">
        <v>46.091270000000002</v>
      </c>
      <c r="L354">
        <v>-91.220070000000007</v>
      </c>
      <c r="M354" s="4">
        <v>4</v>
      </c>
      <c r="N354" s="4" t="s">
        <v>225</v>
      </c>
      <c r="R354" s="7"/>
      <c r="S354" s="7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EZ354" s="42"/>
      <c r="FA354" s="42"/>
      <c r="FB354" s="42"/>
      <c r="FC354" s="42"/>
      <c r="FD354" s="42"/>
    </row>
    <row r="355" spans="2:160">
      <c r="B355" s="28">
        <f t="shared" si="36"/>
        <v>0</v>
      </c>
      <c r="C355" s="28" t="str">
        <f t="shared" si="37"/>
        <v/>
      </c>
      <c r="D355" s="28" t="str">
        <f t="shared" si="38"/>
        <v/>
      </c>
      <c r="E355" s="28">
        <f t="shared" si="39"/>
        <v>0</v>
      </c>
      <c r="F355" s="28">
        <f t="shared" si="40"/>
        <v>0</v>
      </c>
      <c r="G355" s="28" t="str">
        <f t="shared" si="41"/>
        <v/>
      </c>
      <c r="H355" s="45">
        <f>IF(AND(M355&gt;0,M355&lt;=STATS!$C$22),1,"")</f>
        <v>1</v>
      </c>
      <c r="J355" s="11">
        <v>354</v>
      </c>
      <c r="K355">
        <v>46.091749999999998</v>
      </c>
      <c r="L355">
        <v>-91.230170000000001</v>
      </c>
      <c r="M355" s="4">
        <v>6</v>
      </c>
      <c r="N355" s="4" t="s">
        <v>223</v>
      </c>
      <c r="R355" s="7"/>
      <c r="S355" s="7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EZ355" s="42"/>
      <c r="FA355" s="42"/>
      <c r="FB355" s="42"/>
      <c r="FC355" s="42"/>
      <c r="FD355" s="42"/>
    </row>
    <row r="356" spans="2:160">
      <c r="B356" s="28">
        <f t="shared" si="36"/>
        <v>0</v>
      </c>
      <c r="C356" s="28" t="str">
        <f t="shared" si="37"/>
        <v/>
      </c>
      <c r="D356" s="28" t="str">
        <f t="shared" si="38"/>
        <v/>
      </c>
      <c r="E356" s="28" t="str">
        <f t="shared" si="39"/>
        <v/>
      </c>
      <c r="F356" s="28" t="str">
        <f t="shared" si="40"/>
        <v/>
      </c>
      <c r="G356" s="28" t="str">
        <f t="shared" si="41"/>
        <v/>
      </c>
      <c r="H356" s="45" t="str">
        <f>IF(AND(M356&gt;0,M356&lt;=STATS!$C$22),1,"")</f>
        <v/>
      </c>
      <c r="J356" s="11">
        <v>355</v>
      </c>
      <c r="K356">
        <v>46.091760000000001</v>
      </c>
      <c r="L356">
        <v>-91.229330000000004</v>
      </c>
      <c r="M356" s="4">
        <v>20.5</v>
      </c>
      <c r="R356" s="7"/>
      <c r="S356" s="7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EZ356" s="42"/>
      <c r="FA356" s="42"/>
      <c r="FB356" s="42"/>
      <c r="FC356" s="42"/>
      <c r="FD356" s="42"/>
    </row>
    <row r="357" spans="2:160">
      <c r="B357" s="28">
        <f t="shared" si="36"/>
        <v>0</v>
      </c>
      <c r="C357" s="28" t="str">
        <f t="shared" si="37"/>
        <v/>
      </c>
      <c r="D357" s="28" t="str">
        <f t="shared" si="38"/>
        <v/>
      </c>
      <c r="E357" s="28" t="str">
        <f t="shared" si="39"/>
        <v/>
      </c>
      <c r="F357" s="28" t="str">
        <f t="shared" si="40"/>
        <v/>
      </c>
      <c r="G357" s="28" t="str">
        <f t="shared" si="41"/>
        <v/>
      </c>
      <c r="H357" s="45" t="str">
        <f>IF(AND(M357&gt;0,M357&lt;=STATS!$C$22),1,"")</f>
        <v/>
      </c>
      <c r="J357" s="11">
        <v>356</v>
      </c>
      <c r="K357">
        <v>46.091769999999997</v>
      </c>
      <c r="L357">
        <v>-91.228489999999994</v>
      </c>
      <c r="M357" s="4">
        <v>22</v>
      </c>
      <c r="R357" s="7"/>
      <c r="S357" s="7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EZ357" s="42"/>
      <c r="FA357" s="42"/>
      <c r="FB357" s="42"/>
      <c r="FC357" s="42"/>
      <c r="FD357" s="42"/>
    </row>
    <row r="358" spans="2:160">
      <c r="B358" s="28">
        <f t="shared" si="36"/>
        <v>0</v>
      </c>
      <c r="C358" s="28" t="str">
        <f t="shared" si="37"/>
        <v/>
      </c>
      <c r="D358" s="28" t="str">
        <f t="shared" si="38"/>
        <v/>
      </c>
      <c r="E358" s="28">
        <f t="shared" si="39"/>
        <v>0</v>
      </c>
      <c r="F358" s="28">
        <f t="shared" si="40"/>
        <v>0</v>
      </c>
      <c r="G358" s="28" t="str">
        <f t="shared" si="41"/>
        <v/>
      </c>
      <c r="H358" s="45">
        <f>IF(AND(M358&gt;0,M358&lt;=STATS!$C$22),1,"")</f>
        <v>1</v>
      </c>
      <c r="J358" s="11">
        <v>357</v>
      </c>
      <c r="K358">
        <v>46.091769999999997</v>
      </c>
      <c r="L358">
        <v>-91.227649999999997</v>
      </c>
      <c r="M358" s="4">
        <v>7</v>
      </c>
      <c r="N358" s="4" t="s">
        <v>223</v>
      </c>
      <c r="R358" s="7"/>
      <c r="S358" s="7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EZ358" s="42"/>
      <c r="FA358" s="42"/>
      <c r="FB358" s="42"/>
      <c r="FC358" s="42"/>
      <c r="FD358" s="42"/>
    </row>
    <row r="359" spans="2:160">
      <c r="B359" s="28">
        <f t="shared" si="36"/>
        <v>0</v>
      </c>
      <c r="C359" s="28" t="str">
        <f t="shared" si="37"/>
        <v/>
      </c>
      <c r="D359" s="28" t="str">
        <f t="shared" si="38"/>
        <v/>
      </c>
      <c r="E359" s="28" t="str">
        <f t="shared" si="39"/>
        <v/>
      </c>
      <c r="F359" s="28" t="str">
        <f t="shared" si="40"/>
        <v/>
      </c>
      <c r="G359" s="28" t="str">
        <f t="shared" si="41"/>
        <v/>
      </c>
      <c r="H359" s="45" t="str">
        <f>IF(AND(M359&gt;0,M359&lt;=STATS!$C$22),1,"")</f>
        <v/>
      </c>
      <c r="J359" s="11">
        <v>358</v>
      </c>
      <c r="K359">
        <v>46.09178</v>
      </c>
      <c r="L359">
        <v>-91.22681</v>
      </c>
      <c r="M359" s="4">
        <v>18.5</v>
      </c>
      <c r="N359" s="4" t="s">
        <v>223</v>
      </c>
      <c r="R359" s="7"/>
      <c r="S359" s="7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EZ359" s="42"/>
      <c r="FA359" s="42"/>
      <c r="FB359" s="42"/>
      <c r="FC359" s="42"/>
      <c r="FD359" s="42"/>
    </row>
    <row r="360" spans="2:160">
      <c r="B360" s="28">
        <f t="shared" si="36"/>
        <v>0</v>
      </c>
      <c r="C360" s="28" t="str">
        <f t="shared" si="37"/>
        <v/>
      </c>
      <c r="D360" s="28" t="str">
        <f t="shared" si="38"/>
        <v/>
      </c>
      <c r="E360" s="28" t="str">
        <f t="shared" si="39"/>
        <v/>
      </c>
      <c r="F360" s="28" t="str">
        <f t="shared" si="40"/>
        <v/>
      </c>
      <c r="G360" s="28" t="str">
        <f t="shared" si="41"/>
        <v/>
      </c>
      <c r="H360" s="45" t="str">
        <f>IF(AND(M360&gt;0,M360&lt;=STATS!$C$22),1,"")</f>
        <v/>
      </c>
      <c r="J360" s="11">
        <v>359</v>
      </c>
      <c r="K360">
        <v>46.091790000000003</v>
      </c>
      <c r="L360">
        <v>-91.225970000000004</v>
      </c>
      <c r="M360" s="4">
        <v>21.5</v>
      </c>
      <c r="R360" s="7"/>
      <c r="S360" s="7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EZ360" s="42"/>
      <c r="FA360" s="42"/>
      <c r="FB360" s="42"/>
      <c r="FC360" s="42"/>
      <c r="FD360" s="42"/>
    </row>
    <row r="361" spans="2:160">
      <c r="B361" s="28">
        <f t="shared" si="36"/>
        <v>0</v>
      </c>
      <c r="C361" s="28" t="str">
        <f t="shared" si="37"/>
        <v/>
      </c>
      <c r="D361" s="28" t="str">
        <f t="shared" si="38"/>
        <v/>
      </c>
      <c r="E361" s="28" t="str">
        <f t="shared" si="39"/>
        <v/>
      </c>
      <c r="F361" s="28" t="str">
        <f t="shared" si="40"/>
        <v/>
      </c>
      <c r="G361" s="28" t="str">
        <f t="shared" si="41"/>
        <v/>
      </c>
      <c r="H361" s="45" t="str">
        <f>IF(AND(M361&gt;0,M361&lt;=STATS!$C$22),1,"")</f>
        <v/>
      </c>
      <c r="J361" s="11">
        <v>360</v>
      </c>
      <c r="K361">
        <v>46.091799999999999</v>
      </c>
      <c r="L361">
        <v>-91.225129999999993</v>
      </c>
      <c r="M361" s="4">
        <v>19.5</v>
      </c>
      <c r="R361" s="7"/>
      <c r="S361" s="7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EZ361" s="42"/>
      <c r="FA361" s="42"/>
      <c r="FB361" s="42"/>
      <c r="FC361" s="42"/>
      <c r="FD361" s="42"/>
    </row>
    <row r="362" spans="2:160">
      <c r="B362" s="28">
        <f t="shared" si="36"/>
        <v>0</v>
      </c>
      <c r="C362" s="28" t="str">
        <f t="shared" si="37"/>
        <v/>
      </c>
      <c r="D362" s="28" t="str">
        <f t="shared" si="38"/>
        <v/>
      </c>
      <c r="E362" s="28" t="str">
        <f t="shared" si="39"/>
        <v/>
      </c>
      <c r="F362" s="28" t="str">
        <f t="shared" si="40"/>
        <v/>
      </c>
      <c r="G362" s="28" t="str">
        <f t="shared" si="41"/>
        <v/>
      </c>
      <c r="H362" s="45" t="str">
        <f>IF(AND(M362&gt;0,M362&lt;=STATS!$C$22),1,"")</f>
        <v/>
      </c>
      <c r="J362" s="11">
        <v>361</v>
      </c>
      <c r="K362">
        <v>46.091810000000002</v>
      </c>
      <c r="L362">
        <v>-91.224289999999996</v>
      </c>
      <c r="M362" s="4">
        <v>19.5</v>
      </c>
      <c r="R362" s="7"/>
      <c r="S362" s="7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EZ362" s="42"/>
      <c r="FA362" s="42"/>
      <c r="FB362" s="42"/>
      <c r="FC362" s="42"/>
      <c r="FD362" s="42"/>
    </row>
    <row r="363" spans="2:160">
      <c r="B363" s="28">
        <f t="shared" si="36"/>
        <v>0</v>
      </c>
      <c r="C363" s="28" t="str">
        <f t="shared" si="37"/>
        <v/>
      </c>
      <c r="D363" s="28" t="str">
        <f t="shared" si="38"/>
        <v/>
      </c>
      <c r="E363" s="28" t="str">
        <f t="shared" si="39"/>
        <v/>
      </c>
      <c r="F363" s="28" t="str">
        <f t="shared" si="40"/>
        <v/>
      </c>
      <c r="G363" s="28" t="str">
        <f t="shared" si="41"/>
        <v/>
      </c>
      <c r="H363" s="45" t="str">
        <f>IF(AND(M363&gt;0,M363&lt;=STATS!$C$22),1,"")</f>
        <v/>
      </c>
      <c r="J363" s="11">
        <v>362</v>
      </c>
      <c r="K363">
        <v>46.091819999999998</v>
      </c>
      <c r="L363">
        <v>-91.22345</v>
      </c>
      <c r="M363" s="4">
        <v>18.5</v>
      </c>
      <c r="N363" s="4" t="s">
        <v>223</v>
      </c>
      <c r="R363" s="7"/>
      <c r="S363" s="7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EZ363" s="42"/>
      <c r="FA363" s="42"/>
      <c r="FB363" s="42"/>
      <c r="FC363" s="42"/>
      <c r="FD363" s="42"/>
    </row>
    <row r="364" spans="2:160">
      <c r="B364" s="28">
        <f t="shared" si="36"/>
        <v>0</v>
      </c>
      <c r="C364" s="28" t="str">
        <f t="shared" si="37"/>
        <v/>
      </c>
      <c r="D364" s="28" t="str">
        <f t="shared" si="38"/>
        <v/>
      </c>
      <c r="E364" s="28">
        <f t="shared" si="39"/>
        <v>0</v>
      </c>
      <c r="F364" s="28">
        <f t="shared" si="40"/>
        <v>0</v>
      </c>
      <c r="G364" s="28" t="str">
        <f t="shared" si="41"/>
        <v/>
      </c>
      <c r="H364" s="45">
        <f>IF(AND(M364&gt;0,M364&lt;=STATS!$C$22),1,"")</f>
        <v>1</v>
      </c>
      <c r="J364" s="11">
        <v>363</v>
      </c>
      <c r="K364">
        <v>46.091830000000002</v>
      </c>
      <c r="L364">
        <v>-91.222610000000003</v>
      </c>
      <c r="M364" s="4">
        <v>15.5</v>
      </c>
      <c r="N364" s="4" t="s">
        <v>223</v>
      </c>
      <c r="R364" s="7"/>
      <c r="S364" s="7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EZ364" s="42"/>
      <c r="FA364" s="42"/>
      <c r="FB364" s="42"/>
      <c r="FC364" s="42"/>
      <c r="FD364" s="42"/>
    </row>
    <row r="365" spans="2:160">
      <c r="B365" s="28">
        <f t="shared" si="36"/>
        <v>0</v>
      </c>
      <c r="C365" s="28" t="str">
        <f t="shared" si="37"/>
        <v/>
      </c>
      <c r="D365" s="28" t="str">
        <f t="shared" si="38"/>
        <v/>
      </c>
      <c r="E365" s="28">
        <f t="shared" si="39"/>
        <v>0</v>
      </c>
      <c r="F365" s="28">
        <f t="shared" si="40"/>
        <v>0</v>
      </c>
      <c r="G365" s="28" t="str">
        <f t="shared" si="41"/>
        <v/>
      </c>
      <c r="H365" s="45">
        <f>IF(AND(M365&gt;0,M365&lt;=STATS!$C$22),1,"")</f>
        <v>1</v>
      </c>
      <c r="J365" s="11">
        <v>364</v>
      </c>
      <c r="K365">
        <v>46.091839999999998</v>
      </c>
      <c r="L365">
        <v>-91.221770000000006</v>
      </c>
      <c r="M365" s="4">
        <v>5</v>
      </c>
      <c r="N365" s="4" t="s">
        <v>223</v>
      </c>
      <c r="R365" s="7"/>
      <c r="S365" s="7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EZ365" s="42"/>
      <c r="FA365" s="42"/>
      <c r="FB365" s="42"/>
      <c r="FC365" s="42"/>
      <c r="FD365" s="42"/>
    </row>
    <row r="366" spans="2:160">
      <c r="B366" s="28">
        <f t="shared" si="36"/>
        <v>0</v>
      </c>
      <c r="C366" s="28" t="str">
        <f t="shared" si="37"/>
        <v/>
      </c>
      <c r="D366" s="28" t="str">
        <f t="shared" si="38"/>
        <v/>
      </c>
      <c r="E366" s="28">
        <f t="shared" si="39"/>
        <v>0</v>
      </c>
      <c r="F366" s="28">
        <f t="shared" si="40"/>
        <v>0</v>
      </c>
      <c r="G366" s="28" t="str">
        <f t="shared" si="41"/>
        <v/>
      </c>
      <c r="H366" s="45">
        <f>IF(AND(M366&gt;0,M366&lt;=STATS!$C$22),1,"")</f>
        <v>1</v>
      </c>
      <c r="J366" s="11">
        <v>365</v>
      </c>
      <c r="K366">
        <v>46.091850000000001</v>
      </c>
      <c r="L366">
        <v>-91.220929999999996</v>
      </c>
      <c r="M366" s="4">
        <v>3</v>
      </c>
      <c r="N366" s="4" t="s">
        <v>225</v>
      </c>
      <c r="R366" s="7"/>
      <c r="S366" s="7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EZ366" s="42"/>
      <c r="FA366" s="42"/>
      <c r="FB366" s="42"/>
      <c r="FC366" s="42"/>
      <c r="FD366" s="42"/>
    </row>
    <row r="367" spans="2:160">
      <c r="B367" s="28">
        <f t="shared" si="36"/>
        <v>0</v>
      </c>
      <c r="C367" s="28" t="str">
        <f t="shared" si="37"/>
        <v/>
      </c>
      <c r="D367" s="28" t="str">
        <f t="shared" si="38"/>
        <v/>
      </c>
      <c r="E367" s="28">
        <f t="shared" si="39"/>
        <v>0</v>
      </c>
      <c r="F367" s="28">
        <f t="shared" si="40"/>
        <v>0</v>
      </c>
      <c r="G367" s="28" t="str">
        <f t="shared" si="41"/>
        <v/>
      </c>
      <c r="H367" s="45">
        <f>IF(AND(M367&gt;0,M367&lt;=STATS!$C$22),1,"")</f>
        <v>1</v>
      </c>
      <c r="J367" s="11">
        <v>366</v>
      </c>
      <c r="K367">
        <v>46.091859999999997</v>
      </c>
      <c r="L367">
        <v>-91.220089999999999</v>
      </c>
      <c r="M367" s="4">
        <v>3.5</v>
      </c>
      <c r="N367" s="4" t="s">
        <v>223</v>
      </c>
      <c r="R367" s="7"/>
      <c r="S367" s="7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EZ367" s="42"/>
      <c r="FA367" s="42"/>
      <c r="FB367" s="42"/>
      <c r="FC367" s="42"/>
      <c r="FD367" s="42"/>
    </row>
    <row r="368" spans="2:160">
      <c r="B368" s="28">
        <f t="shared" si="36"/>
        <v>0</v>
      </c>
      <c r="C368" s="28" t="str">
        <f t="shared" si="37"/>
        <v/>
      </c>
      <c r="D368" s="28" t="str">
        <f t="shared" si="38"/>
        <v/>
      </c>
      <c r="E368" s="28">
        <f t="shared" si="39"/>
        <v>0</v>
      </c>
      <c r="F368" s="28">
        <f t="shared" si="40"/>
        <v>0</v>
      </c>
      <c r="G368" s="28" t="str">
        <f t="shared" si="41"/>
        <v/>
      </c>
      <c r="H368" s="45">
        <f>IF(AND(M368&gt;0,M368&lt;=STATS!$C$22),1,"")</f>
        <v>1</v>
      </c>
      <c r="J368" s="11">
        <v>367</v>
      </c>
      <c r="K368">
        <v>46.092320000000001</v>
      </c>
      <c r="L368">
        <v>-91.231030000000004</v>
      </c>
      <c r="M368" s="4">
        <v>6</v>
      </c>
      <c r="N368" s="4" t="s">
        <v>223</v>
      </c>
      <c r="R368" s="7"/>
      <c r="S368" s="7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EZ368" s="42"/>
      <c r="FA368" s="42"/>
      <c r="FB368" s="42"/>
      <c r="FC368" s="42"/>
      <c r="FD368" s="42"/>
    </row>
    <row r="369" spans="2:160">
      <c r="B369" s="28">
        <f t="shared" si="36"/>
        <v>0</v>
      </c>
      <c r="C369" s="28" t="str">
        <f t="shared" si="37"/>
        <v/>
      </c>
      <c r="D369" s="28" t="str">
        <f t="shared" si="38"/>
        <v/>
      </c>
      <c r="E369" s="28">
        <f t="shared" si="39"/>
        <v>0</v>
      </c>
      <c r="F369" s="28">
        <f t="shared" si="40"/>
        <v>0</v>
      </c>
      <c r="G369" s="28" t="str">
        <f t="shared" si="41"/>
        <v/>
      </c>
      <c r="H369" s="45">
        <f>IF(AND(M369&gt;0,M369&lt;=STATS!$C$22),1,"")</f>
        <v>1</v>
      </c>
      <c r="J369" s="11">
        <v>368</v>
      </c>
      <c r="K369">
        <v>46.092329999999997</v>
      </c>
      <c r="L369">
        <v>-91.230189999999993</v>
      </c>
      <c r="M369" s="4">
        <v>7</v>
      </c>
      <c r="N369" s="4" t="s">
        <v>223</v>
      </c>
      <c r="R369" s="7"/>
      <c r="S369" s="7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EZ369" s="42"/>
      <c r="FA369" s="42"/>
      <c r="FB369" s="42"/>
      <c r="FC369" s="42"/>
      <c r="FD369" s="42"/>
    </row>
    <row r="370" spans="2:160">
      <c r="B370" s="28">
        <f t="shared" si="36"/>
        <v>0</v>
      </c>
      <c r="C370" s="28" t="str">
        <f t="shared" si="37"/>
        <v/>
      </c>
      <c r="D370" s="28" t="str">
        <f t="shared" si="38"/>
        <v/>
      </c>
      <c r="E370" s="28" t="str">
        <f t="shared" si="39"/>
        <v/>
      </c>
      <c r="F370" s="28" t="str">
        <f t="shared" si="40"/>
        <v/>
      </c>
      <c r="G370" s="28" t="str">
        <f t="shared" si="41"/>
        <v/>
      </c>
      <c r="H370" s="45" t="str">
        <f>IF(AND(M370&gt;0,M370&lt;=STATS!$C$22),1,"")</f>
        <v/>
      </c>
      <c r="J370" s="11">
        <v>369</v>
      </c>
      <c r="K370">
        <v>46.09234</v>
      </c>
      <c r="L370">
        <v>-91.229349999999997</v>
      </c>
      <c r="M370" s="4">
        <v>21.5</v>
      </c>
      <c r="R370" s="7"/>
      <c r="S370" s="7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EZ370" s="42"/>
      <c r="FA370" s="42"/>
      <c r="FB370" s="42"/>
      <c r="FC370" s="42"/>
      <c r="FD370" s="42"/>
    </row>
    <row r="371" spans="2:160">
      <c r="B371" s="28">
        <f t="shared" si="36"/>
        <v>0</v>
      </c>
      <c r="C371" s="28" t="str">
        <f t="shared" si="37"/>
        <v/>
      </c>
      <c r="D371" s="28" t="str">
        <f t="shared" si="38"/>
        <v/>
      </c>
      <c r="E371" s="28" t="str">
        <f t="shared" si="39"/>
        <v/>
      </c>
      <c r="F371" s="28" t="str">
        <f t="shared" si="40"/>
        <v/>
      </c>
      <c r="G371" s="28" t="str">
        <f t="shared" si="41"/>
        <v/>
      </c>
      <c r="H371" s="45" t="str">
        <f>IF(AND(M371&gt;0,M371&lt;=STATS!$C$22),1,"")</f>
        <v/>
      </c>
      <c r="J371" s="11">
        <v>370</v>
      </c>
      <c r="K371">
        <v>46.092350000000003</v>
      </c>
      <c r="L371">
        <v>-91.22851</v>
      </c>
      <c r="M371" s="4">
        <v>21.5</v>
      </c>
      <c r="R371" s="7"/>
      <c r="S371" s="7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EZ371" s="42"/>
      <c r="FA371" s="42"/>
      <c r="FB371" s="42"/>
      <c r="FC371" s="42"/>
      <c r="FD371" s="42"/>
    </row>
    <row r="372" spans="2:160">
      <c r="B372" s="28">
        <f t="shared" si="36"/>
        <v>0</v>
      </c>
      <c r="C372" s="28" t="str">
        <f t="shared" si="37"/>
        <v/>
      </c>
      <c r="D372" s="28" t="str">
        <f t="shared" si="38"/>
        <v/>
      </c>
      <c r="E372" s="28" t="str">
        <f t="shared" si="39"/>
        <v/>
      </c>
      <c r="F372" s="28" t="str">
        <f t="shared" si="40"/>
        <v/>
      </c>
      <c r="G372" s="28" t="str">
        <f t="shared" si="41"/>
        <v/>
      </c>
      <c r="H372" s="45" t="str">
        <f>IF(AND(M372&gt;0,M372&lt;=STATS!$C$22),1,"")</f>
        <v/>
      </c>
      <c r="J372" s="11">
        <v>371</v>
      </c>
      <c r="K372">
        <v>46.092359999999999</v>
      </c>
      <c r="L372">
        <v>-91.227670000000003</v>
      </c>
      <c r="M372" s="4">
        <v>20.5</v>
      </c>
      <c r="R372" s="7"/>
      <c r="S372" s="7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EZ372" s="42"/>
      <c r="FA372" s="42"/>
      <c r="FB372" s="42"/>
      <c r="FC372" s="42"/>
      <c r="FD372" s="42"/>
    </row>
    <row r="373" spans="2:160">
      <c r="B373" s="28">
        <f t="shared" si="36"/>
        <v>0</v>
      </c>
      <c r="C373" s="28" t="str">
        <f t="shared" si="37"/>
        <v/>
      </c>
      <c r="D373" s="28" t="str">
        <f t="shared" si="38"/>
        <v/>
      </c>
      <c r="E373" s="28" t="str">
        <f t="shared" si="39"/>
        <v/>
      </c>
      <c r="F373" s="28" t="str">
        <f t="shared" si="40"/>
        <v/>
      </c>
      <c r="G373" s="28" t="str">
        <f t="shared" si="41"/>
        <v/>
      </c>
      <c r="H373" s="45" t="str">
        <f>IF(AND(M373&gt;0,M373&lt;=STATS!$C$22),1,"")</f>
        <v/>
      </c>
      <c r="J373" s="11">
        <v>372</v>
      </c>
      <c r="K373">
        <v>46.092370000000003</v>
      </c>
      <c r="L373">
        <v>-91.226820000000004</v>
      </c>
      <c r="M373" s="4">
        <v>22.5</v>
      </c>
      <c r="R373" s="7"/>
      <c r="S373" s="7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EZ373" s="42"/>
      <c r="FA373" s="42"/>
      <c r="FB373" s="42"/>
      <c r="FC373" s="42"/>
      <c r="FD373" s="42"/>
    </row>
    <row r="374" spans="2:160">
      <c r="B374" s="28">
        <f t="shared" si="36"/>
        <v>0</v>
      </c>
      <c r="C374" s="28" t="str">
        <f t="shared" si="37"/>
        <v/>
      </c>
      <c r="D374" s="28" t="str">
        <f t="shared" si="38"/>
        <v/>
      </c>
      <c r="E374" s="28" t="str">
        <f t="shared" si="39"/>
        <v/>
      </c>
      <c r="F374" s="28" t="str">
        <f t="shared" si="40"/>
        <v/>
      </c>
      <c r="G374" s="28" t="str">
        <f t="shared" si="41"/>
        <v/>
      </c>
      <c r="H374" s="45" t="str">
        <f>IF(AND(M374&gt;0,M374&lt;=STATS!$C$22),1,"")</f>
        <v/>
      </c>
      <c r="J374" s="11">
        <v>373</v>
      </c>
      <c r="K374">
        <v>46.092379999999999</v>
      </c>
      <c r="L374">
        <v>-91.225980000000007</v>
      </c>
      <c r="M374" s="4">
        <v>22.5</v>
      </c>
      <c r="R374" s="7"/>
      <c r="S374" s="7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EZ374" s="42"/>
      <c r="FA374" s="42"/>
      <c r="FB374" s="42"/>
      <c r="FC374" s="42"/>
      <c r="FD374" s="42"/>
    </row>
    <row r="375" spans="2:160">
      <c r="B375" s="28">
        <f t="shared" si="36"/>
        <v>0</v>
      </c>
      <c r="C375" s="28" t="str">
        <f t="shared" si="37"/>
        <v/>
      </c>
      <c r="D375" s="28" t="str">
        <f t="shared" si="38"/>
        <v/>
      </c>
      <c r="E375" s="28" t="str">
        <f t="shared" si="39"/>
        <v/>
      </c>
      <c r="F375" s="28" t="str">
        <f t="shared" si="40"/>
        <v/>
      </c>
      <c r="G375" s="28" t="str">
        <f t="shared" si="41"/>
        <v/>
      </c>
      <c r="H375" s="45" t="str">
        <f>IF(AND(M375&gt;0,M375&lt;=STATS!$C$22),1,"")</f>
        <v/>
      </c>
      <c r="J375" s="11">
        <v>374</v>
      </c>
      <c r="K375">
        <v>46.092390000000002</v>
      </c>
      <c r="L375">
        <v>-91.225139999999996</v>
      </c>
      <c r="M375" s="4">
        <v>20.5</v>
      </c>
      <c r="R375" s="7"/>
      <c r="S375" s="7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EZ375" s="42"/>
      <c r="FA375" s="42"/>
      <c r="FB375" s="42"/>
      <c r="FC375" s="42"/>
      <c r="FD375" s="42"/>
    </row>
    <row r="376" spans="2:160">
      <c r="B376" s="28">
        <f t="shared" si="36"/>
        <v>0</v>
      </c>
      <c r="C376" s="28" t="str">
        <f t="shared" si="37"/>
        <v/>
      </c>
      <c r="D376" s="28" t="str">
        <f t="shared" si="38"/>
        <v/>
      </c>
      <c r="E376" s="28" t="str">
        <f t="shared" si="39"/>
        <v/>
      </c>
      <c r="F376" s="28" t="str">
        <f t="shared" si="40"/>
        <v/>
      </c>
      <c r="G376" s="28" t="str">
        <f t="shared" si="41"/>
        <v/>
      </c>
      <c r="H376" s="45" t="str">
        <f>IF(AND(M376&gt;0,M376&lt;=STATS!$C$22),1,"")</f>
        <v/>
      </c>
      <c r="J376" s="11">
        <v>375</v>
      </c>
      <c r="K376">
        <v>46.092399999999998</v>
      </c>
      <c r="L376">
        <v>-91.224299999999999</v>
      </c>
      <c r="M376" s="4">
        <v>21.5</v>
      </c>
      <c r="R376" s="7"/>
      <c r="S376" s="7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EZ376" s="42"/>
      <c r="FA376" s="42"/>
      <c r="FB376" s="42"/>
      <c r="FC376" s="42"/>
      <c r="FD376" s="42"/>
    </row>
    <row r="377" spans="2:160">
      <c r="B377" s="28">
        <f t="shared" si="36"/>
        <v>0</v>
      </c>
      <c r="C377" s="28" t="str">
        <f t="shared" si="37"/>
        <v/>
      </c>
      <c r="D377" s="28" t="str">
        <f t="shared" si="38"/>
        <v/>
      </c>
      <c r="E377" s="28" t="str">
        <f t="shared" si="39"/>
        <v/>
      </c>
      <c r="F377" s="28" t="str">
        <f t="shared" si="40"/>
        <v/>
      </c>
      <c r="G377" s="28" t="str">
        <f t="shared" si="41"/>
        <v/>
      </c>
      <c r="H377" s="45" t="str">
        <f>IF(AND(M377&gt;0,M377&lt;=STATS!$C$22),1,"")</f>
        <v/>
      </c>
      <c r="J377" s="11">
        <v>376</v>
      </c>
      <c r="K377">
        <v>46.092399999999998</v>
      </c>
      <c r="L377">
        <v>-91.223460000000003</v>
      </c>
      <c r="M377" s="4">
        <v>20.5</v>
      </c>
      <c r="R377" s="7"/>
      <c r="S377" s="7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EZ377" s="42"/>
      <c r="FA377" s="42"/>
      <c r="FB377" s="42"/>
      <c r="FC377" s="42"/>
      <c r="FD377" s="42"/>
    </row>
    <row r="378" spans="2:160">
      <c r="B378" s="28">
        <f t="shared" si="36"/>
        <v>0</v>
      </c>
      <c r="C378" s="28" t="str">
        <f t="shared" si="37"/>
        <v/>
      </c>
      <c r="D378" s="28" t="str">
        <f t="shared" si="38"/>
        <v/>
      </c>
      <c r="E378" s="28">
        <f t="shared" si="39"/>
        <v>0</v>
      </c>
      <c r="F378" s="28">
        <f t="shared" si="40"/>
        <v>0</v>
      </c>
      <c r="G378" s="28" t="str">
        <f t="shared" si="41"/>
        <v/>
      </c>
      <c r="H378" s="45">
        <f>IF(AND(M378&gt;0,M378&lt;=STATS!$C$22),1,"")</f>
        <v>1</v>
      </c>
      <c r="J378" s="11">
        <v>377</v>
      </c>
      <c r="K378">
        <v>46.092410000000001</v>
      </c>
      <c r="L378">
        <v>-91.222620000000006</v>
      </c>
      <c r="M378" s="4">
        <v>13</v>
      </c>
      <c r="N378" s="4" t="s">
        <v>223</v>
      </c>
      <c r="R378" s="7"/>
      <c r="S378" s="7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EZ378" s="42"/>
      <c r="FA378" s="42"/>
      <c r="FB378" s="42"/>
      <c r="FC378" s="42"/>
      <c r="FD378" s="42"/>
    </row>
    <row r="379" spans="2:160">
      <c r="B379" s="28">
        <f t="shared" si="36"/>
        <v>0</v>
      </c>
      <c r="C379" s="28" t="str">
        <f t="shared" si="37"/>
        <v/>
      </c>
      <c r="D379" s="28" t="str">
        <f t="shared" si="38"/>
        <v/>
      </c>
      <c r="E379" s="28">
        <f t="shared" si="39"/>
        <v>0</v>
      </c>
      <c r="F379" s="28">
        <f t="shared" si="40"/>
        <v>0</v>
      </c>
      <c r="G379" s="28" t="str">
        <f t="shared" si="41"/>
        <v/>
      </c>
      <c r="H379" s="45">
        <f>IF(AND(M379&gt;0,M379&lt;=STATS!$C$22),1,"")</f>
        <v>1</v>
      </c>
      <c r="J379" s="11">
        <v>378</v>
      </c>
      <c r="K379">
        <v>46.092419999999997</v>
      </c>
      <c r="L379">
        <v>-91.221779999999995</v>
      </c>
      <c r="M379" s="4">
        <v>7.5</v>
      </c>
      <c r="N379" s="4" t="s">
        <v>223</v>
      </c>
      <c r="R379" s="7"/>
      <c r="S379" s="7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EZ379" s="42"/>
      <c r="FA379" s="42"/>
      <c r="FB379" s="42"/>
      <c r="FC379" s="42"/>
      <c r="FD379" s="42"/>
    </row>
    <row r="380" spans="2:160">
      <c r="B380" s="28">
        <f t="shared" si="36"/>
        <v>0</v>
      </c>
      <c r="C380" s="28" t="str">
        <f t="shared" si="37"/>
        <v/>
      </c>
      <c r="D380" s="28" t="str">
        <f t="shared" si="38"/>
        <v/>
      </c>
      <c r="E380" s="28">
        <f t="shared" si="39"/>
        <v>0</v>
      </c>
      <c r="F380" s="28">
        <f t="shared" si="40"/>
        <v>0</v>
      </c>
      <c r="G380" s="28" t="str">
        <f t="shared" si="41"/>
        <v/>
      </c>
      <c r="H380" s="45">
        <f>IF(AND(M380&gt;0,M380&lt;=STATS!$C$22),1,"")</f>
        <v>1</v>
      </c>
      <c r="J380" s="11">
        <v>379</v>
      </c>
      <c r="K380">
        <v>46.0929</v>
      </c>
      <c r="L380">
        <v>-91.231880000000004</v>
      </c>
      <c r="M380" s="4">
        <v>3</v>
      </c>
      <c r="N380" s="4" t="s">
        <v>224</v>
      </c>
      <c r="R380" s="7"/>
      <c r="S380" s="7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EZ380" s="42"/>
      <c r="FA380" s="42"/>
      <c r="FB380" s="42"/>
      <c r="FC380" s="42"/>
      <c r="FD380" s="42"/>
    </row>
    <row r="381" spans="2:160">
      <c r="B381" s="28">
        <f t="shared" si="36"/>
        <v>0</v>
      </c>
      <c r="C381" s="28" t="str">
        <f t="shared" si="37"/>
        <v/>
      </c>
      <c r="D381" s="28" t="str">
        <f t="shared" si="38"/>
        <v/>
      </c>
      <c r="E381" s="28">
        <f t="shared" si="39"/>
        <v>0</v>
      </c>
      <c r="F381" s="28">
        <f t="shared" si="40"/>
        <v>0</v>
      </c>
      <c r="G381" s="28" t="str">
        <f t="shared" si="41"/>
        <v/>
      </c>
      <c r="H381" s="45">
        <f>IF(AND(M381&gt;0,M381&lt;=STATS!$C$22),1,"")</f>
        <v>1</v>
      </c>
      <c r="J381" s="11">
        <v>380</v>
      </c>
      <c r="K381">
        <v>46.092910000000003</v>
      </c>
      <c r="L381">
        <v>-91.231039999999993</v>
      </c>
      <c r="M381" s="4">
        <v>5.5</v>
      </c>
      <c r="N381" s="4" t="s">
        <v>223</v>
      </c>
      <c r="R381" s="7"/>
      <c r="S381" s="7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EZ381" s="42"/>
      <c r="FA381" s="42"/>
      <c r="FB381" s="42"/>
      <c r="FC381" s="42"/>
      <c r="FD381" s="42"/>
    </row>
    <row r="382" spans="2:160">
      <c r="B382" s="28">
        <f t="shared" si="36"/>
        <v>0</v>
      </c>
      <c r="C382" s="28" t="str">
        <f t="shared" si="37"/>
        <v/>
      </c>
      <c r="D382" s="28" t="str">
        <f t="shared" si="38"/>
        <v/>
      </c>
      <c r="E382" s="28">
        <f t="shared" si="39"/>
        <v>0</v>
      </c>
      <c r="F382" s="28">
        <f t="shared" si="40"/>
        <v>0</v>
      </c>
      <c r="G382" s="28" t="str">
        <f t="shared" si="41"/>
        <v/>
      </c>
      <c r="H382" s="45">
        <f>IF(AND(M382&gt;0,M382&lt;=STATS!$C$22),1,"")</f>
        <v>1</v>
      </c>
      <c r="J382" s="11">
        <v>381</v>
      </c>
      <c r="K382">
        <v>46.092919999999999</v>
      </c>
      <c r="L382">
        <v>-91.230199999999996</v>
      </c>
      <c r="M382" s="4">
        <v>8.5</v>
      </c>
      <c r="N382" s="4" t="s">
        <v>223</v>
      </c>
      <c r="R382" s="7"/>
      <c r="S382" s="7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EZ382" s="42"/>
      <c r="FA382" s="42"/>
      <c r="FB382" s="42"/>
      <c r="FC382" s="42"/>
      <c r="FD382" s="42"/>
    </row>
    <row r="383" spans="2:160">
      <c r="B383" s="28">
        <f t="shared" si="36"/>
        <v>0</v>
      </c>
      <c r="C383" s="28" t="str">
        <f t="shared" si="37"/>
        <v/>
      </c>
      <c r="D383" s="28" t="str">
        <f t="shared" si="38"/>
        <v/>
      </c>
      <c r="E383" s="28" t="str">
        <f t="shared" si="39"/>
        <v/>
      </c>
      <c r="F383" s="28" t="str">
        <f t="shared" si="40"/>
        <v/>
      </c>
      <c r="G383" s="28" t="str">
        <f t="shared" si="41"/>
        <v/>
      </c>
      <c r="H383" s="45" t="str">
        <f>IF(AND(M383&gt;0,M383&lt;=STATS!$C$22),1,"")</f>
        <v/>
      </c>
      <c r="J383" s="11">
        <v>382</v>
      </c>
      <c r="K383">
        <v>46.092930000000003</v>
      </c>
      <c r="L383">
        <v>-91.22936</v>
      </c>
      <c r="M383" s="4">
        <v>18.5</v>
      </c>
      <c r="N383" s="4" t="s">
        <v>223</v>
      </c>
      <c r="R383" s="7"/>
      <c r="S383" s="7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EZ383" s="42"/>
      <c r="FA383" s="42"/>
      <c r="FB383" s="42"/>
      <c r="FC383" s="42"/>
      <c r="FD383" s="42"/>
    </row>
    <row r="384" spans="2:160">
      <c r="B384" s="28">
        <f t="shared" si="36"/>
        <v>0</v>
      </c>
      <c r="C384" s="28" t="str">
        <f t="shared" si="37"/>
        <v/>
      </c>
      <c r="D384" s="28" t="str">
        <f t="shared" si="38"/>
        <v/>
      </c>
      <c r="E384" s="28" t="str">
        <f t="shared" si="39"/>
        <v/>
      </c>
      <c r="F384" s="28" t="str">
        <f t="shared" si="40"/>
        <v/>
      </c>
      <c r="G384" s="28" t="str">
        <f t="shared" si="41"/>
        <v/>
      </c>
      <c r="H384" s="45" t="str">
        <f>IF(AND(M384&gt;0,M384&lt;=STATS!$C$22),1,"")</f>
        <v/>
      </c>
      <c r="J384" s="11">
        <v>383</v>
      </c>
      <c r="K384">
        <v>46.092930000000003</v>
      </c>
      <c r="L384">
        <v>-91.228520000000003</v>
      </c>
      <c r="M384" s="4">
        <v>21.5</v>
      </c>
      <c r="R384" s="7"/>
      <c r="S384" s="7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EZ384" s="42"/>
      <c r="FA384" s="42"/>
      <c r="FB384" s="42"/>
      <c r="FC384" s="42"/>
      <c r="FD384" s="42"/>
    </row>
    <row r="385" spans="2:160">
      <c r="B385" s="28">
        <f t="shared" si="36"/>
        <v>0</v>
      </c>
      <c r="C385" s="28" t="str">
        <f t="shared" si="37"/>
        <v/>
      </c>
      <c r="D385" s="28" t="str">
        <f t="shared" si="38"/>
        <v/>
      </c>
      <c r="E385" s="28" t="str">
        <f t="shared" si="39"/>
        <v/>
      </c>
      <c r="F385" s="28" t="str">
        <f t="shared" si="40"/>
        <v/>
      </c>
      <c r="G385" s="28" t="str">
        <f t="shared" si="41"/>
        <v/>
      </c>
      <c r="H385" s="45" t="str">
        <f>IF(AND(M385&gt;0,M385&lt;=STATS!$C$22),1,"")</f>
        <v/>
      </c>
      <c r="J385" s="11">
        <v>384</v>
      </c>
      <c r="K385">
        <v>46.092939999999999</v>
      </c>
      <c r="L385">
        <v>-91.227680000000007</v>
      </c>
      <c r="M385" s="4">
        <v>24.5</v>
      </c>
      <c r="R385" s="7"/>
      <c r="S385" s="7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EZ385" s="42"/>
      <c r="FA385" s="42"/>
      <c r="FB385" s="42"/>
      <c r="FC385" s="42"/>
      <c r="FD385" s="42"/>
    </row>
    <row r="386" spans="2:160">
      <c r="B386" s="28">
        <f t="shared" ref="B386:B410" si="42">COUNT(R386:EY386,FE386:FM386)</f>
        <v>0</v>
      </c>
      <c r="C386" s="28" t="str">
        <f t="shared" ref="C386:C410" si="43">IF(COUNT(R386:EY386,FE386:FM386)&gt;0,COUNT(R386:EY386,FE386:FM386),"")</f>
        <v/>
      </c>
      <c r="D386" s="28" t="str">
        <f t="shared" ref="D386:D410" si="44">IF(COUNT(T386:BJ386,BL386:BT386,BV386:CB386,CD386:EY386,FE386:FM386)&gt;0,COUNT(T386:BJ386,BL386:BT386,BV386:CB386,CD386:EY386,FE386:FM386),"")</f>
        <v/>
      </c>
      <c r="E386" s="28" t="str">
        <f t="shared" ref="E386:E410" si="45">IF(H386=1,COUNT(R386:EY386,FE386:FM386),"")</f>
        <v/>
      </c>
      <c r="F386" s="28" t="str">
        <f t="shared" ref="F386:F410" si="46">IF(H386=1,COUNT(T386:BJ386,BL386:BT386,BV386:CB386,CD386:EY386,FE386:FM386),"")</f>
        <v/>
      </c>
      <c r="G386" s="28" t="str">
        <f t="shared" ref="G386:G410" si="47">IF($B386&gt;=1,$M386,"")</f>
        <v/>
      </c>
      <c r="H386" s="45" t="str">
        <f>IF(AND(M386&gt;0,M386&lt;=STATS!$C$22),1,"")</f>
        <v/>
      </c>
      <c r="J386" s="11">
        <v>385</v>
      </c>
      <c r="K386">
        <v>46.092950000000002</v>
      </c>
      <c r="L386">
        <v>-91.226839999999996</v>
      </c>
      <c r="M386" s="4">
        <v>25</v>
      </c>
      <c r="R386" s="7"/>
      <c r="S386" s="7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EZ386" s="42"/>
      <c r="FA386" s="42"/>
      <c r="FB386" s="42"/>
      <c r="FC386" s="42"/>
      <c r="FD386" s="42"/>
    </row>
    <row r="387" spans="2:160">
      <c r="B387" s="28">
        <f t="shared" si="42"/>
        <v>0</v>
      </c>
      <c r="C387" s="28" t="str">
        <f t="shared" si="43"/>
        <v/>
      </c>
      <c r="D387" s="28" t="str">
        <f t="shared" si="44"/>
        <v/>
      </c>
      <c r="E387" s="28" t="str">
        <f t="shared" si="45"/>
        <v/>
      </c>
      <c r="F387" s="28" t="str">
        <f t="shared" si="46"/>
        <v/>
      </c>
      <c r="G387" s="28" t="str">
        <f t="shared" si="47"/>
        <v/>
      </c>
      <c r="H387" s="45" t="str">
        <f>IF(AND(M387&gt;0,M387&lt;=STATS!$C$22),1,"")</f>
        <v/>
      </c>
      <c r="J387" s="11">
        <v>386</v>
      </c>
      <c r="K387">
        <v>46.092959999999998</v>
      </c>
      <c r="L387">
        <v>-91.225999999999999</v>
      </c>
      <c r="M387" s="4">
        <v>25</v>
      </c>
      <c r="R387" s="7"/>
      <c r="S387" s="7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EZ387" s="42"/>
      <c r="FA387" s="42"/>
      <c r="FB387" s="42"/>
      <c r="FC387" s="42"/>
      <c r="FD387" s="42"/>
    </row>
    <row r="388" spans="2:160">
      <c r="B388" s="28">
        <f t="shared" si="42"/>
        <v>0</v>
      </c>
      <c r="C388" s="28" t="str">
        <f t="shared" si="43"/>
        <v/>
      </c>
      <c r="D388" s="28" t="str">
        <f t="shared" si="44"/>
        <v/>
      </c>
      <c r="E388" s="28" t="str">
        <f t="shared" si="45"/>
        <v/>
      </c>
      <c r="F388" s="28" t="str">
        <f t="shared" si="46"/>
        <v/>
      </c>
      <c r="G388" s="28" t="str">
        <f t="shared" si="47"/>
        <v/>
      </c>
      <c r="H388" s="45" t="str">
        <f>IF(AND(M388&gt;0,M388&lt;=STATS!$C$22),1,"")</f>
        <v/>
      </c>
      <c r="J388" s="11">
        <v>387</v>
      </c>
      <c r="K388">
        <v>46.092970000000001</v>
      </c>
      <c r="L388">
        <v>-91.225160000000002</v>
      </c>
      <c r="M388" s="4">
        <v>24.5</v>
      </c>
      <c r="R388" s="7"/>
      <c r="S388" s="7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EZ388" s="42"/>
      <c r="FA388" s="42"/>
      <c r="FB388" s="42"/>
      <c r="FC388" s="42"/>
      <c r="FD388" s="42"/>
    </row>
    <row r="389" spans="2:160">
      <c r="B389" s="28">
        <f t="shared" si="42"/>
        <v>0</v>
      </c>
      <c r="C389" s="28" t="str">
        <f t="shared" si="43"/>
        <v/>
      </c>
      <c r="D389" s="28" t="str">
        <f t="shared" si="44"/>
        <v/>
      </c>
      <c r="E389" s="28" t="str">
        <f t="shared" si="45"/>
        <v/>
      </c>
      <c r="F389" s="28" t="str">
        <f t="shared" si="46"/>
        <v/>
      </c>
      <c r="G389" s="28" t="str">
        <f t="shared" si="47"/>
        <v/>
      </c>
      <c r="H389" s="45" t="str">
        <f>IF(AND(M389&gt;0,M389&lt;=STATS!$C$22),1,"")</f>
        <v/>
      </c>
      <c r="J389" s="11">
        <v>388</v>
      </c>
      <c r="K389">
        <v>46.092979999999997</v>
      </c>
      <c r="L389">
        <v>-91.224320000000006</v>
      </c>
      <c r="M389" s="4">
        <v>23.5</v>
      </c>
      <c r="R389" s="7"/>
      <c r="S389" s="7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EZ389" s="42"/>
      <c r="FA389" s="42"/>
      <c r="FB389" s="42"/>
      <c r="FC389" s="42"/>
      <c r="FD389" s="42"/>
    </row>
    <row r="390" spans="2:160">
      <c r="B390" s="28">
        <f t="shared" si="42"/>
        <v>0</v>
      </c>
      <c r="C390" s="28" t="str">
        <f t="shared" si="43"/>
        <v/>
      </c>
      <c r="D390" s="28" t="str">
        <f t="shared" si="44"/>
        <v/>
      </c>
      <c r="E390" s="28" t="str">
        <f t="shared" si="45"/>
        <v/>
      </c>
      <c r="F390" s="28" t="str">
        <f t="shared" si="46"/>
        <v/>
      </c>
      <c r="G390" s="28" t="str">
        <f t="shared" si="47"/>
        <v/>
      </c>
      <c r="H390" s="45" t="str">
        <f>IF(AND(M390&gt;0,M390&lt;=STATS!$C$22),1,"")</f>
        <v/>
      </c>
      <c r="J390" s="11">
        <v>389</v>
      </c>
      <c r="K390">
        <v>46.09299</v>
      </c>
      <c r="L390">
        <v>-91.223470000000006</v>
      </c>
      <c r="M390" s="4">
        <v>22</v>
      </c>
      <c r="R390" s="7"/>
      <c r="S390" s="7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EZ390" s="42"/>
      <c r="FA390" s="42"/>
      <c r="FB390" s="42"/>
      <c r="FC390" s="42"/>
      <c r="FD390" s="42"/>
    </row>
    <row r="391" spans="2:160">
      <c r="B391" s="28">
        <f t="shared" si="42"/>
        <v>0</v>
      </c>
      <c r="C391" s="28" t="str">
        <f t="shared" si="43"/>
        <v/>
      </c>
      <c r="D391" s="28" t="str">
        <f t="shared" si="44"/>
        <v/>
      </c>
      <c r="E391" s="28" t="str">
        <f t="shared" si="45"/>
        <v/>
      </c>
      <c r="F391" s="28" t="str">
        <f t="shared" si="46"/>
        <v/>
      </c>
      <c r="G391" s="28" t="str">
        <f t="shared" si="47"/>
        <v/>
      </c>
      <c r="H391" s="45" t="str">
        <f>IF(AND(M391&gt;0,M391&lt;=STATS!$C$22),1,"")</f>
        <v/>
      </c>
      <c r="J391" s="11">
        <v>390</v>
      </c>
      <c r="K391">
        <v>46.093000000000004</v>
      </c>
      <c r="L391">
        <v>-91.222639999999998</v>
      </c>
      <c r="M391" s="4">
        <v>19.5</v>
      </c>
      <c r="R391" s="7"/>
      <c r="S391" s="7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EZ391" s="42"/>
      <c r="FA391" s="42"/>
      <c r="FB391" s="42"/>
      <c r="FC391" s="42"/>
      <c r="FD391" s="42"/>
    </row>
    <row r="392" spans="2:160">
      <c r="B392" s="28">
        <f t="shared" si="42"/>
        <v>0</v>
      </c>
      <c r="C392" s="28" t="str">
        <f t="shared" si="43"/>
        <v/>
      </c>
      <c r="D392" s="28" t="str">
        <f t="shared" si="44"/>
        <v/>
      </c>
      <c r="E392" s="28">
        <f t="shared" si="45"/>
        <v>0</v>
      </c>
      <c r="F392" s="28">
        <f t="shared" si="46"/>
        <v>0</v>
      </c>
      <c r="G392" s="28" t="str">
        <f t="shared" si="47"/>
        <v/>
      </c>
      <c r="H392" s="45">
        <f>IF(AND(M392&gt;0,M392&lt;=STATS!$C$22),1,"")</f>
        <v>1</v>
      </c>
      <c r="J392" s="11">
        <v>391</v>
      </c>
      <c r="K392">
        <v>46.09301</v>
      </c>
      <c r="L392">
        <v>-91.221789999999999</v>
      </c>
      <c r="M392" s="4">
        <v>6.5</v>
      </c>
      <c r="N392" s="4" t="s">
        <v>223</v>
      </c>
      <c r="R392" s="7"/>
      <c r="S392" s="7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EZ392" s="42"/>
      <c r="FA392" s="42"/>
      <c r="FB392" s="42"/>
      <c r="FC392" s="42"/>
      <c r="FD392" s="42"/>
    </row>
    <row r="393" spans="2:160">
      <c r="B393" s="28">
        <f t="shared" si="42"/>
        <v>0</v>
      </c>
      <c r="C393" s="28" t="str">
        <f t="shared" si="43"/>
        <v/>
      </c>
      <c r="D393" s="28" t="str">
        <f t="shared" si="44"/>
        <v/>
      </c>
      <c r="E393" s="28">
        <f t="shared" si="45"/>
        <v>0</v>
      </c>
      <c r="F393" s="28">
        <f t="shared" si="46"/>
        <v>0</v>
      </c>
      <c r="G393" s="28" t="str">
        <f t="shared" si="47"/>
        <v/>
      </c>
      <c r="H393" s="45">
        <f>IF(AND(M393&gt;0,M393&lt;=STATS!$C$22),1,"")</f>
        <v>1</v>
      </c>
      <c r="J393" s="11">
        <v>392</v>
      </c>
      <c r="K393">
        <v>46.093490000000003</v>
      </c>
      <c r="L393">
        <v>-91.231049999999996</v>
      </c>
      <c r="M393" s="4">
        <v>6</v>
      </c>
      <c r="N393" s="4" t="s">
        <v>223</v>
      </c>
      <c r="R393" s="7"/>
      <c r="S393" s="7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EZ393" s="42"/>
      <c r="FA393" s="42"/>
      <c r="FB393" s="42"/>
      <c r="FC393" s="42"/>
      <c r="FD393" s="42"/>
    </row>
    <row r="394" spans="2:160">
      <c r="B394" s="28">
        <f t="shared" si="42"/>
        <v>0</v>
      </c>
      <c r="C394" s="28" t="str">
        <f t="shared" si="43"/>
        <v/>
      </c>
      <c r="D394" s="28" t="str">
        <f t="shared" si="44"/>
        <v/>
      </c>
      <c r="E394" s="28">
        <f t="shared" si="45"/>
        <v>0</v>
      </c>
      <c r="F394" s="28">
        <f t="shared" si="46"/>
        <v>0</v>
      </c>
      <c r="G394" s="28" t="str">
        <f t="shared" si="47"/>
        <v/>
      </c>
      <c r="H394" s="45">
        <f>IF(AND(M394&gt;0,M394&lt;=STATS!$C$22),1,"")</f>
        <v>1</v>
      </c>
      <c r="J394" s="11">
        <v>393</v>
      </c>
      <c r="K394">
        <v>46.093499999999999</v>
      </c>
      <c r="L394">
        <v>-91.23021</v>
      </c>
      <c r="M394" s="4">
        <v>6</v>
      </c>
      <c r="N394" s="4" t="s">
        <v>223</v>
      </c>
      <c r="R394" s="7"/>
      <c r="S394" s="7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EZ394" s="42"/>
      <c r="FA394" s="42"/>
      <c r="FB394" s="42"/>
      <c r="FC394" s="42"/>
      <c r="FD394" s="42"/>
    </row>
    <row r="395" spans="2:160">
      <c r="B395" s="28">
        <f t="shared" si="42"/>
        <v>0</v>
      </c>
      <c r="C395" s="28" t="str">
        <f t="shared" si="43"/>
        <v/>
      </c>
      <c r="D395" s="28" t="str">
        <f t="shared" si="44"/>
        <v/>
      </c>
      <c r="E395" s="28">
        <f t="shared" si="45"/>
        <v>0</v>
      </c>
      <c r="F395" s="28">
        <f t="shared" si="46"/>
        <v>0</v>
      </c>
      <c r="G395" s="28" t="str">
        <f t="shared" si="47"/>
        <v/>
      </c>
      <c r="H395" s="45">
        <f>IF(AND(M395&gt;0,M395&lt;=STATS!$C$22),1,"")</f>
        <v>1</v>
      </c>
      <c r="J395" s="11">
        <v>394</v>
      </c>
      <c r="K395">
        <v>46.093510000000002</v>
      </c>
      <c r="L395">
        <v>-91.229370000000003</v>
      </c>
      <c r="M395" s="4">
        <v>16</v>
      </c>
      <c r="N395" s="4" t="s">
        <v>223</v>
      </c>
      <c r="R395" s="7"/>
      <c r="S395" s="7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EZ395" s="42"/>
      <c r="FA395" s="42"/>
      <c r="FB395" s="42"/>
      <c r="FC395" s="42"/>
      <c r="FD395" s="42"/>
    </row>
    <row r="396" spans="2:160">
      <c r="B396" s="28">
        <f t="shared" si="42"/>
        <v>0</v>
      </c>
      <c r="C396" s="28" t="str">
        <f t="shared" si="43"/>
        <v/>
      </c>
      <c r="D396" s="28" t="str">
        <f t="shared" si="44"/>
        <v/>
      </c>
      <c r="E396" s="28" t="str">
        <f t="shared" si="45"/>
        <v/>
      </c>
      <c r="F396" s="28" t="str">
        <f t="shared" si="46"/>
        <v/>
      </c>
      <c r="G396" s="28" t="str">
        <f t="shared" si="47"/>
        <v/>
      </c>
      <c r="H396" s="45" t="str">
        <f>IF(AND(M396&gt;0,M396&lt;=STATS!$C$22),1,"")</f>
        <v/>
      </c>
      <c r="J396" s="11">
        <v>395</v>
      </c>
      <c r="K396">
        <v>46.093519999999998</v>
      </c>
      <c r="L396">
        <v>-91.228530000000006</v>
      </c>
      <c r="M396" s="4">
        <v>22.5</v>
      </c>
      <c r="R396" s="7"/>
      <c r="S396" s="7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EZ396" s="42"/>
      <c r="FA396" s="42"/>
      <c r="FB396" s="42"/>
      <c r="FC396" s="42"/>
      <c r="FD396" s="42"/>
    </row>
    <row r="397" spans="2:160">
      <c r="B397" s="28">
        <f t="shared" si="42"/>
        <v>0</v>
      </c>
      <c r="C397" s="28" t="str">
        <f t="shared" si="43"/>
        <v/>
      </c>
      <c r="D397" s="28" t="str">
        <f t="shared" si="44"/>
        <v/>
      </c>
      <c r="E397" s="28" t="str">
        <f t="shared" si="45"/>
        <v/>
      </c>
      <c r="F397" s="28" t="str">
        <f t="shared" si="46"/>
        <v/>
      </c>
      <c r="G397" s="28" t="str">
        <f t="shared" si="47"/>
        <v/>
      </c>
      <c r="H397" s="45" t="str">
        <f>IF(AND(M397&gt;0,M397&lt;=STATS!$C$22),1,"")</f>
        <v/>
      </c>
      <c r="J397" s="11">
        <v>396</v>
      </c>
      <c r="K397">
        <v>46.093530000000001</v>
      </c>
      <c r="L397">
        <v>-91.227689999999996</v>
      </c>
      <c r="M397" s="4">
        <v>25.5</v>
      </c>
      <c r="R397" s="7"/>
      <c r="S397" s="7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EZ397" s="42"/>
      <c r="FA397" s="42"/>
      <c r="FB397" s="42"/>
      <c r="FC397" s="42"/>
      <c r="FD397" s="42"/>
    </row>
    <row r="398" spans="2:160">
      <c r="B398" s="28">
        <f t="shared" si="42"/>
        <v>0</v>
      </c>
      <c r="C398" s="28" t="str">
        <f t="shared" si="43"/>
        <v/>
      </c>
      <c r="D398" s="28" t="str">
        <f t="shared" si="44"/>
        <v/>
      </c>
      <c r="E398" s="28" t="str">
        <f t="shared" si="45"/>
        <v/>
      </c>
      <c r="F398" s="28" t="str">
        <f t="shared" si="46"/>
        <v/>
      </c>
      <c r="G398" s="28" t="str">
        <f t="shared" si="47"/>
        <v/>
      </c>
      <c r="H398" s="45" t="str">
        <f>IF(AND(M398&gt;0,M398&lt;=STATS!$C$22),1,"")</f>
        <v/>
      </c>
      <c r="J398" s="11">
        <v>397</v>
      </c>
      <c r="K398">
        <v>46.093539999999997</v>
      </c>
      <c r="L398">
        <v>-91.226849999999999</v>
      </c>
      <c r="M398" s="4">
        <v>29</v>
      </c>
      <c r="R398" s="7"/>
      <c r="S398" s="7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EZ398" s="42"/>
      <c r="FA398" s="42"/>
      <c r="FB398" s="42"/>
      <c r="FC398" s="42"/>
      <c r="FD398" s="42"/>
    </row>
    <row r="399" spans="2:160">
      <c r="B399" s="28">
        <f t="shared" si="42"/>
        <v>0</v>
      </c>
      <c r="C399" s="28" t="str">
        <f t="shared" si="43"/>
        <v/>
      </c>
      <c r="D399" s="28" t="str">
        <f t="shared" si="44"/>
        <v/>
      </c>
      <c r="E399" s="28" t="str">
        <f t="shared" si="45"/>
        <v/>
      </c>
      <c r="F399" s="28" t="str">
        <f t="shared" si="46"/>
        <v/>
      </c>
      <c r="G399" s="28" t="str">
        <f t="shared" si="47"/>
        <v/>
      </c>
      <c r="H399" s="45" t="str">
        <f>IF(AND(M399&gt;0,M399&lt;=STATS!$C$22),1,"")</f>
        <v/>
      </c>
      <c r="J399" s="11">
        <v>398</v>
      </c>
      <c r="K399">
        <v>46.09355</v>
      </c>
      <c r="L399">
        <v>-91.226010000000002</v>
      </c>
      <c r="M399" s="4">
        <v>30.5</v>
      </c>
      <c r="R399" s="7"/>
      <c r="S399" s="7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EZ399" s="42"/>
      <c r="FA399" s="42"/>
      <c r="FB399" s="42"/>
      <c r="FC399" s="42"/>
      <c r="FD399" s="42"/>
    </row>
    <row r="400" spans="2:160">
      <c r="B400" s="28">
        <f t="shared" si="42"/>
        <v>0</v>
      </c>
      <c r="C400" s="28" t="str">
        <f t="shared" si="43"/>
        <v/>
      </c>
      <c r="D400" s="28" t="str">
        <f t="shared" si="44"/>
        <v/>
      </c>
      <c r="E400" s="28" t="str">
        <f t="shared" si="45"/>
        <v/>
      </c>
      <c r="F400" s="28" t="str">
        <f t="shared" si="46"/>
        <v/>
      </c>
      <c r="G400" s="28" t="str">
        <f t="shared" si="47"/>
        <v/>
      </c>
      <c r="H400" s="45" t="str">
        <f>IF(AND(M400&gt;0,M400&lt;=STATS!$C$22),1,"")</f>
        <v/>
      </c>
      <c r="J400" s="11">
        <v>399</v>
      </c>
      <c r="K400">
        <v>46.093559999999997</v>
      </c>
      <c r="L400">
        <v>-91.225170000000006</v>
      </c>
      <c r="M400" s="4">
        <v>32.5</v>
      </c>
      <c r="R400" s="7"/>
      <c r="S400" s="7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EZ400" s="42"/>
      <c r="FA400" s="42"/>
      <c r="FB400" s="42"/>
      <c r="FC400" s="42"/>
      <c r="FD400" s="42"/>
    </row>
    <row r="401" spans="2:160">
      <c r="B401" s="28">
        <f t="shared" si="42"/>
        <v>0</v>
      </c>
      <c r="C401" s="28" t="str">
        <f t="shared" si="43"/>
        <v/>
      </c>
      <c r="D401" s="28" t="str">
        <f t="shared" si="44"/>
        <v/>
      </c>
      <c r="E401" s="28" t="str">
        <f t="shared" si="45"/>
        <v/>
      </c>
      <c r="F401" s="28" t="str">
        <f t="shared" si="46"/>
        <v/>
      </c>
      <c r="G401" s="28" t="str">
        <f t="shared" si="47"/>
        <v/>
      </c>
      <c r="H401" s="45" t="str">
        <f>IF(AND(M401&gt;0,M401&lt;=STATS!$C$22),1,"")</f>
        <v/>
      </c>
      <c r="J401" s="11">
        <v>400</v>
      </c>
      <c r="K401">
        <v>46.09357</v>
      </c>
      <c r="L401">
        <v>-91.224329999999995</v>
      </c>
      <c r="M401" s="4">
        <v>32</v>
      </c>
      <c r="R401" s="7"/>
      <c r="S401" s="7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EZ401" s="42"/>
      <c r="FA401" s="42"/>
      <c r="FB401" s="42"/>
      <c r="FC401" s="42"/>
      <c r="FD401" s="42"/>
    </row>
    <row r="402" spans="2:160">
      <c r="B402" s="28">
        <f t="shared" si="42"/>
        <v>0</v>
      </c>
      <c r="C402" s="28" t="str">
        <f t="shared" si="43"/>
        <v/>
      </c>
      <c r="D402" s="28" t="str">
        <f t="shared" si="44"/>
        <v/>
      </c>
      <c r="E402" s="28" t="str">
        <f t="shared" si="45"/>
        <v/>
      </c>
      <c r="F402" s="28" t="str">
        <f t="shared" si="46"/>
        <v/>
      </c>
      <c r="G402" s="28" t="str">
        <f t="shared" si="47"/>
        <v/>
      </c>
      <c r="H402" s="45" t="str">
        <f>IF(AND(M402&gt;0,M402&lt;=STATS!$C$22),1,"")</f>
        <v/>
      </c>
      <c r="J402" s="11">
        <v>401</v>
      </c>
      <c r="K402">
        <v>46.09357</v>
      </c>
      <c r="L402">
        <v>-91.223489999999998</v>
      </c>
      <c r="M402" s="4">
        <v>24.5</v>
      </c>
      <c r="R402" s="7"/>
      <c r="S402" s="7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EZ402" s="42"/>
      <c r="FA402" s="42"/>
      <c r="FB402" s="42"/>
      <c r="FC402" s="42"/>
      <c r="FD402" s="42"/>
    </row>
    <row r="403" spans="2:160">
      <c r="B403" s="28">
        <f t="shared" si="42"/>
        <v>0</v>
      </c>
      <c r="C403" s="28" t="str">
        <f t="shared" si="43"/>
        <v/>
      </c>
      <c r="D403" s="28" t="str">
        <f t="shared" si="44"/>
        <v/>
      </c>
      <c r="E403" s="28" t="str">
        <f t="shared" si="45"/>
        <v/>
      </c>
      <c r="F403" s="28" t="str">
        <f t="shared" si="46"/>
        <v/>
      </c>
      <c r="G403" s="28" t="str">
        <f t="shared" si="47"/>
        <v/>
      </c>
      <c r="H403" s="45" t="str">
        <f>IF(AND(M403&gt;0,M403&lt;=STATS!$C$22),1,"")</f>
        <v/>
      </c>
      <c r="J403" s="11">
        <v>402</v>
      </c>
      <c r="K403">
        <v>46.093580000000003</v>
      </c>
      <c r="L403">
        <v>-91.222650000000002</v>
      </c>
      <c r="M403" s="4">
        <v>19.5</v>
      </c>
      <c r="R403" s="7"/>
      <c r="S403" s="7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EZ403" s="42"/>
      <c r="FA403" s="42"/>
      <c r="FB403" s="42"/>
      <c r="FC403" s="42"/>
      <c r="FD403" s="42"/>
    </row>
    <row r="404" spans="2:160">
      <c r="B404" s="28">
        <f t="shared" si="42"/>
        <v>0</v>
      </c>
      <c r="C404" s="28" t="str">
        <f t="shared" si="43"/>
        <v/>
      </c>
      <c r="D404" s="28" t="str">
        <f t="shared" si="44"/>
        <v/>
      </c>
      <c r="E404" s="28">
        <f t="shared" si="45"/>
        <v>0</v>
      </c>
      <c r="F404" s="28">
        <f t="shared" si="46"/>
        <v>0</v>
      </c>
      <c r="G404" s="28" t="str">
        <f t="shared" si="47"/>
        <v/>
      </c>
      <c r="H404" s="45">
        <f>IF(AND(M404&gt;0,M404&lt;=STATS!$C$22),1,"")</f>
        <v>1</v>
      </c>
      <c r="J404" s="11">
        <v>403</v>
      </c>
      <c r="K404">
        <v>46.093589999999999</v>
      </c>
      <c r="L404">
        <v>-91.221810000000005</v>
      </c>
      <c r="M404" s="4">
        <v>5.5</v>
      </c>
      <c r="N404" s="4" t="s">
        <v>223</v>
      </c>
      <c r="R404" s="7"/>
      <c r="S404" s="7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EZ404" s="42"/>
      <c r="FA404" s="42"/>
      <c r="FB404" s="42"/>
      <c r="FC404" s="42"/>
      <c r="FD404" s="42"/>
    </row>
    <row r="405" spans="2:160">
      <c r="B405" s="28">
        <f t="shared" si="42"/>
        <v>0</v>
      </c>
      <c r="C405" s="28" t="str">
        <f t="shared" si="43"/>
        <v/>
      </c>
      <c r="D405" s="28" t="str">
        <f t="shared" si="44"/>
        <v/>
      </c>
      <c r="E405" s="28">
        <f t="shared" si="45"/>
        <v>0</v>
      </c>
      <c r="F405" s="28">
        <f t="shared" si="46"/>
        <v>0</v>
      </c>
      <c r="G405" s="28" t="str">
        <f t="shared" si="47"/>
        <v/>
      </c>
      <c r="H405" s="45">
        <f>IF(AND(M405&gt;0,M405&lt;=STATS!$C$22),1,"")</f>
        <v>1</v>
      </c>
      <c r="J405" s="11">
        <v>404</v>
      </c>
      <c r="K405">
        <v>46.094090000000001</v>
      </c>
      <c r="L405">
        <v>-91.230230000000006</v>
      </c>
      <c r="M405" s="4">
        <v>5</v>
      </c>
      <c r="N405" s="4" t="s">
        <v>223</v>
      </c>
      <c r="R405" s="7"/>
      <c r="S405" s="7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EZ405" s="42"/>
      <c r="FA405" s="42"/>
      <c r="FB405" s="42"/>
      <c r="FC405" s="42"/>
      <c r="FD405" s="42"/>
    </row>
    <row r="406" spans="2:160">
      <c r="B406" s="28">
        <f t="shared" si="42"/>
        <v>0</v>
      </c>
      <c r="C406" s="28" t="str">
        <f t="shared" si="43"/>
        <v/>
      </c>
      <c r="D406" s="28" t="str">
        <f t="shared" si="44"/>
        <v/>
      </c>
      <c r="E406" s="28">
        <f t="shared" si="45"/>
        <v>0</v>
      </c>
      <c r="F406" s="28">
        <f t="shared" si="46"/>
        <v>0</v>
      </c>
      <c r="G406" s="28" t="str">
        <f t="shared" si="47"/>
        <v/>
      </c>
      <c r="H406" s="45">
        <f>IF(AND(M406&gt;0,M406&lt;=STATS!$C$22),1,"")</f>
        <v>1</v>
      </c>
      <c r="J406" s="11">
        <v>405</v>
      </c>
      <c r="K406">
        <v>46.094099999999997</v>
      </c>
      <c r="L406">
        <v>-91.229389999999995</v>
      </c>
      <c r="M406" s="4">
        <v>7.5</v>
      </c>
      <c r="N406" s="4" t="s">
        <v>223</v>
      </c>
      <c r="R406" s="7"/>
      <c r="S406" s="7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EZ406" s="42"/>
      <c r="FA406" s="42"/>
      <c r="FB406" s="42"/>
      <c r="FC406" s="42"/>
      <c r="FD406" s="42"/>
    </row>
    <row r="407" spans="2:160">
      <c r="B407" s="28">
        <f t="shared" si="42"/>
        <v>0</v>
      </c>
      <c r="C407" s="28" t="str">
        <f t="shared" si="43"/>
        <v/>
      </c>
      <c r="D407" s="28" t="str">
        <f t="shared" si="44"/>
        <v/>
      </c>
      <c r="E407" s="28" t="str">
        <f t="shared" si="45"/>
        <v/>
      </c>
      <c r="F407" s="28" t="str">
        <f t="shared" si="46"/>
        <v/>
      </c>
      <c r="G407" s="28" t="str">
        <f t="shared" si="47"/>
        <v/>
      </c>
      <c r="H407" s="45" t="str">
        <f>IF(AND(M407&gt;0,M407&lt;=STATS!$C$22),1,"")</f>
        <v/>
      </c>
      <c r="J407" s="11">
        <v>406</v>
      </c>
      <c r="K407">
        <v>46.094099999999997</v>
      </c>
      <c r="L407">
        <v>-91.228549999999998</v>
      </c>
      <c r="M407" s="4">
        <v>20</v>
      </c>
      <c r="R407" s="7"/>
      <c r="S407" s="7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EZ407" s="42"/>
      <c r="FA407" s="42"/>
      <c r="FB407" s="42"/>
      <c r="FC407" s="42"/>
      <c r="FD407" s="42"/>
    </row>
    <row r="408" spans="2:160">
      <c r="B408" s="28">
        <f t="shared" si="42"/>
        <v>0</v>
      </c>
      <c r="C408" s="28" t="str">
        <f t="shared" si="43"/>
        <v/>
      </c>
      <c r="D408" s="28" t="str">
        <f t="shared" si="44"/>
        <v/>
      </c>
      <c r="E408" s="28" t="str">
        <f t="shared" si="45"/>
        <v/>
      </c>
      <c r="F408" s="28" t="str">
        <f t="shared" si="46"/>
        <v/>
      </c>
      <c r="G408" s="28" t="str">
        <f t="shared" si="47"/>
        <v/>
      </c>
      <c r="H408" s="45" t="str">
        <f>IF(AND(M408&gt;0,M408&lt;=STATS!$C$22),1,"")</f>
        <v/>
      </c>
      <c r="J408" s="11">
        <v>407</v>
      </c>
      <c r="K408">
        <v>46.094110000000001</v>
      </c>
      <c r="L408">
        <v>-91.227699999999999</v>
      </c>
      <c r="M408" s="4">
        <v>26</v>
      </c>
      <c r="R408" s="7"/>
      <c r="S408" s="7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EZ408" s="42"/>
      <c r="FA408" s="42"/>
      <c r="FB408" s="42"/>
      <c r="FC408" s="42"/>
      <c r="FD408" s="42"/>
    </row>
    <row r="409" spans="2:160">
      <c r="B409" s="28">
        <f t="shared" si="42"/>
        <v>0</v>
      </c>
      <c r="C409" s="28" t="str">
        <f t="shared" si="43"/>
        <v/>
      </c>
      <c r="D409" s="28" t="str">
        <f t="shared" si="44"/>
        <v/>
      </c>
      <c r="E409" s="28" t="str">
        <f t="shared" si="45"/>
        <v/>
      </c>
      <c r="F409" s="28" t="str">
        <f t="shared" si="46"/>
        <v/>
      </c>
      <c r="G409" s="28" t="str">
        <f t="shared" si="47"/>
        <v/>
      </c>
      <c r="H409" s="45" t="str">
        <f>IF(AND(M409&gt;0,M409&lt;=STATS!$C$22),1,"")</f>
        <v/>
      </c>
      <c r="J409" s="11">
        <v>408</v>
      </c>
      <c r="K409">
        <v>46.094119999999997</v>
      </c>
      <c r="L409">
        <v>-91.226860000000002</v>
      </c>
      <c r="M409" s="4">
        <v>27.5</v>
      </c>
      <c r="R409" s="7"/>
      <c r="S409" s="7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EZ409" s="42"/>
      <c r="FA409" s="42"/>
      <c r="FB409" s="42"/>
      <c r="FC409" s="42"/>
      <c r="FD409" s="42"/>
    </row>
    <row r="410" spans="2:160">
      <c r="B410" s="28">
        <f t="shared" si="42"/>
        <v>0</v>
      </c>
      <c r="C410" s="28" t="str">
        <f t="shared" si="43"/>
        <v/>
      </c>
      <c r="D410" s="28" t="str">
        <f t="shared" si="44"/>
        <v/>
      </c>
      <c r="E410" s="28" t="str">
        <f t="shared" si="45"/>
        <v/>
      </c>
      <c r="F410" s="28" t="str">
        <f t="shared" si="46"/>
        <v/>
      </c>
      <c r="G410" s="28" t="str">
        <f t="shared" si="47"/>
        <v/>
      </c>
      <c r="H410" s="45" t="str">
        <f>IF(AND(M410&gt;0,M410&lt;=STATS!$C$22),1,"")</f>
        <v/>
      </c>
      <c r="J410" s="11">
        <v>409</v>
      </c>
      <c r="K410">
        <v>46.09413</v>
      </c>
      <c r="L410">
        <v>-91.226020000000005</v>
      </c>
      <c r="M410" s="4">
        <v>27.5</v>
      </c>
      <c r="R410" s="7"/>
      <c r="S410" s="7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EZ410" s="42"/>
      <c r="FA410" s="42"/>
      <c r="FB410" s="42"/>
      <c r="FC410" s="42"/>
      <c r="FD410" s="42"/>
    </row>
    <row r="411" spans="2:160">
      <c r="B411" s="28">
        <f t="shared" ref="B411:B449" si="48">COUNT(R411:EY411,FE411:FM411)</f>
        <v>0</v>
      </c>
      <c r="C411" s="28" t="str">
        <f t="shared" ref="C411:C449" si="49">IF(COUNT(R411:EY411,FE411:FM411)&gt;0,COUNT(R411:EY411,FE411:FM411),"")</f>
        <v/>
      </c>
      <c r="D411" s="28" t="str">
        <f t="shared" ref="D411:D449" si="50">IF(COUNT(T411:BJ411,BL411:BT411,BV411:CB411,CD411:EY411,FE411:FM411)&gt;0,COUNT(T411:BJ411,BL411:BT411,BV411:CB411,CD411:EY411,FE411:FM411),"")</f>
        <v/>
      </c>
      <c r="E411" s="28" t="str">
        <f t="shared" ref="E411:E449" si="51">IF(H411=1,COUNT(R411:EY411,FE411:FM411),"")</f>
        <v/>
      </c>
      <c r="F411" s="28" t="str">
        <f t="shared" ref="F411:F449" si="52">IF(H411=1,COUNT(T411:BJ411,BL411:BT411,BV411:CB411,CD411:EY411,FE411:FM411),"")</f>
        <v/>
      </c>
      <c r="G411" s="28" t="str">
        <f t="shared" ref="G411:G449" si="53">IF($B411&gt;=1,$M411,"")</f>
        <v/>
      </c>
      <c r="H411" s="45" t="str">
        <f>IF(AND(M411&gt;0,M411&lt;=STATS!$C$22),1,"")</f>
        <v/>
      </c>
      <c r="J411" s="11">
        <v>410</v>
      </c>
      <c r="K411">
        <v>46.094140000000003</v>
      </c>
      <c r="L411">
        <v>-91.225179999999995</v>
      </c>
      <c r="M411" s="4">
        <v>28</v>
      </c>
      <c r="R411" s="7"/>
      <c r="S411" s="7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EZ411" s="42"/>
      <c r="FA411" s="42"/>
      <c r="FB411" s="42"/>
      <c r="FC411" s="42"/>
      <c r="FD411" s="42"/>
    </row>
    <row r="412" spans="2:160">
      <c r="B412" s="28">
        <f t="shared" si="48"/>
        <v>0</v>
      </c>
      <c r="C412" s="28" t="str">
        <f t="shared" si="49"/>
        <v/>
      </c>
      <c r="D412" s="28" t="str">
        <f t="shared" si="50"/>
        <v/>
      </c>
      <c r="E412" s="28" t="str">
        <f t="shared" si="51"/>
        <v/>
      </c>
      <c r="F412" s="28" t="str">
        <f t="shared" si="52"/>
        <v/>
      </c>
      <c r="G412" s="28" t="str">
        <f t="shared" si="53"/>
        <v/>
      </c>
      <c r="H412" s="45" t="str">
        <f>IF(AND(M412&gt;0,M412&lt;=STATS!$C$22),1,"")</f>
        <v/>
      </c>
      <c r="J412" s="11">
        <v>411</v>
      </c>
      <c r="K412">
        <v>46.094149999999999</v>
      </c>
      <c r="L412">
        <v>-91.224339999999998</v>
      </c>
      <c r="M412" s="4">
        <v>24</v>
      </c>
      <c r="R412" s="7"/>
      <c r="S412" s="7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EZ412" s="42"/>
      <c r="FA412" s="42"/>
      <c r="FB412" s="42"/>
      <c r="FC412" s="42"/>
      <c r="FD412" s="42"/>
    </row>
    <row r="413" spans="2:160">
      <c r="B413" s="28">
        <f t="shared" si="48"/>
        <v>0</v>
      </c>
      <c r="C413" s="28" t="str">
        <f t="shared" si="49"/>
        <v/>
      </c>
      <c r="D413" s="28" t="str">
        <f t="shared" si="50"/>
        <v/>
      </c>
      <c r="E413" s="28">
        <f t="shared" si="51"/>
        <v>0</v>
      </c>
      <c r="F413" s="28">
        <f t="shared" si="52"/>
        <v>0</v>
      </c>
      <c r="G413" s="28" t="str">
        <f t="shared" si="53"/>
        <v/>
      </c>
      <c r="H413" s="45">
        <f>IF(AND(M413&gt;0,M413&lt;=STATS!$C$22),1,"")</f>
        <v>1</v>
      </c>
      <c r="J413" s="11">
        <v>412</v>
      </c>
      <c r="K413">
        <v>46.094160000000002</v>
      </c>
      <c r="L413">
        <v>-91.223500000000001</v>
      </c>
      <c r="M413" s="4">
        <v>12.5</v>
      </c>
      <c r="N413" s="4" t="s">
        <v>223</v>
      </c>
      <c r="R413" s="7"/>
      <c r="S413" s="7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EZ413" s="42"/>
      <c r="FA413" s="42"/>
      <c r="FB413" s="42"/>
      <c r="FC413" s="42"/>
      <c r="FD413" s="42"/>
    </row>
    <row r="414" spans="2:160">
      <c r="B414" s="28">
        <f t="shared" si="48"/>
        <v>0</v>
      </c>
      <c r="C414" s="28" t="str">
        <f t="shared" si="49"/>
        <v/>
      </c>
      <c r="D414" s="28" t="str">
        <f t="shared" si="50"/>
        <v/>
      </c>
      <c r="E414" s="28" t="str">
        <f t="shared" si="51"/>
        <v/>
      </c>
      <c r="F414" s="28" t="str">
        <f t="shared" si="52"/>
        <v/>
      </c>
      <c r="G414" s="28" t="str">
        <f t="shared" si="53"/>
        <v/>
      </c>
      <c r="H414" s="45" t="str">
        <f>IF(AND(M414&gt;0,M414&lt;=STATS!$C$22),1,"")</f>
        <v/>
      </c>
      <c r="J414" s="11">
        <v>413</v>
      </c>
      <c r="K414">
        <v>46.094169999999998</v>
      </c>
      <c r="L414">
        <v>-91.222660000000005</v>
      </c>
      <c r="M414" s="4">
        <v>19</v>
      </c>
      <c r="R414" s="7"/>
      <c r="S414" s="7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EZ414" s="42"/>
      <c r="FA414" s="42"/>
      <c r="FB414" s="42"/>
      <c r="FC414" s="42"/>
      <c r="FD414" s="42"/>
    </row>
    <row r="415" spans="2:160">
      <c r="B415" s="28">
        <f t="shared" si="48"/>
        <v>0</v>
      </c>
      <c r="C415" s="28" t="str">
        <f t="shared" si="49"/>
        <v/>
      </c>
      <c r="D415" s="28" t="str">
        <f t="shared" si="50"/>
        <v/>
      </c>
      <c r="E415" s="28">
        <f t="shared" si="51"/>
        <v>0</v>
      </c>
      <c r="F415" s="28">
        <f t="shared" si="52"/>
        <v>0</v>
      </c>
      <c r="G415" s="28" t="str">
        <f t="shared" si="53"/>
        <v/>
      </c>
      <c r="H415" s="45">
        <f>IF(AND(M415&gt;0,M415&lt;=STATS!$C$22),1,"")</f>
        <v>1</v>
      </c>
      <c r="J415" s="11">
        <v>414</v>
      </c>
      <c r="K415">
        <v>46.094180000000001</v>
      </c>
      <c r="L415">
        <v>-91.221819999999994</v>
      </c>
      <c r="M415" s="4">
        <v>5</v>
      </c>
      <c r="N415" s="4" t="s">
        <v>223</v>
      </c>
      <c r="R415" s="7"/>
      <c r="S415" s="7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EZ415" s="42"/>
      <c r="FA415" s="42"/>
      <c r="FB415" s="42"/>
      <c r="FC415" s="42"/>
      <c r="FD415" s="42"/>
    </row>
    <row r="416" spans="2:160">
      <c r="B416" s="28">
        <f t="shared" si="48"/>
        <v>0</v>
      </c>
      <c r="C416" s="28" t="str">
        <f t="shared" si="49"/>
        <v/>
      </c>
      <c r="D416" s="28" t="str">
        <f t="shared" si="50"/>
        <v/>
      </c>
      <c r="E416" s="28">
        <f t="shared" si="51"/>
        <v>0</v>
      </c>
      <c r="F416" s="28">
        <f t="shared" si="52"/>
        <v>0</v>
      </c>
      <c r="G416" s="28" t="str">
        <f t="shared" si="53"/>
        <v/>
      </c>
      <c r="H416" s="45">
        <f>IF(AND(M416&gt;0,M416&lt;=STATS!$C$22),1,"")</f>
        <v>1</v>
      </c>
      <c r="J416" s="11">
        <v>415</v>
      </c>
      <c r="K416">
        <v>46.094679999999997</v>
      </c>
      <c r="L416">
        <v>-91.229399999999998</v>
      </c>
      <c r="M416" s="4">
        <v>8.5</v>
      </c>
      <c r="N416" s="4" t="s">
        <v>223</v>
      </c>
      <c r="R416" s="7"/>
      <c r="S416" s="7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EZ416" s="42"/>
      <c r="FA416" s="42"/>
      <c r="FB416" s="42"/>
      <c r="FC416" s="42"/>
      <c r="FD416" s="42"/>
    </row>
    <row r="417" spans="2:160">
      <c r="B417" s="28">
        <f t="shared" si="48"/>
        <v>0</v>
      </c>
      <c r="C417" s="28" t="str">
        <f t="shared" si="49"/>
        <v/>
      </c>
      <c r="D417" s="28" t="str">
        <f t="shared" si="50"/>
        <v/>
      </c>
      <c r="E417" s="28">
        <f t="shared" si="51"/>
        <v>0</v>
      </c>
      <c r="F417" s="28">
        <f t="shared" si="52"/>
        <v>0</v>
      </c>
      <c r="G417" s="28" t="str">
        <f t="shared" si="53"/>
        <v/>
      </c>
      <c r="H417" s="45">
        <f>IF(AND(M417&gt;0,M417&lt;=STATS!$C$22),1,"")</f>
        <v>1</v>
      </c>
      <c r="J417" s="11">
        <v>416</v>
      </c>
      <c r="K417">
        <v>46.09469</v>
      </c>
      <c r="L417">
        <v>-91.228560000000002</v>
      </c>
      <c r="M417" s="4">
        <v>16</v>
      </c>
      <c r="N417" s="4" t="s">
        <v>223</v>
      </c>
      <c r="R417" s="7"/>
      <c r="S417" s="7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EZ417" s="42"/>
      <c r="FA417" s="42"/>
      <c r="FB417" s="42"/>
      <c r="FC417" s="42"/>
      <c r="FD417" s="42"/>
    </row>
    <row r="418" spans="2:160">
      <c r="B418" s="28">
        <f t="shared" si="48"/>
        <v>0</v>
      </c>
      <c r="C418" s="28" t="str">
        <f t="shared" si="49"/>
        <v/>
      </c>
      <c r="D418" s="28" t="str">
        <f t="shared" si="50"/>
        <v/>
      </c>
      <c r="E418" s="28" t="str">
        <f t="shared" si="51"/>
        <v/>
      </c>
      <c r="F418" s="28" t="str">
        <f t="shared" si="52"/>
        <v/>
      </c>
      <c r="G418" s="28" t="str">
        <f t="shared" si="53"/>
        <v/>
      </c>
      <c r="H418" s="45" t="str">
        <f>IF(AND(M418&gt;0,M418&lt;=STATS!$C$22),1,"")</f>
        <v/>
      </c>
      <c r="J418" s="11">
        <v>417</v>
      </c>
      <c r="K418">
        <v>46.094700000000003</v>
      </c>
      <c r="L418">
        <v>-91.227720000000005</v>
      </c>
      <c r="M418" s="4">
        <v>27</v>
      </c>
      <c r="R418" s="7"/>
      <c r="S418" s="7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EZ418" s="42"/>
      <c r="FA418" s="42"/>
      <c r="FB418" s="42"/>
      <c r="FC418" s="42"/>
      <c r="FD418" s="42"/>
    </row>
    <row r="419" spans="2:160">
      <c r="B419" s="28">
        <f t="shared" si="48"/>
        <v>0</v>
      </c>
      <c r="C419" s="28" t="str">
        <f t="shared" si="49"/>
        <v/>
      </c>
      <c r="D419" s="28" t="str">
        <f t="shared" si="50"/>
        <v/>
      </c>
      <c r="E419" s="28" t="str">
        <f t="shared" si="51"/>
        <v/>
      </c>
      <c r="F419" s="28" t="str">
        <f t="shared" si="52"/>
        <v/>
      </c>
      <c r="G419" s="28" t="str">
        <f t="shared" si="53"/>
        <v/>
      </c>
      <c r="H419" s="45" t="str">
        <f>IF(AND(M419&gt;0,M419&lt;=STATS!$C$22),1,"")</f>
        <v/>
      </c>
      <c r="J419" s="11">
        <v>418</v>
      </c>
      <c r="K419">
        <v>46.094709999999999</v>
      </c>
      <c r="L419">
        <v>-91.226879999999994</v>
      </c>
      <c r="M419" s="4">
        <v>26.5</v>
      </c>
      <c r="R419" s="7"/>
      <c r="S419" s="7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EZ419" s="42"/>
      <c r="FA419" s="42"/>
      <c r="FB419" s="42"/>
      <c r="FC419" s="42"/>
      <c r="FD419" s="42"/>
    </row>
    <row r="420" spans="2:160">
      <c r="B420" s="28">
        <f t="shared" si="48"/>
        <v>0</v>
      </c>
      <c r="C420" s="28" t="str">
        <f t="shared" si="49"/>
        <v/>
      </c>
      <c r="D420" s="28" t="str">
        <f t="shared" si="50"/>
        <v/>
      </c>
      <c r="E420" s="28" t="str">
        <f t="shared" si="51"/>
        <v/>
      </c>
      <c r="F420" s="28" t="str">
        <f t="shared" si="52"/>
        <v/>
      </c>
      <c r="G420" s="28" t="str">
        <f t="shared" si="53"/>
        <v/>
      </c>
      <c r="H420" s="45" t="str">
        <f>IF(AND(M420&gt;0,M420&lt;=STATS!$C$22),1,"")</f>
        <v/>
      </c>
      <c r="J420" s="11">
        <v>419</v>
      </c>
      <c r="K420">
        <v>46.094720000000002</v>
      </c>
      <c r="L420">
        <v>-91.226039999999998</v>
      </c>
      <c r="M420" s="4">
        <v>26.5</v>
      </c>
      <c r="N420" s="4" t="s">
        <v>223</v>
      </c>
      <c r="R420" s="7"/>
      <c r="S420" s="7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EZ420" s="42"/>
      <c r="FA420" s="42"/>
      <c r="FB420" s="42"/>
      <c r="FC420" s="42"/>
      <c r="FD420" s="42"/>
    </row>
    <row r="421" spans="2:160">
      <c r="B421" s="28">
        <f t="shared" si="48"/>
        <v>0</v>
      </c>
      <c r="C421" s="28" t="str">
        <f t="shared" si="49"/>
        <v/>
      </c>
      <c r="D421" s="28" t="str">
        <f t="shared" si="50"/>
        <v/>
      </c>
      <c r="E421" s="28" t="str">
        <f t="shared" si="51"/>
        <v/>
      </c>
      <c r="F421" s="28" t="str">
        <f t="shared" si="52"/>
        <v/>
      </c>
      <c r="G421" s="28" t="str">
        <f t="shared" si="53"/>
        <v/>
      </c>
      <c r="H421" s="45" t="str">
        <f>IF(AND(M421&gt;0,M421&lt;=STATS!$C$22),1,"")</f>
        <v/>
      </c>
      <c r="J421" s="11">
        <v>420</v>
      </c>
      <c r="K421">
        <v>46.094729999999998</v>
      </c>
      <c r="L421">
        <v>-91.225200000000001</v>
      </c>
      <c r="M421" s="4">
        <v>25.5</v>
      </c>
      <c r="N421" s="4" t="s">
        <v>223</v>
      </c>
      <c r="R421" s="7"/>
      <c r="S421" s="7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EZ421" s="42"/>
      <c r="FA421" s="42"/>
      <c r="FB421" s="42"/>
      <c r="FC421" s="42"/>
      <c r="FD421" s="42"/>
    </row>
    <row r="422" spans="2:160">
      <c r="B422" s="28">
        <f t="shared" si="48"/>
        <v>0</v>
      </c>
      <c r="C422" s="28" t="str">
        <f t="shared" si="49"/>
        <v/>
      </c>
      <c r="D422" s="28" t="str">
        <f t="shared" si="50"/>
        <v/>
      </c>
      <c r="E422" s="28">
        <f t="shared" si="51"/>
        <v>0</v>
      </c>
      <c r="F422" s="28">
        <f t="shared" si="52"/>
        <v>0</v>
      </c>
      <c r="G422" s="28" t="str">
        <f t="shared" si="53"/>
        <v/>
      </c>
      <c r="H422" s="45">
        <f>IF(AND(M422&gt;0,M422&lt;=STATS!$C$22),1,"")</f>
        <v>1</v>
      </c>
      <c r="J422" s="11">
        <v>421</v>
      </c>
      <c r="K422">
        <v>46.094729999999998</v>
      </c>
      <c r="L422">
        <v>-91.224350000000001</v>
      </c>
      <c r="M422" s="4">
        <v>4</v>
      </c>
      <c r="N422" s="4" t="s">
        <v>225</v>
      </c>
      <c r="R422" s="7"/>
      <c r="S422" s="7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EZ422" s="42"/>
      <c r="FA422" s="42"/>
      <c r="FB422" s="42"/>
      <c r="FC422" s="42"/>
      <c r="FD422" s="42"/>
    </row>
    <row r="423" spans="2:160">
      <c r="B423" s="28">
        <f t="shared" si="48"/>
        <v>0</v>
      </c>
      <c r="C423" s="28" t="str">
        <f t="shared" si="49"/>
        <v/>
      </c>
      <c r="D423" s="28" t="str">
        <f t="shared" si="50"/>
        <v/>
      </c>
      <c r="E423" s="28">
        <f t="shared" si="51"/>
        <v>0</v>
      </c>
      <c r="F423" s="28">
        <f t="shared" si="52"/>
        <v>0</v>
      </c>
      <c r="G423" s="28" t="str">
        <f t="shared" si="53"/>
        <v/>
      </c>
      <c r="H423" s="45">
        <f>IF(AND(M423&gt;0,M423&lt;=STATS!$C$22),1,"")</f>
        <v>1</v>
      </c>
      <c r="J423" s="11">
        <v>422</v>
      </c>
      <c r="K423">
        <v>46.094740000000002</v>
      </c>
      <c r="L423">
        <v>-91.223510000000005</v>
      </c>
      <c r="M423" s="4">
        <v>7</v>
      </c>
      <c r="N423" s="4" t="s">
        <v>223</v>
      </c>
      <c r="R423" s="7"/>
      <c r="S423" s="7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EZ423" s="42"/>
      <c r="FA423" s="42"/>
      <c r="FB423" s="42"/>
      <c r="FC423" s="42"/>
      <c r="FD423" s="42"/>
    </row>
    <row r="424" spans="2:160">
      <c r="B424" s="28">
        <f t="shared" si="48"/>
        <v>0</v>
      </c>
      <c r="C424" s="28" t="str">
        <f t="shared" si="49"/>
        <v/>
      </c>
      <c r="D424" s="28" t="str">
        <f t="shared" si="50"/>
        <v/>
      </c>
      <c r="E424" s="28">
        <f t="shared" si="51"/>
        <v>0</v>
      </c>
      <c r="F424" s="28">
        <f t="shared" si="52"/>
        <v>0</v>
      </c>
      <c r="G424" s="28" t="str">
        <f t="shared" si="53"/>
        <v/>
      </c>
      <c r="H424" s="45">
        <f>IF(AND(M424&gt;0,M424&lt;=STATS!$C$22),1,"")</f>
        <v>1</v>
      </c>
      <c r="J424" s="11">
        <v>423</v>
      </c>
      <c r="K424">
        <v>46.094749999999998</v>
      </c>
      <c r="L424">
        <v>-91.222669999999994</v>
      </c>
      <c r="M424" s="4">
        <v>16</v>
      </c>
      <c r="N424" s="4" t="s">
        <v>223</v>
      </c>
      <c r="R424" s="7"/>
      <c r="S424" s="7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EZ424" s="42"/>
      <c r="FA424" s="42"/>
      <c r="FB424" s="42"/>
      <c r="FC424" s="42"/>
      <c r="FD424" s="42"/>
    </row>
    <row r="425" spans="2:160">
      <c r="B425" s="28">
        <f t="shared" si="48"/>
        <v>0</v>
      </c>
      <c r="C425" s="28" t="str">
        <f t="shared" si="49"/>
        <v/>
      </c>
      <c r="D425" s="28" t="str">
        <f t="shared" si="50"/>
        <v/>
      </c>
      <c r="E425" s="28">
        <f t="shared" si="51"/>
        <v>0</v>
      </c>
      <c r="F425" s="28">
        <f t="shared" si="52"/>
        <v>0</v>
      </c>
      <c r="G425" s="28" t="str">
        <f t="shared" si="53"/>
        <v/>
      </c>
      <c r="H425" s="45">
        <f>IF(AND(M425&gt;0,M425&lt;=STATS!$C$22),1,"")</f>
        <v>1</v>
      </c>
      <c r="J425" s="11">
        <v>424</v>
      </c>
      <c r="K425">
        <v>46.094760000000001</v>
      </c>
      <c r="L425">
        <v>-91.221829999999997</v>
      </c>
      <c r="M425" s="4">
        <v>6</v>
      </c>
      <c r="N425" s="4" t="s">
        <v>223</v>
      </c>
      <c r="R425" s="7"/>
      <c r="S425" s="7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EZ425" s="42"/>
      <c r="FA425" s="42"/>
      <c r="FB425" s="42"/>
      <c r="FC425" s="42"/>
      <c r="FD425" s="42"/>
    </row>
    <row r="426" spans="2:160">
      <c r="B426" s="28">
        <f t="shared" si="48"/>
        <v>0</v>
      </c>
      <c r="C426" s="28" t="str">
        <f t="shared" si="49"/>
        <v/>
      </c>
      <c r="D426" s="28" t="str">
        <f t="shared" si="50"/>
        <v/>
      </c>
      <c r="E426" s="28">
        <f t="shared" si="51"/>
        <v>0</v>
      </c>
      <c r="F426" s="28">
        <f t="shared" si="52"/>
        <v>0</v>
      </c>
      <c r="G426" s="28" t="str">
        <f t="shared" si="53"/>
        <v/>
      </c>
      <c r="H426" s="45">
        <f>IF(AND(M426&gt;0,M426&lt;=STATS!$C$22),1,"")</f>
        <v>1</v>
      </c>
      <c r="J426" s="11">
        <v>425</v>
      </c>
      <c r="K426">
        <v>46.095269999999999</v>
      </c>
      <c r="L426">
        <v>-91.229410000000001</v>
      </c>
      <c r="M426" s="4">
        <v>6.5</v>
      </c>
      <c r="N426" s="4" t="s">
        <v>223</v>
      </c>
      <c r="R426" s="7"/>
      <c r="S426" s="7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EZ426" s="42"/>
      <c r="FA426" s="42"/>
      <c r="FB426" s="42"/>
      <c r="FC426" s="42"/>
      <c r="FD426" s="42"/>
    </row>
    <row r="427" spans="2:160">
      <c r="B427" s="28">
        <f t="shared" si="48"/>
        <v>0</v>
      </c>
      <c r="C427" s="28" t="str">
        <f t="shared" si="49"/>
        <v/>
      </c>
      <c r="D427" s="28" t="str">
        <f t="shared" si="50"/>
        <v/>
      </c>
      <c r="E427" s="28">
        <f t="shared" si="51"/>
        <v>0</v>
      </c>
      <c r="F427" s="28">
        <f t="shared" si="52"/>
        <v>0</v>
      </c>
      <c r="G427" s="28" t="str">
        <f t="shared" si="53"/>
        <v/>
      </c>
      <c r="H427" s="45">
        <f>IF(AND(M427&gt;0,M427&lt;=STATS!$C$22),1,"")</f>
        <v>1</v>
      </c>
      <c r="J427" s="11">
        <v>426</v>
      </c>
      <c r="K427">
        <v>46.095280000000002</v>
      </c>
      <c r="L427">
        <v>-91.228570000000005</v>
      </c>
      <c r="M427" s="4">
        <v>6</v>
      </c>
      <c r="N427" s="4" t="s">
        <v>223</v>
      </c>
      <c r="R427" s="7"/>
      <c r="S427" s="7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EZ427" s="42"/>
      <c r="FA427" s="42"/>
      <c r="FB427" s="42"/>
      <c r="FC427" s="42"/>
      <c r="FD427" s="42"/>
    </row>
    <row r="428" spans="2:160">
      <c r="B428" s="28">
        <f t="shared" si="48"/>
        <v>0</v>
      </c>
      <c r="C428" s="28" t="str">
        <f t="shared" si="49"/>
        <v/>
      </c>
      <c r="D428" s="28" t="str">
        <f t="shared" si="50"/>
        <v/>
      </c>
      <c r="E428" s="28">
        <f t="shared" si="51"/>
        <v>0</v>
      </c>
      <c r="F428" s="28">
        <f t="shared" si="52"/>
        <v>0</v>
      </c>
      <c r="G428" s="28" t="str">
        <f t="shared" si="53"/>
        <v/>
      </c>
      <c r="H428" s="45">
        <f>IF(AND(M428&gt;0,M428&lt;=STATS!$C$22),1,"")</f>
        <v>1</v>
      </c>
      <c r="J428" s="11">
        <v>427</v>
      </c>
      <c r="K428">
        <v>46.095280000000002</v>
      </c>
      <c r="L428">
        <v>-91.227729999999994</v>
      </c>
      <c r="M428" s="4">
        <v>15</v>
      </c>
      <c r="N428" s="4" t="s">
        <v>223</v>
      </c>
      <c r="R428" s="7"/>
      <c r="S428" s="7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EZ428" s="42"/>
      <c r="FA428" s="42"/>
      <c r="FB428" s="42"/>
      <c r="FC428" s="42"/>
      <c r="FD428" s="42"/>
    </row>
    <row r="429" spans="2:160">
      <c r="B429" s="28">
        <f t="shared" si="48"/>
        <v>0</v>
      </c>
      <c r="C429" s="28" t="str">
        <f t="shared" si="49"/>
        <v/>
      </c>
      <c r="D429" s="28" t="str">
        <f t="shared" si="50"/>
        <v/>
      </c>
      <c r="E429" s="28">
        <f t="shared" si="51"/>
        <v>0</v>
      </c>
      <c r="F429" s="28">
        <f t="shared" si="52"/>
        <v>0</v>
      </c>
      <c r="G429" s="28" t="str">
        <f t="shared" si="53"/>
        <v/>
      </c>
      <c r="H429" s="45">
        <f>IF(AND(M429&gt;0,M429&lt;=STATS!$C$22),1,"")</f>
        <v>1</v>
      </c>
      <c r="J429" s="11">
        <v>428</v>
      </c>
      <c r="K429">
        <v>46.095289999999999</v>
      </c>
      <c r="L429">
        <v>-91.226889999999997</v>
      </c>
      <c r="M429" s="4">
        <v>12</v>
      </c>
      <c r="N429" s="4" t="s">
        <v>223</v>
      </c>
      <c r="R429" s="7"/>
      <c r="S429" s="7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EZ429" s="42"/>
      <c r="FA429" s="42"/>
      <c r="FB429" s="42"/>
      <c r="FC429" s="42"/>
      <c r="FD429" s="42"/>
    </row>
    <row r="430" spans="2:160">
      <c r="B430" s="28">
        <f t="shared" si="48"/>
        <v>0</v>
      </c>
      <c r="C430" s="28" t="str">
        <f t="shared" si="49"/>
        <v/>
      </c>
      <c r="D430" s="28" t="str">
        <f t="shared" si="50"/>
        <v/>
      </c>
      <c r="E430" s="28">
        <f t="shared" si="51"/>
        <v>0</v>
      </c>
      <c r="F430" s="28">
        <f t="shared" si="52"/>
        <v>0</v>
      </c>
      <c r="G430" s="28" t="str">
        <f t="shared" si="53"/>
        <v/>
      </c>
      <c r="H430" s="45">
        <f>IF(AND(M430&gt;0,M430&lt;=STATS!$C$22),1,"")</f>
        <v>1</v>
      </c>
      <c r="J430" s="11">
        <v>429</v>
      </c>
      <c r="K430">
        <v>46.095300000000002</v>
      </c>
      <c r="L430">
        <v>-91.226050000000001</v>
      </c>
      <c r="M430" s="4">
        <v>16.5</v>
      </c>
      <c r="N430" s="4" t="s">
        <v>223</v>
      </c>
      <c r="R430" s="7"/>
      <c r="S430" s="7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EZ430" s="42"/>
      <c r="FA430" s="42"/>
      <c r="FB430" s="42"/>
      <c r="FC430" s="42"/>
      <c r="FD430" s="42"/>
    </row>
    <row r="431" spans="2:160">
      <c r="B431" s="28">
        <f t="shared" si="48"/>
        <v>0</v>
      </c>
      <c r="C431" s="28" t="str">
        <f t="shared" si="49"/>
        <v/>
      </c>
      <c r="D431" s="28" t="str">
        <f t="shared" si="50"/>
        <v/>
      </c>
      <c r="E431" s="28">
        <f t="shared" si="51"/>
        <v>0</v>
      </c>
      <c r="F431" s="28">
        <f t="shared" si="52"/>
        <v>0</v>
      </c>
      <c r="G431" s="28" t="str">
        <f t="shared" si="53"/>
        <v/>
      </c>
      <c r="H431" s="45">
        <f>IF(AND(M431&gt;0,M431&lt;=STATS!$C$22),1,"")</f>
        <v>1</v>
      </c>
      <c r="J431" s="11">
        <v>430</v>
      </c>
      <c r="K431">
        <v>46.095309999999998</v>
      </c>
      <c r="L431">
        <v>-91.225210000000004</v>
      </c>
      <c r="M431" s="4">
        <v>6</v>
      </c>
      <c r="N431" s="4" t="s">
        <v>225</v>
      </c>
      <c r="R431" s="7"/>
      <c r="S431" s="7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EZ431" s="42"/>
      <c r="FA431" s="42"/>
      <c r="FB431" s="42"/>
      <c r="FC431" s="42"/>
      <c r="FD431" s="42"/>
    </row>
    <row r="432" spans="2:160">
      <c r="B432" s="28">
        <f t="shared" si="48"/>
        <v>0</v>
      </c>
      <c r="C432" s="28" t="str">
        <f t="shared" si="49"/>
        <v/>
      </c>
      <c r="D432" s="28" t="str">
        <f t="shared" si="50"/>
        <v/>
      </c>
      <c r="E432" s="28">
        <f t="shared" si="51"/>
        <v>0</v>
      </c>
      <c r="F432" s="28">
        <f t="shared" si="52"/>
        <v>0</v>
      </c>
      <c r="G432" s="28" t="str">
        <f t="shared" si="53"/>
        <v/>
      </c>
      <c r="H432" s="45">
        <f>IF(AND(M432&gt;0,M432&lt;=STATS!$C$22),1,"")</f>
        <v>1</v>
      </c>
      <c r="J432" s="11">
        <v>431</v>
      </c>
      <c r="K432">
        <v>46.095320000000001</v>
      </c>
      <c r="L432">
        <v>-91.224369999999993</v>
      </c>
      <c r="M432" s="4">
        <v>7</v>
      </c>
      <c r="N432" s="4" t="s">
        <v>223</v>
      </c>
      <c r="R432" s="7"/>
      <c r="S432" s="7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EZ432" s="42"/>
      <c r="FA432" s="42"/>
      <c r="FB432" s="42"/>
      <c r="FC432" s="42"/>
      <c r="FD432" s="42"/>
    </row>
    <row r="433" spans="2:160">
      <c r="B433" s="28">
        <f t="shared" si="48"/>
        <v>0</v>
      </c>
      <c r="C433" s="28" t="str">
        <f t="shared" si="49"/>
        <v/>
      </c>
      <c r="D433" s="28" t="str">
        <f t="shared" si="50"/>
        <v/>
      </c>
      <c r="E433" s="28">
        <f t="shared" si="51"/>
        <v>0</v>
      </c>
      <c r="F433" s="28">
        <f t="shared" si="52"/>
        <v>0</v>
      </c>
      <c r="G433" s="28" t="str">
        <f t="shared" si="53"/>
        <v/>
      </c>
      <c r="H433" s="45">
        <f>IF(AND(M433&gt;0,M433&lt;=STATS!$C$22),1,"")</f>
        <v>1</v>
      </c>
      <c r="J433" s="11">
        <v>432</v>
      </c>
      <c r="K433">
        <v>46.095329999999997</v>
      </c>
      <c r="L433">
        <v>-91.223529999999997</v>
      </c>
      <c r="M433" s="4">
        <v>7</v>
      </c>
      <c r="N433" s="4" t="s">
        <v>223</v>
      </c>
      <c r="R433" s="7"/>
      <c r="S433" s="7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EZ433" s="42"/>
      <c r="FA433" s="42"/>
      <c r="FB433" s="42"/>
      <c r="FC433" s="42"/>
      <c r="FD433" s="42"/>
    </row>
    <row r="434" spans="2:160">
      <c r="B434" s="28">
        <f t="shared" si="48"/>
        <v>0</v>
      </c>
      <c r="C434" s="28" t="str">
        <f t="shared" si="49"/>
        <v/>
      </c>
      <c r="D434" s="28" t="str">
        <f t="shared" si="50"/>
        <v/>
      </c>
      <c r="E434" s="28">
        <f t="shared" si="51"/>
        <v>0</v>
      </c>
      <c r="F434" s="28">
        <f t="shared" si="52"/>
        <v>0</v>
      </c>
      <c r="G434" s="28" t="str">
        <f t="shared" si="53"/>
        <v/>
      </c>
      <c r="H434" s="45">
        <f>IF(AND(M434&gt;0,M434&lt;=STATS!$C$22),1,"")</f>
        <v>1</v>
      </c>
      <c r="J434" s="11">
        <v>433</v>
      </c>
      <c r="K434">
        <v>46.09534</v>
      </c>
      <c r="L434">
        <v>-91.22269</v>
      </c>
      <c r="M434" s="4">
        <v>5</v>
      </c>
      <c r="N434" s="4" t="s">
        <v>225</v>
      </c>
      <c r="R434" s="7"/>
      <c r="S434" s="7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EZ434" s="42"/>
      <c r="FA434" s="42"/>
      <c r="FB434" s="42"/>
      <c r="FC434" s="42"/>
      <c r="FD434" s="42"/>
    </row>
    <row r="435" spans="2:160">
      <c r="B435" s="28">
        <f t="shared" si="48"/>
        <v>0</v>
      </c>
      <c r="C435" s="28" t="str">
        <f t="shared" si="49"/>
        <v/>
      </c>
      <c r="D435" s="28" t="str">
        <f t="shared" si="50"/>
        <v/>
      </c>
      <c r="E435" s="28">
        <f t="shared" si="51"/>
        <v>0</v>
      </c>
      <c r="F435" s="28">
        <f t="shared" si="52"/>
        <v>0</v>
      </c>
      <c r="G435" s="28" t="str">
        <f t="shared" si="53"/>
        <v/>
      </c>
      <c r="H435" s="45">
        <f>IF(AND(M435&gt;0,M435&lt;=STATS!$C$22),1,"")</f>
        <v>1</v>
      </c>
      <c r="J435" s="11">
        <v>434</v>
      </c>
      <c r="K435">
        <v>46.095860000000002</v>
      </c>
      <c r="L435">
        <v>-91.228579999999994</v>
      </c>
      <c r="M435" s="4">
        <v>1</v>
      </c>
      <c r="N435" s="4" t="s">
        <v>224</v>
      </c>
      <c r="R435" s="7"/>
      <c r="S435" s="7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EZ435" s="42"/>
      <c r="FA435" s="42"/>
      <c r="FB435" s="42"/>
      <c r="FC435" s="42"/>
      <c r="FD435" s="42"/>
    </row>
    <row r="436" spans="2:160">
      <c r="B436" s="28">
        <f t="shared" si="48"/>
        <v>0</v>
      </c>
      <c r="C436" s="28" t="str">
        <f t="shared" si="49"/>
        <v/>
      </c>
      <c r="D436" s="28" t="str">
        <f t="shared" si="50"/>
        <v/>
      </c>
      <c r="E436" s="28">
        <f t="shared" si="51"/>
        <v>0</v>
      </c>
      <c r="F436" s="28">
        <f t="shared" si="52"/>
        <v>0</v>
      </c>
      <c r="G436" s="28" t="str">
        <f t="shared" si="53"/>
        <v/>
      </c>
      <c r="H436" s="45">
        <f>IF(AND(M436&gt;0,M436&lt;=STATS!$C$22),1,"")</f>
        <v>1</v>
      </c>
      <c r="J436" s="11">
        <v>435</v>
      </c>
      <c r="K436">
        <v>46.0959</v>
      </c>
      <c r="L436">
        <v>-91.225219999999993</v>
      </c>
      <c r="M436" s="4">
        <v>7.5</v>
      </c>
      <c r="N436" s="4" t="s">
        <v>223</v>
      </c>
      <c r="R436" s="7"/>
      <c r="S436" s="7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EZ436" s="42"/>
      <c r="FA436" s="42"/>
      <c r="FB436" s="42"/>
      <c r="FC436" s="42"/>
      <c r="FD436" s="42"/>
    </row>
    <row r="437" spans="2:160">
      <c r="B437" s="28">
        <f t="shared" si="48"/>
        <v>0</v>
      </c>
      <c r="C437" s="28" t="str">
        <f t="shared" si="49"/>
        <v/>
      </c>
      <c r="D437" s="28" t="str">
        <f t="shared" si="50"/>
        <v/>
      </c>
      <c r="E437" s="28">
        <f t="shared" si="51"/>
        <v>0</v>
      </c>
      <c r="F437" s="28">
        <f t="shared" si="52"/>
        <v>0</v>
      </c>
      <c r="G437" s="28" t="str">
        <f t="shared" si="53"/>
        <v/>
      </c>
      <c r="H437" s="45">
        <f>IF(AND(M437&gt;0,M437&lt;=STATS!$C$22),1,"")</f>
        <v>1</v>
      </c>
      <c r="J437" s="11">
        <v>436</v>
      </c>
      <c r="K437">
        <v>46.095910000000003</v>
      </c>
      <c r="L437">
        <v>-91.224379999999996</v>
      </c>
      <c r="M437" s="4">
        <v>4</v>
      </c>
      <c r="N437" s="4" t="s">
        <v>225</v>
      </c>
      <c r="R437" s="7"/>
      <c r="S437" s="7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EZ437" s="42"/>
      <c r="FA437" s="42"/>
      <c r="FB437" s="42"/>
      <c r="FC437" s="42"/>
      <c r="FD437" s="42"/>
    </row>
    <row r="438" spans="2:160">
      <c r="B438" s="28">
        <f t="shared" si="48"/>
        <v>0</v>
      </c>
      <c r="C438" s="28" t="str">
        <f t="shared" si="49"/>
        <v/>
      </c>
      <c r="D438" s="28" t="str">
        <f t="shared" si="50"/>
        <v/>
      </c>
      <c r="E438" s="28">
        <f t="shared" si="51"/>
        <v>0</v>
      </c>
      <c r="F438" s="28">
        <f t="shared" si="52"/>
        <v>0</v>
      </c>
      <c r="G438" s="28" t="str">
        <f t="shared" si="53"/>
        <v/>
      </c>
      <c r="H438" s="45">
        <f>IF(AND(M438&gt;0,M438&lt;=STATS!$C$22),1,"")</f>
        <v>1</v>
      </c>
      <c r="J438" s="11">
        <v>437</v>
      </c>
      <c r="K438">
        <v>46.095910000000003</v>
      </c>
      <c r="L438">
        <v>-91.22354</v>
      </c>
      <c r="M438" s="4">
        <v>6</v>
      </c>
      <c r="N438" s="4" t="s">
        <v>224</v>
      </c>
      <c r="R438" s="7"/>
      <c r="S438" s="7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EZ438" s="42"/>
      <c r="FA438" s="42"/>
      <c r="FB438" s="42"/>
      <c r="FC438" s="42"/>
      <c r="FD438" s="42"/>
    </row>
    <row r="439" spans="2:160">
      <c r="B439" s="28">
        <f t="shared" si="48"/>
        <v>0</v>
      </c>
      <c r="C439" s="28" t="str">
        <f t="shared" si="49"/>
        <v/>
      </c>
      <c r="D439" s="28" t="str">
        <f t="shared" si="50"/>
        <v/>
      </c>
      <c r="E439" s="28">
        <f t="shared" si="51"/>
        <v>0</v>
      </c>
      <c r="F439" s="28">
        <f t="shared" si="52"/>
        <v>0</v>
      </c>
      <c r="G439" s="28" t="str">
        <f t="shared" si="53"/>
        <v/>
      </c>
      <c r="H439" s="45">
        <f>IF(AND(M439&gt;0,M439&lt;=STATS!$C$22),1,"")</f>
        <v>1</v>
      </c>
      <c r="J439" s="11">
        <v>438</v>
      </c>
      <c r="K439">
        <v>46.09592</v>
      </c>
      <c r="L439">
        <v>-91.222700000000003</v>
      </c>
      <c r="M439" s="4">
        <v>6</v>
      </c>
      <c r="N439" s="4" t="s">
        <v>223</v>
      </c>
      <c r="R439" s="7"/>
      <c r="S439" s="7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EZ439" s="42"/>
      <c r="FA439" s="42"/>
      <c r="FB439" s="42"/>
      <c r="FC439" s="42"/>
      <c r="FD439" s="42"/>
    </row>
    <row r="440" spans="2:160">
      <c r="B440" s="28">
        <f t="shared" si="48"/>
        <v>0</v>
      </c>
      <c r="C440" s="28" t="str">
        <f t="shared" si="49"/>
        <v/>
      </c>
      <c r="D440" s="28" t="str">
        <f t="shared" si="50"/>
        <v/>
      </c>
      <c r="E440" s="28">
        <f t="shared" si="51"/>
        <v>0</v>
      </c>
      <c r="F440" s="28">
        <f t="shared" si="52"/>
        <v>0</v>
      </c>
      <c r="G440" s="28" t="str">
        <f t="shared" si="53"/>
        <v/>
      </c>
      <c r="H440" s="45">
        <f>IF(AND(M440&gt;0,M440&lt;=STATS!$C$22),1,"")</f>
        <v>1</v>
      </c>
      <c r="J440" s="11">
        <v>439</v>
      </c>
      <c r="K440">
        <v>46.095970000000001</v>
      </c>
      <c r="L440">
        <v>-91.218500000000006</v>
      </c>
      <c r="M440" s="4">
        <v>6</v>
      </c>
      <c r="N440" s="4" t="s">
        <v>223</v>
      </c>
      <c r="R440" s="7"/>
      <c r="S440" s="7" t="s">
        <v>227</v>
      </c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EZ440" s="42"/>
      <c r="FA440" s="42"/>
      <c r="FB440" s="42"/>
      <c r="FC440" s="42"/>
      <c r="FD440" s="42"/>
    </row>
    <row r="441" spans="2:160">
      <c r="B441" s="28">
        <f t="shared" si="48"/>
        <v>0</v>
      </c>
      <c r="C441" s="28" t="str">
        <f t="shared" si="49"/>
        <v/>
      </c>
      <c r="D441" s="28" t="str">
        <f t="shared" si="50"/>
        <v/>
      </c>
      <c r="E441" s="28">
        <f t="shared" si="51"/>
        <v>0</v>
      </c>
      <c r="F441" s="28">
        <f t="shared" si="52"/>
        <v>0</v>
      </c>
      <c r="G441" s="28" t="str">
        <f t="shared" si="53"/>
        <v/>
      </c>
      <c r="H441" s="45">
        <f>IF(AND(M441&gt;0,M441&lt;=STATS!$C$22),1,"")</f>
        <v>1</v>
      </c>
      <c r="J441" s="11">
        <v>440</v>
      </c>
      <c r="K441">
        <v>46.095979999999997</v>
      </c>
      <c r="L441">
        <v>-91.217650000000006</v>
      </c>
      <c r="M441" s="4">
        <v>8.5</v>
      </c>
      <c r="N441" s="4" t="s">
        <v>223</v>
      </c>
      <c r="R441" s="7"/>
      <c r="S441" s="7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EZ441" s="42"/>
      <c r="FA441" s="42"/>
      <c r="FB441" s="42"/>
      <c r="FC441" s="42"/>
      <c r="FD441" s="42"/>
    </row>
    <row r="442" spans="2:160">
      <c r="B442" s="28">
        <f t="shared" si="48"/>
        <v>0</v>
      </c>
      <c r="C442" s="28" t="str">
        <f t="shared" si="49"/>
        <v/>
      </c>
      <c r="D442" s="28" t="str">
        <f t="shared" si="50"/>
        <v/>
      </c>
      <c r="E442" s="28">
        <f t="shared" si="51"/>
        <v>0</v>
      </c>
      <c r="F442" s="28">
        <f t="shared" si="52"/>
        <v>0</v>
      </c>
      <c r="G442" s="28" t="str">
        <f t="shared" si="53"/>
        <v/>
      </c>
      <c r="H442" s="45">
        <f>IF(AND(M442&gt;0,M442&lt;=STATS!$C$22),1,"")</f>
        <v>1</v>
      </c>
      <c r="J442" s="11">
        <v>441</v>
      </c>
      <c r="K442">
        <v>46.095979999999997</v>
      </c>
      <c r="L442">
        <v>-91.216809999999995</v>
      </c>
      <c r="M442" s="4">
        <v>9</v>
      </c>
      <c r="N442" s="4" t="s">
        <v>223</v>
      </c>
      <c r="R442" s="7"/>
      <c r="S442" s="7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EZ442" s="42"/>
      <c r="FA442" s="42"/>
      <c r="FB442" s="42"/>
      <c r="FC442" s="42"/>
      <c r="FD442" s="42"/>
    </row>
    <row r="443" spans="2:160">
      <c r="B443" s="28">
        <f t="shared" si="48"/>
        <v>0</v>
      </c>
      <c r="C443" s="28" t="str">
        <f t="shared" si="49"/>
        <v/>
      </c>
      <c r="D443" s="28" t="str">
        <f t="shared" si="50"/>
        <v/>
      </c>
      <c r="E443" s="28">
        <f t="shared" si="51"/>
        <v>0</v>
      </c>
      <c r="F443" s="28">
        <f t="shared" si="52"/>
        <v>0</v>
      </c>
      <c r="G443" s="28" t="str">
        <f t="shared" si="53"/>
        <v/>
      </c>
      <c r="H443" s="45">
        <f>IF(AND(M443&gt;0,M443&lt;=STATS!$C$22),1,"")</f>
        <v>1</v>
      </c>
      <c r="J443" s="11">
        <v>442</v>
      </c>
      <c r="K443">
        <v>46.09648</v>
      </c>
      <c r="L443">
        <v>-91.225239999999999</v>
      </c>
      <c r="M443" s="4">
        <v>6</v>
      </c>
      <c r="N443" s="4" t="s">
        <v>223</v>
      </c>
      <c r="R443" s="7"/>
      <c r="S443" s="7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EZ443" s="42"/>
      <c r="FA443" s="42"/>
      <c r="FB443" s="42"/>
      <c r="FC443" s="42"/>
      <c r="FD443" s="42"/>
    </row>
    <row r="444" spans="2:160">
      <c r="B444" s="28">
        <f t="shared" si="48"/>
        <v>0</v>
      </c>
      <c r="C444" s="28" t="str">
        <f t="shared" si="49"/>
        <v/>
      </c>
      <c r="D444" s="28" t="str">
        <f t="shared" si="50"/>
        <v/>
      </c>
      <c r="E444" s="28">
        <f t="shared" si="51"/>
        <v>0</v>
      </c>
      <c r="F444" s="28">
        <f t="shared" si="52"/>
        <v>0</v>
      </c>
      <c r="G444" s="28" t="str">
        <f t="shared" si="53"/>
        <v/>
      </c>
      <c r="H444" s="45">
        <f>IF(AND(M444&gt;0,M444&lt;=STATS!$C$22),1,"")</f>
        <v>1</v>
      </c>
      <c r="J444" s="11">
        <v>443</v>
      </c>
      <c r="K444">
        <v>46.096490000000003</v>
      </c>
      <c r="L444">
        <v>-91.22439</v>
      </c>
      <c r="M444" s="4">
        <v>0.5</v>
      </c>
      <c r="N444" s="4" t="s">
        <v>225</v>
      </c>
      <c r="R444" s="7"/>
      <c r="S444" s="7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EZ444" s="42"/>
      <c r="FA444" s="42"/>
      <c r="FB444" s="42"/>
      <c r="FC444" s="42"/>
      <c r="FD444" s="42"/>
    </row>
    <row r="445" spans="2:160">
      <c r="B445" s="28">
        <f t="shared" si="48"/>
        <v>0</v>
      </c>
      <c r="C445" s="28" t="str">
        <f t="shared" si="49"/>
        <v/>
      </c>
      <c r="D445" s="28" t="str">
        <f t="shared" si="50"/>
        <v/>
      </c>
      <c r="E445" s="28">
        <f t="shared" si="51"/>
        <v>0</v>
      </c>
      <c r="F445" s="28">
        <f t="shared" si="52"/>
        <v>0</v>
      </c>
      <c r="G445" s="28" t="str">
        <f t="shared" si="53"/>
        <v/>
      </c>
      <c r="H445" s="45">
        <f>IF(AND(M445&gt;0,M445&lt;=STATS!$C$22),1,"")</f>
        <v>1</v>
      </c>
      <c r="J445" s="11">
        <v>444</v>
      </c>
      <c r="K445">
        <v>46.096530000000001</v>
      </c>
      <c r="L445">
        <v>-91.221029999999999</v>
      </c>
      <c r="M445" s="4">
        <v>2</v>
      </c>
      <c r="N445" s="4" t="s">
        <v>223</v>
      </c>
      <c r="R445" s="7"/>
      <c r="S445" s="7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EZ445" s="42"/>
      <c r="FA445" s="42"/>
      <c r="FB445" s="42"/>
      <c r="FC445" s="42"/>
      <c r="FD445" s="42"/>
    </row>
    <row r="446" spans="2:160">
      <c r="B446" s="28">
        <f t="shared" si="48"/>
        <v>0</v>
      </c>
      <c r="C446" s="28" t="str">
        <f t="shared" si="49"/>
        <v/>
      </c>
      <c r="D446" s="28" t="str">
        <f t="shared" si="50"/>
        <v/>
      </c>
      <c r="E446" s="28">
        <f t="shared" si="51"/>
        <v>0</v>
      </c>
      <c r="F446" s="28">
        <f t="shared" si="52"/>
        <v>0</v>
      </c>
      <c r="G446" s="28" t="str">
        <f t="shared" si="53"/>
        <v/>
      </c>
      <c r="H446" s="45">
        <f>IF(AND(M446&gt;0,M446&lt;=STATS!$C$22),1,"")</f>
        <v>1</v>
      </c>
      <c r="J446" s="11">
        <v>445</v>
      </c>
      <c r="K446">
        <v>46.096539999999997</v>
      </c>
      <c r="L446">
        <v>-91.219350000000006</v>
      </c>
      <c r="M446" s="4">
        <v>6.5</v>
      </c>
      <c r="N446" s="4" t="s">
        <v>223</v>
      </c>
      <c r="R446" s="7"/>
      <c r="S446" s="7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EZ446" s="42"/>
      <c r="FA446" s="42"/>
      <c r="FB446" s="42"/>
      <c r="FC446" s="42"/>
      <c r="FD446" s="42"/>
    </row>
    <row r="447" spans="2:160">
      <c r="B447" s="28">
        <f t="shared" si="48"/>
        <v>0</v>
      </c>
      <c r="C447" s="28" t="str">
        <f t="shared" si="49"/>
        <v/>
      </c>
      <c r="D447" s="28" t="str">
        <f t="shared" si="50"/>
        <v/>
      </c>
      <c r="E447" s="28">
        <f t="shared" si="51"/>
        <v>0</v>
      </c>
      <c r="F447" s="28">
        <f t="shared" si="52"/>
        <v>0</v>
      </c>
      <c r="G447" s="28" t="str">
        <f t="shared" si="53"/>
        <v/>
      </c>
      <c r="H447" s="45">
        <f>IF(AND(M447&gt;0,M447&lt;=STATS!$C$22),1,"")</f>
        <v>1</v>
      </c>
      <c r="J447" s="11">
        <v>446</v>
      </c>
      <c r="K447">
        <v>46.096550000000001</v>
      </c>
      <c r="L447">
        <v>-91.218509999999995</v>
      </c>
      <c r="M447" s="4">
        <v>4</v>
      </c>
      <c r="N447" s="4" t="s">
        <v>224</v>
      </c>
      <c r="R447" s="7"/>
      <c r="S447" s="7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EZ447" s="42"/>
      <c r="FA447" s="42"/>
      <c r="FB447" s="42"/>
      <c r="FC447" s="42"/>
      <c r="FD447" s="42"/>
    </row>
    <row r="448" spans="2:160">
      <c r="B448" s="28">
        <f t="shared" si="48"/>
        <v>0</v>
      </c>
      <c r="C448" s="28" t="str">
        <f t="shared" si="49"/>
        <v/>
      </c>
      <c r="D448" s="28" t="str">
        <f t="shared" si="50"/>
        <v/>
      </c>
      <c r="E448" s="28">
        <f t="shared" si="51"/>
        <v>0</v>
      </c>
      <c r="F448" s="28">
        <f t="shared" si="52"/>
        <v>0</v>
      </c>
      <c r="G448" s="28" t="str">
        <f t="shared" si="53"/>
        <v/>
      </c>
      <c r="H448" s="45">
        <f>IF(AND(M448&gt;0,M448&lt;=STATS!$C$22),1,"")</f>
        <v>1</v>
      </c>
      <c r="J448" s="11">
        <v>447</v>
      </c>
      <c r="K448">
        <v>46.096559999999997</v>
      </c>
      <c r="L448">
        <v>-91.217669999999998</v>
      </c>
      <c r="M448" s="4">
        <v>15.5</v>
      </c>
      <c r="N448" s="4" t="s">
        <v>225</v>
      </c>
      <c r="R448" s="7"/>
      <c r="S448" s="7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EZ448" s="42"/>
      <c r="FA448" s="42"/>
      <c r="FB448" s="42"/>
      <c r="FC448" s="42"/>
      <c r="FD448" s="42"/>
    </row>
    <row r="449" spans="2:160">
      <c r="B449" s="28">
        <f t="shared" si="48"/>
        <v>0</v>
      </c>
      <c r="C449" s="28" t="str">
        <f t="shared" si="49"/>
        <v/>
      </c>
      <c r="D449" s="28" t="str">
        <f t="shared" si="50"/>
        <v/>
      </c>
      <c r="E449" s="28" t="str">
        <f t="shared" si="51"/>
        <v/>
      </c>
      <c r="F449" s="28" t="str">
        <f t="shared" si="52"/>
        <v/>
      </c>
      <c r="G449" s="28" t="str">
        <f t="shared" si="53"/>
        <v/>
      </c>
      <c r="H449" s="45" t="str">
        <f>IF(AND(M449&gt;0,M449&lt;=STATS!$C$22),1,"")</f>
        <v/>
      </c>
      <c r="J449" s="11">
        <v>448</v>
      </c>
      <c r="K449">
        <v>46.09657</v>
      </c>
      <c r="L449">
        <v>-91.216830000000002</v>
      </c>
      <c r="M449" s="4">
        <v>22.5</v>
      </c>
      <c r="R449" s="7"/>
      <c r="S449" s="7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EZ449" s="42"/>
      <c r="FA449" s="42"/>
      <c r="FB449" s="42"/>
      <c r="FC449" s="42"/>
      <c r="FD449" s="42"/>
    </row>
    <row r="450" spans="2:160">
      <c r="B450" s="28">
        <f t="shared" ref="B450:B513" si="54">COUNT(R450:EY450,FE450:FM450)</f>
        <v>0</v>
      </c>
      <c r="C450" s="28" t="str">
        <f t="shared" ref="C450:C513" si="55">IF(COUNT(R450:EY450,FE450:FM450)&gt;0,COUNT(R450:EY450,FE450:FM450),"")</f>
        <v/>
      </c>
      <c r="D450" s="28" t="str">
        <f t="shared" ref="D450:D513" si="56">IF(COUNT(T450:BJ450,BL450:BT450,BV450:CB450,CD450:EY450,FE450:FM450)&gt;0,COUNT(T450:BJ450,BL450:BT450,BV450:CB450,CD450:EY450,FE450:FM450),"")</f>
        <v/>
      </c>
      <c r="E450" s="28">
        <f t="shared" ref="E450:E513" si="57">IF(H450=1,COUNT(R450:EY450,FE450:FM450),"")</f>
        <v>0</v>
      </c>
      <c r="F450" s="28">
        <f t="shared" ref="F450:F513" si="58">IF(H450=1,COUNT(T450:BJ450,BL450:BT450,BV450:CB450,CD450:EY450,FE450:FM450),"")</f>
        <v>0</v>
      </c>
      <c r="G450" s="28" t="str">
        <f t="shared" ref="G450:G513" si="59">IF($B450&gt;=1,$M450,"")</f>
        <v/>
      </c>
      <c r="H450" s="45">
        <f>IF(AND(M450&gt;0,M450&lt;=STATS!$C$22),1,"")</f>
        <v>1</v>
      </c>
      <c r="J450" s="11">
        <v>449</v>
      </c>
      <c r="K450">
        <v>46.096580000000003</v>
      </c>
      <c r="L450">
        <v>-91.215990000000005</v>
      </c>
      <c r="M450" s="4">
        <v>9</v>
      </c>
      <c r="N450" s="4" t="s">
        <v>225</v>
      </c>
      <c r="R450" s="7"/>
      <c r="S450" s="7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EZ450" s="42"/>
      <c r="FA450" s="42"/>
      <c r="FB450" s="42"/>
      <c r="FC450" s="42"/>
      <c r="FD450" s="42"/>
    </row>
    <row r="451" spans="2:160">
      <c r="B451" s="28">
        <f t="shared" si="54"/>
        <v>0</v>
      </c>
      <c r="C451" s="28" t="str">
        <f t="shared" si="55"/>
        <v/>
      </c>
      <c r="D451" s="28" t="str">
        <f t="shared" si="56"/>
        <v/>
      </c>
      <c r="E451" s="28">
        <f t="shared" si="57"/>
        <v>0</v>
      </c>
      <c r="F451" s="28">
        <f t="shared" si="58"/>
        <v>0</v>
      </c>
      <c r="G451" s="28" t="str">
        <f t="shared" si="59"/>
        <v/>
      </c>
      <c r="H451" s="45">
        <f>IF(AND(M451&gt;0,M451&lt;=STATS!$C$22),1,"")</f>
        <v>1</v>
      </c>
      <c r="J451" s="11">
        <v>450</v>
      </c>
      <c r="K451">
        <v>46.096589999999999</v>
      </c>
      <c r="L451">
        <v>-91.215149999999994</v>
      </c>
      <c r="M451" s="4">
        <v>15</v>
      </c>
      <c r="N451" s="4" t="s">
        <v>223</v>
      </c>
      <c r="R451" s="7"/>
      <c r="S451" s="7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EZ451" s="42"/>
      <c r="FA451" s="42"/>
      <c r="FB451" s="42"/>
      <c r="FC451" s="42"/>
      <c r="FD451" s="42"/>
    </row>
    <row r="452" spans="2:160">
      <c r="B452" s="28">
        <f t="shared" si="54"/>
        <v>0</v>
      </c>
      <c r="C452" s="28" t="str">
        <f t="shared" si="55"/>
        <v/>
      </c>
      <c r="D452" s="28" t="str">
        <f t="shared" si="56"/>
        <v/>
      </c>
      <c r="E452" s="28">
        <f t="shared" si="57"/>
        <v>0</v>
      </c>
      <c r="F452" s="28">
        <f t="shared" si="58"/>
        <v>0</v>
      </c>
      <c r="G452" s="28" t="str">
        <f t="shared" si="59"/>
        <v/>
      </c>
      <c r="H452" s="45">
        <f>IF(AND(M452&gt;0,M452&lt;=STATS!$C$22),1,"")</f>
        <v>1</v>
      </c>
      <c r="J452" s="11">
        <v>451</v>
      </c>
      <c r="K452">
        <v>46.097079999999998</v>
      </c>
      <c r="L452">
        <v>-91.223569999999995</v>
      </c>
      <c r="M452" s="4">
        <v>11</v>
      </c>
      <c r="N452" s="4" t="s">
        <v>225</v>
      </c>
      <c r="R452" s="7"/>
      <c r="S452" s="7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EZ452" s="42"/>
      <c r="FA452" s="42"/>
      <c r="FB452" s="42"/>
      <c r="FC452" s="42"/>
      <c r="FD452" s="42"/>
    </row>
    <row r="453" spans="2:160">
      <c r="B453" s="28">
        <f t="shared" si="54"/>
        <v>0</v>
      </c>
      <c r="C453" s="28" t="str">
        <f t="shared" si="55"/>
        <v/>
      </c>
      <c r="D453" s="28" t="str">
        <f t="shared" si="56"/>
        <v/>
      </c>
      <c r="E453" s="28" t="str">
        <f t="shared" si="57"/>
        <v/>
      </c>
      <c r="F453" s="28" t="str">
        <f t="shared" si="58"/>
        <v/>
      </c>
      <c r="G453" s="28" t="str">
        <f t="shared" si="59"/>
        <v/>
      </c>
      <c r="H453" s="45" t="str">
        <f>IF(AND(M453&gt;0,M453&lt;=STATS!$C$22),1,"")</f>
        <v/>
      </c>
      <c r="J453" s="11">
        <v>452</v>
      </c>
      <c r="K453">
        <v>46.097090000000001</v>
      </c>
      <c r="L453">
        <v>-91.222719999999995</v>
      </c>
      <c r="M453" s="4">
        <v>18.5</v>
      </c>
      <c r="N453" s="4" t="s">
        <v>225</v>
      </c>
      <c r="R453" s="7"/>
      <c r="S453" s="7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EZ453" s="42"/>
      <c r="FA453" s="42"/>
      <c r="FB453" s="42"/>
      <c r="FC453" s="42"/>
      <c r="FD453" s="42"/>
    </row>
    <row r="454" spans="2:160">
      <c r="B454" s="28">
        <f t="shared" si="54"/>
        <v>1</v>
      </c>
      <c r="C454" s="28">
        <f t="shared" si="55"/>
        <v>1</v>
      </c>
      <c r="D454" s="28" t="str">
        <f t="shared" si="56"/>
        <v/>
      </c>
      <c r="E454" s="28">
        <f t="shared" si="57"/>
        <v>1</v>
      </c>
      <c r="F454" s="28">
        <f t="shared" si="58"/>
        <v>0</v>
      </c>
      <c r="G454" s="28">
        <f t="shared" si="59"/>
        <v>13</v>
      </c>
      <c r="H454" s="45">
        <f>IF(AND(M454&gt;0,M454&lt;=STATS!$C$22),1,"")</f>
        <v>1</v>
      </c>
      <c r="J454" s="11">
        <v>453</v>
      </c>
      <c r="K454">
        <v>46.097099999999998</v>
      </c>
      <c r="L454">
        <v>-91.221890000000002</v>
      </c>
      <c r="M454" s="4">
        <v>13</v>
      </c>
      <c r="N454" s="4" t="s">
        <v>223</v>
      </c>
      <c r="R454" s="7"/>
      <c r="S454" s="7">
        <v>2</v>
      </c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EZ454" s="42"/>
      <c r="FA454" s="42"/>
      <c r="FB454" s="42"/>
      <c r="FC454" s="42"/>
      <c r="FD454" s="42"/>
    </row>
    <row r="455" spans="2:160">
      <c r="B455" s="28">
        <f t="shared" si="54"/>
        <v>1</v>
      </c>
      <c r="C455" s="28">
        <f t="shared" si="55"/>
        <v>1</v>
      </c>
      <c r="D455" s="28" t="str">
        <f t="shared" si="56"/>
        <v/>
      </c>
      <c r="E455" s="28">
        <f t="shared" si="57"/>
        <v>1</v>
      </c>
      <c r="F455" s="28">
        <f t="shared" si="58"/>
        <v>0</v>
      </c>
      <c r="G455" s="28">
        <f t="shared" si="59"/>
        <v>9.5</v>
      </c>
      <c r="H455" s="45">
        <f>IF(AND(M455&gt;0,M455&lt;=STATS!$C$22),1,"")</f>
        <v>1</v>
      </c>
      <c r="J455" s="11">
        <v>454</v>
      </c>
      <c r="K455">
        <v>46.097119999999997</v>
      </c>
      <c r="L455">
        <v>-91.220200000000006</v>
      </c>
      <c r="M455" s="4">
        <v>9.5</v>
      </c>
      <c r="N455" s="4" t="s">
        <v>223</v>
      </c>
      <c r="R455" s="7"/>
      <c r="S455" s="7">
        <v>2</v>
      </c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EZ455" s="42"/>
      <c r="FA455" s="42"/>
      <c r="FB455" s="42"/>
      <c r="FC455" s="42"/>
      <c r="FD455" s="42"/>
    </row>
    <row r="456" spans="2:160">
      <c r="B456" s="28">
        <f t="shared" si="54"/>
        <v>0</v>
      </c>
      <c r="C456" s="28" t="str">
        <f t="shared" si="55"/>
        <v/>
      </c>
      <c r="D456" s="28" t="str">
        <f t="shared" si="56"/>
        <v/>
      </c>
      <c r="E456" s="28" t="str">
        <f t="shared" si="57"/>
        <v/>
      </c>
      <c r="F456" s="28" t="str">
        <f t="shared" si="58"/>
        <v/>
      </c>
      <c r="G456" s="28" t="str">
        <f t="shared" si="59"/>
        <v/>
      </c>
      <c r="H456" s="45" t="str">
        <f>IF(AND(M456&gt;0,M456&lt;=STATS!$C$22),1,"")</f>
        <v/>
      </c>
      <c r="J456" s="11">
        <v>455</v>
      </c>
      <c r="K456">
        <v>46.097140000000003</v>
      </c>
      <c r="L456">
        <v>-91.218519999999998</v>
      </c>
      <c r="M456" s="4">
        <v>27.5</v>
      </c>
      <c r="R456" s="7"/>
      <c r="S456" s="7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EZ456" s="42"/>
      <c r="FA456" s="42"/>
      <c r="FB456" s="42"/>
      <c r="FC456" s="42"/>
      <c r="FD456" s="42"/>
    </row>
    <row r="457" spans="2:160">
      <c r="B457" s="28">
        <f t="shared" si="54"/>
        <v>0</v>
      </c>
      <c r="C457" s="28" t="str">
        <f t="shared" si="55"/>
        <v/>
      </c>
      <c r="D457" s="28" t="str">
        <f t="shared" si="56"/>
        <v/>
      </c>
      <c r="E457" s="28" t="str">
        <f t="shared" si="57"/>
        <v/>
      </c>
      <c r="F457" s="28" t="str">
        <f t="shared" si="58"/>
        <v/>
      </c>
      <c r="G457" s="28" t="str">
        <f t="shared" si="59"/>
        <v/>
      </c>
      <c r="H457" s="45" t="str">
        <f>IF(AND(M457&gt;0,M457&lt;=STATS!$C$22),1,"")</f>
        <v/>
      </c>
      <c r="J457" s="11">
        <v>456</v>
      </c>
      <c r="K457">
        <v>46.097149999999999</v>
      </c>
      <c r="L457">
        <v>-91.217680000000001</v>
      </c>
      <c r="M457" s="4">
        <v>36.5</v>
      </c>
      <c r="R457" s="7"/>
      <c r="S457" s="7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EZ457" s="42"/>
      <c r="FA457" s="42"/>
      <c r="FB457" s="42"/>
      <c r="FC457" s="42"/>
      <c r="FD457" s="42"/>
    </row>
    <row r="458" spans="2:160">
      <c r="B458" s="28">
        <f t="shared" si="54"/>
        <v>0</v>
      </c>
      <c r="C458" s="28" t="str">
        <f t="shared" si="55"/>
        <v/>
      </c>
      <c r="D458" s="28" t="str">
        <f t="shared" si="56"/>
        <v/>
      </c>
      <c r="E458" s="28" t="str">
        <f t="shared" si="57"/>
        <v/>
      </c>
      <c r="F458" s="28" t="str">
        <f t="shared" si="58"/>
        <v/>
      </c>
      <c r="G458" s="28" t="str">
        <f t="shared" si="59"/>
        <v/>
      </c>
      <c r="H458" s="45" t="str">
        <f>IF(AND(M458&gt;0,M458&lt;=STATS!$C$22),1,"")</f>
        <v/>
      </c>
      <c r="J458" s="11">
        <v>457</v>
      </c>
      <c r="K458">
        <v>46.097149999999999</v>
      </c>
      <c r="L458">
        <v>-91.216840000000005</v>
      </c>
      <c r="M458" s="4">
        <v>35.5</v>
      </c>
      <c r="R458" s="7"/>
      <c r="S458" s="7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EZ458" s="42"/>
      <c r="FA458" s="42"/>
      <c r="FB458" s="42"/>
      <c r="FC458" s="42"/>
      <c r="FD458" s="42"/>
    </row>
    <row r="459" spans="2:160">
      <c r="B459" s="28">
        <f t="shared" si="54"/>
        <v>0</v>
      </c>
      <c r="C459" s="28" t="str">
        <f t="shared" si="55"/>
        <v/>
      </c>
      <c r="D459" s="28" t="str">
        <f t="shared" si="56"/>
        <v/>
      </c>
      <c r="E459" s="28" t="str">
        <f t="shared" si="57"/>
        <v/>
      </c>
      <c r="F459" s="28" t="str">
        <f t="shared" si="58"/>
        <v/>
      </c>
      <c r="G459" s="28" t="str">
        <f t="shared" si="59"/>
        <v/>
      </c>
      <c r="H459" s="45" t="str">
        <f>IF(AND(M459&gt;0,M459&lt;=STATS!$C$22),1,"")</f>
        <v/>
      </c>
      <c r="J459" s="11">
        <v>458</v>
      </c>
      <c r="K459">
        <v>46.097160000000002</v>
      </c>
      <c r="L459">
        <v>-91.215999999999994</v>
      </c>
      <c r="M459" s="4">
        <v>28</v>
      </c>
      <c r="R459" s="7"/>
      <c r="S459" s="7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EZ459" s="42"/>
      <c r="FA459" s="42"/>
      <c r="FB459" s="42"/>
      <c r="FC459" s="42"/>
      <c r="FD459" s="42"/>
    </row>
    <row r="460" spans="2:160">
      <c r="B460" s="28">
        <f t="shared" si="54"/>
        <v>0</v>
      </c>
      <c r="C460" s="28" t="str">
        <f t="shared" si="55"/>
        <v/>
      </c>
      <c r="D460" s="28" t="str">
        <f t="shared" si="56"/>
        <v/>
      </c>
      <c r="E460" s="28" t="str">
        <f t="shared" si="57"/>
        <v/>
      </c>
      <c r="F460" s="28" t="str">
        <f t="shared" si="58"/>
        <v/>
      </c>
      <c r="G460" s="28" t="str">
        <f t="shared" si="59"/>
        <v/>
      </c>
      <c r="H460" s="45" t="str">
        <f>IF(AND(M460&gt;0,M460&lt;=STATS!$C$22),1,"")</f>
        <v/>
      </c>
      <c r="J460" s="11">
        <v>459</v>
      </c>
      <c r="K460">
        <v>46.097169999999998</v>
      </c>
      <c r="L460">
        <v>-91.215159999999997</v>
      </c>
      <c r="M460" s="4">
        <v>20.5</v>
      </c>
      <c r="R460" s="7"/>
      <c r="S460" s="7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EZ460" s="42"/>
      <c r="FA460" s="42"/>
      <c r="FB460" s="42"/>
      <c r="FC460" s="42"/>
      <c r="FD460" s="42"/>
    </row>
    <row r="461" spans="2:160">
      <c r="B461" s="28">
        <f t="shared" si="54"/>
        <v>0</v>
      </c>
      <c r="C461" s="28" t="str">
        <f t="shared" si="55"/>
        <v/>
      </c>
      <c r="D461" s="28" t="str">
        <f t="shared" si="56"/>
        <v/>
      </c>
      <c r="E461" s="28" t="str">
        <f t="shared" si="57"/>
        <v/>
      </c>
      <c r="F461" s="28" t="str">
        <f t="shared" si="58"/>
        <v/>
      </c>
      <c r="G461" s="28" t="str">
        <f t="shared" si="59"/>
        <v/>
      </c>
      <c r="H461" s="45" t="str">
        <f>IF(AND(M461&gt;0,M461&lt;=STATS!$C$22),1,"")</f>
        <v/>
      </c>
      <c r="J461" s="11">
        <v>460</v>
      </c>
      <c r="K461">
        <v>46.097180000000002</v>
      </c>
      <c r="L461">
        <v>-91.214320000000001</v>
      </c>
      <c r="M461" s="4">
        <v>18</v>
      </c>
      <c r="N461" s="4" t="s">
        <v>223</v>
      </c>
      <c r="R461" s="7"/>
      <c r="S461" s="7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EZ461" s="42"/>
      <c r="FA461" s="42"/>
      <c r="FB461" s="42"/>
      <c r="FC461" s="42"/>
      <c r="FD461" s="42"/>
    </row>
    <row r="462" spans="2:160">
      <c r="B462" s="28">
        <f t="shared" si="54"/>
        <v>0</v>
      </c>
      <c r="C462" s="28" t="str">
        <f t="shared" si="55"/>
        <v/>
      </c>
      <c r="D462" s="28" t="str">
        <f t="shared" si="56"/>
        <v/>
      </c>
      <c r="E462" s="28">
        <f t="shared" si="57"/>
        <v>0</v>
      </c>
      <c r="F462" s="28">
        <f t="shared" si="58"/>
        <v>0</v>
      </c>
      <c r="G462" s="28" t="str">
        <f t="shared" si="59"/>
        <v/>
      </c>
      <c r="H462" s="45">
        <f>IF(AND(M462&gt;0,M462&lt;=STATS!$C$22),1,"")</f>
        <v>1</v>
      </c>
      <c r="J462" s="11">
        <v>461</v>
      </c>
      <c r="K462">
        <v>46.097659999999998</v>
      </c>
      <c r="L462">
        <v>-91.224419999999995</v>
      </c>
      <c r="M462" s="4">
        <v>16</v>
      </c>
      <c r="N462" s="4" t="s">
        <v>223</v>
      </c>
      <c r="R462" s="7"/>
      <c r="S462" s="7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EZ462" s="42"/>
      <c r="FA462" s="42"/>
      <c r="FB462" s="42"/>
      <c r="FC462" s="42"/>
      <c r="FD462" s="42"/>
    </row>
    <row r="463" spans="2:160">
      <c r="B463" s="28">
        <f t="shared" si="54"/>
        <v>0</v>
      </c>
      <c r="C463" s="28" t="str">
        <f t="shared" si="55"/>
        <v/>
      </c>
      <c r="D463" s="28" t="str">
        <f t="shared" si="56"/>
        <v/>
      </c>
      <c r="E463" s="28" t="str">
        <f t="shared" si="57"/>
        <v/>
      </c>
      <c r="F463" s="28" t="str">
        <f t="shared" si="58"/>
        <v/>
      </c>
      <c r="G463" s="28" t="str">
        <f t="shared" si="59"/>
        <v/>
      </c>
      <c r="H463" s="45" t="str">
        <f>IF(AND(M463&gt;0,M463&lt;=STATS!$C$22),1,"")</f>
        <v/>
      </c>
      <c r="J463" s="11">
        <v>462</v>
      </c>
      <c r="K463">
        <v>46.097670000000001</v>
      </c>
      <c r="L463">
        <v>-91.223579999999998</v>
      </c>
      <c r="M463" s="4">
        <v>22</v>
      </c>
      <c r="R463" s="7"/>
      <c r="S463" s="7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EZ463" s="42"/>
      <c r="FA463" s="42"/>
      <c r="FB463" s="42"/>
      <c r="FC463" s="42"/>
      <c r="FD463" s="42"/>
    </row>
    <row r="464" spans="2:160">
      <c r="B464" s="28">
        <f t="shared" si="54"/>
        <v>0</v>
      </c>
      <c r="C464" s="28" t="str">
        <f t="shared" si="55"/>
        <v/>
      </c>
      <c r="D464" s="28" t="str">
        <f t="shared" si="56"/>
        <v/>
      </c>
      <c r="E464" s="28" t="str">
        <f t="shared" si="57"/>
        <v/>
      </c>
      <c r="F464" s="28" t="str">
        <f t="shared" si="58"/>
        <v/>
      </c>
      <c r="G464" s="28" t="str">
        <f t="shared" si="59"/>
        <v/>
      </c>
      <c r="H464" s="45" t="str">
        <f>IF(AND(M464&gt;0,M464&lt;=STATS!$C$22),1,"")</f>
        <v/>
      </c>
      <c r="J464" s="11">
        <v>463</v>
      </c>
      <c r="K464">
        <v>46.097679999999997</v>
      </c>
      <c r="L464">
        <v>-91.222740000000002</v>
      </c>
      <c r="M464" s="4">
        <v>22.5</v>
      </c>
      <c r="R464" s="7"/>
      <c r="S464" s="7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EZ464" s="42"/>
      <c r="FA464" s="42"/>
      <c r="FB464" s="42"/>
      <c r="FC464" s="42"/>
      <c r="FD464" s="42"/>
    </row>
    <row r="465" spans="2:160">
      <c r="B465" s="28">
        <f t="shared" si="54"/>
        <v>0</v>
      </c>
      <c r="C465" s="28" t="str">
        <f t="shared" si="55"/>
        <v/>
      </c>
      <c r="D465" s="28" t="str">
        <f t="shared" si="56"/>
        <v/>
      </c>
      <c r="E465" s="28">
        <f t="shared" si="57"/>
        <v>0</v>
      </c>
      <c r="F465" s="28">
        <f t="shared" si="58"/>
        <v>0</v>
      </c>
      <c r="G465" s="28" t="str">
        <f t="shared" si="59"/>
        <v/>
      </c>
      <c r="H465" s="45">
        <f>IF(AND(M465&gt;0,M465&lt;=STATS!$C$22),1,"")</f>
        <v>1</v>
      </c>
      <c r="J465" s="11">
        <v>464</v>
      </c>
      <c r="K465">
        <v>46.09769</v>
      </c>
      <c r="L465">
        <v>-91.221059999999994</v>
      </c>
      <c r="M465" s="4">
        <v>11</v>
      </c>
      <c r="N465" s="4" t="s">
        <v>225</v>
      </c>
      <c r="R465" s="7"/>
      <c r="S465" s="7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EZ465" s="42"/>
      <c r="FA465" s="42"/>
      <c r="FB465" s="42"/>
      <c r="FC465" s="42"/>
      <c r="FD465" s="42"/>
    </row>
    <row r="466" spans="2:160">
      <c r="B466" s="28">
        <f t="shared" si="54"/>
        <v>0</v>
      </c>
      <c r="C466" s="28" t="str">
        <f t="shared" si="55"/>
        <v/>
      </c>
      <c r="D466" s="28" t="str">
        <f t="shared" si="56"/>
        <v/>
      </c>
      <c r="E466" s="28">
        <f t="shared" si="57"/>
        <v>0</v>
      </c>
      <c r="F466" s="28">
        <f t="shared" si="58"/>
        <v>0</v>
      </c>
      <c r="G466" s="28" t="str">
        <f t="shared" si="59"/>
        <v/>
      </c>
      <c r="H466" s="45">
        <f>IF(AND(M466&gt;0,M466&lt;=STATS!$C$22),1,"")</f>
        <v>1</v>
      </c>
      <c r="J466" s="11">
        <v>465</v>
      </c>
      <c r="K466">
        <v>46.097700000000003</v>
      </c>
      <c r="L466">
        <v>-91.220219999999998</v>
      </c>
      <c r="M466" s="4">
        <v>8</v>
      </c>
      <c r="N466" s="4" t="s">
        <v>225</v>
      </c>
      <c r="R466" s="7"/>
      <c r="S466" s="7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EZ466" s="42"/>
      <c r="FA466" s="42"/>
      <c r="FB466" s="42"/>
      <c r="FC466" s="42"/>
      <c r="FD466" s="42"/>
    </row>
    <row r="467" spans="2:160">
      <c r="B467" s="28">
        <f t="shared" si="54"/>
        <v>0</v>
      </c>
      <c r="C467" s="28" t="str">
        <f t="shared" si="55"/>
        <v/>
      </c>
      <c r="D467" s="28" t="str">
        <f t="shared" si="56"/>
        <v/>
      </c>
      <c r="E467" s="28" t="str">
        <f t="shared" si="57"/>
        <v/>
      </c>
      <c r="F467" s="28" t="str">
        <f t="shared" si="58"/>
        <v/>
      </c>
      <c r="G467" s="28" t="str">
        <f t="shared" si="59"/>
        <v/>
      </c>
      <c r="H467" s="45" t="str">
        <f>IF(AND(M467&gt;0,M467&lt;=STATS!$C$22),1,"")</f>
        <v/>
      </c>
      <c r="J467" s="11">
        <v>466</v>
      </c>
      <c r="K467">
        <v>46.097709999999999</v>
      </c>
      <c r="L467">
        <v>-91.219369999999998</v>
      </c>
      <c r="M467" s="4">
        <v>22</v>
      </c>
      <c r="R467" s="7"/>
      <c r="S467" s="7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EZ467" s="42"/>
      <c r="FA467" s="42"/>
      <c r="FB467" s="42"/>
      <c r="FC467" s="42"/>
      <c r="FD467" s="42"/>
    </row>
    <row r="468" spans="2:160">
      <c r="B468" s="28">
        <f t="shared" si="54"/>
        <v>0</v>
      </c>
      <c r="C468" s="28" t="str">
        <f t="shared" si="55"/>
        <v/>
      </c>
      <c r="D468" s="28" t="str">
        <f t="shared" si="56"/>
        <v/>
      </c>
      <c r="E468" s="28" t="str">
        <f t="shared" si="57"/>
        <v/>
      </c>
      <c r="F468" s="28" t="str">
        <f t="shared" si="58"/>
        <v/>
      </c>
      <c r="G468" s="28" t="str">
        <f t="shared" si="59"/>
        <v/>
      </c>
      <c r="H468" s="45" t="str">
        <f>IF(AND(M468&gt;0,M468&lt;=STATS!$C$22),1,"")</f>
        <v/>
      </c>
      <c r="J468" s="11">
        <v>467</v>
      </c>
      <c r="K468">
        <v>46.097720000000002</v>
      </c>
      <c r="L468">
        <v>-91.218540000000004</v>
      </c>
      <c r="M468" s="4">
        <v>35</v>
      </c>
      <c r="R468" s="7"/>
      <c r="S468" s="7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EZ468" s="42"/>
      <c r="FA468" s="42"/>
      <c r="FB468" s="42"/>
      <c r="FC468" s="42"/>
      <c r="FD468" s="42"/>
    </row>
    <row r="469" spans="2:160">
      <c r="B469" s="28">
        <f t="shared" si="54"/>
        <v>0</v>
      </c>
      <c r="C469" s="28" t="str">
        <f t="shared" si="55"/>
        <v/>
      </c>
      <c r="D469" s="28" t="str">
        <f t="shared" si="56"/>
        <v/>
      </c>
      <c r="E469" s="28" t="str">
        <f t="shared" si="57"/>
        <v/>
      </c>
      <c r="F469" s="28" t="str">
        <f t="shared" si="58"/>
        <v/>
      </c>
      <c r="G469" s="28" t="str">
        <f t="shared" si="59"/>
        <v/>
      </c>
      <c r="H469" s="45" t="str">
        <f>IF(AND(M469&gt;0,M469&lt;=STATS!$C$22),1,"")</f>
        <v/>
      </c>
      <c r="J469" s="11">
        <v>468</v>
      </c>
      <c r="K469">
        <v>46.097729999999999</v>
      </c>
      <c r="L469">
        <v>-91.217690000000005</v>
      </c>
      <c r="M469" s="4">
        <v>31</v>
      </c>
      <c r="R469" s="7"/>
      <c r="S469" s="7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EZ469" s="42"/>
      <c r="FA469" s="42"/>
      <c r="FB469" s="42"/>
      <c r="FC469" s="42"/>
      <c r="FD469" s="42"/>
    </row>
    <row r="470" spans="2:160">
      <c r="B470" s="28">
        <f t="shared" si="54"/>
        <v>0</v>
      </c>
      <c r="C470" s="28" t="str">
        <f t="shared" si="55"/>
        <v/>
      </c>
      <c r="D470" s="28" t="str">
        <f t="shared" si="56"/>
        <v/>
      </c>
      <c r="E470" s="28" t="str">
        <f t="shared" si="57"/>
        <v/>
      </c>
      <c r="F470" s="28" t="str">
        <f t="shared" si="58"/>
        <v/>
      </c>
      <c r="G470" s="28" t="str">
        <f t="shared" si="59"/>
        <v/>
      </c>
      <c r="H470" s="45" t="str">
        <f>IF(AND(M470&gt;0,M470&lt;=STATS!$C$22),1,"")</f>
        <v/>
      </c>
      <c r="J470" s="11">
        <v>469</v>
      </c>
      <c r="K470">
        <v>46.097740000000002</v>
      </c>
      <c r="L470">
        <v>-91.216849999999994</v>
      </c>
      <c r="M470" s="4">
        <v>24.5</v>
      </c>
      <c r="R470" s="7"/>
      <c r="S470" s="7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EZ470" s="42"/>
      <c r="FA470" s="42"/>
      <c r="FB470" s="42"/>
      <c r="FC470" s="42"/>
      <c r="FD470" s="42"/>
    </row>
    <row r="471" spans="2:160">
      <c r="B471" s="28">
        <f t="shared" si="54"/>
        <v>0</v>
      </c>
      <c r="C471" s="28" t="str">
        <f t="shared" si="55"/>
        <v/>
      </c>
      <c r="D471" s="28" t="str">
        <f t="shared" si="56"/>
        <v/>
      </c>
      <c r="E471" s="28" t="str">
        <f t="shared" si="57"/>
        <v/>
      </c>
      <c r="F471" s="28" t="str">
        <f t="shared" si="58"/>
        <v/>
      </c>
      <c r="G471" s="28" t="str">
        <f t="shared" si="59"/>
        <v/>
      </c>
      <c r="H471" s="45" t="str">
        <f>IF(AND(M471&gt;0,M471&lt;=STATS!$C$22),1,"")</f>
        <v/>
      </c>
      <c r="J471" s="11">
        <v>470</v>
      </c>
      <c r="K471">
        <v>46.097749999999998</v>
      </c>
      <c r="L471">
        <v>-91.216009999999997</v>
      </c>
      <c r="M471" s="4">
        <v>23.5</v>
      </c>
      <c r="R471" s="7"/>
      <c r="S471" s="7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EZ471" s="42"/>
      <c r="FA471" s="42"/>
      <c r="FB471" s="42"/>
      <c r="FC471" s="42"/>
      <c r="FD471" s="42"/>
    </row>
    <row r="472" spans="2:160">
      <c r="B472" s="28">
        <f t="shared" si="54"/>
        <v>1</v>
      </c>
      <c r="C472" s="28">
        <f t="shared" si="55"/>
        <v>1</v>
      </c>
      <c r="D472" s="28" t="str">
        <f t="shared" si="56"/>
        <v/>
      </c>
      <c r="E472" s="28">
        <f t="shared" si="57"/>
        <v>1</v>
      </c>
      <c r="F472" s="28">
        <f t="shared" si="58"/>
        <v>0</v>
      </c>
      <c r="G472" s="28">
        <f t="shared" si="59"/>
        <v>9</v>
      </c>
      <c r="H472" s="45">
        <f>IF(AND(M472&gt;0,M472&lt;=STATS!$C$22),1,"")</f>
        <v>1</v>
      </c>
      <c r="J472" s="11">
        <v>471</v>
      </c>
      <c r="K472">
        <v>46.097760000000001</v>
      </c>
      <c r="L472">
        <v>-91.215170000000001</v>
      </c>
      <c r="M472" s="4">
        <v>9</v>
      </c>
      <c r="N472" s="4" t="s">
        <v>223</v>
      </c>
      <c r="R472" s="7"/>
      <c r="S472" s="7">
        <v>2</v>
      </c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EZ472" s="42"/>
      <c r="FA472" s="42"/>
      <c r="FB472" s="42"/>
      <c r="FC472" s="42"/>
      <c r="FD472" s="42"/>
    </row>
    <row r="473" spans="2:160">
      <c r="B473" s="28">
        <f t="shared" si="54"/>
        <v>0</v>
      </c>
      <c r="C473" s="28" t="str">
        <f t="shared" si="55"/>
        <v/>
      </c>
      <c r="D473" s="28" t="str">
        <f t="shared" si="56"/>
        <v/>
      </c>
      <c r="E473" s="28">
        <f t="shared" si="57"/>
        <v>0</v>
      </c>
      <c r="F473" s="28">
        <f t="shared" si="58"/>
        <v>0</v>
      </c>
      <c r="G473" s="28" t="str">
        <f t="shared" si="59"/>
        <v/>
      </c>
      <c r="H473" s="45">
        <f>IF(AND(M473&gt;0,M473&lt;=STATS!$C$22),1,"")</f>
        <v>1</v>
      </c>
      <c r="J473" s="11">
        <v>472</v>
      </c>
      <c r="K473">
        <v>46.097769999999997</v>
      </c>
      <c r="L473">
        <v>-91.214330000000004</v>
      </c>
      <c r="M473" s="4">
        <v>0.5</v>
      </c>
      <c r="N473" s="4" t="s">
        <v>224</v>
      </c>
      <c r="R473" s="7"/>
      <c r="S473" s="7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EZ473" s="42"/>
      <c r="FA473" s="42"/>
      <c r="FB473" s="42"/>
      <c r="FC473" s="42"/>
      <c r="FD473" s="42"/>
    </row>
    <row r="474" spans="2:160">
      <c r="B474" s="28">
        <f t="shared" si="54"/>
        <v>0</v>
      </c>
      <c r="C474" s="28" t="str">
        <f t="shared" si="55"/>
        <v/>
      </c>
      <c r="D474" s="28" t="str">
        <f t="shared" si="56"/>
        <v/>
      </c>
      <c r="E474" s="28">
        <f t="shared" si="57"/>
        <v>0</v>
      </c>
      <c r="F474" s="28">
        <f t="shared" si="58"/>
        <v>0</v>
      </c>
      <c r="G474" s="28" t="str">
        <f t="shared" si="59"/>
        <v/>
      </c>
      <c r="H474" s="45">
        <f>IF(AND(M474&gt;0,M474&lt;=STATS!$C$22),1,"")</f>
        <v>1</v>
      </c>
      <c r="J474" s="11">
        <v>473</v>
      </c>
      <c r="K474">
        <v>46.098239999999997</v>
      </c>
      <c r="L474">
        <v>-91.224429999999998</v>
      </c>
      <c r="M474" s="4">
        <v>9</v>
      </c>
      <c r="N474" s="4" t="s">
        <v>224</v>
      </c>
      <c r="R474" s="7"/>
      <c r="S474" s="7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EZ474" s="42"/>
      <c r="FA474" s="42"/>
      <c r="FB474" s="42"/>
      <c r="FC474" s="42"/>
      <c r="FD474" s="42"/>
    </row>
    <row r="475" spans="2:160">
      <c r="B475" s="28">
        <f t="shared" si="54"/>
        <v>0</v>
      </c>
      <c r="C475" s="28" t="str">
        <f t="shared" si="55"/>
        <v/>
      </c>
      <c r="D475" s="28" t="str">
        <f t="shared" si="56"/>
        <v/>
      </c>
      <c r="E475" s="28">
        <f t="shared" si="57"/>
        <v>0</v>
      </c>
      <c r="F475" s="28">
        <f t="shared" si="58"/>
        <v>0</v>
      </c>
      <c r="G475" s="28" t="str">
        <f t="shared" si="59"/>
        <v/>
      </c>
      <c r="H475" s="45">
        <f>IF(AND(M475&gt;0,M475&lt;=STATS!$C$22),1,"")</f>
        <v>1</v>
      </c>
      <c r="J475" s="11">
        <v>474</v>
      </c>
      <c r="K475">
        <v>46.09825</v>
      </c>
      <c r="L475">
        <v>-91.223590000000002</v>
      </c>
      <c r="M475" s="4">
        <v>13</v>
      </c>
      <c r="N475" s="4" t="s">
        <v>225</v>
      </c>
      <c r="R475" s="7"/>
      <c r="S475" s="7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EZ475" s="42"/>
      <c r="FA475" s="42"/>
      <c r="FB475" s="42"/>
      <c r="FC475" s="42"/>
      <c r="FD475" s="42"/>
    </row>
    <row r="476" spans="2:160">
      <c r="B476" s="28">
        <f t="shared" si="54"/>
        <v>0</v>
      </c>
      <c r="C476" s="28" t="str">
        <f t="shared" si="55"/>
        <v/>
      </c>
      <c r="D476" s="28" t="str">
        <f t="shared" si="56"/>
        <v/>
      </c>
      <c r="E476" s="28">
        <f t="shared" si="57"/>
        <v>0</v>
      </c>
      <c r="F476" s="28">
        <f t="shared" si="58"/>
        <v>0</v>
      </c>
      <c r="G476" s="28" t="str">
        <f t="shared" si="59"/>
        <v/>
      </c>
      <c r="H476" s="45">
        <f>IF(AND(M476&gt;0,M476&lt;=STATS!$C$22),1,"")</f>
        <v>1</v>
      </c>
      <c r="J476" s="11">
        <v>475</v>
      </c>
      <c r="K476">
        <v>46.098260000000003</v>
      </c>
      <c r="L476">
        <v>-91.222750000000005</v>
      </c>
      <c r="M476" s="4">
        <v>7</v>
      </c>
      <c r="N476" s="4" t="s">
        <v>225</v>
      </c>
      <c r="R476" s="7"/>
      <c r="S476" s="7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EZ476" s="42"/>
      <c r="FA476" s="42"/>
      <c r="FB476" s="42"/>
      <c r="FC476" s="42"/>
      <c r="FD476" s="42"/>
    </row>
    <row r="477" spans="2:160">
      <c r="B477" s="28">
        <f t="shared" si="54"/>
        <v>1</v>
      </c>
      <c r="C477" s="28">
        <f t="shared" si="55"/>
        <v>1</v>
      </c>
      <c r="D477" s="28" t="str">
        <f t="shared" si="56"/>
        <v/>
      </c>
      <c r="E477" s="28">
        <f t="shared" si="57"/>
        <v>1</v>
      </c>
      <c r="F477" s="28">
        <f t="shared" si="58"/>
        <v>0</v>
      </c>
      <c r="G477" s="28">
        <f t="shared" si="59"/>
        <v>10</v>
      </c>
      <c r="H477" s="45">
        <f>IF(AND(M477&gt;0,M477&lt;=STATS!$C$22),1,"")</f>
        <v>1</v>
      </c>
      <c r="J477" s="11">
        <v>476</v>
      </c>
      <c r="K477">
        <v>46.098269999999999</v>
      </c>
      <c r="L477">
        <v>-91.221909999999994</v>
      </c>
      <c r="M477" s="4">
        <v>10</v>
      </c>
      <c r="N477" s="4" t="s">
        <v>223</v>
      </c>
      <c r="R477" s="7"/>
      <c r="S477" s="7">
        <v>3</v>
      </c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EZ477" s="42"/>
      <c r="FA477" s="42"/>
      <c r="FB477" s="42"/>
      <c r="FC477" s="42"/>
      <c r="FD477" s="42"/>
    </row>
    <row r="478" spans="2:160">
      <c r="B478" s="28">
        <f t="shared" si="54"/>
        <v>0</v>
      </c>
      <c r="C478" s="28" t="str">
        <f t="shared" si="55"/>
        <v/>
      </c>
      <c r="D478" s="28" t="str">
        <f t="shared" si="56"/>
        <v/>
      </c>
      <c r="E478" s="28" t="str">
        <f t="shared" si="57"/>
        <v/>
      </c>
      <c r="F478" s="28" t="str">
        <f t="shared" si="58"/>
        <v/>
      </c>
      <c r="G478" s="28" t="str">
        <f t="shared" si="59"/>
        <v/>
      </c>
      <c r="H478" s="45" t="str">
        <f>IF(AND(M478&gt;0,M478&lt;=STATS!$C$22),1,"")</f>
        <v/>
      </c>
      <c r="J478" s="11">
        <v>477</v>
      </c>
      <c r="K478">
        <v>46.098280000000003</v>
      </c>
      <c r="L478">
        <v>-91.221069999999997</v>
      </c>
      <c r="M478" s="4">
        <v>26.5</v>
      </c>
      <c r="R478" s="7"/>
      <c r="S478" s="7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EZ478" s="42"/>
      <c r="FA478" s="42"/>
      <c r="FB478" s="42"/>
      <c r="FC478" s="42"/>
      <c r="FD478" s="42"/>
    </row>
    <row r="479" spans="2:160">
      <c r="B479" s="28">
        <f t="shared" si="54"/>
        <v>0</v>
      </c>
      <c r="C479" s="28" t="str">
        <f t="shared" si="55"/>
        <v/>
      </c>
      <c r="D479" s="28" t="str">
        <f t="shared" si="56"/>
        <v/>
      </c>
      <c r="E479" s="28" t="str">
        <f t="shared" si="57"/>
        <v/>
      </c>
      <c r="F479" s="28" t="str">
        <f t="shared" si="58"/>
        <v/>
      </c>
      <c r="G479" s="28" t="str">
        <f t="shared" si="59"/>
        <v/>
      </c>
      <c r="H479" s="45" t="str">
        <f>IF(AND(M479&gt;0,M479&lt;=STATS!$C$22),1,"")</f>
        <v/>
      </c>
      <c r="J479" s="11">
        <v>478</v>
      </c>
      <c r="K479">
        <v>46.098289999999999</v>
      </c>
      <c r="L479">
        <v>-91.220230000000001</v>
      </c>
      <c r="M479" s="4">
        <v>18.5</v>
      </c>
      <c r="N479" s="4" t="s">
        <v>225</v>
      </c>
      <c r="R479" s="7"/>
      <c r="S479" s="7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EZ479" s="42"/>
      <c r="FA479" s="42"/>
      <c r="FB479" s="42"/>
      <c r="FC479" s="42"/>
      <c r="FD479" s="42"/>
    </row>
    <row r="480" spans="2:160">
      <c r="B480" s="28">
        <f t="shared" si="54"/>
        <v>0</v>
      </c>
      <c r="C480" s="28" t="str">
        <f t="shared" si="55"/>
        <v/>
      </c>
      <c r="D480" s="28" t="str">
        <f t="shared" si="56"/>
        <v/>
      </c>
      <c r="E480" s="28" t="str">
        <f t="shared" si="57"/>
        <v/>
      </c>
      <c r="F480" s="28" t="str">
        <f t="shared" si="58"/>
        <v/>
      </c>
      <c r="G480" s="28" t="str">
        <f t="shared" si="59"/>
        <v/>
      </c>
      <c r="H480" s="45" t="str">
        <f>IF(AND(M480&gt;0,M480&lt;=STATS!$C$22),1,"")</f>
        <v/>
      </c>
      <c r="J480" s="11">
        <v>479</v>
      </c>
      <c r="K480">
        <v>46.098300000000002</v>
      </c>
      <c r="L480">
        <v>-91.219390000000004</v>
      </c>
      <c r="M480" s="4">
        <v>31.5</v>
      </c>
      <c r="R480" s="7"/>
      <c r="S480" s="7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EZ480" s="42"/>
      <c r="FA480" s="42"/>
      <c r="FB480" s="42"/>
      <c r="FC480" s="42"/>
      <c r="FD480" s="42"/>
    </row>
    <row r="481" spans="2:160">
      <c r="B481" s="28">
        <f t="shared" si="54"/>
        <v>0</v>
      </c>
      <c r="C481" s="28" t="str">
        <f t="shared" si="55"/>
        <v/>
      </c>
      <c r="D481" s="28" t="str">
        <f t="shared" si="56"/>
        <v/>
      </c>
      <c r="E481" s="28" t="str">
        <f t="shared" si="57"/>
        <v/>
      </c>
      <c r="F481" s="28" t="str">
        <f t="shared" si="58"/>
        <v/>
      </c>
      <c r="G481" s="28" t="str">
        <f t="shared" si="59"/>
        <v/>
      </c>
      <c r="H481" s="45" t="str">
        <f>IF(AND(M481&gt;0,M481&lt;=STATS!$C$22),1,"")</f>
        <v/>
      </c>
      <c r="J481" s="11">
        <v>480</v>
      </c>
      <c r="K481">
        <v>46.098309999999998</v>
      </c>
      <c r="L481">
        <v>-91.218549999999993</v>
      </c>
      <c r="M481" s="4">
        <v>28.5</v>
      </c>
      <c r="R481" s="7"/>
      <c r="S481" s="7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EZ481" s="42"/>
      <c r="FA481" s="42"/>
      <c r="FB481" s="42"/>
      <c r="FC481" s="42"/>
      <c r="FD481" s="42"/>
    </row>
    <row r="482" spans="2:160">
      <c r="B482" s="28">
        <f t="shared" si="54"/>
        <v>0</v>
      </c>
      <c r="C482" s="28" t="str">
        <f t="shared" si="55"/>
        <v/>
      </c>
      <c r="D482" s="28" t="str">
        <f t="shared" si="56"/>
        <v/>
      </c>
      <c r="E482" s="28" t="str">
        <f t="shared" si="57"/>
        <v/>
      </c>
      <c r="F482" s="28" t="str">
        <f t="shared" si="58"/>
        <v/>
      </c>
      <c r="G482" s="28" t="str">
        <f t="shared" si="59"/>
        <v/>
      </c>
      <c r="H482" s="45" t="str">
        <f>IF(AND(M482&gt;0,M482&lt;=STATS!$C$22),1,"")</f>
        <v/>
      </c>
      <c r="J482" s="11">
        <v>481</v>
      </c>
      <c r="K482">
        <v>46.098320000000001</v>
      </c>
      <c r="L482">
        <v>-91.217709999999997</v>
      </c>
      <c r="M482" s="4">
        <v>28</v>
      </c>
      <c r="R482" s="7"/>
      <c r="S482" s="7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EZ482" s="42"/>
      <c r="FA482" s="42"/>
      <c r="FB482" s="42"/>
      <c r="FC482" s="42"/>
      <c r="FD482" s="42"/>
    </row>
    <row r="483" spans="2:160">
      <c r="B483" s="28">
        <f t="shared" si="54"/>
        <v>0</v>
      </c>
      <c r="C483" s="28" t="str">
        <f t="shared" si="55"/>
        <v/>
      </c>
      <c r="D483" s="28" t="str">
        <f t="shared" si="56"/>
        <v/>
      </c>
      <c r="E483" s="28" t="str">
        <f t="shared" si="57"/>
        <v/>
      </c>
      <c r="F483" s="28" t="str">
        <f t="shared" si="58"/>
        <v/>
      </c>
      <c r="G483" s="28" t="str">
        <f t="shared" si="59"/>
        <v/>
      </c>
      <c r="H483" s="45" t="str">
        <f>IF(AND(M483&gt;0,M483&lt;=STATS!$C$22),1,"")</f>
        <v/>
      </c>
      <c r="J483" s="11">
        <v>482</v>
      </c>
      <c r="K483">
        <v>46.098329999999997</v>
      </c>
      <c r="L483">
        <v>-91.21687</v>
      </c>
      <c r="M483" s="4">
        <v>29.5</v>
      </c>
      <c r="R483" s="7"/>
      <c r="S483" s="7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EZ483" s="42"/>
      <c r="FA483" s="42"/>
      <c r="FB483" s="42"/>
      <c r="FC483" s="42"/>
      <c r="FD483" s="42"/>
    </row>
    <row r="484" spans="2:160">
      <c r="B484" s="28">
        <f t="shared" si="54"/>
        <v>0</v>
      </c>
      <c r="C484" s="28" t="str">
        <f t="shared" si="55"/>
        <v/>
      </c>
      <c r="D484" s="28" t="str">
        <f t="shared" si="56"/>
        <v/>
      </c>
      <c r="E484" s="28" t="str">
        <f t="shared" si="57"/>
        <v/>
      </c>
      <c r="F484" s="28" t="str">
        <f t="shared" si="58"/>
        <v/>
      </c>
      <c r="G484" s="28" t="str">
        <f t="shared" si="59"/>
        <v/>
      </c>
      <c r="H484" s="45" t="str">
        <f>IF(AND(M484&gt;0,M484&lt;=STATS!$C$22),1,"")</f>
        <v/>
      </c>
      <c r="J484" s="11">
        <v>483</v>
      </c>
      <c r="K484">
        <v>46.098329999999997</v>
      </c>
      <c r="L484">
        <v>-91.21602</v>
      </c>
      <c r="M484" s="4">
        <v>24</v>
      </c>
      <c r="R484" s="7"/>
      <c r="S484" s="7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EZ484" s="42"/>
      <c r="FA484" s="42"/>
      <c r="FB484" s="42"/>
      <c r="FC484" s="42"/>
      <c r="FD484" s="42"/>
    </row>
    <row r="485" spans="2:160">
      <c r="B485" s="28">
        <f t="shared" si="54"/>
        <v>0</v>
      </c>
      <c r="C485" s="28" t="str">
        <f t="shared" si="55"/>
        <v/>
      </c>
      <c r="D485" s="28" t="str">
        <f t="shared" si="56"/>
        <v/>
      </c>
      <c r="E485" s="28">
        <f t="shared" si="57"/>
        <v>0</v>
      </c>
      <c r="F485" s="28">
        <f t="shared" si="58"/>
        <v>0</v>
      </c>
      <c r="G485" s="28" t="str">
        <f t="shared" si="59"/>
        <v/>
      </c>
      <c r="H485" s="45">
        <f>IF(AND(M485&gt;0,M485&lt;=STATS!$C$22),1,"")</f>
        <v>1</v>
      </c>
      <c r="J485" s="11">
        <v>484</v>
      </c>
      <c r="K485">
        <v>46.09834</v>
      </c>
      <c r="L485">
        <v>-91.215180000000004</v>
      </c>
      <c r="M485" s="4">
        <v>4</v>
      </c>
      <c r="N485" s="4" t="s">
        <v>224</v>
      </c>
      <c r="R485" s="7"/>
      <c r="S485" s="7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EZ485" s="42"/>
      <c r="FA485" s="42"/>
      <c r="FB485" s="42"/>
      <c r="FC485" s="42"/>
      <c r="FD485" s="42"/>
    </row>
    <row r="486" spans="2:160">
      <c r="B486" s="28">
        <f t="shared" si="54"/>
        <v>0</v>
      </c>
      <c r="C486" s="28" t="str">
        <f t="shared" si="55"/>
        <v/>
      </c>
      <c r="D486" s="28" t="str">
        <f t="shared" si="56"/>
        <v/>
      </c>
      <c r="E486" s="28">
        <f t="shared" si="57"/>
        <v>0</v>
      </c>
      <c r="F486" s="28">
        <f t="shared" si="58"/>
        <v>0</v>
      </c>
      <c r="G486" s="28" t="str">
        <f t="shared" si="59"/>
        <v/>
      </c>
      <c r="H486" s="45">
        <f>IF(AND(M486&gt;0,M486&lt;=STATS!$C$22),1,"")</f>
        <v>1</v>
      </c>
      <c r="J486" s="11">
        <v>485</v>
      </c>
      <c r="K486">
        <v>46.09883</v>
      </c>
      <c r="L486">
        <v>-91.224450000000004</v>
      </c>
      <c r="M486" s="4">
        <v>8</v>
      </c>
      <c r="N486" s="4" t="s">
        <v>224</v>
      </c>
      <c r="R486" s="7"/>
      <c r="S486" s="7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EZ486" s="42"/>
      <c r="FA486" s="42"/>
      <c r="FB486" s="42"/>
      <c r="FC486" s="42"/>
      <c r="FD486" s="42"/>
    </row>
    <row r="487" spans="2:160">
      <c r="B487" s="28">
        <f t="shared" si="54"/>
        <v>0</v>
      </c>
      <c r="C487" s="28" t="str">
        <f t="shared" si="55"/>
        <v/>
      </c>
      <c r="D487" s="28" t="str">
        <f t="shared" si="56"/>
        <v/>
      </c>
      <c r="E487" s="28" t="str">
        <f t="shared" si="57"/>
        <v/>
      </c>
      <c r="F487" s="28" t="str">
        <f t="shared" si="58"/>
        <v/>
      </c>
      <c r="G487" s="28" t="str">
        <f t="shared" si="59"/>
        <v/>
      </c>
      <c r="H487" s="45" t="str">
        <f>IF(AND(M487&gt;0,M487&lt;=STATS!$C$22),1,"")</f>
        <v/>
      </c>
      <c r="J487" s="11">
        <v>486</v>
      </c>
      <c r="K487">
        <v>46.098840000000003</v>
      </c>
      <c r="L487">
        <v>-91.223600000000005</v>
      </c>
      <c r="M487" s="4">
        <v>33.5</v>
      </c>
      <c r="R487" s="7"/>
      <c r="S487" s="7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EZ487" s="42"/>
      <c r="FA487" s="42"/>
      <c r="FB487" s="42"/>
      <c r="FC487" s="42"/>
      <c r="FD487" s="42"/>
    </row>
    <row r="488" spans="2:160">
      <c r="B488" s="28">
        <f t="shared" si="54"/>
        <v>0</v>
      </c>
      <c r="C488" s="28" t="str">
        <f t="shared" si="55"/>
        <v/>
      </c>
      <c r="D488" s="28" t="str">
        <f t="shared" si="56"/>
        <v/>
      </c>
      <c r="E488" s="28" t="str">
        <f t="shared" si="57"/>
        <v/>
      </c>
      <c r="F488" s="28" t="str">
        <f t="shared" si="58"/>
        <v/>
      </c>
      <c r="G488" s="28" t="str">
        <f t="shared" si="59"/>
        <v/>
      </c>
      <c r="H488" s="45" t="str">
        <f>IF(AND(M488&gt;0,M488&lt;=STATS!$C$22),1,"")</f>
        <v/>
      </c>
      <c r="J488" s="11">
        <v>487</v>
      </c>
      <c r="K488">
        <v>46.098849999999999</v>
      </c>
      <c r="L488">
        <v>-91.222759999999994</v>
      </c>
      <c r="M488" s="4">
        <v>31.5</v>
      </c>
      <c r="R488" s="7"/>
      <c r="S488" s="7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EZ488" s="42"/>
      <c r="FA488" s="42"/>
      <c r="FB488" s="42"/>
      <c r="FC488" s="42"/>
      <c r="FD488" s="42"/>
    </row>
    <row r="489" spans="2:160">
      <c r="B489" s="28">
        <f t="shared" si="54"/>
        <v>0</v>
      </c>
      <c r="C489" s="28" t="str">
        <f t="shared" si="55"/>
        <v/>
      </c>
      <c r="D489" s="28" t="str">
        <f t="shared" si="56"/>
        <v/>
      </c>
      <c r="E489" s="28" t="str">
        <f t="shared" si="57"/>
        <v/>
      </c>
      <c r="F489" s="28" t="str">
        <f t="shared" si="58"/>
        <v/>
      </c>
      <c r="G489" s="28" t="str">
        <f t="shared" si="59"/>
        <v/>
      </c>
      <c r="H489" s="45" t="str">
        <f>IF(AND(M489&gt;0,M489&lt;=STATS!$C$22),1,"")</f>
        <v/>
      </c>
      <c r="J489" s="11">
        <v>488</v>
      </c>
      <c r="K489">
        <v>46.098860000000002</v>
      </c>
      <c r="L489">
        <v>-91.221919999999997</v>
      </c>
      <c r="M489" s="4">
        <v>31.5</v>
      </c>
      <c r="R489" s="7"/>
      <c r="S489" s="7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EZ489" s="42"/>
      <c r="FA489" s="42"/>
      <c r="FB489" s="42"/>
      <c r="FC489" s="42"/>
      <c r="FD489" s="42"/>
    </row>
    <row r="490" spans="2:160">
      <c r="B490" s="28">
        <f t="shared" si="54"/>
        <v>0</v>
      </c>
      <c r="C490" s="28" t="str">
        <f t="shared" si="55"/>
        <v/>
      </c>
      <c r="D490" s="28" t="str">
        <f t="shared" si="56"/>
        <v/>
      </c>
      <c r="E490" s="28" t="str">
        <f t="shared" si="57"/>
        <v/>
      </c>
      <c r="F490" s="28" t="str">
        <f t="shared" si="58"/>
        <v/>
      </c>
      <c r="G490" s="28" t="str">
        <f t="shared" si="59"/>
        <v/>
      </c>
      <c r="H490" s="45" t="str">
        <f>IF(AND(M490&gt;0,M490&lt;=STATS!$C$22),1,"")</f>
        <v/>
      </c>
      <c r="J490" s="11">
        <v>489</v>
      </c>
      <c r="K490">
        <v>46.098860000000002</v>
      </c>
      <c r="L490">
        <v>-91.221080000000001</v>
      </c>
      <c r="M490" s="4">
        <v>43</v>
      </c>
      <c r="R490" s="7"/>
      <c r="S490" s="7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EZ490" s="42"/>
      <c r="FA490" s="42"/>
      <c r="FB490" s="42"/>
      <c r="FC490" s="42"/>
      <c r="FD490" s="42"/>
    </row>
    <row r="491" spans="2:160">
      <c r="B491" s="28">
        <f t="shared" si="54"/>
        <v>0</v>
      </c>
      <c r="C491" s="28" t="str">
        <f t="shared" si="55"/>
        <v/>
      </c>
      <c r="D491" s="28" t="str">
        <f t="shared" si="56"/>
        <v/>
      </c>
      <c r="E491" s="28" t="str">
        <f t="shared" si="57"/>
        <v/>
      </c>
      <c r="F491" s="28" t="str">
        <f t="shared" si="58"/>
        <v/>
      </c>
      <c r="G491" s="28" t="str">
        <f t="shared" si="59"/>
        <v/>
      </c>
      <c r="H491" s="45" t="str">
        <f>IF(AND(M491&gt;0,M491&lt;=STATS!$C$22),1,"")</f>
        <v/>
      </c>
      <c r="J491" s="11">
        <v>490</v>
      </c>
      <c r="K491">
        <v>46.098869999999998</v>
      </c>
      <c r="L491">
        <v>-91.220240000000004</v>
      </c>
      <c r="M491" s="4">
        <v>33.5</v>
      </c>
      <c r="R491" s="7"/>
      <c r="S491" s="7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EZ491" s="42"/>
      <c r="FA491" s="42"/>
      <c r="FB491" s="42"/>
      <c r="FC491" s="42"/>
      <c r="FD491" s="42"/>
    </row>
    <row r="492" spans="2:160">
      <c r="B492" s="28">
        <f t="shared" si="54"/>
        <v>0</v>
      </c>
      <c r="C492" s="28" t="str">
        <f t="shared" si="55"/>
        <v/>
      </c>
      <c r="D492" s="28" t="str">
        <f t="shared" si="56"/>
        <v/>
      </c>
      <c r="E492" s="28" t="str">
        <f t="shared" si="57"/>
        <v/>
      </c>
      <c r="F492" s="28" t="str">
        <f t="shared" si="58"/>
        <v/>
      </c>
      <c r="G492" s="28" t="str">
        <f t="shared" si="59"/>
        <v/>
      </c>
      <c r="H492" s="45" t="str">
        <f>IF(AND(M492&gt;0,M492&lt;=STATS!$C$22),1,"")</f>
        <v/>
      </c>
      <c r="J492" s="11">
        <v>491</v>
      </c>
      <c r="K492">
        <v>46.098880000000001</v>
      </c>
      <c r="L492">
        <v>-91.219399999999993</v>
      </c>
      <c r="M492" s="4">
        <v>32.5</v>
      </c>
      <c r="R492" s="7"/>
      <c r="S492" s="7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EZ492" s="42"/>
      <c r="FA492" s="42"/>
      <c r="FB492" s="42"/>
      <c r="FC492" s="42"/>
      <c r="FD492" s="42"/>
    </row>
    <row r="493" spans="2:160">
      <c r="B493" s="28">
        <f t="shared" si="54"/>
        <v>0</v>
      </c>
      <c r="C493" s="28" t="str">
        <f t="shared" si="55"/>
        <v/>
      </c>
      <c r="D493" s="28" t="str">
        <f t="shared" si="56"/>
        <v/>
      </c>
      <c r="E493" s="28" t="str">
        <f t="shared" si="57"/>
        <v/>
      </c>
      <c r="F493" s="28" t="str">
        <f t="shared" si="58"/>
        <v/>
      </c>
      <c r="G493" s="28" t="str">
        <f t="shared" si="59"/>
        <v/>
      </c>
      <c r="H493" s="45" t="str">
        <f>IF(AND(M493&gt;0,M493&lt;=STATS!$C$22),1,"")</f>
        <v/>
      </c>
      <c r="J493" s="11">
        <v>492</v>
      </c>
      <c r="K493">
        <v>46.098889999999997</v>
      </c>
      <c r="L493">
        <v>-91.218559999999997</v>
      </c>
      <c r="M493" s="4">
        <v>29.5</v>
      </c>
      <c r="R493" s="7"/>
      <c r="S493" s="7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EZ493" s="42"/>
      <c r="FA493" s="42"/>
      <c r="FB493" s="42"/>
      <c r="FC493" s="42"/>
      <c r="FD493" s="42"/>
    </row>
    <row r="494" spans="2:160">
      <c r="B494" s="28">
        <f t="shared" si="54"/>
        <v>0</v>
      </c>
      <c r="C494" s="28" t="str">
        <f t="shared" si="55"/>
        <v/>
      </c>
      <c r="D494" s="28" t="str">
        <f t="shared" si="56"/>
        <v/>
      </c>
      <c r="E494" s="28" t="str">
        <f t="shared" si="57"/>
        <v/>
      </c>
      <c r="F494" s="28" t="str">
        <f t="shared" si="58"/>
        <v/>
      </c>
      <c r="G494" s="28" t="str">
        <f t="shared" si="59"/>
        <v/>
      </c>
      <c r="H494" s="45" t="str">
        <f>IF(AND(M494&gt;0,M494&lt;=STATS!$C$22),1,"")</f>
        <v/>
      </c>
      <c r="J494" s="11">
        <v>493</v>
      </c>
      <c r="K494">
        <v>46.0989</v>
      </c>
      <c r="L494">
        <v>-91.21772</v>
      </c>
      <c r="M494" s="4">
        <v>31.5</v>
      </c>
      <c r="R494" s="7"/>
      <c r="S494" s="7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EZ494" s="42"/>
      <c r="FA494" s="42"/>
      <c r="FB494" s="42"/>
      <c r="FC494" s="42"/>
      <c r="FD494" s="42"/>
    </row>
    <row r="495" spans="2:160">
      <c r="B495" s="28">
        <f t="shared" si="54"/>
        <v>0</v>
      </c>
      <c r="C495" s="28" t="str">
        <f t="shared" si="55"/>
        <v/>
      </c>
      <c r="D495" s="28" t="str">
        <f t="shared" si="56"/>
        <v/>
      </c>
      <c r="E495" s="28" t="str">
        <f t="shared" si="57"/>
        <v/>
      </c>
      <c r="F495" s="28" t="str">
        <f t="shared" si="58"/>
        <v/>
      </c>
      <c r="G495" s="28" t="str">
        <f t="shared" si="59"/>
        <v/>
      </c>
      <c r="H495" s="45" t="str">
        <f>IF(AND(M495&gt;0,M495&lt;=STATS!$C$22),1,"")</f>
        <v/>
      </c>
      <c r="J495" s="11">
        <v>494</v>
      </c>
      <c r="K495">
        <v>46.098909999999997</v>
      </c>
      <c r="L495">
        <v>-91.216880000000003</v>
      </c>
      <c r="M495" s="4">
        <v>27</v>
      </c>
      <c r="R495" s="7"/>
      <c r="S495" s="7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EZ495" s="42"/>
      <c r="FA495" s="42"/>
      <c r="FB495" s="42"/>
      <c r="FC495" s="42"/>
      <c r="FD495" s="42"/>
    </row>
    <row r="496" spans="2:160">
      <c r="B496" s="28">
        <f t="shared" si="54"/>
        <v>0</v>
      </c>
      <c r="C496" s="28" t="str">
        <f t="shared" si="55"/>
        <v/>
      </c>
      <c r="D496" s="28" t="str">
        <f t="shared" si="56"/>
        <v/>
      </c>
      <c r="E496" s="28">
        <f t="shared" si="57"/>
        <v>0</v>
      </c>
      <c r="F496" s="28">
        <f t="shared" si="58"/>
        <v>0</v>
      </c>
      <c r="G496" s="28" t="str">
        <f t="shared" si="59"/>
        <v/>
      </c>
      <c r="H496" s="45">
        <f>IF(AND(M496&gt;0,M496&lt;=STATS!$C$22),1,"")</f>
        <v>1</v>
      </c>
      <c r="J496" s="11">
        <v>495</v>
      </c>
      <c r="K496">
        <v>46.0991</v>
      </c>
      <c r="L496">
        <v>-91.19838</v>
      </c>
      <c r="M496" s="4">
        <v>3</v>
      </c>
      <c r="N496" s="4" t="s">
        <v>225</v>
      </c>
      <c r="R496" s="7"/>
      <c r="S496" s="7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EZ496" s="42"/>
      <c r="FA496" s="42"/>
      <c r="FB496" s="42"/>
      <c r="FC496" s="42"/>
      <c r="FD496" s="42"/>
    </row>
    <row r="497" spans="2:160">
      <c r="B497" s="28">
        <f t="shared" si="54"/>
        <v>0</v>
      </c>
      <c r="C497" s="28" t="str">
        <f t="shared" si="55"/>
        <v/>
      </c>
      <c r="D497" s="28" t="str">
        <f t="shared" si="56"/>
        <v/>
      </c>
      <c r="E497" s="28">
        <f t="shared" si="57"/>
        <v>0</v>
      </c>
      <c r="F497" s="28">
        <f t="shared" si="58"/>
        <v>0</v>
      </c>
      <c r="G497" s="28" t="str">
        <f t="shared" si="59"/>
        <v/>
      </c>
      <c r="H497" s="45">
        <f>IF(AND(M497&gt;0,M497&lt;=STATS!$C$22),1,"")</f>
        <v>1</v>
      </c>
      <c r="J497" s="11">
        <v>496</v>
      </c>
      <c r="K497">
        <v>46.099110000000003</v>
      </c>
      <c r="L497">
        <v>-91.197540000000004</v>
      </c>
      <c r="M497" s="4">
        <v>5</v>
      </c>
      <c r="N497" s="4" t="s">
        <v>223</v>
      </c>
      <c r="R497" s="7"/>
      <c r="S497" s="7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EZ497" s="42"/>
      <c r="FA497" s="42"/>
      <c r="FB497" s="42"/>
      <c r="FC497" s="42"/>
      <c r="FD497" s="42"/>
    </row>
    <row r="498" spans="2:160">
      <c r="B498" s="28">
        <f t="shared" si="54"/>
        <v>0</v>
      </c>
      <c r="C498" s="28" t="str">
        <f t="shared" si="55"/>
        <v/>
      </c>
      <c r="D498" s="28" t="str">
        <f t="shared" si="56"/>
        <v/>
      </c>
      <c r="E498" s="28">
        <f t="shared" si="57"/>
        <v>0</v>
      </c>
      <c r="F498" s="28">
        <f t="shared" si="58"/>
        <v>0</v>
      </c>
      <c r="G498" s="28" t="str">
        <f t="shared" si="59"/>
        <v/>
      </c>
      <c r="H498" s="45">
        <f>IF(AND(M498&gt;0,M498&lt;=STATS!$C$22),1,"")</f>
        <v>1</v>
      </c>
      <c r="J498" s="11">
        <v>497</v>
      </c>
      <c r="K498">
        <v>46.099119999999999</v>
      </c>
      <c r="L498">
        <v>-91.196700000000007</v>
      </c>
      <c r="M498" s="4">
        <v>5</v>
      </c>
      <c r="N498" s="4" t="s">
        <v>223</v>
      </c>
      <c r="R498" s="7"/>
      <c r="S498" s="7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EZ498" s="42"/>
      <c r="FA498" s="42"/>
      <c r="FB498" s="42"/>
      <c r="FC498" s="42"/>
      <c r="FD498" s="42"/>
    </row>
    <row r="499" spans="2:160">
      <c r="B499" s="28">
        <f t="shared" si="54"/>
        <v>0</v>
      </c>
      <c r="C499" s="28" t="str">
        <f t="shared" si="55"/>
        <v/>
      </c>
      <c r="D499" s="28" t="str">
        <f t="shared" si="56"/>
        <v/>
      </c>
      <c r="E499" s="28">
        <f t="shared" si="57"/>
        <v>0</v>
      </c>
      <c r="F499" s="28">
        <f t="shared" si="58"/>
        <v>0</v>
      </c>
      <c r="G499" s="28" t="str">
        <f t="shared" si="59"/>
        <v/>
      </c>
      <c r="H499" s="45">
        <f>IF(AND(M499&gt;0,M499&lt;=STATS!$C$22),1,"")</f>
        <v>1</v>
      </c>
      <c r="J499" s="11">
        <v>498</v>
      </c>
      <c r="K499">
        <v>46.099130000000002</v>
      </c>
      <c r="L499">
        <v>-91.195859999999996</v>
      </c>
      <c r="M499" s="4">
        <v>4.5</v>
      </c>
      <c r="N499" s="4" t="s">
        <v>223</v>
      </c>
      <c r="R499" s="7"/>
      <c r="S499" s="7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EZ499" s="42"/>
      <c r="FA499" s="42"/>
      <c r="FB499" s="42"/>
      <c r="FC499" s="42"/>
      <c r="FD499" s="42"/>
    </row>
    <row r="500" spans="2:160">
      <c r="B500" s="28">
        <f t="shared" si="54"/>
        <v>0</v>
      </c>
      <c r="C500" s="28" t="str">
        <f t="shared" si="55"/>
        <v/>
      </c>
      <c r="D500" s="28" t="str">
        <f t="shared" si="56"/>
        <v/>
      </c>
      <c r="E500" s="28">
        <f t="shared" si="57"/>
        <v>0</v>
      </c>
      <c r="F500" s="28">
        <f t="shared" si="58"/>
        <v>0</v>
      </c>
      <c r="G500" s="28" t="str">
        <f t="shared" si="59"/>
        <v/>
      </c>
      <c r="H500" s="45">
        <f>IF(AND(M500&gt;0,M500&lt;=STATS!$C$22),1,"")</f>
        <v>1</v>
      </c>
      <c r="J500" s="11">
        <v>499</v>
      </c>
      <c r="K500">
        <v>46.099139999999998</v>
      </c>
      <c r="L500">
        <v>-91.19502</v>
      </c>
      <c r="M500" s="4">
        <v>6</v>
      </c>
      <c r="N500" s="4" t="s">
        <v>223</v>
      </c>
      <c r="R500" s="7"/>
      <c r="S500" s="7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EZ500" s="42"/>
      <c r="FA500" s="42"/>
      <c r="FB500" s="42"/>
      <c r="FC500" s="42"/>
      <c r="FD500" s="42"/>
    </row>
    <row r="501" spans="2:160">
      <c r="B501" s="28">
        <f t="shared" si="54"/>
        <v>0</v>
      </c>
      <c r="C501" s="28" t="str">
        <f t="shared" si="55"/>
        <v/>
      </c>
      <c r="D501" s="28" t="str">
        <f t="shared" si="56"/>
        <v/>
      </c>
      <c r="E501" s="28">
        <f t="shared" si="57"/>
        <v>0</v>
      </c>
      <c r="F501" s="28">
        <f t="shared" si="58"/>
        <v>0</v>
      </c>
      <c r="G501" s="28" t="str">
        <f t="shared" si="59"/>
        <v/>
      </c>
      <c r="H501" s="45">
        <f>IF(AND(M501&gt;0,M501&lt;=STATS!$C$22),1,"")</f>
        <v>1</v>
      </c>
      <c r="J501" s="11">
        <v>500</v>
      </c>
      <c r="K501">
        <v>46.099409999999999</v>
      </c>
      <c r="L501">
        <v>-91.224459999999993</v>
      </c>
      <c r="M501" s="4">
        <v>12</v>
      </c>
      <c r="N501" s="4" t="s">
        <v>224</v>
      </c>
      <c r="R501" s="7"/>
      <c r="S501" s="7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EZ501" s="42"/>
      <c r="FA501" s="42"/>
      <c r="FB501" s="42"/>
      <c r="FC501" s="42"/>
      <c r="FD501" s="42"/>
    </row>
    <row r="502" spans="2:160">
      <c r="B502" s="28">
        <f t="shared" si="54"/>
        <v>0</v>
      </c>
      <c r="C502" s="28" t="str">
        <f t="shared" si="55"/>
        <v/>
      </c>
      <c r="D502" s="28" t="str">
        <f t="shared" si="56"/>
        <v/>
      </c>
      <c r="E502" s="28" t="str">
        <f t="shared" si="57"/>
        <v/>
      </c>
      <c r="F502" s="28" t="str">
        <f t="shared" si="58"/>
        <v/>
      </c>
      <c r="G502" s="28" t="str">
        <f t="shared" si="59"/>
        <v/>
      </c>
      <c r="H502" s="45" t="str">
        <f>IF(AND(M502&gt;0,M502&lt;=STATS!$C$22),1,"")</f>
        <v/>
      </c>
      <c r="J502" s="11">
        <v>501</v>
      </c>
      <c r="K502">
        <v>46.099420000000002</v>
      </c>
      <c r="L502">
        <v>-91.223619999999997</v>
      </c>
      <c r="M502" s="4">
        <v>40.5</v>
      </c>
      <c r="R502" s="7"/>
      <c r="S502" s="7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EZ502" s="42"/>
      <c r="FA502" s="42"/>
      <c r="FB502" s="42"/>
      <c r="FC502" s="42"/>
      <c r="FD502" s="42"/>
    </row>
    <row r="503" spans="2:160">
      <c r="B503" s="28">
        <f t="shared" si="54"/>
        <v>0</v>
      </c>
      <c r="C503" s="28" t="str">
        <f t="shared" si="55"/>
        <v/>
      </c>
      <c r="D503" s="28" t="str">
        <f t="shared" si="56"/>
        <v/>
      </c>
      <c r="E503" s="28" t="str">
        <f t="shared" si="57"/>
        <v/>
      </c>
      <c r="F503" s="28" t="str">
        <f t="shared" si="58"/>
        <v/>
      </c>
      <c r="G503" s="28" t="str">
        <f t="shared" si="59"/>
        <v/>
      </c>
      <c r="H503" s="45" t="str">
        <f>IF(AND(M503&gt;0,M503&lt;=STATS!$C$22),1,"")</f>
        <v/>
      </c>
      <c r="J503" s="11">
        <v>502</v>
      </c>
      <c r="K503">
        <v>46.099429999999998</v>
      </c>
      <c r="L503">
        <v>-91.22278</v>
      </c>
      <c r="M503" s="4">
        <v>46.5</v>
      </c>
      <c r="R503" s="7"/>
      <c r="S503" s="7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EZ503" s="42"/>
      <c r="FA503" s="42"/>
      <c r="FB503" s="42"/>
      <c r="FC503" s="42"/>
      <c r="FD503" s="42"/>
    </row>
    <row r="504" spans="2:160">
      <c r="B504" s="28">
        <f t="shared" si="54"/>
        <v>0</v>
      </c>
      <c r="C504" s="28" t="str">
        <f t="shared" si="55"/>
        <v/>
      </c>
      <c r="D504" s="28" t="str">
        <f t="shared" si="56"/>
        <v/>
      </c>
      <c r="E504" s="28" t="str">
        <f t="shared" si="57"/>
        <v/>
      </c>
      <c r="F504" s="28" t="str">
        <f t="shared" si="58"/>
        <v/>
      </c>
      <c r="G504" s="28" t="str">
        <f t="shared" si="59"/>
        <v/>
      </c>
      <c r="H504" s="45" t="str">
        <f>IF(AND(M504&gt;0,M504&lt;=STATS!$C$22),1,"")</f>
        <v/>
      </c>
      <c r="J504" s="11">
        <v>503</v>
      </c>
      <c r="K504">
        <v>46.099440000000001</v>
      </c>
      <c r="L504">
        <v>-91.221940000000004</v>
      </c>
      <c r="M504" s="4">
        <v>59</v>
      </c>
      <c r="R504" s="7"/>
      <c r="S504" s="7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EZ504" s="42"/>
      <c r="FA504" s="42"/>
      <c r="FB504" s="42"/>
      <c r="FC504" s="42"/>
      <c r="FD504" s="42"/>
    </row>
    <row r="505" spans="2:160">
      <c r="B505" s="28">
        <f t="shared" si="54"/>
        <v>0</v>
      </c>
      <c r="C505" s="28" t="str">
        <f t="shared" si="55"/>
        <v/>
      </c>
      <c r="D505" s="28" t="str">
        <f t="shared" si="56"/>
        <v/>
      </c>
      <c r="E505" s="28" t="str">
        <f t="shared" si="57"/>
        <v/>
      </c>
      <c r="F505" s="28" t="str">
        <f t="shared" si="58"/>
        <v/>
      </c>
      <c r="G505" s="28" t="str">
        <f t="shared" si="59"/>
        <v/>
      </c>
      <c r="H505" s="45" t="str">
        <f>IF(AND(M505&gt;0,M505&lt;=STATS!$C$22),1,"")</f>
        <v/>
      </c>
      <c r="J505" s="11">
        <v>504</v>
      </c>
      <c r="K505">
        <v>46.099449999999997</v>
      </c>
      <c r="L505">
        <v>-91.221100000000007</v>
      </c>
      <c r="M505" s="4">
        <v>61.5</v>
      </c>
      <c r="R505" s="7"/>
      <c r="S505" s="7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EZ505" s="42"/>
      <c r="FA505" s="42"/>
      <c r="FB505" s="42"/>
      <c r="FC505" s="42"/>
      <c r="FD505" s="42"/>
    </row>
    <row r="506" spans="2:160">
      <c r="B506" s="28">
        <f t="shared" si="54"/>
        <v>0</v>
      </c>
      <c r="C506" s="28" t="str">
        <f t="shared" si="55"/>
        <v/>
      </c>
      <c r="D506" s="28" t="str">
        <f t="shared" si="56"/>
        <v/>
      </c>
      <c r="E506" s="28" t="str">
        <f t="shared" si="57"/>
        <v/>
      </c>
      <c r="F506" s="28" t="str">
        <f t="shared" si="58"/>
        <v/>
      </c>
      <c r="G506" s="28" t="str">
        <f t="shared" si="59"/>
        <v/>
      </c>
      <c r="H506" s="45" t="str">
        <f>IF(AND(M506&gt;0,M506&lt;=STATS!$C$22),1,"")</f>
        <v/>
      </c>
      <c r="J506" s="11">
        <v>505</v>
      </c>
      <c r="K506">
        <v>46.099460000000001</v>
      </c>
      <c r="L506">
        <v>-91.220249999999993</v>
      </c>
      <c r="M506" s="4">
        <v>49.5</v>
      </c>
      <c r="R506" s="7"/>
      <c r="S506" s="7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EZ506" s="42"/>
      <c r="FA506" s="42"/>
      <c r="FB506" s="42"/>
      <c r="FC506" s="42"/>
      <c r="FD506" s="42"/>
    </row>
    <row r="507" spans="2:160">
      <c r="B507" s="28">
        <f t="shared" si="54"/>
        <v>0</v>
      </c>
      <c r="C507" s="28" t="str">
        <f t="shared" si="55"/>
        <v/>
      </c>
      <c r="D507" s="28" t="str">
        <f t="shared" si="56"/>
        <v/>
      </c>
      <c r="E507" s="28" t="str">
        <f t="shared" si="57"/>
        <v/>
      </c>
      <c r="F507" s="28" t="str">
        <f t="shared" si="58"/>
        <v/>
      </c>
      <c r="G507" s="28" t="str">
        <f t="shared" si="59"/>
        <v/>
      </c>
      <c r="H507" s="45" t="str">
        <f>IF(AND(M507&gt;0,M507&lt;=STATS!$C$22),1,"")</f>
        <v/>
      </c>
      <c r="J507" s="11">
        <v>506</v>
      </c>
      <c r="K507">
        <v>46.099469999999997</v>
      </c>
      <c r="L507">
        <v>-91.219409999999996</v>
      </c>
      <c r="M507" s="4">
        <v>36.5</v>
      </c>
      <c r="R507" s="7"/>
      <c r="S507" s="7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EZ507" s="42"/>
      <c r="FA507" s="42"/>
      <c r="FB507" s="42"/>
      <c r="FC507" s="42"/>
      <c r="FD507" s="42"/>
    </row>
    <row r="508" spans="2:160">
      <c r="B508" s="28">
        <f t="shared" si="54"/>
        <v>0</v>
      </c>
      <c r="C508" s="28" t="str">
        <f t="shared" si="55"/>
        <v/>
      </c>
      <c r="D508" s="28" t="str">
        <f t="shared" si="56"/>
        <v/>
      </c>
      <c r="E508" s="28" t="str">
        <f t="shared" si="57"/>
        <v/>
      </c>
      <c r="F508" s="28" t="str">
        <f t="shared" si="58"/>
        <v/>
      </c>
      <c r="G508" s="28" t="str">
        <f t="shared" si="59"/>
        <v/>
      </c>
      <c r="H508" s="45" t="str">
        <f>IF(AND(M508&gt;0,M508&lt;=STATS!$C$22),1,"")</f>
        <v/>
      </c>
      <c r="J508" s="11">
        <v>507</v>
      </c>
      <c r="K508">
        <v>46.09948</v>
      </c>
      <c r="L508">
        <v>-91.21857</v>
      </c>
      <c r="M508" s="4">
        <v>35.5</v>
      </c>
      <c r="R508" s="7"/>
      <c r="S508" s="7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EZ508" s="42"/>
      <c r="FA508" s="42"/>
      <c r="FB508" s="42"/>
      <c r="FC508" s="42"/>
      <c r="FD508" s="42"/>
    </row>
    <row r="509" spans="2:160">
      <c r="B509" s="28">
        <f t="shared" si="54"/>
        <v>0</v>
      </c>
      <c r="C509" s="28" t="str">
        <f t="shared" si="55"/>
        <v/>
      </c>
      <c r="D509" s="28" t="str">
        <f t="shared" si="56"/>
        <v/>
      </c>
      <c r="E509" s="28" t="str">
        <f t="shared" si="57"/>
        <v/>
      </c>
      <c r="F509" s="28" t="str">
        <f t="shared" si="58"/>
        <v/>
      </c>
      <c r="G509" s="28" t="str">
        <f t="shared" si="59"/>
        <v/>
      </c>
      <c r="H509" s="45" t="str">
        <f>IF(AND(M509&gt;0,M509&lt;=STATS!$C$22),1,"")</f>
        <v/>
      </c>
      <c r="J509" s="11">
        <v>508</v>
      </c>
      <c r="K509">
        <v>46.099490000000003</v>
      </c>
      <c r="L509">
        <v>-91.217730000000003</v>
      </c>
      <c r="M509" s="4">
        <v>26.5</v>
      </c>
      <c r="R509" s="7"/>
      <c r="S509" s="7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EZ509" s="42"/>
      <c r="FA509" s="42"/>
      <c r="FB509" s="42"/>
      <c r="FC509" s="42"/>
      <c r="FD509" s="42"/>
    </row>
    <row r="510" spans="2:160">
      <c r="B510" s="28">
        <f t="shared" si="54"/>
        <v>0</v>
      </c>
      <c r="C510" s="28" t="str">
        <f t="shared" si="55"/>
        <v/>
      </c>
      <c r="D510" s="28" t="str">
        <f t="shared" si="56"/>
        <v/>
      </c>
      <c r="E510" s="28">
        <f t="shared" si="57"/>
        <v>0</v>
      </c>
      <c r="F510" s="28">
        <f t="shared" si="58"/>
        <v>0</v>
      </c>
      <c r="G510" s="28" t="str">
        <f t="shared" si="59"/>
        <v/>
      </c>
      <c r="H510" s="45">
        <f>IF(AND(M510&gt;0,M510&lt;=STATS!$C$22),1,"")</f>
        <v>1</v>
      </c>
      <c r="J510" s="11">
        <v>509</v>
      </c>
      <c r="K510">
        <v>46.099670000000003</v>
      </c>
      <c r="L510">
        <v>-91.20008</v>
      </c>
      <c r="M510" s="4">
        <v>4.5</v>
      </c>
      <c r="N510" s="4" t="s">
        <v>223</v>
      </c>
      <c r="R510" s="7"/>
      <c r="S510" s="7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EZ510" s="42"/>
      <c r="FA510" s="42"/>
      <c r="FB510" s="42"/>
      <c r="FC510" s="42"/>
      <c r="FD510" s="42"/>
    </row>
    <row r="511" spans="2:160">
      <c r="B511" s="28">
        <f t="shared" si="54"/>
        <v>1</v>
      </c>
      <c r="C511" s="28">
        <f t="shared" si="55"/>
        <v>1</v>
      </c>
      <c r="D511" s="28" t="str">
        <f t="shared" si="56"/>
        <v/>
      </c>
      <c r="E511" s="28">
        <f t="shared" si="57"/>
        <v>1</v>
      </c>
      <c r="F511" s="28">
        <f t="shared" si="58"/>
        <v>0</v>
      </c>
      <c r="G511" s="28">
        <f t="shared" si="59"/>
        <v>5</v>
      </c>
      <c r="H511" s="45">
        <f>IF(AND(M511&gt;0,M511&lt;=STATS!$C$22),1,"")</f>
        <v>1</v>
      </c>
      <c r="J511" s="11">
        <v>510</v>
      </c>
      <c r="K511">
        <v>46.099679999999999</v>
      </c>
      <c r="L511">
        <v>-91.199240000000003</v>
      </c>
      <c r="M511" s="4">
        <v>5</v>
      </c>
      <c r="N511" s="4" t="s">
        <v>223</v>
      </c>
      <c r="R511" s="7"/>
      <c r="S511" s="7">
        <v>1</v>
      </c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EZ511" s="42"/>
      <c r="FA511" s="42"/>
      <c r="FB511" s="42"/>
      <c r="FC511" s="42"/>
      <c r="FD511" s="42"/>
    </row>
    <row r="512" spans="2:160">
      <c r="B512" s="28">
        <f t="shared" si="54"/>
        <v>0</v>
      </c>
      <c r="C512" s="28" t="str">
        <f t="shared" si="55"/>
        <v/>
      </c>
      <c r="D512" s="28" t="str">
        <f t="shared" si="56"/>
        <v/>
      </c>
      <c r="E512" s="28">
        <f t="shared" si="57"/>
        <v>0</v>
      </c>
      <c r="F512" s="28">
        <f t="shared" si="58"/>
        <v>0</v>
      </c>
      <c r="G512" s="28" t="str">
        <f t="shared" si="59"/>
        <v/>
      </c>
      <c r="H512" s="45">
        <f>IF(AND(M512&gt;0,M512&lt;=STATS!$C$22),1,"")</f>
        <v>1</v>
      </c>
      <c r="J512" s="11">
        <v>511</v>
      </c>
      <c r="K512">
        <v>46.099690000000002</v>
      </c>
      <c r="L512">
        <v>-91.198390000000003</v>
      </c>
      <c r="M512" s="4">
        <v>5.5</v>
      </c>
      <c r="N512" s="4" t="s">
        <v>223</v>
      </c>
      <c r="R512" s="7"/>
      <c r="S512" s="7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EZ512" s="42"/>
      <c r="FA512" s="42"/>
      <c r="FB512" s="42"/>
      <c r="FC512" s="42"/>
      <c r="FD512" s="42"/>
    </row>
    <row r="513" spans="2:160">
      <c r="B513" s="28">
        <f t="shared" si="54"/>
        <v>0</v>
      </c>
      <c r="C513" s="28" t="str">
        <f t="shared" si="55"/>
        <v/>
      </c>
      <c r="D513" s="28" t="str">
        <f t="shared" si="56"/>
        <v/>
      </c>
      <c r="E513" s="28">
        <f t="shared" si="57"/>
        <v>0</v>
      </c>
      <c r="F513" s="28">
        <f t="shared" si="58"/>
        <v>0</v>
      </c>
      <c r="G513" s="28" t="str">
        <f t="shared" si="59"/>
        <v/>
      </c>
      <c r="H513" s="45">
        <f>IF(AND(M513&gt;0,M513&lt;=STATS!$C$22),1,"")</f>
        <v>1</v>
      </c>
      <c r="J513" s="11">
        <v>512</v>
      </c>
      <c r="K513">
        <v>46.099699999999999</v>
      </c>
      <c r="L513">
        <v>-91.197550000000007</v>
      </c>
      <c r="M513" s="4">
        <v>5</v>
      </c>
      <c r="N513" s="4" t="s">
        <v>223</v>
      </c>
      <c r="R513" s="7"/>
      <c r="S513" s="7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EZ513" s="42"/>
      <c r="FA513" s="42"/>
      <c r="FB513" s="42"/>
      <c r="FC513" s="42"/>
      <c r="FD513" s="42"/>
    </row>
    <row r="514" spans="2:160">
      <c r="B514" s="28">
        <f t="shared" ref="B514:B577" si="60">COUNT(R514:EY514,FE514:FM514)</f>
        <v>0</v>
      </c>
      <c r="C514" s="28" t="str">
        <f t="shared" ref="C514:C577" si="61">IF(COUNT(R514:EY514,FE514:FM514)&gt;0,COUNT(R514:EY514,FE514:FM514),"")</f>
        <v/>
      </c>
      <c r="D514" s="28" t="str">
        <f t="shared" ref="D514:D577" si="62">IF(COUNT(T514:BJ514,BL514:BT514,BV514:CB514,CD514:EY514,FE514:FM514)&gt;0,COUNT(T514:BJ514,BL514:BT514,BV514:CB514,CD514:EY514,FE514:FM514),"")</f>
        <v/>
      </c>
      <c r="E514" s="28">
        <f t="shared" ref="E514:E577" si="63">IF(H514=1,COUNT(R514:EY514,FE514:FM514),"")</f>
        <v>0</v>
      </c>
      <c r="F514" s="28">
        <f t="shared" ref="F514:F577" si="64">IF(H514=1,COUNT(T514:BJ514,BL514:BT514,BV514:CB514,CD514:EY514,FE514:FM514),"")</f>
        <v>0</v>
      </c>
      <c r="G514" s="28" t="str">
        <f t="shared" ref="G514:G577" si="65">IF($B514&gt;=1,$M514,"")</f>
        <v/>
      </c>
      <c r="H514" s="45">
        <f>IF(AND(M514&gt;0,M514&lt;=STATS!$C$22),1,"")</f>
        <v>1</v>
      </c>
      <c r="J514" s="11">
        <v>513</v>
      </c>
      <c r="K514">
        <v>46.099710000000002</v>
      </c>
      <c r="L514">
        <v>-91.196709999999996</v>
      </c>
      <c r="M514" s="4">
        <v>6</v>
      </c>
      <c r="N514" s="4" t="s">
        <v>223</v>
      </c>
      <c r="R514" s="7"/>
      <c r="S514" s="7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EZ514" s="42"/>
      <c r="FA514" s="42"/>
      <c r="FB514" s="42"/>
      <c r="FC514" s="42"/>
      <c r="FD514" s="42"/>
    </row>
    <row r="515" spans="2:160">
      <c r="B515" s="28">
        <f t="shared" si="60"/>
        <v>0</v>
      </c>
      <c r="C515" s="28" t="str">
        <f t="shared" si="61"/>
        <v/>
      </c>
      <c r="D515" s="28" t="str">
        <f t="shared" si="62"/>
        <v/>
      </c>
      <c r="E515" s="28">
        <f t="shared" si="63"/>
        <v>0</v>
      </c>
      <c r="F515" s="28">
        <f t="shared" si="64"/>
        <v>0</v>
      </c>
      <c r="G515" s="28" t="str">
        <f t="shared" si="65"/>
        <v/>
      </c>
      <c r="H515" s="45">
        <f>IF(AND(M515&gt;0,M515&lt;=STATS!$C$22),1,"")</f>
        <v>1</v>
      </c>
      <c r="J515" s="11">
        <v>514</v>
      </c>
      <c r="K515">
        <v>46.099719999999998</v>
      </c>
      <c r="L515">
        <v>-91.195869999999999</v>
      </c>
      <c r="M515" s="4">
        <v>7</v>
      </c>
      <c r="N515" s="4" t="s">
        <v>223</v>
      </c>
      <c r="R515" s="7"/>
      <c r="S515" s="7" t="s">
        <v>227</v>
      </c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EZ515" s="42"/>
      <c r="FA515" s="42"/>
      <c r="FB515" s="42"/>
      <c r="FC515" s="42"/>
      <c r="FD515" s="42"/>
    </row>
    <row r="516" spans="2:160">
      <c r="B516" s="28">
        <f t="shared" si="60"/>
        <v>0</v>
      </c>
      <c r="C516" s="28" t="str">
        <f t="shared" si="61"/>
        <v/>
      </c>
      <c r="D516" s="28" t="str">
        <f t="shared" si="62"/>
        <v/>
      </c>
      <c r="E516" s="28">
        <f t="shared" si="63"/>
        <v>0</v>
      </c>
      <c r="F516" s="28">
        <f t="shared" si="64"/>
        <v>0</v>
      </c>
      <c r="G516" s="28" t="str">
        <f t="shared" si="65"/>
        <v/>
      </c>
      <c r="H516" s="45">
        <f>IF(AND(M516&gt;0,M516&lt;=STATS!$C$22),1,"")</f>
        <v>1</v>
      </c>
      <c r="J516" s="11">
        <v>515</v>
      </c>
      <c r="K516">
        <v>46.099719999999998</v>
      </c>
      <c r="L516">
        <v>-91.195030000000003</v>
      </c>
      <c r="M516" s="4">
        <v>4.5</v>
      </c>
      <c r="N516" s="4" t="s">
        <v>223</v>
      </c>
      <c r="R516" s="7"/>
      <c r="S516" s="7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EZ516" s="42"/>
      <c r="FA516" s="42"/>
      <c r="FB516" s="42"/>
      <c r="FC516" s="42"/>
      <c r="FD516" s="42"/>
    </row>
    <row r="517" spans="2:160">
      <c r="B517" s="28">
        <f t="shared" si="60"/>
        <v>0</v>
      </c>
      <c r="C517" s="28" t="str">
        <f t="shared" si="61"/>
        <v/>
      </c>
      <c r="D517" s="28" t="str">
        <f t="shared" si="62"/>
        <v/>
      </c>
      <c r="E517" s="28">
        <f t="shared" si="63"/>
        <v>0</v>
      </c>
      <c r="F517" s="28">
        <f t="shared" si="64"/>
        <v>0</v>
      </c>
      <c r="G517" s="28" t="str">
        <f t="shared" si="65"/>
        <v/>
      </c>
      <c r="H517" s="45">
        <f>IF(AND(M517&gt;0,M517&lt;=STATS!$C$22),1,"")</f>
        <v>1</v>
      </c>
      <c r="J517" s="11">
        <v>516</v>
      </c>
      <c r="K517">
        <v>46.099730000000001</v>
      </c>
      <c r="L517">
        <v>-91.194190000000006</v>
      </c>
      <c r="M517" s="4">
        <v>4.5</v>
      </c>
      <c r="N517" s="4" t="s">
        <v>223</v>
      </c>
      <c r="R517" s="7"/>
      <c r="S517" s="7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EZ517" s="42"/>
      <c r="FA517" s="42"/>
      <c r="FB517" s="42"/>
      <c r="FC517" s="42"/>
      <c r="FD517" s="42"/>
    </row>
    <row r="518" spans="2:160">
      <c r="B518" s="28">
        <f t="shared" si="60"/>
        <v>0</v>
      </c>
      <c r="C518" s="28" t="str">
        <f t="shared" si="61"/>
        <v/>
      </c>
      <c r="D518" s="28" t="str">
        <f t="shared" si="62"/>
        <v/>
      </c>
      <c r="E518" s="28">
        <f t="shared" si="63"/>
        <v>0</v>
      </c>
      <c r="F518" s="28">
        <f t="shared" si="64"/>
        <v>0</v>
      </c>
      <c r="G518" s="28" t="str">
        <f t="shared" si="65"/>
        <v/>
      </c>
      <c r="H518" s="45">
        <f>IF(AND(M518&gt;0,M518&lt;=STATS!$C$22),1,"")</f>
        <v>1</v>
      </c>
      <c r="J518" s="11">
        <v>517</v>
      </c>
      <c r="K518">
        <v>46.099989999999998</v>
      </c>
      <c r="L518">
        <v>-91.225309999999993</v>
      </c>
      <c r="M518" s="4">
        <v>3</v>
      </c>
      <c r="N518" s="4" t="s">
        <v>224</v>
      </c>
      <c r="R518" s="7"/>
      <c r="S518" s="7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EZ518" s="42"/>
      <c r="FA518" s="42"/>
      <c r="FB518" s="42"/>
      <c r="FC518" s="42"/>
      <c r="FD518" s="42"/>
    </row>
    <row r="519" spans="2:160">
      <c r="B519" s="28">
        <f t="shared" si="60"/>
        <v>1</v>
      </c>
      <c r="C519" s="28">
        <f t="shared" si="61"/>
        <v>1</v>
      </c>
      <c r="D519" s="28" t="str">
        <f t="shared" si="62"/>
        <v/>
      </c>
      <c r="E519" s="28">
        <f t="shared" si="63"/>
        <v>1</v>
      </c>
      <c r="F519" s="28">
        <f t="shared" si="64"/>
        <v>0</v>
      </c>
      <c r="G519" s="28">
        <f t="shared" si="65"/>
        <v>12</v>
      </c>
      <c r="H519" s="45">
        <f>IF(AND(M519&gt;0,M519&lt;=STATS!$C$22),1,"")</f>
        <v>1</v>
      </c>
      <c r="J519" s="11">
        <v>518</v>
      </c>
      <c r="K519">
        <v>46.1</v>
      </c>
      <c r="L519">
        <v>-91.224469999999997</v>
      </c>
      <c r="M519" s="4">
        <v>12</v>
      </c>
      <c r="N519" s="4" t="s">
        <v>224</v>
      </c>
      <c r="R519" s="7"/>
      <c r="S519" s="7">
        <v>2</v>
      </c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EZ519" s="42"/>
      <c r="FA519" s="42"/>
      <c r="FB519" s="42"/>
      <c r="FC519" s="42"/>
      <c r="FD519" s="42"/>
    </row>
    <row r="520" spans="2:160">
      <c r="B520" s="28">
        <f t="shared" si="60"/>
        <v>0</v>
      </c>
      <c r="C520" s="28" t="str">
        <f t="shared" si="61"/>
        <v/>
      </c>
      <c r="D520" s="28" t="str">
        <f t="shared" si="62"/>
        <v/>
      </c>
      <c r="E520" s="28" t="str">
        <f t="shared" si="63"/>
        <v/>
      </c>
      <c r="F520" s="28" t="str">
        <f t="shared" si="64"/>
        <v/>
      </c>
      <c r="G520" s="28" t="str">
        <f t="shared" si="65"/>
        <v/>
      </c>
      <c r="H520" s="45" t="str">
        <f>IF(AND(M520&gt;0,M520&lt;=STATS!$C$22),1,"")</f>
        <v/>
      </c>
      <c r="J520" s="11">
        <v>519</v>
      </c>
      <c r="K520">
        <v>46.100009999999997</v>
      </c>
      <c r="L520">
        <v>-91.22363</v>
      </c>
      <c r="M520" s="4">
        <v>38.5</v>
      </c>
      <c r="R520" s="7"/>
      <c r="S520" s="7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EZ520" s="42"/>
      <c r="FA520" s="42"/>
      <c r="FB520" s="42"/>
      <c r="FC520" s="42"/>
      <c r="FD520" s="42"/>
    </row>
    <row r="521" spans="2:160">
      <c r="B521" s="28">
        <f t="shared" si="60"/>
        <v>0</v>
      </c>
      <c r="C521" s="28" t="str">
        <f t="shared" si="61"/>
        <v/>
      </c>
      <c r="D521" s="28" t="str">
        <f t="shared" si="62"/>
        <v/>
      </c>
      <c r="E521" s="28" t="str">
        <f t="shared" si="63"/>
        <v/>
      </c>
      <c r="F521" s="28" t="str">
        <f t="shared" si="64"/>
        <v/>
      </c>
      <c r="G521" s="28" t="str">
        <f t="shared" si="65"/>
        <v/>
      </c>
      <c r="H521" s="45" t="str">
        <f>IF(AND(M521&gt;0,M521&lt;=STATS!$C$22),1,"")</f>
        <v/>
      </c>
      <c r="J521" s="11">
        <v>520</v>
      </c>
      <c r="K521">
        <v>46.100020000000001</v>
      </c>
      <c r="L521">
        <v>-91.222790000000003</v>
      </c>
      <c r="M521" s="4">
        <v>38.5</v>
      </c>
      <c r="R521" s="7"/>
      <c r="S521" s="7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EZ521" s="42"/>
      <c r="FA521" s="42"/>
      <c r="FB521" s="42"/>
      <c r="FC521" s="42"/>
      <c r="FD521" s="42"/>
    </row>
    <row r="522" spans="2:160">
      <c r="B522" s="28">
        <f t="shared" si="60"/>
        <v>0</v>
      </c>
      <c r="C522" s="28" t="str">
        <f t="shared" si="61"/>
        <v/>
      </c>
      <c r="D522" s="28" t="str">
        <f t="shared" si="62"/>
        <v/>
      </c>
      <c r="E522" s="28" t="str">
        <f t="shared" si="63"/>
        <v/>
      </c>
      <c r="F522" s="28" t="str">
        <f t="shared" si="64"/>
        <v/>
      </c>
      <c r="G522" s="28" t="str">
        <f t="shared" si="65"/>
        <v/>
      </c>
      <c r="H522" s="45" t="str">
        <f>IF(AND(M522&gt;0,M522&lt;=STATS!$C$22),1,"")</f>
        <v/>
      </c>
      <c r="J522" s="11">
        <v>521</v>
      </c>
      <c r="K522">
        <v>46.100029999999997</v>
      </c>
      <c r="L522">
        <v>-91.221950000000007</v>
      </c>
      <c r="M522" s="4">
        <v>58.5</v>
      </c>
      <c r="R522" s="7"/>
      <c r="S522" s="7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EZ522" s="42"/>
      <c r="FA522" s="42"/>
      <c r="FB522" s="42"/>
      <c r="FC522" s="42"/>
      <c r="FD522" s="42"/>
    </row>
    <row r="523" spans="2:160">
      <c r="B523" s="28">
        <f t="shared" si="60"/>
        <v>0</v>
      </c>
      <c r="C523" s="28" t="str">
        <f t="shared" si="61"/>
        <v/>
      </c>
      <c r="D523" s="28" t="str">
        <f t="shared" si="62"/>
        <v/>
      </c>
      <c r="E523" s="28" t="str">
        <f t="shared" si="63"/>
        <v/>
      </c>
      <c r="F523" s="28" t="str">
        <f t="shared" si="64"/>
        <v/>
      </c>
      <c r="G523" s="28" t="str">
        <f t="shared" si="65"/>
        <v/>
      </c>
      <c r="H523" s="45" t="str">
        <f>IF(AND(M523&gt;0,M523&lt;=STATS!$C$22),1,"")</f>
        <v/>
      </c>
      <c r="J523" s="11">
        <v>522</v>
      </c>
      <c r="K523">
        <v>46.10004</v>
      </c>
      <c r="L523">
        <v>-91.221109999999996</v>
      </c>
      <c r="M523" s="4">
        <v>62.5</v>
      </c>
      <c r="R523" s="7"/>
      <c r="S523" s="7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EZ523" s="42"/>
      <c r="FA523" s="42"/>
      <c r="FB523" s="42"/>
      <c r="FC523" s="42"/>
      <c r="FD523" s="42"/>
    </row>
    <row r="524" spans="2:160">
      <c r="B524" s="28">
        <f t="shared" si="60"/>
        <v>0</v>
      </c>
      <c r="C524" s="28" t="str">
        <f t="shared" si="61"/>
        <v/>
      </c>
      <c r="D524" s="28" t="str">
        <f t="shared" si="62"/>
        <v/>
      </c>
      <c r="E524" s="28" t="str">
        <f t="shared" si="63"/>
        <v/>
      </c>
      <c r="F524" s="28" t="str">
        <f t="shared" si="64"/>
        <v/>
      </c>
      <c r="G524" s="28" t="str">
        <f t="shared" si="65"/>
        <v/>
      </c>
      <c r="H524" s="45" t="str">
        <f>IF(AND(M524&gt;0,M524&lt;=STATS!$C$22),1,"")</f>
        <v/>
      </c>
      <c r="J524" s="11">
        <v>523</v>
      </c>
      <c r="K524">
        <v>46.10004</v>
      </c>
      <c r="L524">
        <v>-91.220269999999999</v>
      </c>
      <c r="M524" s="4">
        <v>48</v>
      </c>
      <c r="R524" s="7"/>
      <c r="S524" s="7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EZ524" s="42"/>
      <c r="FA524" s="42"/>
      <c r="FB524" s="42"/>
      <c r="FC524" s="42"/>
      <c r="FD524" s="42"/>
    </row>
    <row r="525" spans="2:160">
      <c r="B525" s="28">
        <f t="shared" si="60"/>
        <v>0</v>
      </c>
      <c r="C525" s="28" t="str">
        <f t="shared" si="61"/>
        <v/>
      </c>
      <c r="D525" s="28" t="str">
        <f t="shared" si="62"/>
        <v/>
      </c>
      <c r="E525" s="28" t="str">
        <f t="shared" si="63"/>
        <v/>
      </c>
      <c r="F525" s="28" t="str">
        <f t="shared" si="64"/>
        <v/>
      </c>
      <c r="G525" s="28" t="str">
        <f t="shared" si="65"/>
        <v/>
      </c>
      <c r="H525" s="45" t="str">
        <f>IF(AND(M525&gt;0,M525&lt;=STATS!$C$22),1,"")</f>
        <v/>
      </c>
      <c r="J525" s="11">
        <v>524</v>
      </c>
      <c r="K525">
        <v>46.100050000000003</v>
      </c>
      <c r="L525">
        <v>-91.219430000000003</v>
      </c>
      <c r="M525" s="4">
        <v>31.5</v>
      </c>
      <c r="R525" s="7"/>
      <c r="S525" s="7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EZ525" s="42"/>
      <c r="FA525" s="42"/>
      <c r="FB525" s="42"/>
      <c r="FC525" s="42"/>
      <c r="FD525" s="42"/>
    </row>
    <row r="526" spans="2:160">
      <c r="B526" s="28">
        <f t="shared" si="60"/>
        <v>0</v>
      </c>
      <c r="C526" s="28" t="str">
        <f t="shared" si="61"/>
        <v/>
      </c>
      <c r="D526" s="28" t="str">
        <f t="shared" si="62"/>
        <v/>
      </c>
      <c r="E526" s="28" t="str">
        <f t="shared" si="63"/>
        <v/>
      </c>
      <c r="F526" s="28" t="str">
        <f t="shared" si="64"/>
        <v/>
      </c>
      <c r="G526" s="28" t="str">
        <f t="shared" si="65"/>
        <v/>
      </c>
      <c r="H526" s="45" t="str">
        <f>IF(AND(M526&gt;0,M526&lt;=STATS!$C$22),1,"")</f>
        <v/>
      </c>
      <c r="J526" s="11">
        <v>525</v>
      </c>
      <c r="K526">
        <v>46.100059999999999</v>
      </c>
      <c r="L526">
        <v>-91.218590000000006</v>
      </c>
      <c r="M526" s="4">
        <v>36</v>
      </c>
      <c r="R526" s="7"/>
      <c r="S526" s="7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EZ526" s="42"/>
      <c r="FA526" s="42"/>
      <c r="FB526" s="42"/>
      <c r="FC526" s="42"/>
      <c r="FD526" s="42"/>
    </row>
    <row r="527" spans="2:160">
      <c r="B527" s="28">
        <f t="shared" si="60"/>
        <v>0</v>
      </c>
      <c r="C527" s="28" t="str">
        <f t="shared" si="61"/>
        <v/>
      </c>
      <c r="D527" s="28" t="str">
        <f t="shared" si="62"/>
        <v/>
      </c>
      <c r="E527" s="28" t="str">
        <f t="shared" si="63"/>
        <v/>
      </c>
      <c r="F527" s="28" t="str">
        <f t="shared" si="64"/>
        <v/>
      </c>
      <c r="G527" s="28" t="str">
        <f t="shared" si="65"/>
        <v/>
      </c>
      <c r="H527" s="45" t="str">
        <f>IF(AND(M527&gt;0,M527&lt;=STATS!$C$22),1,"")</f>
        <v/>
      </c>
      <c r="J527" s="11">
        <v>526</v>
      </c>
      <c r="K527">
        <v>46.100070000000002</v>
      </c>
      <c r="L527">
        <v>-91.217749999999995</v>
      </c>
      <c r="M527" s="4">
        <v>31.5</v>
      </c>
      <c r="R527" s="7"/>
      <c r="S527" s="7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EZ527" s="42"/>
      <c r="FA527" s="42"/>
      <c r="FB527" s="42"/>
      <c r="FC527" s="42"/>
      <c r="FD527" s="42"/>
    </row>
    <row r="528" spans="2:160">
      <c r="B528" s="28">
        <f t="shared" si="60"/>
        <v>0</v>
      </c>
      <c r="C528" s="28" t="str">
        <f t="shared" si="61"/>
        <v/>
      </c>
      <c r="D528" s="28" t="str">
        <f t="shared" si="62"/>
        <v/>
      </c>
      <c r="E528" s="28">
        <f t="shared" si="63"/>
        <v>0</v>
      </c>
      <c r="F528" s="28">
        <f t="shared" si="64"/>
        <v>0</v>
      </c>
      <c r="G528" s="28" t="str">
        <f t="shared" si="65"/>
        <v/>
      </c>
      <c r="H528" s="45">
        <f>IF(AND(M528&gt;0,M528&lt;=STATS!$C$22),1,"")</f>
        <v>1</v>
      </c>
      <c r="J528" s="11">
        <v>527</v>
      </c>
      <c r="K528">
        <v>46.100099999999998</v>
      </c>
      <c r="L528">
        <v>-91.215220000000002</v>
      </c>
      <c r="M528" s="4">
        <v>9.5</v>
      </c>
      <c r="N528" s="4" t="s">
        <v>223</v>
      </c>
      <c r="R528" s="7"/>
      <c r="S528" s="7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EZ528" s="42"/>
      <c r="FA528" s="42"/>
      <c r="FB528" s="42"/>
      <c r="FC528" s="42"/>
      <c r="FD528" s="42"/>
    </row>
    <row r="529" spans="2:160">
      <c r="B529" s="28">
        <f t="shared" si="60"/>
        <v>0</v>
      </c>
      <c r="C529" s="28" t="str">
        <f t="shared" si="61"/>
        <v/>
      </c>
      <c r="D529" s="28" t="str">
        <f t="shared" si="62"/>
        <v/>
      </c>
      <c r="E529" s="28">
        <f t="shared" si="63"/>
        <v>0</v>
      </c>
      <c r="F529" s="28">
        <f t="shared" si="64"/>
        <v>0</v>
      </c>
      <c r="G529" s="28" t="str">
        <f t="shared" si="65"/>
        <v/>
      </c>
      <c r="H529" s="45">
        <f>IF(AND(M529&gt;0,M529&lt;=STATS!$C$22),1,"")</f>
        <v>1</v>
      </c>
      <c r="J529" s="11">
        <v>528</v>
      </c>
      <c r="K529">
        <v>46.100110000000001</v>
      </c>
      <c r="L529">
        <v>-91.214380000000006</v>
      </c>
      <c r="M529" s="4">
        <v>11.5</v>
      </c>
      <c r="N529" s="4" t="s">
        <v>223</v>
      </c>
      <c r="R529" s="7"/>
      <c r="S529" s="7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EZ529" s="42"/>
      <c r="FA529" s="42"/>
      <c r="FB529" s="42"/>
      <c r="FC529" s="42"/>
      <c r="FD529" s="42"/>
    </row>
    <row r="530" spans="2:160">
      <c r="B530" s="28">
        <f t="shared" si="60"/>
        <v>0</v>
      </c>
      <c r="C530" s="28" t="str">
        <f t="shared" si="61"/>
        <v/>
      </c>
      <c r="D530" s="28" t="str">
        <f t="shared" si="62"/>
        <v/>
      </c>
      <c r="E530" s="28">
        <f t="shared" si="63"/>
        <v>0</v>
      </c>
      <c r="F530" s="28">
        <f t="shared" si="64"/>
        <v>0</v>
      </c>
      <c r="G530" s="28" t="str">
        <f t="shared" si="65"/>
        <v/>
      </c>
      <c r="H530" s="45">
        <f>IF(AND(M530&gt;0,M530&lt;=STATS!$C$22),1,"")</f>
        <v>1</v>
      </c>
      <c r="J530" s="11">
        <v>529</v>
      </c>
      <c r="K530">
        <v>46.100110000000001</v>
      </c>
      <c r="L530">
        <v>-91.213539999999995</v>
      </c>
      <c r="M530" s="4">
        <v>11.5</v>
      </c>
      <c r="N530" s="4" t="s">
        <v>223</v>
      </c>
      <c r="R530" s="7"/>
      <c r="S530" s="7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EZ530" s="42"/>
      <c r="FA530" s="42"/>
      <c r="FB530" s="42"/>
      <c r="FC530" s="42"/>
      <c r="FD530" s="42"/>
    </row>
    <row r="531" spans="2:160">
      <c r="B531" s="28">
        <f t="shared" si="60"/>
        <v>0</v>
      </c>
      <c r="C531" s="28" t="str">
        <f t="shared" si="61"/>
        <v/>
      </c>
      <c r="D531" s="28" t="str">
        <f t="shared" si="62"/>
        <v/>
      </c>
      <c r="E531" s="28">
        <f t="shared" si="63"/>
        <v>0</v>
      </c>
      <c r="F531" s="28">
        <f t="shared" si="64"/>
        <v>0</v>
      </c>
      <c r="G531" s="28" t="str">
        <f t="shared" si="65"/>
        <v/>
      </c>
      <c r="H531" s="45">
        <f>IF(AND(M531&gt;0,M531&lt;=STATS!$C$22),1,"")</f>
        <v>1</v>
      </c>
      <c r="J531" s="11">
        <v>530</v>
      </c>
      <c r="K531">
        <v>46.100119999999997</v>
      </c>
      <c r="L531">
        <v>-91.212699999999998</v>
      </c>
      <c r="M531" s="4">
        <v>7</v>
      </c>
      <c r="N531" s="4" t="s">
        <v>225</v>
      </c>
      <c r="R531" s="7"/>
      <c r="S531" s="7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EZ531" s="42"/>
      <c r="FA531" s="42"/>
      <c r="FB531" s="42"/>
      <c r="FC531" s="42"/>
      <c r="FD531" s="42"/>
    </row>
    <row r="532" spans="2:160">
      <c r="B532" s="28">
        <f t="shared" si="60"/>
        <v>0</v>
      </c>
      <c r="C532" s="28" t="str">
        <f t="shared" si="61"/>
        <v/>
      </c>
      <c r="D532" s="28" t="str">
        <f t="shared" si="62"/>
        <v/>
      </c>
      <c r="E532" s="28">
        <f t="shared" si="63"/>
        <v>0</v>
      </c>
      <c r="F532" s="28">
        <f t="shared" si="64"/>
        <v>0</v>
      </c>
      <c r="G532" s="28" t="str">
        <f t="shared" si="65"/>
        <v/>
      </c>
      <c r="H532" s="45">
        <f>IF(AND(M532&gt;0,M532&lt;=STATS!$C$22),1,"")</f>
        <v>1</v>
      </c>
      <c r="J532" s="11">
        <v>531</v>
      </c>
      <c r="K532">
        <v>46.100250000000003</v>
      </c>
      <c r="L532">
        <v>-91.20093</v>
      </c>
      <c r="M532" s="4">
        <v>4.5</v>
      </c>
      <c r="N532" s="4" t="s">
        <v>223</v>
      </c>
      <c r="R532" s="7"/>
      <c r="S532" s="7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EZ532" s="42"/>
      <c r="FA532" s="42"/>
      <c r="FB532" s="42"/>
      <c r="FC532" s="42"/>
      <c r="FD532" s="42"/>
    </row>
    <row r="533" spans="2:160">
      <c r="B533" s="28">
        <f t="shared" si="60"/>
        <v>0</v>
      </c>
      <c r="C533" s="28" t="str">
        <f t="shared" si="61"/>
        <v/>
      </c>
      <c r="D533" s="28" t="str">
        <f t="shared" si="62"/>
        <v/>
      </c>
      <c r="E533" s="28">
        <f t="shared" si="63"/>
        <v>0</v>
      </c>
      <c r="F533" s="28">
        <f t="shared" si="64"/>
        <v>0</v>
      </c>
      <c r="G533" s="28" t="str">
        <f t="shared" si="65"/>
        <v/>
      </c>
      <c r="H533" s="45">
        <f>IF(AND(M533&gt;0,M533&lt;=STATS!$C$22),1,"")</f>
        <v>1</v>
      </c>
      <c r="J533" s="11">
        <v>532</v>
      </c>
      <c r="K533">
        <v>46.100259999999999</v>
      </c>
      <c r="L533">
        <v>-91.200090000000003</v>
      </c>
      <c r="M533" s="4">
        <v>5</v>
      </c>
      <c r="N533" s="4" t="s">
        <v>223</v>
      </c>
      <c r="R533" s="7"/>
      <c r="S533" s="7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EZ533" s="42"/>
      <c r="FA533" s="42"/>
      <c r="FB533" s="42"/>
      <c r="FC533" s="42"/>
      <c r="FD533" s="42"/>
    </row>
    <row r="534" spans="2:160">
      <c r="B534" s="28">
        <f t="shared" si="60"/>
        <v>1</v>
      </c>
      <c r="C534" s="28">
        <f t="shared" si="61"/>
        <v>1</v>
      </c>
      <c r="D534" s="28" t="str">
        <f t="shared" si="62"/>
        <v/>
      </c>
      <c r="E534" s="28">
        <f t="shared" si="63"/>
        <v>1</v>
      </c>
      <c r="F534" s="28">
        <f t="shared" si="64"/>
        <v>0</v>
      </c>
      <c r="G534" s="28">
        <f t="shared" si="65"/>
        <v>11.5</v>
      </c>
      <c r="H534" s="45">
        <f>IF(AND(M534&gt;0,M534&lt;=STATS!$C$22),1,"")</f>
        <v>1</v>
      </c>
      <c r="J534" s="11">
        <v>533</v>
      </c>
      <c r="K534">
        <v>46.100270000000002</v>
      </c>
      <c r="L534">
        <v>-91.199250000000006</v>
      </c>
      <c r="M534" s="4">
        <v>11.5</v>
      </c>
      <c r="N534" s="4" t="s">
        <v>223</v>
      </c>
      <c r="R534" s="7"/>
      <c r="S534" s="7">
        <v>3</v>
      </c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EZ534" s="42"/>
      <c r="FA534" s="42"/>
      <c r="FB534" s="42"/>
      <c r="FC534" s="42"/>
      <c r="FD534" s="42"/>
    </row>
    <row r="535" spans="2:160">
      <c r="B535" s="28">
        <f t="shared" si="60"/>
        <v>1</v>
      </c>
      <c r="C535" s="28">
        <f t="shared" si="61"/>
        <v>1</v>
      </c>
      <c r="D535" s="28" t="str">
        <f t="shared" si="62"/>
        <v/>
      </c>
      <c r="E535" s="28">
        <f t="shared" si="63"/>
        <v>1</v>
      </c>
      <c r="F535" s="28">
        <f t="shared" si="64"/>
        <v>0</v>
      </c>
      <c r="G535" s="28">
        <f t="shared" si="65"/>
        <v>11.5</v>
      </c>
      <c r="H535" s="45">
        <f>IF(AND(M535&gt;0,M535&lt;=STATS!$C$22),1,"")</f>
        <v>1</v>
      </c>
      <c r="J535" s="11">
        <v>534</v>
      </c>
      <c r="K535">
        <v>46.100270000000002</v>
      </c>
      <c r="L535">
        <v>-91.198409999999996</v>
      </c>
      <c r="M535" s="4">
        <v>11.5</v>
      </c>
      <c r="N535" s="4" t="s">
        <v>223</v>
      </c>
      <c r="R535" s="7"/>
      <c r="S535" s="7">
        <v>3</v>
      </c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EZ535" s="42"/>
      <c r="FA535" s="42"/>
      <c r="FB535" s="42"/>
      <c r="FC535" s="42"/>
      <c r="FD535" s="42"/>
    </row>
    <row r="536" spans="2:160">
      <c r="B536" s="28">
        <f t="shared" si="60"/>
        <v>0</v>
      </c>
      <c r="C536" s="28" t="str">
        <f t="shared" si="61"/>
        <v/>
      </c>
      <c r="D536" s="28" t="str">
        <f t="shared" si="62"/>
        <v/>
      </c>
      <c r="E536" s="28">
        <f t="shared" si="63"/>
        <v>0</v>
      </c>
      <c r="F536" s="28">
        <f t="shared" si="64"/>
        <v>0</v>
      </c>
      <c r="G536" s="28" t="str">
        <f t="shared" si="65"/>
        <v/>
      </c>
      <c r="H536" s="45">
        <f>IF(AND(M536&gt;0,M536&lt;=STATS!$C$22),1,"")</f>
        <v>1</v>
      </c>
      <c r="J536" s="11">
        <v>535</v>
      </c>
      <c r="K536">
        <v>46.100279999999998</v>
      </c>
      <c r="L536">
        <v>-91.197569999999999</v>
      </c>
      <c r="M536" s="4">
        <v>11</v>
      </c>
      <c r="N536" s="4" t="s">
        <v>223</v>
      </c>
      <c r="R536" s="7"/>
      <c r="S536" s="7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EZ536" s="42"/>
      <c r="FA536" s="42"/>
      <c r="FB536" s="42"/>
      <c r="FC536" s="42"/>
      <c r="FD536" s="42"/>
    </row>
    <row r="537" spans="2:160">
      <c r="B537" s="28">
        <f t="shared" si="60"/>
        <v>0</v>
      </c>
      <c r="C537" s="28" t="str">
        <f t="shared" si="61"/>
        <v/>
      </c>
      <c r="D537" s="28" t="str">
        <f t="shared" si="62"/>
        <v/>
      </c>
      <c r="E537" s="28">
        <f t="shared" si="63"/>
        <v>0</v>
      </c>
      <c r="F537" s="28">
        <f t="shared" si="64"/>
        <v>0</v>
      </c>
      <c r="G537" s="28" t="str">
        <f t="shared" si="65"/>
        <v/>
      </c>
      <c r="H537" s="45">
        <f>IF(AND(M537&gt;0,M537&lt;=STATS!$C$22),1,"")</f>
        <v>1</v>
      </c>
      <c r="J537" s="11">
        <v>536</v>
      </c>
      <c r="K537">
        <v>46.100290000000001</v>
      </c>
      <c r="L537">
        <v>-91.196730000000002</v>
      </c>
      <c r="M537" s="4">
        <v>12</v>
      </c>
      <c r="N537" s="4" t="s">
        <v>223</v>
      </c>
      <c r="R537" s="7"/>
      <c r="S537" s="7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EZ537" s="42"/>
      <c r="FA537" s="42"/>
      <c r="FB537" s="42"/>
      <c r="FC537" s="42"/>
      <c r="FD537" s="42"/>
    </row>
    <row r="538" spans="2:160">
      <c r="B538" s="28">
        <f t="shared" si="60"/>
        <v>0</v>
      </c>
      <c r="C538" s="28" t="str">
        <f t="shared" si="61"/>
        <v/>
      </c>
      <c r="D538" s="28" t="str">
        <f t="shared" si="62"/>
        <v/>
      </c>
      <c r="E538" s="28">
        <f t="shared" si="63"/>
        <v>0</v>
      </c>
      <c r="F538" s="28">
        <f t="shared" si="64"/>
        <v>0</v>
      </c>
      <c r="G538" s="28" t="str">
        <f t="shared" si="65"/>
        <v/>
      </c>
      <c r="H538" s="45">
        <f>IF(AND(M538&gt;0,M538&lt;=STATS!$C$22),1,"")</f>
        <v>1</v>
      </c>
      <c r="J538" s="11">
        <v>537</v>
      </c>
      <c r="K538">
        <v>46.100299999999997</v>
      </c>
      <c r="L538">
        <v>-91.195890000000006</v>
      </c>
      <c r="M538" s="4">
        <v>5</v>
      </c>
      <c r="N538" s="4" t="s">
        <v>223</v>
      </c>
      <c r="R538" s="7"/>
      <c r="S538" s="7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EZ538" s="42"/>
      <c r="FA538" s="42"/>
      <c r="FB538" s="42"/>
      <c r="FC538" s="42"/>
      <c r="FD538" s="42"/>
    </row>
    <row r="539" spans="2:160">
      <c r="B539" s="28">
        <f t="shared" si="60"/>
        <v>0</v>
      </c>
      <c r="C539" s="28" t="str">
        <f t="shared" si="61"/>
        <v/>
      </c>
      <c r="D539" s="28" t="str">
        <f t="shared" si="62"/>
        <v/>
      </c>
      <c r="E539" s="28">
        <f t="shared" si="63"/>
        <v>0</v>
      </c>
      <c r="F539" s="28">
        <f t="shared" si="64"/>
        <v>0</v>
      </c>
      <c r="G539" s="28" t="str">
        <f t="shared" si="65"/>
        <v/>
      </c>
      <c r="H539" s="45">
        <f>IF(AND(M539&gt;0,M539&lt;=STATS!$C$22),1,"")</f>
        <v>1</v>
      </c>
      <c r="J539" s="11">
        <v>538</v>
      </c>
      <c r="K539">
        <v>46.10031</v>
      </c>
      <c r="L539">
        <v>-91.195040000000006</v>
      </c>
      <c r="M539" s="4">
        <v>4.5</v>
      </c>
      <c r="N539" s="4" t="s">
        <v>223</v>
      </c>
      <c r="R539" s="7"/>
      <c r="S539" s="7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EZ539" s="42"/>
      <c r="FA539" s="42"/>
      <c r="FB539" s="42"/>
      <c r="FC539" s="42"/>
      <c r="FD539" s="42"/>
    </row>
    <row r="540" spans="2:160">
      <c r="B540" s="28">
        <f t="shared" si="60"/>
        <v>0</v>
      </c>
      <c r="C540" s="28" t="str">
        <f t="shared" si="61"/>
        <v/>
      </c>
      <c r="D540" s="28" t="str">
        <f t="shared" si="62"/>
        <v/>
      </c>
      <c r="E540" s="28">
        <f t="shared" si="63"/>
        <v>0</v>
      </c>
      <c r="F540" s="28">
        <f t="shared" si="64"/>
        <v>0</v>
      </c>
      <c r="G540" s="28" t="str">
        <f t="shared" si="65"/>
        <v/>
      </c>
      <c r="H540" s="45">
        <f>IF(AND(M540&gt;0,M540&lt;=STATS!$C$22),1,"")</f>
        <v>1</v>
      </c>
      <c r="J540" s="11">
        <v>539</v>
      </c>
      <c r="K540">
        <v>46.100320000000004</v>
      </c>
      <c r="L540">
        <v>-91.194199999999995</v>
      </c>
      <c r="M540" s="4">
        <v>5</v>
      </c>
      <c r="N540" s="4" t="s">
        <v>223</v>
      </c>
      <c r="R540" s="7"/>
      <c r="S540" s="7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EZ540" s="42"/>
      <c r="FA540" s="42"/>
      <c r="FB540" s="42"/>
      <c r="FC540" s="42"/>
      <c r="FD540" s="42"/>
    </row>
    <row r="541" spans="2:160">
      <c r="B541" s="28">
        <f t="shared" si="60"/>
        <v>0</v>
      </c>
      <c r="C541" s="28" t="str">
        <f t="shared" si="61"/>
        <v/>
      </c>
      <c r="D541" s="28" t="str">
        <f t="shared" si="62"/>
        <v/>
      </c>
      <c r="E541" s="28">
        <f t="shared" si="63"/>
        <v>0</v>
      </c>
      <c r="F541" s="28">
        <f t="shared" si="64"/>
        <v>0</v>
      </c>
      <c r="G541" s="28" t="str">
        <f t="shared" si="65"/>
        <v/>
      </c>
      <c r="H541" s="45">
        <f>IF(AND(M541&gt;0,M541&lt;=STATS!$C$22),1,"")</f>
        <v>1</v>
      </c>
      <c r="J541" s="11">
        <v>540</v>
      </c>
      <c r="K541">
        <v>46.100569999999998</v>
      </c>
      <c r="L541">
        <v>-91.22533</v>
      </c>
      <c r="M541" s="4">
        <v>5.5</v>
      </c>
      <c r="N541" s="4" t="s">
        <v>225</v>
      </c>
      <c r="R541" s="7"/>
      <c r="S541" s="7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EZ541" s="42"/>
      <c r="FA541" s="42"/>
      <c r="FB541" s="42"/>
      <c r="FC541" s="42"/>
      <c r="FD541" s="42"/>
    </row>
    <row r="542" spans="2:160">
      <c r="B542" s="28">
        <f t="shared" si="60"/>
        <v>0</v>
      </c>
      <c r="C542" s="28" t="str">
        <f t="shared" si="61"/>
        <v/>
      </c>
      <c r="D542" s="28" t="str">
        <f t="shared" si="62"/>
        <v/>
      </c>
      <c r="E542" s="28" t="str">
        <f t="shared" si="63"/>
        <v/>
      </c>
      <c r="F542" s="28" t="str">
        <f t="shared" si="64"/>
        <v/>
      </c>
      <c r="G542" s="28" t="str">
        <f t="shared" si="65"/>
        <v/>
      </c>
      <c r="H542" s="45" t="str">
        <f>IF(AND(M542&gt;0,M542&lt;=STATS!$C$22),1,"")</f>
        <v/>
      </c>
      <c r="J542" s="11">
        <v>541</v>
      </c>
      <c r="K542">
        <v>46.100580000000001</v>
      </c>
      <c r="L542">
        <v>-91.22448</v>
      </c>
      <c r="M542" s="4">
        <v>26.5</v>
      </c>
      <c r="R542" s="7"/>
      <c r="S542" s="7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EZ542" s="42"/>
      <c r="FA542" s="42"/>
      <c r="FB542" s="42"/>
      <c r="FC542" s="42"/>
      <c r="FD542" s="42"/>
    </row>
    <row r="543" spans="2:160">
      <c r="B543" s="28">
        <f t="shared" si="60"/>
        <v>0</v>
      </c>
      <c r="C543" s="28" t="str">
        <f t="shared" si="61"/>
        <v/>
      </c>
      <c r="D543" s="28" t="str">
        <f t="shared" si="62"/>
        <v/>
      </c>
      <c r="E543" s="28" t="str">
        <f t="shared" si="63"/>
        <v/>
      </c>
      <c r="F543" s="28" t="str">
        <f t="shared" si="64"/>
        <v/>
      </c>
      <c r="G543" s="28" t="str">
        <f t="shared" si="65"/>
        <v/>
      </c>
      <c r="H543" s="45" t="str">
        <f>IF(AND(M543&gt;0,M543&lt;=STATS!$C$22),1,"")</f>
        <v/>
      </c>
      <c r="J543" s="11">
        <v>542</v>
      </c>
      <c r="K543">
        <v>46.100589999999997</v>
      </c>
      <c r="L543">
        <v>-91.223640000000003</v>
      </c>
      <c r="M543" s="4">
        <v>47</v>
      </c>
      <c r="R543" s="7"/>
      <c r="S543" s="7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EZ543" s="42"/>
      <c r="FA543" s="42"/>
      <c r="FB543" s="42"/>
      <c r="FC543" s="42"/>
      <c r="FD543" s="42"/>
    </row>
    <row r="544" spans="2:160">
      <c r="B544" s="28">
        <f t="shared" si="60"/>
        <v>0</v>
      </c>
      <c r="C544" s="28" t="str">
        <f t="shared" si="61"/>
        <v/>
      </c>
      <c r="D544" s="28" t="str">
        <f t="shared" si="62"/>
        <v/>
      </c>
      <c r="E544" s="28" t="str">
        <f t="shared" si="63"/>
        <v/>
      </c>
      <c r="F544" s="28" t="str">
        <f t="shared" si="64"/>
        <v/>
      </c>
      <c r="G544" s="28" t="str">
        <f t="shared" si="65"/>
        <v/>
      </c>
      <c r="H544" s="45" t="str">
        <f>IF(AND(M544&gt;0,M544&lt;=STATS!$C$22),1,"")</f>
        <v/>
      </c>
      <c r="J544" s="11">
        <v>543</v>
      </c>
      <c r="K544">
        <v>46.1006</v>
      </c>
      <c r="L544">
        <v>-91.222800000000007</v>
      </c>
      <c r="M544" s="4">
        <v>38.5</v>
      </c>
      <c r="R544" s="7"/>
      <c r="S544" s="7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EZ544" s="42"/>
      <c r="FA544" s="42"/>
      <c r="FB544" s="42"/>
      <c r="FC544" s="42"/>
      <c r="FD544" s="42"/>
    </row>
    <row r="545" spans="2:160">
      <c r="B545" s="28">
        <f t="shared" si="60"/>
        <v>0</v>
      </c>
      <c r="C545" s="28" t="str">
        <f t="shared" si="61"/>
        <v/>
      </c>
      <c r="D545" s="28" t="str">
        <f t="shared" si="62"/>
        <v/>
      </c>
      <c r="E545" s="28" t="str">
        <f t="shared" si="63"/>
        <v/>
      </c>
      <c r="F545" s="28" t="str">
        <f t="shared" si="64"/>
        <v/>
      </c>
      <c r="G545" s="28" t="str">
        <f t="shared" si="65"/>
        <v/>
      </c>
      <c r="H545" s="45" t="str">
        <f>IF(AND(M545&gt;0,M545&lt;=STATS!$C$22),1,"")</f>
        <v/>
      </c>
      <c r="J545" s="11">
        <v>544</v>
      </c>
      <c r="K545">
        <v>46.100610000000003</v>
      </c>
      <c r="L545">
        <v>-91.221959999999996</v>
      </c>
      <c r="M545" s="4">
        <v>42.5</v>
      </c>
      <c r="R545" s="7"/>
      <c r="S545" s="7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EZ545" s="42"/>
      <c r="FA545" s="42"/>
      <c r="FB545" s="42"/>
      <c r="FC545" s="42"/>
      <c r="FD545" s="42"/>
    </row>
    <row r="546" spans="2:160">
      <c r="B546" s="28">
        <f t="shared" si="60"/>
        <v>0</v>
      </c>
      <c r="C546" s="28" t="str">
        <f t="shared" si="61"/>
        <v/>
      </c>
      <c r="D546" s="28" t="str">
        <f t="shared" si="62"/>
        <v/>
      </c>
      <c r="E546" s="28" t="str">
        <f t="shared" si="63"/>
        <v/>
      </c>
      <c r="F546" s="28" t="str">
        <f t="shared" si="64"/>
        <v/>
      </c>
      <c r="G546" s="28" t="str">
        <f t="shared" si="65"/>
        <v/>
      </c>
      <c r="H546" s="45" t="str">
        <f>IF(AND(M546&gt;0,M546&lt;=STATS!$C$22),1,"")</f>
        <v/>
      </c>
      <c r="J546" s="11">
        <v>545</v>
      </c>
      <c r="K546">
        <v>46.100619999999999</v>
      </c>
      <c r="L546">
        <v>-91.221119999999999</v>
      </c>
      <c r="M546" s="4">
        <v>50.5</v>
      </c>
      <c r="R546" s="7"/>
      <c r="S546" s="7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EZ546" s="42"/>
      <c r="FA546" s="42"/>
      <c r="FB546" s="42"/>
      <c r="FC546" s="42"/>
      <c r="FD546" s="42"/>
    </row>
    <row r="547" spans="2:160">
      <c r="B547" s="28">
        <f t="shared" si="60"/>
        <v>0</v>
      </c>
      <c r="C547" s="28" t="str">
        <f t="shared" si="61"/>
        <v/>
      </c>
      <c r="D547" s="28" t="str">
        <f t="shared" si="62"/>
        <v/>
      </c>
      <c r="E547" s="28" t="str">
        <f t="shared" si="63"/>
        <v/>
      </c>
      <c r="F547" s="28" t="str">
        <f t="shared" si="64"/>
        <v/>
      </c>
      <c r="G547" s="28" t="str">
        <f t="shared" si="65"/>
        <v/>
      </c>
      <c r="H547" s="45" t="str">
        <f>IF(AND(M547&gt;0,M547&lt;=STATS!$C$22),1,"")</f>
        <v/>
      </c>
      <c r="J547" s="11">
        <v>546</v>
      </c>
      <c r="K547">
        <v>46.100630000000002</v>
      </c>
      <c r="L547">
        <v>-91.220280000000002</v>
      </c>
      <c r="M547" s="4">
        <v>43.5</v>
      </c>
      <c r="R547" s="7"/>
      <c r="S547" s="7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EZ547" s="42"/>
      <c r="FA547" s="42"/>
      <c r="FB547" s="42"/>
      <c r="FC547" s="42"/>
      <c r="FD547" s="42"/>
    </row>
    <row r="548" spans="2:160">
      <c r="B548" s="28">
        <f t="shared" si="60"/>
        <v>0</v>
      </c>
      <c r="C548" s="28" t="str">
        <f t="shared" si="61"/>
        <v/>
      </c>
      <c r="D548" s="28" t="str">
        <f t="shared" si="62"/>
        <v/>
      </c>
      <c r="E548" s="28" t="str">
        <f t="shared" si="63"/>
        <v/>
      </c>
      <c r="F548" s="28" t="str">
        <f t="shared" si="64"/>
        <v/>
      </c>
      <c r="G548" s="28" t="str">
        <f t="shared" si="65"/>
        <v/>
      </c>
      <c r="H548" s="45" t="str">
        <f>IF(AND(M548&gt;0,M548&lt;=STATS!$C$22),1,"")</f>
        <v/>
      </c>
      <c r="J548" s="11">
        <v>547</v>
      </c>
      <c r="K548">
        <v>46.100639999999999</v>
      </c>
      <c r="L548">
        <v>-91.219440000000006</v>
      </c>
      <c r="M548" s="4">
        <v>41.5</v>
      </c>
      <c r="R548" s="7"/>
      <c r="S548" s="7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EZ548" s="42"/>
      <c r="FA548" s="42"/>
      <c r="FB548" s="42"/>
      <c r="FC548" s="42"/>
      <c r="FD548" s="42"/>
    </row>
    <row r="549" spans="2:160">
      <c r="B549" s="28">
        <f t="shared" si="60"/>
        <v>0</v>
      </c>
      <c r="C549" s="28" t="str">
        <f t="shared" si="61"/>
        <v/>
      </c>
      <c r="D549" s="28" t="str">
        <f t="shared" si="62"/>
        <v/>
      </c>
      <c r="E549" s="28" t="str">
        <f t="shared" si="63"/>
        <v/>
      </c>
      <c r="F549" s="28" t="str">
        <f t="shared" si="64"/>
        <v/>
      </c>
      <c r="G549" s="28" t="str">
        <f t="shared" si="65"/>
        <v/>
      </c>
      <c r="H549" s="45" t="str">
        <f>IF(AND(M549&gt;0,M549&lt;=STATS!$C$22),1,"")</f>
        <v/>
      </c>
      <c r="J549" s="11">
        <v>548</v>
      </c>
      <c r="K549">
        <v>46.100650000000002</v>
      </c>
      <c r="L549">
        <v>-91.218599999999995</v>
      </c>
      <c r="M549" s="4">
        <v>33.5</v>
      </c>
      <c r="R549" s="7"/>
      <c r="S549" s="7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EZ549" s="42"/>
      <c r="FA549" s="42"/>
      <c r="FB549" s="42"/>
      <c r="FC549" s="42"/>
      <c r="FD549" s="42"/>
    </row>
    <row r="550" spans="2:160">
      <c r="B550" s="28">
        <f t="shared" si="60"/>
        <v>0</v>
      </c>
      <c r="C550" s="28" t="str">
        <f t="shared" si="61"/>
        <v/>
      </c>
      <c r="D550" s="28" t="str">
        <f t="shared" si="62"/>
        <v/>
      </c>
      <c r="E550" s="28">
        <f t="shared" si="63"/>
        <v>0</v>
      </c>
      <c r="F550" s="28">
        <f t="shared" si="64"/>
        <v>0</v>
      </c>
      <c r="G550" s="28" t="str">
        <f t="shared" si="65"/>
        <v/>
      </c>
      <c r="H550" s="45">
        <f>IF(AND(M550&gt;0,M550&lt;=STATS!$C$22),1,"")</f>
        <v>1</v>
      </c>
      <c r="J550" s="11">
        <v>549</v>
      </c>
      <c r="K550">
        <v>46.100659999999998</v>
      </c>
      <c r="L550">
        <v>-91.217759999999998</v>
      </c>
      <c r="M550" s="4">
        <v>2.5</v>
      </c>
      <c r="N550" s="4" t="s">
        <v>224</v>
      </c>
      <c r="R550" s="7"/>
      <c r="S550" s="7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EZ550" s="42"/>
      <c r="FA550" s="42"/>
      <c r="FB550" s="42"/>
      <c r="FC550" s="42"/>
      <c r="FD550" s="42"/>
    </row>
    <row r="551" spans="2:160">
      <c r="B551" s="28">
        <f t="shared" si="60"/>
        <v>0</v>
      </c>
      <c r="C551" s="28" t="str">
        <f t="shared" si="61"/>
        <v/>
      </c>
      <c r="D551" s="28" t="str">
        <f t="shared" si="62"/>
        <v/>
      </c>
      <c r="E551" s="28">
        <f t="shared" si="63"/>
        <v>0</v>
      </c>
      <c r="F551" s="28">
        <f t="shared" si="64"/>
        <v>0</v>
      </c>
      <c r="G551" s="28" t="str">
        <f t="shared" si="65"/>
        <v/>
      </c>
      <c r="H551" s="45">
        <f>IF(AND(M551&gt;0,M551&lt;=STATS!$C$22),1,"")</f>
        <v>1</v>
      </c>
      <c r="J551" s="11">
        <v>550</v>
      </c>
      <c r="K551">
        <v>46.100679999999997</v>
      </c>
      <c r="L551">
        <v>-91.215239999999994</v>
      </c>
      <c r="M551" s="4">
        <v>10.5</v>
      </c>
      <c r="N551" s="4" t="s">
        <v>223</v>
      </c>
      <c r="R551" s="7"/>
      <c r="S551" s="7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EZ551" s="42"/>
      <c r="FA551" s="42"/>
      <c r="FB551" s="42"/>
      <c r="FC551" s="42"/>
      <c r="FD551" s="42"/>
    </row>
    <row r="552" spans="2:160">
      <c r="B552" s="28">
        <f t="shared" si="60"/>
        <v>1</v>
      </c>
      <c r="C552" s="28">
        <f t="shared" si="61"/>
        <v>1</v>
      </c>
      <c r="D552" s="28" t="str">
        <f t="shared" si="62"/>
        <v/>
      </c>
      <c r="E552" s="28">
        <f t="shared" si="63"/>
        <v>1</v>
      </c>
      <c r="F552" s="28">
        <f t="shared" si="64"/>
        <v>0</v>
      </c>
      <c r="G552" s="28">
        <f t="shared" si="65"/>
        <v>12.5</v>
      </c>
      <c r="H552" s="45">
        <f>IF(AND(M552&gt;0,M552&lt;=STATS!$C$22),1,"")</f>
        <v>1</v>
      </c>
      <c r="J552" s="11">
        <v>551</v>
      </c>
      <c r="K552">
        <v>46.10069</v>
      </c>
      <c r="L552">
        <v>-91.214399999999998</v>
      </c>
      <c r="M552" s="4">
        <v>12.5</v>
      </c>
      <c r="N552" s="4" t="s">
        <v>223</v>
      </c>
      <c r="R552" s="7"/>
      <c r="S552" s="7">
        <v>1</v>
      </c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EZ552" s="42"/>
      <c r="FA552" s="42"/>
      <c r="FB552" s="42"/>
      <c r="FC552" s="42"/>
      <c r="FD552" s="42"/>
    </row>
    <row r="553" spans="2:160">
      <c r="B553" s="28">
        <f t="shared" si="60"/>
        <v>0</v>
      </c>
      <c r="C553" s="28" t="str">
        <f t="shared" si="61"/>
        <v/>
      </c>
      <c r="D553" s="28" t="str">
        <f t="shared" si="62"/>
        <v/>
      </c>
      <c r="E553" s="28">
        <f t="shared" si="63"/>
        <v>0</v>
      </c>
      <c r="F553" s="28">
        <f t="shared" si="64"/>
        <v>0</v>
      </c>
      <c r="G553" s="28" t="str">
        <f t="shared" si="65"/>
        <v/>
      </c>
      <c r="H553" s="45">
        <f>IF(AND(M553&gt;0,M553&lt;=STATS!$C$22),1,"")</f>
        <v>1</v>
      </c>
      <c r="J553" s="11">
        <v>552</v>
      </c>
      <c r="K553">
        <v>46.100700000000003</v>
      </c>
      <c r="L553">
        <v>-91.213549999999998</v>
      </c>
      <c r="M553" s="4">
        <v>12.5</v>
      </c>
      <c r="N553" s="4" t="s">
        <v>224</v>
      </c>
      <c r="R553" s="7"/>
      <c r="S553" s="7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EZ553" s="42"/>
      <c r="FA553" s="42"/>
      <c r="FB553" s="42"/>
      <c r="FC553" s="42"/>
      <c r="FD553" s="42"/>
    </row>
    <row r="554" spans="2:160">
      <c r="B554" s="28">
        <f t="shared" si="60"/>
        <v>0</v>
      </c>
      <c r="C554" s="28" t="str">
        <f t="shared" si="61"/>
        <v/>
      </c>
      <c r="D554" s="28" t="str">
        <f t="shared" si="62"/>
        <v/>
      </c>
      <c r="E554" s="28">
        <f t="shared" si="63"/>
        <v>0</v>
      </c>
      <c r="F554" s="28">
        <f t="shared" si="64"/>
        <v>0</v>
      </c>
      <c r="G554" s="28" t="str">
        <f t="shared" si="65"/>
        <v/>
      </c>
      <c r="H554" s="45">
        <f>IF(AND(M554&gt;0,M554&lt;=STATS!$C$22),1,"")</f>
        <v>1</v>
      </c>
      <c r="J554" s="11">
        <v>553</v>
      </c>
      <c r="K554">
        <v>46.100709999999999</v>
      </c>
      <c r="L554">
        <v>-91.212710000000001</v>
      </c>
      <c r="M554" s="4">
        <v>8.5</v>
      </c>
      <c r="N554" s="4" t="s">
        <v>224</v>
      </c>
      <c r="R554" s="7"/>
      <c r="S554" s="7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EZ554" s="42"/>
      <c r="FA554" s="42"/>
      <c r="FB554" s="42"/>
      <c r="FC554" s="42"/>
      <c r="FD554" s="42"/>
    </row>
    <row r="555" spans="2:160">
      <c r="B555" s="28">
        <f t="shared" si="60"/>
        <v>0</v>
      </c>
      <c r="C555" s="28" t="str">
        <f t="shared" si="61"/>
        <v/>
      </c>
      <c r="D555" s="28" t="str">
        <f t="shared" si="62"/>
        <v/>
      </c>
      <c r="E555" s="28">
        <f t="shared" si="63"/>
        <v>0</v>
      </c>
      <c r="F555" s="28">
        <f t="shared" si="64"/>
        <v>0</v>
      </c>
      <c r="G555" s="28" t="str">
        <f t="shared" si="65"/>
        <v/>
      </c>
      <c r="H555" s="45">
        <f>IF(AND(M555&gt;0,M555&lt;=STATS!$C$22),1,"")</f>
        <v>1</v>
      </c>
      <c r="J555" s="11">
        <v>554</v>
      </c>
      <c r="K555">
        <v>46.100720000000003</v>
      </c>
      <c r="L555">
        <v>-91.211870000000005</v>
      </c>
      <c r="M555" s="4">
        <v>9</v>
      </c>
      <c r="N555" s="4" t="s">
        <v>224</v>
      </c>
      <c r="R555" s="7"/>
      <c r="S555" s="7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EZ555" s="42"/>
      <c r="FA555" s="42"/>
      <c r="FB555" s="42"/>
      <c r="FC555" s="42"/>
      <c r="FD555" s="42"/>
    </row>
    <row r="556" spans="2:160">
      <c r="B556" s="28">
        <f t="shared" si="60"/>
        <v>0</v>
      </c>
      <c r="C556" s="28" t="str">
        <f t="shared" si="61"/>
        <v/>
      </c>
      <c r="D556" s="28" t="str">
        <f t="shared" si="62"/>
        <v/>
      </c>
      <c r="E556" s="28">
        <f t="shared" si="63"/>
        <v>0</v>
      </c>
      <c r="F556" s="28">
        <f t="shared" si="64"/>
        <v>0</v>
      </c>
      <c r="G556" s="28" t="str">
        <f t="shared" si="65"/>
        <v/>
      </c>
      <c r="H556" s="45">
        <f>IF(AND(M556&gt;0,M556&lt;=STATS!$C$22),1,"")</f>
        <v>1</v>
      </c>
      <c r="J556" s="11">
        <v>555</v>
      </c>
      <c r="K556">
        <v>46.100729999999999</v>
      </c>
      <c r="L556">
        <v>-91.211029999999994</v>
      </c>
      <c r="M556" s="4">
        <v>10.5</v>
      </c>
      <c r="N556" s="4" t="s">
        <v>223</v>
      </c>
      <c r="R556" s="7"/>
      <c r="S556" s="7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EZ556" s="42"/>
      <c r="FA556" s="42"/>
      <c r="FB556" s="42"/>
      <c r="FC556" s="42"/>
      <c r="FD556" s="42"/>
    </row>
    <row r="557" spans="2:160">
      <c r="B557" s="28">
        <f t="shared" si="60"/>
        <v>0</v>
      </c>
      <c r="C557" s="28" t="str">
        <f t="shared" si="61"/>
        <v/>
      </c>
      <c r="D557" s="28" t="str">
        <f t="shared" si="62"/>
        <v/>
      </c>
      <c r="E557" s="28">
        <f t="shared" si="63"/>
        <v>0</v>
      </c>
      <c r="F557" s="28">
        <f t="shared" si="64"/>
        <v>0</v>
      </c>
      <c r="G557" s="28" t="str">
        <f t="shared" si="65"/>
        <v/>
      </c>
      <c r="H557" s="45">
        <f>IF(AND(M557&gt;0,M557&lt;=STATS!$C$22),1,"")</f>
        <v>1</v>
      </c>
      <c r="J557" s="11">
        <v>556</v>
      </c>
      <c r="K557">
        <v>46.100830000000002</v>
      </c>
      <c r="L557">
        <v>-91.200940000000003</v>
      </c>
      <c r="M557" s="4">
        <v>5.5</v>
      </c>
      <c r="N557" s="4" t="s">
        <v>223</v>
      </c>
      <c r="R557" s="7"/>
      <c r="S557" s="7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EZ557" s="42"/>
      <c r="FA557" s="42"/>
      <c r="FB557" s="42"/>
      <c r="FC557" s="42"/>
      <c r="FD557" s="42"/>
    </row>
    <row r="558" spans="2:160">
      <c r="B558" s="28">
        <f t="shared" si="60"/>
        <v>0</v>
      </c>
      <c r="C558" s="28" t="str">
        <f t="shared" si="61"/>
        <v/>
      </c>
      <c r="D558" s="28" t="str">
        <f t="shared" si="62"/>
        <v/>
      </c>
      <c r="E558" s="28">
        <f t="shared" si="63"/>
        <v>0</v>
      </c>
      <c r="F558" s="28">
        <f t="shared" si="64"/>
        <v>0</v>
      </c>
      <c r="G558" s="28" t="str">
        <f t="shared" si="65"/>
        <v/>
      </c>
      <c r="H558" s="45">
        <f>IF(AND(M558&gt;0,M558&lt;=STATS!$C$22),1,"")</f>
        <v>1</v>
      </c>
      <c r="J558" s="11">
        <v>557</v>
      </c>
      <c r="K558">
        <v>46.100839999999998</v>
      </c>
      <c r="L558">
        <v>-91.200100000000006</v>
      </c>
      <c r="M558" s="4">
        <v>12.5</v>
      </c>
      <c r="N558" s="4" t="s">
        <v>223</v>
      </c>
      <c r="R558" s="7"/>
      <c r="S558" s="7" t="s">
        <v>227</v>
      </c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EZ558" s="42"/>
      <c r="FA558" s="42"/>
      <c r="FB558" s="42"/>
      <c r="FC558" s="42"/>
      <c r="FD558" s="42"/>
    </row>
    <row r="559" spans="2:160">
      <c r="B559" s="28">
        <f t="shared" si="60"/>
        <v>0</v>
      </c>
      <c r="C559" s="28" t="str">
        <f t="shared" si="61"/>
        <v/>
      </c>
      <c r="D559" s="28" t="str">
        <f t="shared" si="62"/>
        <v/>
      </c>
      <c r="E559" s="28">
        <f t="shared" si="63"/>
        <v>0</v>
      </c>
      <c r="F559" s="28">
        <f t="shared" si="64"/>
        <v>0</v>
      </c>
      <c r="G559" s="28" t="str">
        <f t="shared" si="65"/>
        <v/>
      </c>
      <c r="H559" s="45">
        <f>IF(AND(M559&gt;0,M559&lt;=STATS!$C$22),1,"")</f>
        <v>1</v>
      </c>
      <c r="J559" s="11">
        <v>558</v>
      </c>
      <c r="K559">
        <v>46.100850000000001</v>
      </c>
      <c r="L559">
        <v>-91.199259999999995</v>
      </c>
      <c r="M559" s="4">
        <v>13</v>
      </c>
      <c r="N559" s="4" t="s">
        <v>223</v>
      </c>
      <c r="R559" s="7"/>
      <c r="S559" s="7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EZ559" s="42"/>
      <c r="FA559" s="42"/>
      <c r="FB559" s="42"/>
      <c r="FC559" s="42"/>
      <c r="FD559" s="42"/>
    </row>
    <row r="560" spans="2:160">
      <c r="B560" s="28">
        <f t="shared" si="60"/>
        <v>1</v>
      </c>
      <c r="C560" s="28">
        <f t="shared" si="61"/>
        <v>1</v>
      </c>
      <c r="D560" s="28" t="str">
        <f t="shared" si="62"/>
        <v/>
      </c>
      <c r="E560" s="28">
        <f t="shared" si="63"/>
        <v>1</v>
      </c>
      <c r="F560" s="28">
        <f t="shared" si="64"/>
        <v>0</v>
      </c>
      <c r="G560" s="28">
        <f t="shared" si="65"/>
        <v>12</v>
      </c>
      <c r="H560" s="45">
        <f>IF(AND(M560&gt;0,M560&lt;=STATS!$C$22),1,"")</f>
        <v>1</v>
      </c>
      <c r="J560" s="11">
        <v>559</v>
      </c>
      <c r="K560">
        <v>46.100859999999997</v>
      </c>
      <c r="L560">
        <v>-91.198419999999999</v>
      </c>
      <c r="M560" s="4">
        <v>12</v>
      </c>
      <c r="N560" s="4" t="s">
        <v>223</v>
      </c>
      <c r="R560" s="7"/>
      <c r="S560" s="7">
        <v>1</v>
      </c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EZ560" s="42"/>
      <c r="FA560" s="42"/>
      <c r="FB560" s="42"/>
      <c r="FC560" s="42"/>
      <c r="FD560" s="42"/>
    </row>
    <row r="561" spans="2:160">
      <c r="B561" s="28">
        <f t="shared" si="60"/>
        <v>0</v>
      </c>
      <c r="C561" s="28" t="str">
        <f t="shared" si="61"/>
        <v/>
      </c>
      <c r="D561" s="28" t="str">
        <f t="shared" si="62"/>
        <v/>
      </c>
      <c r="E561" s="28">
        <f t="shared" si="63"/>
        <v>0</v>
      </c>
      <c r="F561" s="28">
        <f t="shared" si="64"/>
        <v>0</v>
      </c>
      <c r="G561" s="28" t="str">
        <f t="shared" si="65"/>
        <v/>
      </c>
      <c r="H561" s="45">
        <f>IF(AND(M561&gt;0,M561&lt;=STATS!$C$22),1,"")</f>
        <v>1</v>
      </c>
      <c r="J561" s="11">
        <v>560</v>
      </c>
      <c r="K561">
        <v>46.10087</v>
      </c>
      <c r="L561">
        <v>-91.197580000000002</v>
      </c>
      <c r="M561" s="4">
        <v>11</v>
      </c>
      <c r="N561" s="4" t="s">
        <v>223</v>
      </c>
      <c r="R561" s="7"/>
      <c r="S561" s="7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EZ561" s="42"/>
      <c r="FA561" s="42"/>
      <c r="FB561" s="42"/>
      <c r="FC561" s="42"/>
      <c r="FD561" s="42"/>
    </row>
    <row r="562" spans="2:160">
      <c r="B562" s="28">
        <f t="shared" si="60"/>
        <v>0</v>
      </c>
      <c r="C562" s="28" t="str">
        <f t="shared" si="61"/>
        <v/>
      </c>
      <c r="D562" s="28" t="str">
        <f t="shared" si="62"/>
        <v/>
      </c>
      <c r="E562" s="28">
        <f t="shared" si="63"/>
        <v>0</v>
      </c>
      <c r="F562" s="28">
        <f t="shared" si="64"/>
        <v>0</v>
      </c>
      <c r="G562" s="28" t="str">
        <f t="shared" si="65"/>
        <v/>
      </c>
      <c r="H562" s="45">
        <f>IF(AND(M562&gt;0,M562&lt;=STATS!$C$22),1,"")</f>
        <v>1</v>
      </c>
      <c r="J562" s="11">
        <v>561</v>
      </c>
      <c r="K562">
        <v>46.100879999999997</v>
      </c>
      <c r="L562">
        <v>-91.196740000000005</v>
      </c>
      <c r="M562" s="4">
        <v>8.5</v>
      </c>
      <c r="N562" s="4" t="s">
        <v>223</v>
      </c>
      <c r="R562" s="7"/>
      <c r="S562" s="7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EZ562" s="42"/>
      <c r="FA562" s="42"/>
      <c r="FB562" s="42"/>
      <c r="FC562" s="42"/>
      <c r="FD562" s="42"/>
    </row>
    <row r="563" spans="2:160">
      <c r="B563" s="28">
        <f t="shared" si="60"/>
        <v>0</v>
      </c>
      <c r="C563" s="28" t="str">
        <f t="shared" si="61"/>
        <v/>
      </c>
      <c r="D563" s="28" t="str">
        <f t="shared" si="62"/>
        <v/>
      </c>
      <c r="E563" s="28">
        <f t="shared" si="63"/>
        <v>0</v>
      </c>
      <c r="F563" s="28">
        <f t="shared" si="64"/>
        <v>0</v>
      </c>
      <c r="G563" s="28" t="str">
        <f t="shared" si="65"/>
        <v/>
      </c>
      <c r="H563" s="45">
        <f>IF(AND(M563&gt;0,M563&lt;=STATS!$C$22),1,"")</f>
        <v>1</v>
      </c>
      <c r="J563" s="11">
        <v>562</v>
      </c>
      <c r="K563">
        <v>46.10089</v>
      </c>
      <c r="L563">
        <v>-91.195899999999995</v>
      </c>
      <c r="M563" s="4">
        <v>5</v>
      </c>
      <c r="N563" s="4" t="s">
        <v>223</v>
      </c>
      <c r="R563" s="7"/>
      <c r="S563" s="7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EZ563" s="42"/>
      <c r="FA563" s="42"/>
      <c r="FB563" s="42"/>
      <c r="FC563" s="42"/>
      <c r="FD563" s="42"/>
    </row>
    <row r="564" spans="2:160">
      <c r="B564" s="28">
        <f t="shared" si="60"/>
        <v>0</v>
      </c>
      <c r="C564" s="28" t="str">
        <f t="shared" si="61"/>
        <v/>
      </c>
      <c r="D564" s="28" t="str">
        <f t="shared" si="62"/>
        <v/>
      </c>
      <c r="E564" s="28">
        <f t="shared" si="63"/>
        <v>0</v>
      </c>
      <c r="F564" s="28">
        <f t="shared" si="64"/>
        <v>0</v>
      </c>
      <c r="G564" s="28" t="str">
        <f t="shared" si="65"/>
        <v/>
      </c>
      <c r="H564" s="45">
        <f>IF(AND(M564&gt;0,M564&lt;=STATS!$C$22),1,"")</f>
        <v>1</v>
      </c>
      <c r="J564" s="11">
        <v>563</v>
      </c>
      <c r="K564">
        <v>46.100900000000003</v>
      </c>
      <c r="L564">
        <v>-91.195059999999998</v>
      </c>
      <c r="M564" s="4">
        <v>5</v>
      </c>
      <c r="N564" s="4" t="s">
        <v>223</v>
      </c>
      <c r="R564" s="7"/>
      <c r="S564" s="7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EZ564" s="42"/>
      <c r="FA564" s="42"/>
      <c r="FB564" s="42"/>
      <c r="FC564" s="42"/>
      <c r="FD564" s="42"/>
    </row>
    <row r="565" spans="2:160">
      <c r="B565" s="28">
        <f t="shared" si="60"/>
        <v>0</v>
      </c>
      <c r="C565" s="28" t="str">
        <f t="shared" si="61"/>
        <v/>
      </c>
      <c r="D565" s="28" t="str">
        <f t="shared" si="62"/>
        <v/>
      </c>
      <c r="E565" s="28">
        <f t="shared" si="63"/>
        <v>0</v>
      </c>
      <c r="F565" s="28">
        <f t="shared" si="64"/>
        <v>0</v>
      </c>
      <c r="G565" s="28" t="str">
        <f t="shared" si="65"/>
        <v/>
      </c>
      <c r="H565" s="45">
        <f>IF(AND(M565&gt;0,M565&lt;=STATS!$C$22),1,"")</f>
        <v>1</v>
      </c>
      <c r="J565" s="11">
        <v>564</v>
      </c>
      <c r="K565">
        <v>46.100900000000003</v>
      </c>
      <c r="L565">
        <v>-91.194220000000001</v>
      </c>
      <c r="M565" s="4">
        <v>5</v>
      </c>
      <c r="N565" s="4" t="s">
        <v>223</v>
      </c>
      <c r="R565" s="7"/>
      <c r="S565" s="7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EZ565" s="42"/>
      <c r="FA565" s="42"/>
      <c r="FB565" s="42"/>
      <c r="FC565" s="42"/>
      <c r="FD565" s="42"/>
    </row>
    <row r="566" spans="2:160">
      <c r="B566" s="28">
        <f t="shared" si="60"/>
        <v>0</v>
      </c>
      <c r="C566" s="28" t="str">
        <f t="shared" si="61"/>
        <v/>
      </c>
      <c r="D566" s="28" t="str">
        <f t="shared" si="62"/>
        <v/>
      </c>
      <c r="E566" s="28">
        <f t="shared" si="63"/>
        <v>0</v>
      </c>
      <c r="F566" s="28">
        <f t="shared" si="64"/>
        <v>0</v>
      </c>
      <c r="G566" s="28" t="str">
        <f t="shared" si="65"/>
        <v/>
      </c>
      <c r="H566" s="45">
        <f>IF(AND(M566&gt;0,M566&lt;=STATS!$C$22),1,"")</f>
        <v>1</v>
      </c>
      <c r="J566" s="11">
        <v>565</v>
      </c>
      <c r="K566">
        <v>46.100909999999999</v>
      </c>
      <c r="L566">
        <v>-91.193370000000002</v>
      </c>
      <c r="M566" s="4">
        <v>4</v>
      </c>
      <c r="N566" s="4" t="s">
        <v>223</v>
      </c>
      <c r="R566" s="7"/>
      <c r="S566" s="7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EZ566" s="42"/>
      <c r="FA566" s="42"/>
      <c r="FB566" s="42"/>
      <c r="FC566" s="42"/>
      <c r="FD566" s="42"/>
    </row>
    <row r="567" spans="2:160">
      <c r="B567" s="28">
        <f t="shared" si="60"/>
        <v>0</v>
      </c>
      <c r="C567" s="28" t="str">
        <f t="shared" si="61"/>
        <v/>
      </c>
      <c r="D567" s="28" t="str">
        <f t="shared" si="62"/>
        <v/>
      </c>
      <c r="E567" s="28">
        <f t="shared" si="63"/>
        <v>0</v>
      </c>
      <c r="F567" s="28">
        <f t="shared" si="64"/>
        <v>0</v>
      </c>
      <c r="G567" s="28" t="str">
        <f t="shared" si="65"/>
        <v/>
      </c>
      <c r="H567" s="45">
        <f>IF(AND(M567&gt;0,M567&lt;=STATS!$C$22),1,"")</f>
        <v>1</v>
      </c>
      <c r="J567" s="11">
        <v>566</v>
      </c>
      <c r="K567">
        <v>46.101140000000001</v>
      </c>
      <c r="L567">
        <v>-91.227019999999996</v>
      </c>
      <c r="M567" s="4">
        <v>5</v>
      </c>
      <c r="N567" s="4" t="s">
        <v>223</v>
      </c>
      <c r="R567" s="7"/>
      <c r="S567" s="7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EZ567" s="42"/>
      <c r="FA567" s="42"/>
      <c r="FB567" s="42"/>
      <c r="FC567" s="42"/>
      <c r="FD567" s="42"/>
    </row>
    <row r="568" spans="2:160">
      <c r="B568" s="28">
        <f t="shared" si="60"/>
        <v>0</v>
      </c>
      <c r="C568" s="28" t="str">
        <f t="shared" si="61"/>
        <v/>
      </c>
      <c r="D568" s="28" t="str">
        <f t="shared" si="62"/>
        <v/>
      </c>
      <c r="E568" s="28">
        <f t="shared" si="63"/>
        <v>0</v>
      </c>
      <c r="F568" s="28">
        <f t="shared" si="64"/>
        <v>0</v>
      </c>
      <c r="G568" s="28" t="str">
        <f t="shared" si="65"/>
        <v/>
      </c>
      <c r="H568" s="45">
        <f>IF(AND(M568&gt;0,M568&lt;=STATS!$C$22),1,"")</f>
        <v>1</v>
      </c>
      <c r="J568" s="11">
        <v>567</v>
      </c>
      <c r="K568">
        <v>46.101149999999997</v>
      </c>
      <c r="L568">
        <v>-91.226179999999999</v>
      </c>
      <c r="M568" s="4">
        <v>9</v>
      </c>
      <c r="N568" s="4" t="s">
        <v>223</v>
      </c>
      <c r="R568" s="7"/>
      <c r="S568" s="7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EZ568" s="42"/>
      <c r="FA568" s="42"/>
      <c r="FB568" s="42"/>
      <c r="FC568" s="42"/>
      <c r="FD568" s="42"/>
    </row>
    <row r="569" spans="2:160">
      <c r="B569" s="28">
        <f t="shared" si="60"/>
        <v>0</v>
      </c>
      <c r="C569" s="28" t="str">
        <f t="shared" si="61"/>
        <v/>
      </c>
      <c r="D569" s="28" t="str">
        <f t="shared" si="62"/>
        <v/>
      </c>
      <c r="E569" s="28">
        <f t="shared" si="63"/>
        <v>0</v>
      </c>
      <c r="F569" s="28">
        <f t="shared" si="64"/>
        <v>0</v>
      </c>
      <c r="G569" s="28" t="str">
        <f t="shared" si="65"/>
        <v/>
      </c>
      <c r="H569" s="45">
        <f>IF(AND(M569&gt;0,M569&lt;=STATS!$C$22),1,"")</f>
        <v>1</v>
      </c>
      <c r="J569" s="11">
        <v>568</v>
      </c>
      <c r="K569">
        <v>46.10116</v>
      </c>
      <c r="L569">
        <v>-91.225340000000003</v>
      </c>
      <c r="M569" s="4">
        <v>11.5</v>
      </c>
      <c r="N569" s="4" t="s">
        <v>223</v>
      </c>
      <c r="R569" s="7"/>
      <c r="S569" s="7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EZ569" s="42"/>
      <c r="FA569" s="42"/>
      <c r="FB569" s="42"/>
      <c r="FC569" s="42"/>
      <c r="FD569" s="42"/>
    </row>
    <row r="570" spans="2:160">
      <c r="B570" s="28">
        <f t="shared" si="60"/>
        <v>1</v>
      </c>
      <c r="C570" s="28">
        <f t="shared" si="61"/>
        <v>1</v>
      </c>
      <c r="D570" s="28" t="str">
        <f t="shared" si="62"/>
        <v/>
      </c>
      <c r="E570" s="28">
        <f t="shared" si="63"/>
        <v>1</v>
      </c>
      <c r="F570" s="28">
        <f t="shared" si="64"/>
        <v>0</v>
      </c>
      <c r="G570" s="28">
        <f t="shared" si="65"/>
        <v>11</v>
      </c>
      <c r="H570" s="45">
        <f>IF(AND(M570&gt;0,M570&lt;=STATS!$C$22),1,"")</f>
        <v>1</v>
      </c>
      <c r="J570" s="11">
        <v>569</v>
      </c>
      <c r="K570">
        <v>46.101170000000003</v>
      </c>
      <c r="L570">
        <v>-91.224500000000006</v>
      </c>
      <c r="M570" s="4">
        <v>11</v>
      </c>
      <c r="N570" s="4" t="s">
        <v>223</v>
      </c>
      <c r="R570" s="7"/>
      <c r="S570" s="7">
        <v>2</v>
      </c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EZ570" s="42"/>
      <c r="FA570" s="42"/>
      <c r="FB570" s="42"/>
      <c r="FC570" s="42"/>
      <c r="FD570" s="42"/>
    </row>
    <row r="571" spans="2:160">
      <c r="B571" s="28">
        <f t="shared" si="60"/>
        <v>0</v>
      </c>
      <c r="C571" s="28" t="str">
        <f t="shared" si="61"/>
        <v/>
      </c>
      <c r="D571" s="28" t="str">
        <f t="shared" si="62"/>
        <v/>
      </c>
      <c r="E571" s="28" t="str">
        <f t="shared" si="63"/>
        <v/>
      </c>
      <c r="F571" s="28" t="str">
        <f t="shared" si="64"/>
        <v/>
      </c>
      <c r="G571" s="28" t="str">
        <f t="shared" si="65"/>
        <v/>
      </c>
      <c r="H571" s="45" t="str">
        <f>IF(AND(M571&gt;0,M571&lt;=STATS!$C$22),1,"")</f>
        <v/>
      </c>
      <c r="J571" s="11">
        <v>570</v>
      </c>
      <c r="K571">
        <v>46.101179999999999</v>
      </c>
      <c r="L571">
        <v>-91.223659999999995</v>
      </c>
      <c r="M571" s="4">
        <v>41</v>
      </c>
      <c r="R571" s="7"/>
      <c r="S571" s="7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EZ571" s="42"/>
      <c r="FA571" s="42"/>
      <c r="FB571" s="42"/>
      <c r="FC571" s="42"/>
      <c r="FD571" s="42"/>
    </row>
    <row r="572" spans="2:160">
      <c r="B572" s="28">
        <f t="shared" si="60"/>
        <v>0</v>
      </c>
      <c r="C572" s="28" t="str">
        <f t="shared" si="61"/>
        <v/>
      </c>
      <c r="D572" s="28" t="str">
        <f t="shared" si="62"/>
        <v/>
      </c>
      <c r="E572" s="28" t="str">
        <f t="shared" si="63"/>
        <v/>
      </c>
      <c r="F572" s="28" t="str">
        <f t="shared" si="64"/>
        <v/>
      </c>
      <c r="G572" s="28" t="str">
        <f t="shared" si="65"/>
        <v/>
      </c>
      <c r="H572" s="45" t="str">
        <f>IF(AND(M572&gt;0,M572&lt;=STATS!$C$22),1,"")</f>
        <v/>
      </c>
      <c r="J572" s="11">
        <v>571</v>
      </c>
      <c r="K572">
        <v>46.101190000000003</v>
      </c>
      <c r="L572">
        <v>-91.222819999999999</v>
      </c>
      <c r="M572" s="4">
        <v>48.5</v>
      </c>
      <c r="R572" s="7"/>
      <c r="S572" s="7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EZ572" s="42"/>
      <c r="FA572" s="42"/>
      <c r="FB572" s="42"/>
      <c r="FC572" s="42"/>
      <c r="FD572" s="42"/>
    </row>
    <row r="573" spans="2:160">
      <c r="B573" s="28">
        <f t="shared" si="60"/>
        <v>0</v>
      </c>
      <c r="C573" s="28" t="str">
        <f t="shared" si="61"/>
        <v/>
      </c>
      <c r="D573" s="28" t="str">
        <f t="shared" si="62"/>
        <v/>
      </c>
      <c r="E573" s="28" t="str">
        <f t="shared" si="63"/>
        <v/>
      </c>
      <c r="F573" s="28" t="str">
        <f t="shared" si="64"/>
        <v/>
      </c>
      <c r="G573" s="28" t="str">
        <f t="shared" si="65"/>
        <v/>
      </c>
      <c r="H573" s="45" t="str">
        <f>IF(AND(M573&gt;0,M573&lt;=STATS!$C$22),1,"")</f>
        <v/>
      </c>
      <c r="J573" s="11">
        <v>572</v>
      </c>
      <c r="K573">
        <v>46.101190000000003</v>
      </c>
      <c r="L573">
        <v>-91.221980000000002</v>
      </c>
      <c r="M573" s="4">
        <v>49.5</v>
      </c>
      <c r="R573" s="7"/>
      <c r="S573" s="7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EZ573" s="42"/>
      <c r="FA573" s="42"/>
      <c r="FB573" s="42"/>
      <c r="FC573" s="42"/>
      <c r="FD573" s="42"/>
    </row>
    <row r="574" spans="2:160">
      <c r="B574" s="28">
        <f t="shared" si="60"/>
        <v>0</v>
      </c>
      <c r="C574" s="28" t="str">
        <f t="shared" si="61"/>
        <v/>
      </c>
      <c r="D574" s="28" t="str">
        <f t="shared" si="62"/>
        <v/>
      </c>
      <c r="E574" s="28" t="str">
        <f t="shared" si="63"/>
        <v/>
      </c>
      <c r="F574" s="28" t="str">
        <f t="shared" si="64"/>
        <v/>
      </c>
      <c r="G574" s="28" t="str">
        <f t="shared" si="65"/>
        <v/>
      </c>
      <c r="H574" s="45" t="str">
        <f>IF(AND(M574&gt;0,M574&lt;=STATS!$C$22),1,"")</f>
        <v/>
      </c>
      <c r="J574" s="11">
        <v>573</v>
      </c>
      <c r="K574">
        <v>46.101199999999999</v>
      </c>
      <c r="L574">
        <v>-91.221130000000002</v>
      </c>
      <c r="M574" s="4">
        <v>49.5</v>
      </c>
      <c r="R574" s="7"/>
      <c r="S574" s="7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EZ574" s="42"/>
      <c r="FA574" s="42"/>
      <c r="FB574" s="42"/>
      <c r="FC574" s="42"/>
      <c r="FD574" s="42"/>
    </row>
    <row r="575" spans="2:160">
      <c r="B575" s="28">
        <f t="shared" si="60"/>
        <v>0</v>
      </c>
      <c r="C575" s="28" t="str">
        <f t="shared" si="61"/>
        <v/>
      </c>
      <c r="D575" s="28" t="str">
        <f t="shared" si="62"/>
        <v/>
      </c>
      <c r="E575" s="28" t="str">
        <f t="shared" si="63"/>
        <v/>
      </c>
      <c r="F575" s="28" t="str">
        <f t="shared" si="64"/>
        <v/>
      </c>
      <c r="G575" s="28" t="str">
        <f t="shared" si="65"/>
        <v/>
      </c>
      <c r="H575" s="45" t="str">
        <f>IF(AND(M575&gt;0,M575&lt;=STATS!$C$22),1,"")</f>
        <v/>
      </c>
      <c r="J575" s="11">
        <v>574</v>
      </c>
      <c r="K575">
        <v>46.101210000000002</v>
      </c>
      <c r="L575">
        <v>-91.220290000000006</v>
      </c>
      <c r="M575" s="4">
        <v>48.5</v>
      </c>
      <c r="R575" s="7"/>
      <c r="S575" s="7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EZ575" s="42"/>
      <c r="FA575" s="42"/>
      <c r="FB575" s="42"/>
      <c r="FC575" s="42"/>
      <c r="FD575" s="42"/>
    </row>
    <row r="576" spans="2:160">
      <c r="B576" s="28">
        <f t="shared" si="60"/>
        <v>0</v>
      </c>
      <c r="C576" s="28" t="str">
        <f t="shared" si="61"/>
        <v/>
      </c>
      <c r="D576" s="28" t="str">
        <f t="shared" si="62"/>
        <v/>
      </c>
      <c r="E576" s="28" t="str">
        <f t="shared" si="63"/>
        <v/>
      </c>
      <c r="F576" s="28" t="str">
        <f t="shared" si="64"/>
        <v/>
      </c>
      <c r="G576" s="28" t="str">
        <f t="shared" si="65"/>
        <v/>
      </c>
      <c r="H576" s="45" t="str">
        <f>IF(AND(M576&gt;0,M576&lt;=STATS!$C$22),1,"")</f>
        <v/>
      </c>
      <c r="J576" s="11">
        <v>575</v>
      </c>
      <c r="K576">
        <v>46.101219999999998</v>
      </c>
      <c r="L576">
        <v>-91.219449999999995</v>
      </c>
      <c r="M576" s="4">
        <v>40</v>
      </c>
      <c r="R576" s="7"/>
      <c r="S576" s="7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EZ576" s="42"/>
      <c r="FA576" s="42"/>
      <c r="FB576" s="42"/>
      <c r="FC576" s="42"/>
      <c r="FD576" s="42"/>
    </row>
    <row r="577" spans="2:160">
      <c r="B577" s="28">
        <f t="shared" si="60"/>
        <v>0</v>
      </c>
      <c r="C577" s="28" t="str">
        <f t="shared" si="61"/>
        <v/>
      </c>
      <c r="D577" s="28" t="str">
        <f t="shared" si="62"/>
        <v/>
      </c>
      <c r="E577" s="28" t="str">
        <f t="shared" si="63"/>
        <v/>
      </c>
      <c r="F577" s="28" t="str">
        <f t="shared" si="64"/>
        <v/>
      </c>
      <c r="G577" s="28" t="str">
        <f t="shared" si="65"/>
        <v/>
      </c>
      <c r="H577" s="45" t="str">
        <f>IF(AND(M577&gt;0,M577&lt;=STATS!$C$22),1,"")</f>
        <v/>
      </c>
      <c r="J577" s="11">
        <v>576</v>
      </c>
      <c r="K577">
        <v>46.101230000000001</v>
      </c>
      <c r="L577">
        <v>-91.218609999999998</v>
      </c>
      <c r="M577" s="4">
        <v>25.5</v>
      </c>
      <c r="R577" s="7"/>
      <c r="S577" s="7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EZ577" s="42"/>
      <c r="FA577" s="42"/>
      <c r="FB577" s="42"/>
      <c r="FC577" s="42"/>
      <c r="FD577" s="42"/>
    </row>
    <row r="578" spans="2:160">
      <c r="B578" s="28">
        <f t="shared" ref="B578:B641" si="66">COUNT(R578:EY578,FE578:FM578)</f>
        <v>0</v>
      </c>
      <c r="C578" s="28" t="str">
        <f t="shared" ref="C578:C641" si="67">IF(COUNT(R578:EY578,FE578:FM578)&gt;0,COUNT(R578:EY578,FE578:FM578),"")</f>
        <v/>
      </c>
      <c r="D578" s="28" t="str">
        <f t="shared" ref="D578:D641" si="68">IF(COUNT(T578:BJ578,BL578:BT578,BV578:CB578,CD578:EY578,FE578:FM578)&gt;0,COUNT(T578:BJ578,BL578:BT578,BV578:CB578,CD578:EY578,FE578:FM578),"")</f>
        <v/>
      </c>
      <c r="E578" s="28">
        <f t="shared" ref="E578:E641" si="69">IF(H578=1,COUNT(R578:EY578,FE578:FM578),"")</f>
        <v>0</v>
      </c>
      <c r="F578" s="28">
        <f t="shared" ref="F578:F641" si="70">IF(H578=1,COUNT(T578:BJ578,BL578:BT578,BV578:CB578,CD578:EY578,FE578:FM578),"")</f>
        <v>0</v>
      </c>
      <c r="G578" s="28" t="str">
        <f t="shared" ref="G578:G641" si="71">IF($B578&gt;=1,$M578,"")</f>
        <v/>
      </c>
      <c r="H578" s="45">
        <f>IF(AND(M578&gt;0,M578&lt;=STATS!$C$22),1,"")</f>
        <v>1</v>
      </c>
      <c r="J578" s="11">
        <v>577</v>
      </c>
      <c r="K578">
        <v>46.10127</v>
      </c>
      <c r="L578">
        <v>-91.215249999999997</v>
      </c>
      <c r="M578" s="4">
        <v>5</v>
      </c>
      <c r="N578" s="4" t="s">
        <v>224</v>
      </c>
      <c r="R578" s="7"/>
      <c r="S578" s="7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EZ578" s="42"/>
      <c r="FA578" s="42"/>
      <c r="FB578" s="42"/>
      <c r="FC578" s="42"/>
      <c r="FD578" s="42"/>
    </row>
    <row r="579" spans="2:160">
      <c r="B579" s="28">
        <f t="shared" si="66"/>
        <v>0</v>
      </c>
      <c r="C579" s="28" t="str">
        <f t="shared" si="67"/>
        <v/>
      </c>
      <c r="D579" s="28" t="str">
        <f t="shared" si="68"/>
        <v/>
      </c>
      <c r="E579" s="28" t="str">
        <f t="shared" si="69"/>
        <v/>
      </c>
      <c r="F579" s="28" t="str">
        <f t="shared" si="70"/>
        <v/>
      </c>
      <c r="G579" s="28" t="str">
        <f t="shared" si="71"/>
        <v/>
      </c>
      <c r="H579" s="45" t="str">
        <f>IF(AND(M579&gt;0,M579&lt;=STATS!$C$22),1,"")</f>
        <v/>
      </c>
      <c r="J579" s="11">
        <v>578</v>
      </c>
      <c r="K579">
        <v>46.101280000000003</v>
      </c>
      <c r="L579">
        <v>-91.214410000000001</v>
      </c>
      <c r="M579" s="4">
        <v>23</v>
      </c>
      <c r="R579" s="7"/>
      <c r="S579" s="7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EZ579" s="42"/>
      <c r="FA579" s="42"/>
      <c r="FB579" s="42"/>
      <c r="FC579" s="42"/>
      <c r="FD579" s="42"/>
    </row>
    <row r="580" spans="2:160">
      <c r="B580" s="28">
        <f t="shared" si="66"/>
        <v>0</v>
      </c>
      <c r="C580" s="28" t="str">
        <f t="shared" si="67"/>
        <v/>
      </c>
      <c r="D580" s="28" t="str">
        <f t="shared" si="68"/>
        <v/>
      </c>
      <c r="E580" s="28" t="str">
        <f t="shared" si="69"/>
        <v/>
      </c>
      <c r="F580" s="28" t="str">
        <f t="shared" si="70"/>
        <v/>
      </c>
      <c r="G580" s="28" t="str">
        <f t="shared" si="71"/>
        <v/>
      </c>
      <c r="H580" s="45" t="str">
        <f>IF(AND(M580&gt;0,M580&lt;=STATS!$C$22),1,"")</f>
        <v/>
      </c>
      <c r="J580" s="11">
        <v>579</v>
      </c>
      <c r="K580">
        <v>46.101289999999999</v>
      </c>
      <c r="L580">
        <v>-91.213570000000004</v>
      </c>
      <c r="M580" s="4">
        <v>27.5</v>
      </c>
      <c r="R580" s="7"/>
      <c r="S580" s="7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EZ580" s="42"/>
      <c r="FA580" s="42"/>
      <c r="FB580" s="42"/>
      <c r="FC580" s="42"/>
      <c r="FD580" s="42"/>
    </row>
    <row r="581" spans="2:160">
      <c r="B581" s="28">
        <f t="shared" si="66"/>
        <v>0</v>
      </c>
      <c r="C581" s="28" t="str">
        <f t="shared" si="67"/>
        <v/>
      </c>
      <c r="D581" s="28" t="str">
        <f t="shared" si="68"/>
        <v/>
      </c>
      <c r="E581" s="28" t="str">
        <f t="shared" si="69"/>
        <v/>
      </c>
      <c r="F581" s="28" t="str">
        <f t="shared" si="70"/>
        <v/>
      </c>
      <c r="G581" s="28" t="str">
        <f t="shared" si="71"/>
        <v/>
      </c>
      <c r="H581" s="45" t="str">
        <f>IF(AND(M581&gt;0,M581&lt;=STATS!$C$22),1,"")</f>
        <v/>
      </c>
      <c r="J581" s="11">
        <v>580</v>
      </c>
      <c r="K581">
        <v>46.101289999999999</v>
      </c>
      <c r="L581">
        <v>-91.212729999999993</v>
      </c>
      <c r="M581" s="4">
        <v>21.5</v>
      </c>
      <c r="R581" s="7"/>
      <c r="S581" s="7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EZ581" s="42"/>
      <c r="FA581" s="42"/>
      <c r="FB581" s="42"/>
      <c r="FC581" s="42"/>
      <c r="FD581" s="42"/>
    </row>
    <row r="582" spans="2:160">
      <c r="B582" s="28">
        <f t="shared" si="66"/>
        <v>0</v>
      </c>
      <c r="C582" s="28" t="str">
        <f t="shared" si="67"/>
        <v/>
      </c>
      <c r="D582" s="28" t="str">
        <f t="shared" si="68"/>
        <v/>
      </c>
      <c r="E582" s="28">
        <f t="shared" si="69"/>
        <v>0</v>
      </c>
      <c r="F582" s="28">
        <f t="shared" si="70"/>
        <v>0</v>
      </c>
      <c r="G582" s="28" t="str">
        <f t="shared" si="71"/>
        <v/>
      </c>
      <c r="H582" s="45">
        <f>IF(AND(M582&gt;0,M582&lt;=STATS!$C$22),1,"")</f>
        <v>1</v>
      </c>
      <c r="J582" s="11">
        <v>581</v>
      </c>
      <c r="K582">
        <v>46.101300000000002</v>
      </c>
      <c r="L582">
        <v>-91.211889999999997</v>
      </c>
      <c r="M582" s="4">
        <v>16</v>
      </c>
      <c r="N582" s="4" t="s">
        <v>223</v>
      </c>
      <c r="R582" s="7"/>
      <c r="S582" s="7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EZ582" s="42"/>
      <c r="FA582" s="42"/>
      <c r="FB582" s="42"/>
      <c r="FC582" s="42"/>
      <c r="FD582" s="42"/>
    </row>
    <row r="583" spans="2:160">
      <c r="B583" s="28">
        <f t="shared" si="66"/>
        <v>1</v>
      </c>
      <c r="C583" s="28">
        <f t="shared" si="67"/>
        <v>1</v>
      </c>
      <c r="D583" s="28" t="str">
        <f t="shared" si="68"/>
        <v/>
      </c>
      <c r="E583" s="28">
        <f t="shared" si="69"/>
        <v>1</v>
      </c>
      <c r="F583" s="28">
        <f t="shared" si="70"/>
        <v>0</v>
      </c>
      <c r="G583" s="28">
        <f t="shared" si="71"/>
        <v>15</v>
      </c>
      <c r="H583" s="45">
        <f>IF(AND(M583&gt;0,M583&lt;=STATS!$C$22),1,"")</f>
        <v>1</v>
      </c>
      <c r="J583" s="11">
        <v>582</v>
      </c>
      <c r="K583">
        <v>46.101309999999998</v>
      </c>
      <c r="L583">
        <v>-91.21105</v>
      </c>
      <c r="M583" s="4">
        <v>15</v>
      </c>
      <c r="N583" s="4" t="s">
        <v>223</v>
      </c>
      <c r="R583" s="7"/>
      <c r="S583" s="7">
        <v>1</v>
      </c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EZ583" s="42"/>
      <c r="FA583" s="42"/>
      <c r="FB583" s="42"/>
      <c r="FC583" s="42"/>
      <c r="FD583" s="42"/>
    </row>
    <row r="584" spans="2:160">
      <c r="B584" s="28">
        <f t="shared" si="66"/>
        <v>1</v>
      </c>
      <c r="C584" s="28">
        <f t="shared" si="67"/>
        <v>1</v>
      </c>
      <c r="D584" s="28" t="str">
        <f t="shared" si="68"/>
        <v/>
      </c>
      <c r="E584" s="28">
        <f t="shared" si="69"/>
        <v>1</v>
      </c>
      <c r="F584" s="28">
        <f t="shared" si="70"/>
        <v>0</v>
      </c>
      <c r="G584" s="28">
        <f t="shared" si="71"/>
        <v>11</v>
      </c>
      <c r="H584" s="45">
        <f>IF(AND(M584&gt;0,M584&lt;=STATS!$C$22),1,"")</f>
        <v>1</v>
      </c>
      <c r="J584" s="11">
        <v>583</v>
      </c>
      <c r="K584">
        <v>46.101320000000001</v>
      </c>
      <c r="L584">
        <v>-91.2102</v>
      </c>
      <c r="M584" s="4">
        <v>11</v>
      </c>
      <c r="N584" s="4" t="s">
        <v>223</v>
      </c>
      <c r="R584" s="7"/>
      <c r="S584" s="7">
        <v>2</v>
      </c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EZ584" s="42"/>
      <c r="FA584" s="42"/>
      <c r="FB584" s="42"/>
      <c r="FC584" s="42"/>
      <c r="FD584" s="42"/>
    </row>
    <row r="585" spans="2:160">
      <c r="B585" s="28">
        <f t="shared" si="66"/>
        <v>0</v>
      </c>
      <c r="C585" s="28" t="str">
        <f t="shared" si="67"/>
        <v/>
      </c>
      <c r="D585" s="28" t="str">
        <f t="shared" si="68"/>
        <v/>
      </c>
      <c r="E585" s="28">
        <f t="shared" si="69"/>
        <v>0</v>
      </c>
      <c r="F585" s="28">
        <f t="shared" si="70"/>
        <v>0</v>
      </c>
      <c r="G585" s="28" t="str">
        <f t="shared" si="71"/>
        <v/>
      </c>
      <c r="H585" s="45">
        <f>IF(AND(M585&gt;0,M585&lt;=STATS!$C$22),1,"")</f>
        <v>1</v>
      </c>
      <c r="J585" s="11">
        <v>584</v>
      </c>
      <c r="K585">
        <v>46.101329999999997</v>
      </c>
      <c r="L585">
        <v>-91.209360000000004</v>
      </c>
      <c r="M585" s="4">
        <v>6.5</v>
      </c>
      <c r="N585" s="4" t="s">
        <v>225</v>
      </c>
      <c r="R585" s="7"/>
      <c r="S585" s="7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EZ585" s="42"/>
      <c r="FA585" s="42"/>
      <c r="FB585" s="42"/>
      <c r="FC585" s="42"/>
      <c r="FD585" s="42"/>
    </row>
    <row r="586" spans="2:160">
      <c r="B586" s="28">
        <f t="shared" si="66"/>
        <v>0</v>
      </c>
      <c r="C586" s="28" t="str">
        <f t="shared" si="67"/>
        <v/>
      </c>
      <c r="D586" s="28" t="str">
        <f t="shared" si="68"/>
        <v/>
      </c>
      <c r="E586" s="28">
        <f t="shared" si="69"/>
        <v>0</v>
      </c>
      <c r="F586" s="28">
        <f t="shared" si="70"/>
        <v>0</v>
      </c>
      <c r="G586" s="28" t="str">
        <f t="shared" si="71"/>
        <v/>
      </c>
      <c r="H586" s="45">
        <f>IF(AND(M586&gt;0,M586&lt;=STATS!$C$22),1,"")</f>
        <v>1</v>
      </c>
      <c r="J586" s="11">
        <v>585</v>
      </c>
      <c r="K586">
        <v>46.10134</v>
      </c>
      <c r="L586">
        <v>-91.208519999999993</v>
      </c>
      <c r="M586" s="4">
        <v>3</v>
      </c>
      <c r="N586" s="4" t="s">
        <v>225</v>
      </c>
      <c r="R586" s="7"/>
      <c r="S586" s="7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EZ586" s="42"/>
      <c r="FA586" s="42"/>
      <c r="FB586" s="42"/>
      <c r="FC586" s="42"/>
      <c r="FD586" s="42"/>
    </row>
    <row r="587" spans="2:160">
      <c r="B587" s="28">
        <f t="shared" si="66"/>
        <v>0</v>
      </c>
      <c r="C587" s="28" t="str">
        <f t="shared" si="67"/>
        <v/>
      </c>
      <c r="D587" s="28" t="str">
        <f t="shared" si="68"/>
        <v/>
      </c>
      <c r="E587" s="28">
        <f t="shared" si="69"/>
        <v>0</v>
      </c>
      <c r="F587" s="28">
        <f t="shared" si="70"/>
        <v>0</v>
      </c>
      <c r="G587" s="28" t="str">
        <f t="shared" si="71"/>
        <v/>
      </c>
      <c r="H587" s="45">
        <f>IF(AND(M587&gt;0,M587&lt;=STATS!$C$22),1,"")</f>
        <v>1</v>
      </c>
      <c r="J587" s="11">
        <v>586</v>
      </c>
      <c r="K587">
        <v>46.101410000000001</v>
      </c>
      <c r="L587">
        <v>-91.201800000000006</v>
      </c>
      <c r="M587" s="4">
        <v>5.5</v>
      </c>
      <c r="N587" s="4" t="s">
        <v>225</v>
      </c>
      <c r="R587" s="7"/>
      <c r="S587" s="7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EZ587" s="42"/>
      <c r="FA587" s="42"/>
      <c r="FB587" s="42"/>
      <c r="FC587" s="42"/>
      <c r="FD587" s="42"/>
    </row>
    <row r="588" spans="2:160">
      <c r="B588" s="28">
        <f t="shared" si="66"/>
        <v>0</v>
      </c>
      <c r="C588" s="28" t="str">
        <f t="shared" si="67"/>
        <v/>
      </c>
      <c r="D588" s="28" t="str">
        <f t="shared" si="68"/>
        <v/>
      </c>
      <c r="E588" s="28">
        <f t="shared" si="69"/>
        <v>0</v>
      </c>
      <c r="F588" s="28">
        <f t="shared" si="70"/>
        <v>0</v>
      </c>
      <c r="G588" s="28" t="str">
        <f t="shared" si="71"/>
        <v/>
      </c>
      <c r="H588" s="45">
        <f>IF(AND(M588&gt;0,M588&lt;=STATS!$C$22),1,"")</f>
        <v>1</v>
      </c>
      <c r="J588" s="11">
        <v>587</v>
      </c>
      <c r="K588">
        <v>46.101419999999997</v>
      </c>
      <c r="L588">
        <v>-91.200950000000006</v>
      </c>
      <c r="M588" s="4">
        <v>11.5</v>
      </c>
      <c r="N588" s="4" t="s">
        <v>223</v>
      </c>
      <c r="R588" s="7"/>
      <c r="S588" s="7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EZ588" s="42"/>
      <c r="FA588" s="42"/>
      <c r="FB588" s="42"/>
      <c r="FC588" s="42"/>
      <c r="FD588" s="42"/>
    </row>
    <row r="589" spans="2:160">
      <c r="B589" s="28">
        <f t="shared" si="66"/>
        <v>0</v>
      </c>
      <c r="C589" s="28" t="str">
        <f t="shared" si="67"/>
        <v/>
      </c>
      <c r="D589" s="28" t="str">
        <f t="shared" si="68"/>
        <v/>
      </c>
      <c r="E589" s="28">
        <f t="shared" si="69"/>
        <v>0</v>
      </c>
      <c r="F589" s="28">
        <f t="shared" si="70"/>
        <v>0</v>
      </c>
      <c r="G589" s="28" t="str">
        <f t="shared" si="71"/>
        <v/>
      </c>
      <c r="H589" s="45">
        <f>IF(AND(M589&gt;0,M589&lt;=STATS!$C$22),1,"")</f>
        <v>1</v>
      </c>
      <c r="J589" s="11">
        <v>588</v>
      </c>
      <c r="K589">
        <v>46.101430000000001</v>
      </c>
      <c r="L589">
        <v>-91.200109999999995</v>
      </c>
      <c r="M589" s="4">
        <v>15</v>
      </c>
      <c r="N589" s="4" t="s">
        <v>223</v>
      </c>
      <c r="R589" s="7"/>
      <c r="S589" s="7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EZ589" s="42"/>
      <c r="FA589" s="42"/>
      <c r="FB589" s="42"/>
      <c r="FC589" s="42"/>
      <c r="FD589" s="42"/>
    </row>
    <row r="590" spans="2:160">
      <c r="B590" s="28">
        <f t="shared" si="66"/>
        <v>0</v>
      </c>
      <c r="C590" s="28" t="str">
        <f t="shared" si="67"/>
        <v/>
      </c>
      <c r="D590" s="28" t="str">
        <f t="shared" si="68"/>
        <v/>
      </c>
      <c r="E590" s="28">
        <f t="shared" si="69"/>
        <v>0</v>
      </c>
      <c r="F590" s="28">
        <f t="shared" si="70"/>
        <v>0</v>
      </c>
      <c r="G590" s="28" t="str">
        <f t="shared" si="71"/>
        <v/>
      </c>
      <c r="H590" s="45">
        <f>IF(AND(M590&gt;0,M590&lt;=STATS!$C$22),1,"")</f>
        <v>1</v>
      </c>
      <c r="J590" s="11">
        <v>589</v>
      </c>
      <c r="K590">
        <v>46.101439999999997</v>
      </c>
      <c r="L590">
        <v>-91.199269999999999</v>
      </c>
      <c r="M590" s="4">
        <v>13.5</v>
      </c>
      <c r="N590" s="4" t="s">
        <v>223</v>
      </c>
      <c r="R590" s="7"/>
      <c r="S590" s="7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EZ590" s="42"/>
      <c r="FA590" s="42"/>
      <c r="FB590" s="42"/>
      <c r="FC590" s="42"/>
      <c r="FD590" s="42"/>
    </row>
    <row r="591" spans="2:160">
      <c r="B591" s="28">
        <f t="shared" si="66"/>
        <v>0</v>
      </c>
      <c r="C591" s="28" t="str">
        <f t="shared" si="67"/>
        <v/>
      </c>
      <c r="D591" s="28" t="str">
        <f t="shared" si="68"/>
        <v/>
      </c>
      <c r="E591" s="28">
        <f t="shared" si="69"/>
        <v>0</v>
      </c>
      <c r="F591" s="28">
        <f t="shared" si="70"/>
        <v>0</v>
      </c>
      <c r="G591" s="28" t="str">
        <f t="shared" si="71"/>
        <v/>
      </c>
      <c r="H591" s="45">
        <f>IF(AND(M591&gt;0,M591&lt;=STATS!$C$22),1,"")</f>
        <v>1</v>
      </c>
      <c r="J591" s="11">
        <v>590</v>
      </c>
      <c r="K591">
        <v>46.10145</v>
      </c>
      <c r="L591">
        <v>-91.198430000000002</v>
      </c>
      <c r="M591" s="4">
        <v>12</v>
      </c>
      <c r="N591" s="4" t="s">
        <v>223</v>
      </c>
      <c r="R591" s="7"/>
      <c r="S591" s="7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EZ591" s="42"/>
      <c r="FA591" s="42"/>
      <c r="FB591" s="42"/>
      <c r="FC591" s="42"/>
      <c r="FD591" s="42"/>
    </row>
    <row r="592" spans="2:160">
      <c r="B592" s="28">
        <f t="shared" si="66"/>
        <v>0</v>
      </c>
      <c r="C592" s="28" t="str">
        <f t="shared" si="67"/>
        <v/>
      </c>
      <c r="D592" s="28" t="str">
        <f t="shared" si="68"/>
        <v/>
      </c>
      <c r="E592" s="28">
        <f t="shared" si="69"/>
        <v>0</v>
      </c>
      <c r="F592" s="28">
        <f t="shared" si="70"/>
        <v>0</v>
      </c>
      <c r="G592" s="28" t="str">
        <f t="shared" si="71"/>
        <v/>
      </c>
      <c r="H592" s="45">
        <f>IF(AND(M592&gt;0,M592&lt;=STATS!$C$22),1,"")</f>
        <v>1</v>
      </c>
      <c r="J592" s="11">
        <v>591</v>
      </c>
      <c r="K592">
        <v>46.10145</v>
      </c>
      <c r="L592">
        <v>-91.197590000000005</v>
      </c>
      <c r="M592" s="4">
        <v>11</v>
      </c>
      <c r="N592" s="4" t="s">
        <v>223</v>
      </c>
      <c r="R592" s="7"/>
      <c r="S592" s="7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EZ592" s="42"/>
      <c r="FA592" s="42"/>
      <c r="FB592" s="42"/>
      <c r="FC592" s="42"/>
      <c r="FD592" s="42"/>
    </row>
    <row r="593" spans="2:160">
      <c r="B593" s="28">
        <f t="shared" si="66"/>
        <v>0</v>
      </c>
      <c r="C593" s="28" t="str">
        <f t="shared" si="67"/>
        <v/>
      </c>
      <c r="D593" s="28" t="str">
        <f t="shared" si="68"/>
        <v/>
      </c>
      <c r="E593" s="28">
        <f t="shared" si="69"/>
        <v>0</v>
      </c>
      <c r="F593" s="28">
        <f t="shared" si="70"/>
        <v>0</v>
      </c>
      <c r="G593" s="28" t="str">
        <f t="shared" si="71"/>
        <v/>
      </c>
      <c r="H593" s="45">
        <f>IF(AND(M593&gt;0,M593&lt;=STATS!$C$22),1,"")</f>
        <v>1</v>
      </c>
      <c r="J593" s="11">
        <v>592</v>
      </c>
      <c r="K593">
        <v>46.101460000000003</v>
      </c>
      <c r="L593">
        <v>-91.196749999999994</v>
      </c>
      <c r="M593" s="4">
        <v>8</v>
      </c>
      <c r="N593" s="4" t="s">
        <v>223</v>
      </c>
      <c r="R593" s="7"/>
      <c r="S593" s="7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EZ593" s="42"/>
      <c r="FA593" s="42"/>
      <c r="FB593" s="42"/>
      <c r="FC593" s="42"/>
      <c r="FD593" s="42"/>
    </row>
    <row r="594" spans="2:160">
      <c r="B594" s="28">
        <f t="shared" si="66"/>
        <v>0</v>
      </c>
      <c r="C594" s="28" t="str">
        <f t="shared" si="67"/>
        <v/>
      </c>
      <c r="D594" s="28" t="str">
        <f t="shared" si="68"/>
        <v/>
      </c>
      <c r="E594" s="28">
        <f t="shared" si="69"/>
        <v>0</v>
      </c>
      <c r="F594" s="28">
        <f t="shared" si="70"/>
        <v>0</v>
      </c>
      <c r="G594" s="28" t="str">
        <f t="shared" si="71"/>
        <v/>
      </c>
      <c r="H594" s="45">
        <f>IF(AND(M594&gt;0,M594&lt;=STATS!$C$22),1,"")</f>
        <v>1</v>
      </c>
      <c r="J594" s="11">
        <v>593</v>
      </c>
      <c r="K594">
        <v>46.101469999999999</v>
      </c>
      <c r="L594">
        <v>-91.195909999999998</v>
      </c>
      <c r="M594" s="4">
        <v>4.5</v>
      </c>
      <c r="N594" s="4" t="s">
        <v>223</v>
      </c>
      <c r="R594" s="7"/>
      <c r="S594" s="7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EZ594" s="42"/>
      <c r="FA594" s="42"/>
      <c r="FB594" s="42"/>
      <c r="FC594" s="42"/>
      <c r="FD594" s="42"/>
    </row>
    <row r="595" spans="2:160">
      <c r="B595" s="28">
        <f t="shared" si="66"/>
        <v>0</v>
      </c>
      <c r="C595" s="28" t="str">
        <f t="shared" si="67"/>
        <v/>
      </c>
      <c r="D595" s="28" t="str">
        <f t="shared" si="68"/>
        <v/>
      </c>
      <c r="E595" s="28">
        <f t="shared" si="69"/>
        <v>0</v>
      </c>
      <c r="F595" s="28">
        <f t="shared" si="70"/>
        <v>0</v>
      </c>
      <c r="G595" s="28" t="str">
        <f t="shared" si="71"/>
        <v/>
      </c>
      <c r="H595" s="45">
        <f>IF(AND(M595&gt;0,M595&lt;=STATS!$C$22),1,"")</f>
        <v>1</v>
      </c>
      <c r="J595" s="11">
        <v>594</v>
      </c>
      <c r="K595">
        <v>46.101480000000002</v>
      </c>
      <c r="L595">
        <v>-91.195070000000001</v>
      </c>
      <c r="M595" s="4">
        <v>4.5</v>
      </c>
      <c r="N595" s="4" t="s">
        <v>223</v>
      </c>
      <c r="R595" s="7"/>
      <c r="S595" s="7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EZ595" s="42"/>
      <c r="FA595" s="42"/>
      <c r="FB595" s="42"/>
      <c r="FC595" s="42"/>
      <c r="FD595" s="42"/>
    </row>
    <row r="596" spans="2:160">
      <c r="B596" s="28">
        <f t="shared" si="66"/>
        <v>0</v>
      </c>
      <c r="C596" s="28" t="str">
        <f t="shared" si="67"/>
        <v/>
      </c>
      <c r="D596" s="28" t="str">
        <f t="shared" si="68"/>
        <v/>
      </c>
      <c r="E596" s="28">
        <f t="shared" si="69"/>
        <v>0</v>
      </c>
      <c r="F596" s="28">
        <f t="shared" si="70"/>
        <v>0</v>
      </c>
      <c r="G596" s="28" t="str">
        <f t="shared" si="71"/>
        <v/>
      </c>
      <c r="H596" s="45">
        <f>IF(AND(M596&gt;0,M596&lt;=STATS!$C$22),1,"")</f>
        <v>1</v>
      </c>
      <c r="J596" s="11">
        <v>595</v>
      </c>
      <c r="K596">
        <v>46.101489999999998</v>
      </c>
      <c r="L596">
        <v>-91.194230000000005</v>
      </c>
      <c r="M596" s="4">
        <v>5</v>
      </c>
      <c r="N596" s="4" t="s">
        <v>223</v>
      </c>
      <c r="R596" s="7"/>
      <c r="S596" s="7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EZ596" s="42"/>
      <c r="FA596" s="42"/>
      <c r="FB596" s="42"/>
      <c r="FC596" s="42"/>
      <c r="FD596" s="42"/>
    </row>
    <row r="597" spans="2:160">
      <c r="B597" s="28">
        <f t="shared" si="66"/>
        <v>0</v>
      </c>
      <c r="C597" s="28" t="str">
        <f t="shared" si="67"/>
        <v/>
      </c>
      <c r="D597" s="28" t="str">
        <f t="shared" si="68"/>
        <v/>
      </c>
      <c r="E597" s="28">
        <f t="shared" si="69"/>
        <v>0</v>
      </c>
      <c r="F597" s="28">
        <f t="shared" si="70"/>
        <v>0</v>
      </c>
      <c r="G597" s="28" t="str">
        <f t="shared" si="71"/>
        <v/>
      </c>
      <c r="H597" s="45">
        <f>IF(AND(M597&gt;0,M597&lt;=STATS!$C$22),1,"")</f>
        <v>1</v>
      </c>
      <c r="J597" s="11">
        <v>596</v>
      </c>
      <c r="K597">
        <v>46.101739999999999</v>
      </c>
      <c r="L597">
        <v>-91.226190000000003</v>
      </c>
      <c r="M597" s="4">
        <v>6</v>
      </c>
      <c r="N597" s="4" t="s">
        <v>223</v>
      </c>
      <c r="R597" s="7"/>
      <c r="S597" s="7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EZ597" s="42"/>
      <c r="FA597" s="42"/>
      <c r="FB597" s="42"/>
      <c r="FC597" s="42"/>
      <c r="FD597" s="42"/>
    </row>
    <row r="598" spans="2:160">
      <c r="B598" s="28">
        <f t="shared" si="66"/>
        <v>1</v>
      </c>
      <c r="C598" s="28">
        <f t="shared" si="67"/>
        <v>1</v>
      </c>
      <c r="D598" s="28" t="str">
        <f t="shared" si="68"/>
        <v/>
      </c>
      <c r="E598" s="28">
        <f t="shared" si="69"/>
        <v>1</v>
      </c>
      <c r="F598" s="28">
        <f t="shared" si="70"/>
        <v>0</v>
      </c>
      <c r="G598" s="28">
        <f t="shared" si="71"/>
        <v>10</v>
      </c>
      <c r="H598" s="45">
        <f>IF(AND(M598&gt;0,M598&lt;=STATS!$C$22),1,"")</f>
        <v>1</v>
      </c>
      <c r="J598" s="11">
        <v>597</v>
      </c>
      <c r="K598">
        <v>46.101739999999999</v>
      </c>
      <c r="L598">
        <v>-91.225350000000006</v>
      </c>
      <c r="M598" s="4">
        <v>10</v>
      </c>
      <c r="N598" s="4" t="s">
        <v>223</v>
      </c>
      <c r="R598" s="7"/>
      <c r="S598" s="7">
        <v>1</v>
      </c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EZ598" s="42"/>
      <c r="FA598" s="42"/>
      <c r="FB598" s="42"/>
      <c r="FC598" s="42"/>
      <c r="FD598" s="42"/>
    </row>
    <row r="599" spans="2:160">
      <c r="B599" s="28">
        <f t="shared" si="66"/>
        <v>1</v>
      </c>
      <c r="C599" s="28">
        <f t="shared" si="67"/>
        <v>1</v>
      </c>
      <c r="D599" s="28" t="str">
        <f t="shared" si="68"/>
        <v/>
      </c>
      <c r="E599" s="28">
        <f t="shared" si="69"/>
        <v>1</v>
      </c>
      <c r="F599" s="28">
        <f t="shared" si="70"/>
        <v>0</v>
      </c>
      <c r="G599" s="28">
        <f t="shared" si="71"/>
        <v>8</v>
      </c>
      <c r="H599" s="45">
        <f>IF(AND(M599&gt;0,M599&lt;=STATS!$C$22),1,"")</f>
        <v>1</v>
      </c>
      <c r="J599" s="11">
        <v>598</v>
      </c>
      <c r="K599">
        <v>46.101750000000003</v>
      </c>
      <c r="L599">
        <v>-91.224509999999995</v>
      </c>
      <c r="M599" s="4">
        <v>8</v>
      </c>
      <c r="N599" s="4" t="s">
        <v>225</v>
      </c>
      <c r="R599" s="7"/>
      <c r="S599" s="7">
        <v>2</v>
      </c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EZ599" s="42"/>
      <c r="FA599" s="42"/>
      <c r="FB599" s="42"/>
      <c r="FC599" s="42"/>
      <c r="FD599" s="42"/>
    </row>
    <row r="600" spans="2:160">
      <c r="B600" s="28">
        <f t="shared" si="66"/>
        <v>0</v>
      </c>
      <c r="C600" s="28" t="str">
        <f t="shared" si="67"/>
        <v/>
      </c>
      <c r="D600" s="28" t="str">
        <f t="shared" si="68"/>
        <v/>
      </c>
      <c r="E600" s="28" t="str">
        <f t="shared" si="69"/>
        <v/>
      </c>
      <c r="F600" s="28" t="str">
        <f t="shared" si="70"/>
        <v/>
      </c>
      <c r="G600" s="28" t="str">
        <f t="shared" si="71"/>
        <v/>
      </c>
      <c r="H600" s="45" t="str">
        <f>IF(AND(M600&gt;0,M600&lt;=STATS!$C$22),1,"")</f>
        <v/>
      </c>
      <c r="J600" s="11">
        <v>599</v>
      </c>
      <c r="K600">
        <v>46.101759999999999</v>
      </c>
      <c r="L600">
        <v>-91.223669999999998</v>
      </c>
      <c r="M600" s="4">
        <v>40.5</v>
      </c>
      <c r="R600" s="7"/>
      <c r="S600" s="7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EZ600" s="42"/>
      <c r="FA600" s="42"/>
      <c r="FB600" s="42"/>
      <c r="FC600" s="42"/>
      <c r="FD600" s="42"/>
    </row>
    <row r="601" spans="2:160">
      <c r="B601" s="28">
        <f t="shared" si="66"/>
        <v>0</v>
      </c>
      <c r="C601" s="28" t="str">
        <f t="shared" si="67"/>
        <v/>
      </c>
      <c r="D601" s="28" t="str">
        <f t="shared" si="68"/>
        <v/>
      </c>
      <c r="E601" s="28" t="str">
        <f t="shared" si="69"/>
        <v/>
      </c>
      <c r="F601" s="28" t="str">
        <f t="shared" si="70"/>
        <v/>
      </c>
      <c r="G601" s="28" t="str">
        <f t="shared" si="71"/>
        <v/>
      </c>
      <c r="H601" s="45" t="str">
        <f>IF(AND(M601&gt;0,M601&lt;=STATS!$C$22),1,"")</f>
        <v/>
      </c>
      <c r="J601" s="11">
        <v>600</v>
      </c>
      <c r="K601">
        <v>46.101770000000002</v>
      </c>
      <c r="L601">
        <v>-91.222830000000002</v>
      </c>
      <c r="M601" s="4">
        <v>49.5</v>
      </c>
      <c r="R601" s="7"/>
      <c r="S601" s="7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EZ601" s="42"/>
      <c r="FA601" s="42"/>
      <c r="FB601" s="42"/>
      <c r="FC601" s="42"/>
      <c r="FD601" s="42"/>
    </row>
    <row r="602" spans="2:160">
      <c r="B602" s="28">
        <f t="shared" si="66"/>
        <v>0</v>
      </c>
      <c r="C602" s="28" t="str">
        <f t="shared" si="67"/>
        <v/>
      </c>
      <c r="D602" s="28" t="str">
        <f t="shared" si="68"/>
        <v/>
      </c>
      <c r="E602" s="28" t="str">
        <f t="shared" si="69"/>
        <v/>
      </c>
      <c r="F602" s="28" t="str">
        <f t="shared" si="70"/>
        <v/>
      </c>
      <c r="G602" s="28" t="str">
        <f t="shared" si="71"/>
        <v/>
      </c>
      <c r="H602" s="45" t="str">
        <f>IF(AND(M602&gt;0,M602&lt;=STATS!$C$22),1,"")</f>
        <v/>
      </c>
      <c r="J602" s="11">
        <v>601</v>
      </c>
      <c r="K602">
        <v>46.101779999999998</v>
      </c>
      <c r="L602">
        <v>-91.221990000000005</v>
      </c>
      <c r="M602" s="4">
        <v>50</v>
      </c>
      <c r="R602" s="7"/>
      <c r="S602" s="7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EZ602" s="42"/>
      <c r="FA602" s="42"/>
      <c r="FB602" s="42"/>
      <c r="FC602" s="42"/>
      <c r="FD602" s="42"/>
    </row>
    <row r="603" spans="2:160">
      <c r="B603" s="28">
        <f t="shared" si="66"/>
        <v>0</v>
      </c>
      <c r="C603" s="28" t="str">
        <f t="shared" si="67"/>
        <v/>
      </c>
      <c r="D603" s="28" t="str">
        <f t="shared" si="68"/>
        <v/>
      </c>
      <c r="E603" s="28" t="str">
        <f t="shared" si="69"/>
        <v/>
      </c>
      <c r="F603" s="28" t="str">
        <f t="shared" si="70"/>
        <v/>
      </c>
      <c r="G603" s="28" t="str">
        <f t="shared" si="71"/>
        <v/>
      </c>
      <c r="H603" s="45" t="str">
        <f>IF(AND(M603&gt;0,M603&lt;=STATS!$C$22),1,"")</f>
        <v/>
      </c>
      <c r="J603" s="11">
        <v>602</v>
      </c>
      <c r="K603">
        <v>46.101790000000001</v>
      </c>
      <c r="L603">
        <v>-91.221149999999994</v>
      </c>
      <c r="M603" s="4">
        <v>50.5</v>
      </c>
      <c r="R603" s="7"/>
      <c r="S603" s="7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EZ603" s="42"/>
      <c r="FA603" s="42"/>
      <c r="FB603" s="42"/>
      <c r="FC603" s="42"/>
      <c r="FD603" s="42"/>
    </row>
    <row r="604" spans="2:160">
      <c r="B604" s="28">
        <f t="shared" si="66"/>
        <v>0</v>
      </c>
      <c r="C604" s="28" t="str">
        <f t="shared" si="67"/>
        <v/>
      </c>
      <c r="D604" s="28" t="str">
        <f t="shared" si="68"/>
        <v/>
      </c>
      <c r="E604" s="28" t="str">
        <f t="shared" si="69"/>
        <v/>
      </c>
      <c r="F604" s="28" t="str">
        <f t="shared" si="70"/>
        <v/>
      </c>
      <c r="G604" s="28" t="str">
        <f t="shared" si="71"/>
        <v/>
      </c>
      <c r="H604" s="45" t="str">
        <f>IF(AND(M604&gt;0,M604&lt;=STATS!$C$22),1,"")</f>
        <v/>
      </c>
      <c r="J604" s="11">
        <v>603</v>
      </c>
      <c r="K604">
        <v>46.101799999999997</v>
      </c>
      <c r="L604">
        <v>-91.220309999999998</v>
      </c>
      <c r="M604" s="4">
        <v>40.5</v>
      </c>
      <c r="R604" s="7"/>
      <c r="S604" s="7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EZ604" s="42"/>
      <c r="FA604" s="42"/>
      <c r="FB604" s="42"/>
      <c r="FC604" s="42"/>
      <c r="FD604" s="42"/>
    </row>
    <row r="605" spans="2:160">
      <c r="B605" s="28">
        <f t="shared" si="66"/>
        <v>0</v>
      </c>
      <c r="C605" s="28" t="str">
        <f t="shared" si="67"/>
        <v/>
      </c>
      <c r="D605" s="28" t="str">
        <f t="shared" si="68"/>
        <v/>
      </c>
      <c r="E605" s="28" t="str">
        <f t="shared" si="69"/>
        <v/>
      </c>
      <c r="F605" s="28" t="str">
        <f t="shared" si="70"/>
        <v/>
      </c>
      <c r="G605" s="28" t="str">
        <f t="shared" si="71"/>
        <v/>
      </c>
      <c r="H605" s="45" t="str">
        <f>IF(AND(M605&gt;0,M605&lt;=STATS!$C$22),1,"")</f>
        <v/>
      </c>
      <c r="J605" s="11">
        <v>604</v>
      </c>
      <c r="K605">
        <v>46.10181</v>
      </c>
      <c r="L605">
        <v>-91.219470000000001</v>
      </c>
      <c r="M605" s="4">
        <v>34</v>
      </c>
      <c r="R605" s="7"/>
      <c r="S605" s="7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EZ605" s="42"/>
      <c r="FA605" s="42"/>
      <c r="FB605" s="42"/>
      <c r="FC605" s="42"/>
      <c r="FD605" s="42"/>
    </row>
    <row r="606" spans="2:160">
      <c r="B606" s="28">
        <f t="shared" si="66"/>
        <v>0</v>
      </c>
      <c r="C606" s="28" t="str">
        <f t="shared" si="67"/>
        <v/>
      </c>
      <c r="D606" s="28" t="str">
        <f t="shared" si="68"/>
        <v/>
      </c>
      <c r="E606" s="28" t="str">
        <f t="shared" si="69"/>
        <v/>
      </c>
      <c r="F606" s="28" t="str">
        <f t="shared" si="70"/>
        <v/>
      </c>
      <c r="G606" s="28" t="str">
        <f t="shared" si="71"/>
        <v/>
      </c>
      <c r="H606" s="45" t="str">
        <f>IF(AND(M606&gt;0,M606&lt;=STATS!$C$22),1,"")</f>
        <v/>
      </c>
      <c r="J606" s="11">
        <v>605</v>
      </c>
      <c r="K606">
        <v>46.101819999999996</v>
      </c>
      <c r="L606">
        <v>-91.218630000000005</v>
      </c>
      <c r="M606" s="4">
        <v>30</v>
      </c>
      <c r="R606" s="7"/>
      <c r="S606" s="7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EZ606" s="42"/>
      <c r="FA606" s="42"/>
      <c r="FB606" s="42"/>
      <c r="FC606" s="42"/>
      <c r="FD606" s="42"/>
    </row>
    <row r="607" spans="2:160">
      <c r="B607" s="28">
        <f t="shared" si="66"/>
        <v>0</v>
      </c>
      <c r="C607" s="28" t="str">
        <f t="shared" si="67"/>
        <v/>
      </c>
      <c r="D607" s="28" t="str">
        <f t="shared" si="68"/>
        <v/>
      </c>
      <c r="E607" s="28">
        <f t="shared" si="69"/>
        <v>0</v>
      </c>
      <c r="F607" s="28">
        <f t="shared" si="70"/>
        <v>0</v>
      </c>
      <c r="G607" s="28" t="str">
        <f t="shared" si="71"/>
        <v/>
      </c>
      <c r="H607" s="45">
        <f>IF(AND(M607&gt;0,M607&lt;=STATS!$C$22),1,"")</f>
        <v>1</v>
      </c>
      <c r="J607" s="11">
        <v>606</v>
      </c>
      <c r="K607">
        <v>46.101819999999996</v>
      </c>
      <c r="L607">
        <v>-91.217780000000005</v>
      </c>
      <c r="M607" s="4">
        <v>2.5</v>
      </c>
      <c r="N607" s="4" t="s">
        <v>224</v>
      </c>
      <c r="R607" s="7"/>
      <c r="S607" s="7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EZ607" s="42"/>
      <c r="FA607" s="42"/>
      <c r="FB607" s="42"/>
      <c r="FC607" s="42"/>
      <c r="FD607" s="42"/>
    </row>
    <row r="608" spans="2:160">
      <c r="B608" s="28">
        <f t="shared" si="66"/>
        <v>0</v>
      </c>
      <c r="C608" s="28" t="str">
        <f t="shared" si="67"/>
        <v/>
      </c>
      <c r="D608" s="28" t="str">
        <f t="shared" si="68"/>
        <v/>
      </c>
      <c r="E608" s="28" t="str">
        <f t="shared" si="69"/>
        <v/>
      </c>
      <c r="F608" s="28" t="str">
        <f t="shared" si="70"/>
        <v/>
      </c>
      <c r="G608" s="28" t="str">
        <f t="shared" si="71"/>
        <v/>
      </c>
      <c r="H608" s="45" t="str">
        <f>IF(AND(M608&gt;0,M608&lt;=STATS!$C$22),1,"")</f>
        <v/>
      </c>
      <c r="J608" s="11">
        <v>607</v>
      </c>
      <c r="K608">
        <v>46.101849999999999</v>
      </c>
      <c r="L608">
        <v>-91.215260000000001</v>
      </c>
      <c r="M608" s="4">
        <v>19</v>
      </c>
      <c r="R608" s="7"/>
      <c r="S608" s="7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EZ608" s="42"/>
      <c r="FA608" s="42"/>
      <c r="FB608" s="42"/>
      <c r="FC608" s="42"/>
      <c r="FD608" s="42"/>
    </row>
    <row r="609" spans="2:160">
      <c r="B609" s="28">
        <f t="shared" si="66"/>
        <v>0</v>
      </c>
      <c r="C609" s="28" t="str">
        <f t="shared" si="67"/>
        <v/>
      </c>
      <c r="D609" s="28" t="str">
        <f t="shared" si="68"/>
        <v/>
      </c>
      <c r="E609" s="28" t="str">
        <f t="shared" si="69"/>
        <v/>
      </c>
      <c r="F609" s="28" t="str">
        <f t="shared" si="70"/>
        <v/>
      </c>
      <c r="G609" s="28" t="str">
        <f t="shared" si="71"/>
        <v/>
      </c>
      <c r="H609" s="45" t="str">
        <f>IF(AND(M609&gt;0,M609&lt;=STATS!$C$22),1,"")</f>
        <v/>
      </c>
      <c r="J609" s="11">
        <v>608</v>
      </c>
      <c r="K609">
        <v>46.101860000000002</v>
      </c>
      <c r="L609">
        <v>-91.214420000000004</v>
      </c>
      <c r="M609" s="4">
        <v>29.5</v>
      </c>
      <c r="R609" s="7"/>
      <c r="S609" s="7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EZ609" s="42"/>
      <c r="FA609" s="42"/>
      <c r="FB609" s="42"/>
      <c r="FC609" s="42"/>
      <c r="FD609" s="42"/>
    </row>
    <row r="610" spans="2:160">
      <c r="B610" s="28">
        <f t="shared" si="66"/>
        <v>0</v>
      </c>
      <c r="C610" s="28" t="str">
        <f t="shared" si="67"/>
        <v/>
      </c>
      <c r="D610" s="28" t="str">
        <f t="shared" si="68"/>
        <v/>
      </c>
      <c r="E610" s="28" t="str">
        <f t="shared" si="69"/>
        <v/>
      </c>
      <c r="F610" s="28" t="str">
        <f t="shared" si="70"/>
        <v/>
      </c>
      <c r="G610" s="28" t="str">
        <f t="shared" si="71"/>
        <v/>
      </c>
      <c r="H610" s="45" t="str">
        <f>IF(AND(M610&gt;0,M610&lt;=STATS!$C$22),1,"")</f>
        <v/>
      </c>
      <c r="J610" s="11">
        <v>609</v>
      </c>
      <c r="K610">
        <v>46.101869999999998</v>
      </c>
      <c r="L610">
        <v>-91.213579999999993</v>
      </c>
      <c r="M610" s="4">
        <v>29</v>
      </c>
      <c r="R610" s="7"/>
      <c r="S610" s="7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EZ610" s="42"/>
      <c r="FA610" s="42"/>
      <c r="FB610" s="42"/>
      <c r="FC610" s="42"/>
      <c r="FD610" s="42"/>
    </row>
    <row r="611" spans="2:160">
      <c r="B611" s="28">
        <f t="shared" si="66"/>
        <v>0</v>
      </c>
      <c r="C611" s="28" t="str">
        <f t="shared" si="67"/>
        <v/>
      </c>
      <c r="D611" s="28" t="str">
        <f t="shared" si="68"/>
        <v/>
      </c>
      <c r="E611" s="28" t="str">
        <f t="shared" si="69"/>
        <v/>
      </c>
      <c r="F611" s="28" t="str">
        <f t="shared" si="70"/>
        <v/>
      </c>
      <c r="G611" s="28" t="str">
        <f t="shared" si="71"/>
        <v/>
      </c>
      <c r="H611" s="45" t="str">
        <f>IF(AND(M611&gt;0,M611&lt;=STATS!$C$22),1,"")</f>
        <v/>
      </c>
      <c r="J611" s="11">
        <v>610</v>
      </c>
      <c r="K611">
        <v>46.101880000000001</v>
      </c>
      <c r="L611">
        <v>-91.212739999999997</v>
      </c>
      <c r="M611" s="4">
        <v>29.5</v>
      </c>
      <c r="R611" s="7"/>
      <c r="S611" s="7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EZ611" s="42"/>
      <c r="FA611" s="42"/>
      <c r="FB611" s="42"/>
      <c r="FC611" s="42"/>
      <c r="FD611" s="42"/>
    </row>
    <row r="612" spans="2:160">
      <c r="B612" s="28">
        <f t="shared" si="66"/>
        <v>0</v>
      </c>
      <c r="C612" s="28" t="str">
        <f t="shared" si="67"/>
        <v/>
      </c>
      <c r="D612" s="28" t="str">
        <f t="shared" si="68"/>
        <v/>
      </c>
      <c r="E612" s="28" t="str">
        <f t="shared" si="69"/>
        <v/>
      </c>
      <c r="F612" s="28" t="str">
        <f t="shared" si="70"/>
        <v/>
      </c>
      <c r="G612" s="28" t="str">
        <f t="shared" si="71"/>
        <v/>
      </c>
      <c r="H612" s="45" t="str">
        <f>IF(AND(M612&gt;0,M612&lt;=STATS!$C$22),1,"")</f>
        <v/>
      </c>
      <c r="J612" s="11">
        <v>611</v>
      </c>
      <c r="K612">
        <v>46.101889999999997</v>
      </c>
      <c r="L612">
        <v>-91.2119</v>
      </c>
      <c r="M612" s="4">
        <v>20</v>
      </c>
      <c r="R612" s="7"/>
      <c r="S612" s="7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EZ612" s="42"/>
      <c r="FA612" s="42"/>
      <c r="FB612" s="42"/>
      <c r="FC612" s="42"/>
      <c r="FD612" s="42"/>
    </row>
    <row r="613" spans="2:160">
      <c r="B613" s="28">
        <f t="shared" si="66"/>
        <v>0</v>
      </c>
      <c r="C613" s="28" t="str">
        <f t="shared" si="67"/>
        <v/>
      </c>
      <c r="D613" s="28" t="str">
        <f t="shared" si="68"/>
        <v/>
      </c>
      <c r="E613" s="28" t="str">
        <f t="shared" si="69"/>
        <v/>
      </c>
      <c r="F613" s="28" t="str">
        <f t="shared" si="70"/>
        <v/>
      </c>
      <c r="G613" s="28" t="str">
        <f t="shared" si="71"/>
        <v/>
      </c>
      <c r="H613" s="45" t="str">
        <f>IF(AND(M613&gt;0,M613&lt;=STATS!$C$22),1,"")</f>
        <v/>
      </c>
      <c r="J613" s="11">
        <v>612</v>
      </c>
      <c r="K613">
        <v>46.101900000000001</v>
      </c>
      <c r="L613">
        <v>-91.211060000000003</v>
      </c>
      <c r="M613" s="4">
        <v>19</v>
      </c>
      <c r="R613" s="7"/>
      <c r="S613" s="7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EZ613" s="42"/>
      <c r="FA613" s="42"/>
      <c r="FB613" s="42"/>
      <c r="FC613" s="42"/>
      <c r="FD613" s="42"/>
    </row>
    <row r="614" spans="2:160">
      <c r="B614" s="28">
        <f t="shared" si="66"/>
        <v>0</v>
      </c>
      <c r="C614" s="28" t="str">
        <f t="shared" si="67"/>
        <v/>
      </c>
      <c r="D614" s="28" t="str">
        <f t="shared" si="68"/>
        <v/>
      </c>
      <c r="E614" s="28">
        <f t="shared" si="69"/>
        <v>0</v>
      </c>
      <c r="F614" s="28">
        <f t="shared" si="70"/>
        <v>0</v>
      </c>
      <c r="G614" s="28" t="str">
        <f t="shared" si="71"/>
        <v/>
      </c>
      <c r="H614" s="45">
        <f>IF(AND(M614&gt;0,M614&lt;=STATS!$C$22),1,"")</f>
        <v>1</v>
      </c>
      <c r="J614" s="11">
        <v>613</v>
      </c>
      <c r="K614">
        <v>46.101909999999997</v>
      </c>
      <c r="L614">
        <v>-91.210220000000007</v>
      </c>
      <c r="M614" s="4">
        <v>16</v>
      </c>
      <c r="N614" s="4" t="s">
        <v>223</v>
      </c>
      <c r="R614" s="7"/>
      <c r="S614" s="7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EZ614" s="42"/>
      <c r="FA614" s="42"/>
      <c r="FB614" s="42"/>
      <c r="FC614" s="42"/>
      <c r="FD614" s="42"/>
    </row>
    <row r="615" spans="2:160">
      <c r="B615" s="28">
        <f t="shared" si="66"/>
        <v>1</v>
      </c>
      <c r="C615" s="28">
        <f t="shared" si="67"/>
        <v>1</v>
      </c>
      <c r="D615" s="28" t="str">
        <f t="shared" si="68"/>
        <v/>
      </c>
      <c r="E615" s="28">
        <f t="shared" si="69"/>
        <v>1</v>
      </c>
      <c r="F615" s="28">
        <f t="shared" si="70"/>
        <v>0</v>
      </c>
      <c r="G615" s="28">
        <f t="shared" si="71"/>
        <v>15</v>
      </c>
      <c r="H615" s="45">
        <f>IF(AND(M615&gt;0,M615&lt;=STATS!$C$22),1,"")</f>
        <v>1</v>
      </c>
      <c r="J615" s="11">
        <v>614</v>
      </c>
      <c r="K615">
        <v>46.101909999999997</v>
      </c>
      <c r="L615">
        <v>-91.209379999999996</v>
      </c>
      <c r="M615" s="4">
        <v>15</v>
      </c>
      <c r="N615" s="4" t="s">
        <v>223</v>
      </c>
      <c r="R615" s="7"/>
      <c r="S615" s="7">
        <v>1</v>
      </c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EZ615" s="42"/>
      <c r="FA615" s="42"/>
      <c r="FB615" s="42"/>
      <c r="FC615" s="42"/>
      <c r="FD615" s="42"/>
    </row>
    <row r="616" spans="2:160">
      <c r="B616" s="28">
        <f t="shared" si="66"/>
        <v>0</v>
      </c>
      <c r="C616" s="28" t="str">
        <f t="shared" si="67"/>
        <v/>
      </c>
      <c r="D616" s="28" t="str">
        <f t="shared" si="68"/>
        <v/>
      </c>
      <c r="E616" s="28">
        <f t="shared" si="69"/>
        <v>0</v>
      </c>
      <c r="F616" s="28">
        <f t="shared" si="70"/>
        <v>0</v>
      </c>
      <c r="G616" s="28" t="str">
        <f t="shared" si="71"/>
        <v/>
      </c>
      <c r="H616" s="45">
        <f>IF(AND(M616&gt;0,M616&lt;=STATS!$C$22),1,"")</f>
        <v>1</v>
      </c>
      <c r="J616" s="11">
        <v>615</v>
      </c>
      <c r="K616">
        <v>46.10192</v>
      </c>
      <c r="L616">
        <v>-91.208529999999996</v>
      </c>
      <c r="M616" s="4">
        <v>11</v>
      </c>
      <c r="N616" s="4" t="s">
        <v>223</v>
      </c>
      <c r="R616" s="7"/>
      <c r="S616" s="7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EZ616" s="42"/>
      <c r="FA616" s="42"/>
      <c r="FB616" s="42"/>
      <c r="FC616" s="42"/>
      <c r="FD616" s="42"/>
    </row>
    <row r="617" spans="2:160">
      <c r="B617" s="28">
        <f t="shared" si="66"/>
        <v>0</v>
      </c>
      <c r="C617" s="28" t="str">
        <f t="shared" si="67"/>
        <v/>
      </c>
      <c r="D617" s="28" t="str">
        <f t="shared" si="68"/>
        <v/>
      </c>
      <c r="E617" s="28">
        <f t="shared" si="69"/>
        <v>0</v>
      </c>
      <c r="F617" s="28">
        <f t="shared" si="70"/>
        <v>0</v>
      </c>
      <c r="G617" s="28" t="str">
        <f t="shared" si="71"/>
        <v/>
      </c>
      <c r="H617" s="45">
        <f>IF(AND(M617&gt;0,M617&lt;=STATS!$C$22),1,"")</f>
        <v>1</v>
      </c>
      <c r="J617" s="11">
        <v>616</v>
      </c>
      <c r="K617">
        <v>46.101990000000001</v>
      </c>
      <c r="L617">
        <v>-91.201809999999995</v>
      </c>
      <c r="M617" s="4">
        <v>15.5</v>
      </c>
      <c r="N617" s="4" t="s">
        <v>223</v>
      </c>
      <c r="R617" s="7"/>
      <c r="S617" s="7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EZ617" s="42"/>
      <c r="FA617" s="42"/>
      <c r="FB617" s="42"/>
      <c r="FC617" s="42"/>
      <c r="FD617" s="42"/>
    </row>
    <row r="618" spans="2:160">
      <c r="B618" s="28">
        <f t="shared" si="66"/>
        <v>0</v>
      </c>
      <c r="C618" s="28" t="str">
        <f t="shared" si="67"/>
        <v/>
      </c>
      <c r="D618" s="28" t="str">
        <f t="shared" si="68"/>
        <v/>
      </c>
      <c r="E618" s="28">
        <f t="shared" si="69"/>
        <v>0</v>
      </c>
      <c r="F618" s="28">
        <f t="shared" si="70"/>
        <v>0</v>
      </c>
      <c r="G618" s="28" t="str">
        <f t="shared" si="71"/>
        <v/>
      </c>
      <c r="H618" s="45">
        <f>IF(AND(M618&gt;0,M618&lt;=STATS!$C$22),1,"")</f>
        <v>1</v>
      </c>
      <c r="J618" s="11">
        <v>617</v>
      </c>
      <c r="K618">
        <v>46.101999999999997</v>
      </c>
      <c r="L618">
        <v>-91.200969999999998</v>
      </c>
      <c r="M618" s="4">
        <v>15.5</v>
      </c>
      <c r="N618" s="4" t="s">
        <v>223</v>
      </c>
      <c r="R618" s="7"/>
      <c r="S618" s="7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EZ618" s="42"/>
      <c r="FA618" s="42"/>
      <c r="FB618" s="42"/>
      <c r="FC618" s="42"/>
      <c r="FD618" s="42"/>
    </row>
    <row r="619" spans="2:160">
      <c r="B619" s="28">
        <f t="shared" si="66"/>
        <v>0</v>
      </c>
      <c r="C619" s="28" t="str">
        <f t="shared" si="67"/>
        <v/>
      </c>
      <c r="D619" s="28" t="str">
        <f t="shared" si="68"/>
        <v/>
      </c>
      <c r="E619" s="28">
        <f t="shared" si="69"/>
        <v>0</v>
      </c>
      <c r="F619" s="28">
        <f t="shared" si="70"/>
        <v>0</v>
      </c>
      <c r="G619" s="28" t="str">
        <f t="shared" si="71"/>
        <v/>
      </c>
      <c r="H619" s="45">
        <f>IF(AND(M619&gt;0,M619&lt;=STATS!$C$22),1,"")</f>
        <v>1</v>
      </c>
      <c r="J619" s="11">
        <v>618</v>
      </c>
      <c r="K619">
        <v>46.10201</v>
      </c>
      <c r="L619">
        <v>-91.200130000000001</v>
      </c>
      <c r="M619" s="4">
        <v>14.5</v>
      </c>
      <c r="N619" s="4" t="s">
        <v>223</v>
      </c>
      <c r="R619" s="7"/>
      <c r="S619" s="7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EZ619" s="42"/>
      <c r="FA619" s="42"/>
      <c r="FB619" s="42"/>
      <c r="FC619" s="42"/>
      <c r="FD619" s="42"/>
    </row>
    <row r="620" spans="2:160">
      <c r="B620" s="28">
        <f t="shared" si="66"/>
        <v>0</v>
      </c>
      <c r="C620" s="28" t="str">
        <f t="shared" si="67"/>
        <v/>
      </c>
      <c r="D620" s="28" t="str">
        <f t="shared" si="68"/>
        <v/>
      </c>
      <c r="E620" s="28">
        <f t="shared" si="69"/>
        <v>0</v>
      </c>
      <c r="F620" s="28">
        <f t="shared" si="70"/>
        <v>0</v>
      </c>
      <c r="G620" s="28" t="str">
        <f t="shared" si="71"/>
        <v/>
      </c>
      <c r="H620" s="45">
        <f>IF(AND(M620&gt;0,M620&lt;=STATS!$C$22),1,"")</f>
        <v>1</v>
      </c>
      <c r="J620" s="11">
        <v>619</v>
      </c>
      <c r="K620">
        <v>46.102020000000003</v>
      </c>
      <c r="L620">
        <v>-91.199290000000005</v>
      </c>
      <c r="M620" s="4">
        <v>14</v>
      </c>
      <c r="N620" s="4" t="s">
        <v>223</v>
      </c>
      <c r="R620" s="7"/>
      <c r="S620" s="7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EZ620" s="42"/>
      <c r="FA620" s="42"/>
      <c r="FB620" s="42"/>
      <c r="FC620" s="42"/>
      <c r="FD620" s="42"/>
    </row>
    <row r="621" spans="2:160">
      <c r="B621" s="28">
        <f t="shared" si="66"/>
        <v>1</v>
      </c>
      <c r="C621" s="28">
        <f t="shared" si="67"/>
        <v>1</v>
      </c>
      <c r="D621" s="28" t="str">
        <f t="shared" si="68"/>
        <v/>
      </c>
      <c r="E621" s="28">
        <f t="shared" si="69"/>
        <v>1</v>
      </c>
      <c r="F621" s="28">
        <f t="shared" si="70"/>
        <v>0</v>
      </c>
      <c r="G621" s="28">
        <f t="shared" si="71"/>
        <v>11.5</v>
      </c>
      <c r="H621" s="45">
        <f>IF(AND(M621&gt;0,M621&lt;=STATS!$C$22),1,"")</f>
        <v>1</v>
      </c>
      <c r="J621" s="11">
        <v>620</v>
      </c>
      <c r="K621">
        <v>46.102029999999999</v>
      </c>
      <c r="L621">
        <v>-91.198449999999994</v>
      </c>
      <c r="M621" s="4">
        <v>11.5</v>
      </c>
      <c r="N621" s="4" t="s">
        <v>223</v>
      </c>
      <c r="R621" s="7"/>
      <c r="S621" s="7">
        <v>1</v>
      </c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EZ621" s="42"/>
      <c r="FA621" s="42"/>
      <c r="FB621" s="42"/>
      <c r="FC621" s="42"/>
      <c r="FD621" s="42"/>
    </row>
    <row r="622" spans="2:160">
      <c r="B622" s="28">
        <f t="shared" si="66"/>
        <v>0</v>
      </c>
      <c r="C622" s="28" t="str">
        <f t="shared" si="67"/>
        <v/>
      </c>
      <c r="D622" s="28" t="str">
        <f t="shared" si="68"/>
        <v/>
      </c>
      <c r="E622" s="28">
        <f t="shared" si="69"/>
        <v>0</v>
      </c>
      <c r="F622" s="28">
        <f t="shared" si="70"/>
        <v>0</v>
      </c>
      <c r="G622" s="28" t="str">
        <f t="shared" si="71"/>
        <v/>
      </c>
      <c r="H622" s="45">
        <f>IF(AND(M622&gt;0,M622&lt;=STATS!$C$22),1,"")</f>
        <v>1</v>
      </c>
      <c r="J622" s="11">
        <v>621</v>
      </c>
      <c r="K622">
        <v>46.102040000000002</v>
      </c>
      <c r="L622">
        <v>-91.197599999999994</v>
      </c>
      <c r="M622" s="4">
        <v>6</v>
      </c>
      <c r="N622" s="4" t="s">
        <v>223</v>
      </c>
      <c r="R622" s="7"/>
      <c r="S622" s="7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EZ622" s="42"/>
      <c r="FA622" s="42"/>
      <c r="FB622" s="42"/>
      <c r="FC622" s="42"/>
      <c r="FD622" s="42"/>
    </row>
    <row r="623" spans="2:160">
      <c r="B623" s="28">
        <f t="shared" si="66"/>
        <v>0</v>
      </c>
      <c r="C623" s="28" t="str">
        <f t="shared" si="67"/>
        <v/>
      </c>
      <c r="D623" s="28" t="str">
        <f t="shared" si="68"/>
        <v/>
      </c>
      <c r="E623" s="28">
        <f t="shared" si="69"/>
        <v>0</v>
      </c>
      <c r="F623" s="28">
        <f t="shared" si="70"/>
        <v>0</v>
      </c>
      <c r="G623" s="28" t="str">
        <f t="shared" si="71"/>
        <v/>
      </c>
      <c r="H623" s="45">
        <f>IF(AND(M623&gt;0,M623&lt;=STATS!$C$22),1,"")</f>
        <v>1</v>
      </c>
      <c r="J623" s="11">
        <v>622</v>
      </c>
      <c r="K623">
        <v>46.102049999999998</v>
      </c>
      <c r="L623">
        <v>-91.196759999999998</v>
      </c>
      <c r="M623" s="4">
        <v>6</v>
      </c>
      <c r="N623" s="4" t="s">
        <v>223</v>
      </c>
      <c r="R623" s="7"/>
      <c r="S623" s="7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EZ623" s="42"/>
      <c r="FA623" s="42"/>
      <c r="FB623" s="42"/>
      <c r="FC623" s="42"/>
      <c r="FD623" s="42"/>
    </row>
    <row r="624" spans="2:160">
      <c r="B624" s="28">
        <f t="shared" si="66"/>
        <v>0</v>
      </c>
      <c r="C624" s="28" t="str">
        <f t="shared" si="67"/>
        <v/>
      </c>
      <c r="D624" s="28" t="str">
        <f t="shared" si="68"/>
        <v/>
      </c>
      <c r="E624" s="28">
        <f t="shared" si="69"/>
        <v>0</v>
      </c>
      <c r="F624" s="28">
        <f t="shared" si="70"/>
        <v>0</v>
      </c>
      <c r="G624" s="28" t="str">
        <f t="shared" si="71"/>
        <v/>
      </c>
      <c r="H624" s="45">
        <f>IF(AND(M624&gt;0,M624&lt;=STATS!$C$22),1,"")</f>
        <v>1</v>
      </c>
      <c r="J624" s="11">
        <v>623</v>
      </c>
      <c r="K624">
        <v>46.102060000000002</v>
      </c>
      <c r="L624">
        <v>-91.195920000000001</v>
      </c>
      <c r="M624" s="4">
        <v>5.5</v>
      </c>
      <c r="N624" s="4" t="s">
        <v>223</v>
      </c>
      <c r="R624" s="7"/>
      <c r="S624" s="7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EZ624" s="42"/>
      <c r="FA624" s="42"/>
      <c r="FB624" s="42"/>
      <c r="FC624" s="42"/>
      <c r="FD624" s="42"/>
    </row>
    <row r="625" spans="2:160">
      <c r="B625" s="28">
        <f t="shared" si="66"/>
        <v>0</v>
      </c>
      <c r="C625" s="28" t="str">
        <f t="shared" si="67"/>
        <v/>
      </c>
      <c r="D625" s="28" t="str">
        <f t="shared" si="68"/>
        <v/>
      </c>
      <c r="E625" s="28">
        <f t="shared" si="69"/>
        <v>0</v>
      </c>
      <c r="F625" s="28">
        <f t="shared" si="70"/>
        <v>0</v>
      </c>
      <c r="G625" s="28" t="str">
        <f t="shared" si="71"/>
        <v/>
      </c>
      <c r="H625" s="45">
        <f>IF(AND(M625&gt;0,M625&lt;=STATS!$C$22),1,"")</f>
        <v>1</v>
      </c>
      <c r="J625" s="11">
        <v>624</v>
      </c>
      <c r="K625">
        <v>46.102069999999998</v>
      </c>
      <c r="L625">
        <v>-91.195080000000004</v>
      </c>
      <c r="M625" s="4">
        <v>5</v>
      </c>
      <c r="N625" s="4" t="s">
        <v>223</v>
      </c>
      <c r="R625" s="7"/>
      <c r="S625" s="7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EZ625" s="42"/>
      <c r="FA625" s="42"/>
      <c r="FB625" s="42"/>
      <c r="FC625" s="42"/>
      <c r="FD625" s="42"/>
    </row>
    <row r="626" spans="2:160">
      <c r="B626" s="28">
        <f t="shared" si="66"/>
        <v>0</v>
      </c>
      <c r="C626" s="28" t="str">
        <f t="shared" si="67"/>
        <v/>
      </c>
      <c r="D626" s="28" t="str">
        <f t="shared" si="68"/>
        <v/>
      </c>
      <c r="E626" s="28">
        <f t="shared" si="69"/>
        <v>0</v>
      </c>
      <c r="F626" s="28">
        <f t="shared" si="70"/>
        <v>0</v>
      </c>
      <c r="G626" s="28" t="str">
        <f t="shared" si="71"/>
        <v/>
      </c>
      <c r="H626" s="45">
        <f>IF(AND(M626&gt;0,M626&lt;=STATS!$C$22),1,"")</f>
        <v>1</v>
      </c>
      <c r="J626" s="11">
        <v>625</v>
      </c>
      <c r="K626">
        <v>46.102069999999998</v>
      </c>
      <c r="L626">
        <v>-91.194239999999994</v>
      </c>
      <c r="M626" s="4">
        <v>5</v>
      </c>
      <c r="N626" s="4" t="s">
        <v>223</v>
      </c>
      <c r="R626" s="7"/>
      <c r="S626" s="7" t="s">
        <v>227</v>
      </c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EZ626" s="42"/>
      <c r="FA626" s="42"/>
      <c r="FB626" s="42"/>
      <c r="FC626" s="42"/>
      <c r="FD626" s="42"/>
    </row>
    <row r="627" spans="2:160">
      <c r="B627" s="28">
        <f t="shared" si="66"/>
        <v>1</v>
      </c>
      <c r="C627" s="28">
        <f t="shared" si="67"/>
        <v>1</v>
      </c>
      <c r="D627" s="28" t="str">
        <f t="shared" si="68"/>
        <v/>
      </c>
      <c r="E627" s="28">
        <f t="shared" si="69"/>
        <v>1</v>
      </c>
      <c r="F627" s="28">
        <f t="shared" si="70"/>
        <v>0</v>
      </c>
      <c r="G627" s="28">
        <f t="shared" si="71"/>
        <v>8</v>
      </c>
      <c r="H627" s="45">
        <f>IF(AND(M627&gt;0,M627&lt;=STATS!$C$22),1,"")</f>
        <v>1</v>
      </c>
      <c r="J627" s="11">
        <v>626</v>
      </c>
      <c r="K627">
        <v>46.102339999999998</v>
      </c>
      <c r="L627">
        <v>-91.224519999999998</v>
      </c>
      <c r="M627" s="4">
        <v>8</v>
      </c>
      <c r="N627" s="4" t="s">
        <v>224</v>
      </c>
      <c r="R627" s="7"/>
      <c r="S627" s="7">
        <v>1</v>
      </c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EZ627" s="42"/>
      <c r="FA627" s="42"/>
      <c r="FB627" s="42"/>
      <c r="FC627" s="42"/>
      <c r="FD627" s="42"/>
    </row>
    <row r="628" spans="2:160">
      <c r="B628" s="28">
        <f t="shared" si="66"/>
        <v>0</v>
      </c>
      <c r="C628" s="28" t="str">
        <f t="shared" si="67"/>
        <v/>
      </c>
      <c r="D628" s="28" t="str">
        <f t="shared" si="68"/>
        <v/>
      </c>
      <c r="E628" s="28" t="str">
        <f t="shared" si="69"/>
        <v/>
      </c>
      <c r="F628" s="28" t="str">
        <f t="shared" si="70"/>
        <v/>
      </c>
      <c r="G628" s="28" t="str">
        <f t="shared" si="71"/>
        <v/>
      </c>
      <c r="H628" s="45" t="str">
        <f>IF(AND(M628&gt;0,M628&lt;=STATS!$C$22),1,"")</f>
        <v/>
      </c>
      <c r="J628" s="11">
        <v>627</v>
      </c>
      <c r="K628">
        <v>46.102350000000001</v>
      </c>
      <c r="L628">
        <v>-91.223680000000002</v>
      </c>
      <c r="M628" s="4">
        <v>43</v>
      </c>
      <c r="R628" s="7"/>
      <c r="S628" s="7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EZ628" s="42"/>
      <c r="FA628" s="42"/>
      <c r="FB628" s="42"/>
      <c r="FC628" s="42"/>
      <c r="FD628" s="42"/>
    </row>
    <row r="629" spans="2:160">
      <c r="B629" s="28">
        <f t="shared" si="66"/>
        <v>0</v>
      </c>
      <c r="C629" s="28" t="str">
        <f t="shared" si="67"/>
        <v/>
      </c>
      <c r="D629" s="28" t="str">
        <f t="shared" si="68"/>
        <v/>
      </c>
      <c r="E629" s="28" t="str">
        <f t="shared" si="69"/>
        <v/>
      </c>
      <c r="F629" s="28" t="str">
        <f t="shared" si="70"/>
        <v/>
      </c>
      <c r="G629" s="28" t="str">
        <f t="shared" si="71"/>
        <v/>
      </c>
      <c r="H629" s="45" t="str">
        <f>IF(AND(M629&gt;0,M629&lt;=STATS!$C$22),1,"")</f>
        <v/>
      </c>
      <c r="J629" s="11">
        <v>628</v>
      </c>
      <c r="K629">
        <v>46.102359999999997</v>
      </c>
      <c r="L629">
        <v>-91.222840000000005</v>
      </c>
      <c r="M629" s="4">
        <v>50</v>
      </c>
      <c r="R629" s="7"/>
      <c r="S629" s="7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EZ629" s="42"/>
      <c r="FA629" s="42"/>
      <c r="FB629" s="42"/>
      <c r="FC629" s="42"/>
      <c r="FD629" s="42"/>
    </row>
    <row r="630" spans="2:160">
      <c r="B630" s="28">
        <f t="shared" si="66"/>
        <v>0</v>
      </c>
      <c r="C630" s="28" t="str">
        <f t="shared" si="67"/>
        <v/>
      </c>
      <c r="D630" s="28" t="str">
        <f t="shared" si="68"/>
        <v/>
      </c>
      <c r="E630" s="28" t="str">
        <f t="shared" si="69"/>
        <v/>
      </c>
      <c r="F630" s="28" t="str">
        <f t="shared" si="70"/>
        <v/>
      </c>
      <c r="G630" s="28" t="str">
        <f t="shared" si="71"/>
        <v/>
      </c>
      <c r="H630" s="45" t="str">
        <f>IF(AND(M630&gt;0,M630&lt;=STATS!$C$22),1,"")</f>
        <v/>
      </c>
      <c r="J630" s="11">
        <v>629</v>
      </c>
      <c r="K630">
        <v>46.102370000000001</v>
      </c>
      <c r="L630">
        <v>-91.221999999999994</v>
      </c>
      <c r="M630" s="4">
        <v>44.5</v>
      </c>
      <c r="R630" s="7"/>
      <c r="S630" s="7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EZ630" s="42"/>
      <c r="FA630" s="42"/>
      <c r="FB630" s="42"/>
      <c r="FC630" s="42"/>
      <c r="FD630" s="42"/>
    </row>
    <row r="631" spans="2:160">
      <c r="B631" s="28">
        <f t="shared" si="66"/>
        <v>0</v>
      </c>
      <c r="C631" s="28" t="str">
        <f t="shared" si="67"/>
        <v/>
      </c>
      <c r="D631" s="28" t="str">
        <f t="shared" si="68"/>
        <v/>
      </c>
      <c r="E631" s="28" t="str">
        <f t="shared" si="69"/>
        <v/>
      </c>
      <c r="F631" s="28" t="str">
        <f t="shared" si="70"/>
        <v/>
      </c>
      <c r="G631" s="28" t="str">
        <f t="shared" si="71"/>
        <v/>
      </c>
      <c r="H631" s="45" t="str">
        <f>IF(AND(M631&gt;0,M631&lt;=STATS!$C$22),1,"")</f>
        <v/>
      </c>
      <c r="J631" s="11">
        <v>630</v>
      </c>
      <c r="K631">
        <v>46.102370000000001</v>
      </c>
      <c r="L631">
        <v>-91.221159999999998</v>
      </c>
      <c r="M631" s="4">
        <v>38</v>
      </c>
      <c r="R631" s="7"/>
      <c r="S631" s="7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EZ631" s="42"/>
      <c r="FA631" s="42"/>
      <c r="FB631" s="42"/>
      <c r="FC631" s="42"/>
      <c r="FD631" s="42"/>
    </row>
    <row r="632" spans="2:160">
      <c r="B632" s="28">
        <f t="shared" si="66"/>
        <v>0</v>
      </c>
      <c r="C632" s="28" t="str">
        <f t="shared" si="67"/>
        <v/>
      </c>
      <c r="D632" s="28" t="str">
        <f t="shared" si="68"/>
        <v/>
      </c>
      <c r="E632" s="28" t="str">
        <f t="shared" si="69"/>
        <v/>
      </c>
      <c r="F632" s="28" t="str">
        <f t="shared" si="70"/>
        <v/>
      </c>
      <c r="G632" s="28" t="str">
        <f t="shared" si="71"/>
        <v/>
      </c>
      <c r="H632" s="45" t="str">
        <f>IF(AND(M632&gt;0,M632&lt;=STATS!$C$22),1,"")</f>
        <v/>
      </c>
      <c r="J632" s="11">
        <v>631</v>
      </c>
      <c r="K632">
        <v>46.102379999999997</v>
      </c>
      <c r="L632">
        <v>-91.220320000000001</v>
      </c>
      <c r="M632" s="4">
        <v>42.5</v>
      </c>
      <c r="R632" s="7"/>
      <c r="S632" s="7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EZ632" s="42"/>
      <c r="FA632" s="42"/>
      <c r="FB632" s="42"/>
      <c r="FC632" s="42"/>
      <c r="FD632" s="42"/>
    </row>
    <row r="633" spans="2:160">
      <c r="B633" s="28">
        <f t="shared" si="66"/>
        <v>0</v>
      </c>
      <c r="C633" s="28" t="str">
        <f t="shared" si="67"/>
        <v/>
      </c>
      <c r="D633" s="28" t="str">
        <f t="shared" si="68"/>
        <v/>
      </c>
      <c r="E633" s="28" t="str">
        <f t="shared" si="69"/>
        <v/>
      </c>
      <c r="F633" s="28" t="str">
        <f t="shared" si="70"/>
        <v/>
      </c>
      <c r="G633" s="28" t="str">
        <f t="shared" si="71"/>
        <v/>
      </c>
      <c r="H633" s="45" t="str">
        <f>IF(AND(M633&gt;0,M633&lt;=STATS!$C$22),1,"")</f>
        <v/>
      </c>
      <c r="J633" s="11">
        <v>632</v>
      </c>
      <c r="K633">
        <v>46.10239</v>
      </c>
      <c r="L633">
        <v>-91.219480000000004</v>
      </c>
      <c r="M633" s="4">
        <v>40</v>
      </c>
      <c r="R633" s="7"/>
      <c r="S633" s="7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EZ633" s="42"/>
      <c r="FA633" s="42"/>
      <c r="FB633" s="42"/>
      <c r="FC633" s="42"/>
      <c r="FD633" s="42"/>
    </row>
    <row r="634" spans="2:160">
      <c r="B634" s="28">
        <f t="shared" si="66"/>
        <v>0</v>
      </c>
      <c r="C634" s="28" t="str">
        <f t="shared" si="67"/>
        <v/>
      </c>
      <c r="D634" s="28" t="str">
        <f t="shared" si="68"/>
        <v/>
      </c>
      <c r="E634" s="28" t="str">
        <f t="shared" si="69"/>
        <v/>
      </c>
      <c r="F634" s="28" t="str">
        <f t="shared" si="70"/>
        <v/>
      </c>
      <c r="G634" s="28" t="str">
        <f t="shared" si="71"/>
        <v/>
      </c>
      <c r="H634" s="45" t="str">
        <f>IF(AND(M634&gt;0,M634&lt;=STATS!$C$22),1,"")</f>
        <v/>
      </c>
      <c r="J634" s="11">
        <v>633</v>
      </c>
      <c r="K634">
        <v>46.102400000000003</v>
      </c>
      <c r="L634">
        <v>-91.218639999999994</v>
      </c>
      <c r="M634" s="4">
        <v>36.5</v>
      </c>
      <c r="R634" s="7"/>
      <c r="S634" s="7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EZ634" s="42"/>
      <c r="FA634" s="42"/>
      <c r="FB634" s="42"/>
      <c r="FC634" s="42"/>
      <c r="FD634" s="42"/>
    </row>
    <row r="635" spans="2:160">
      <c r="B635" s="28">
        <f t="shared" si="66"/>
        <v>0</v>
      </c>
      <c r="C635" s="28" t="str">
        <f t="shared" si="67"/>
        <v/>
      </c>
      <c r="D635" s="28" t="str">
        <f t="shared" si="68"/>
        <v/>
      </c>
      <c r="E635" s="28">
        <f t="shared" si="69"/>
        <v>0</v>
      </c>
      <c r="F635" s="28">
        <f t="shared" si="70"/>
        <v>0</v>
      </c>
      <c r="G635" s="28" t="str">
        <f t="shared" si="71"/>
        <v/>
      </c>
      <c r="H635" s="45">
        <f>IF(AND(M635&gt;0,M635&lt;=STATS!$C$22),1,"")</f>
        <v>1</v>
      </c>
      <c r="J635" s="11">
        <v>634</v>
      </c>
      <c r="K635">
        <v>46.102429999999998</v>
      </c>
      <c r="L635">
        <v>-91.21611</v>
      </c>
      <c r="M635" s="4">
        <v>5</v>
      </c>
      <c r="N635" s="4" t="s">
        <v>225</v>
      </c>
      <c r="R635" s="7"/>
      <c r="S635" s="7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EZ635" s="42"/>
      <c r="FA635" s="42"/>
      <c r="FB635" s="42"/>
      <c r="FC635" s="42"/>
      <c r="FD635" s="42"/>
    </row>
    <row r="636" spans="2:160">
      <c r="B636" s="28">
        <f t="shared" si="66"/>
        <v>0</v>
      </c>
      <c r="C636" s="28" t="str">
        <f t="shared" si="67"/>
        <v/>
      </c>
      <c r="D636" s="28" t="str">
        <f t="shared" si="68"/>
        <v/>
      </c>
      <c r="E636" s="28" t="str">
        <f t="shared" si="69"/>
        <v/>
      </c>
      <c r="F636" s="28" t="str">
        <f t="shared" si="70"/>
        <v/>
      </c>
      <c r="G636" s="28" t="str">
        <f t="shared" si="71"/>
        <v/>
      </c>
      <c r="H636" s="45" t="str">
        <f>IF(AND(M636&gt;0,M636&lt;=STATS!$C$22),1,"")</f>
        <v/>
      </c>
      <c r="J636" s="11">
        <v>635</v>
      </c>
      <c r="K636">
        <v>46.102440000000001</v>
      </c>
      <c r="L636">
        <v>-91.215270000000004</v>
      </c>
      <c r="M636" s="4">
        <v>17</v>
      </c>
      <c r="N636" s="4" t="s">
        <v>223</v>
      </c>
      <c r="R636" s="7"/>
      <c r="S636" s="7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EZ636" s="42"/>
      <c r="FA636" s="42"/>
      <c r="FB636" s="42"/>
      <c r="FC636" s="42"/>
      <c r="FD636" s="42"/>
    </row>
    <row r="637" spans="2:160">
      <c r="B637" s="28">
        <f t="shared" si="66"/>
        <v>0</v>
      </c>
      <c r="C637" s="28" t="str">
        <f t="shared" si="67"/>
        <v/>
      </c>
      <c r="D637" s="28" t="str">
        <f t="shared" si="68"/>
        <v/>
      </c>
      <c r="E637" s="28" t="str">
        <f t="shared" si="69"/>
        <v/>
      </c>
      <c r="F637" s="28" t="str">
        <f t="shared" si="70"/>
        <v/>
      </c>
      <c r="G637" s="28" t="str">
        <f t="shared" si="71"/>
        <v/>
      </c>
      <c r="H637" s="45" t="str">
        <f>IF(AND(M637&gt;0,M637&lt;=STATS!$C$22),1,"")</f>
        <v/>
      </c>
      <c r="J637" s="11">
        <v>636</v>
      </c>
      <c r="K637">
        <v>46.102449999999997</v>
      </c>
      <c r="L637">
        <v>-91.214429999999993</v>
      </c>
      <c r="M637" s="4">
        <v>29</v>
      </c>
      <c r="R637" s="7"/>
      <c r="S637" s="7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EZ637" s="42"/>
      <c r="FA637" s="42"/>
      <c r="FB637" s="42"/>
      <c r="FC637" s="42"/>
      <c r="FD637" s="42"/>
    </row>
    <row r="638" spans="2:160">
      <c r="B638" s="28">
        <f t="shared" si="66"/>
        <v>0</v>
      </c>
      <c r="C638" s="28" t="str">
        <f t="shared" si="67"/>
        <v/>
      </c>
      <c r="D638" s="28" t="str">
        <f t="shared" si="68"/>
        <v/>
      </c>
      <c r="E638" s="28" t="str">
        <f t="shared" si="69"/>
        <v/>
      </c>
      <c r="F638" s="28" t="str">
        <f t="shared" si="70"/>
        <v/>
      </c>
      <c r="G638" s="28" t="str">
        <f t="shared" si="71"/>
        <v/>
      </c>
      <c r="H638" s="45" t="str">
        <f>IF(AND(M638&gt;0,M638&lt;=STATS!$C$22),1,"")</f>
        <v/>
      </c>
      <c r="J638" s="11">
        <v>637</v>
      </c>
      <c r="K638">
        <v>46.102449999999997</v>
      </c>
      <c r="L638">
        <v>-91.213589999999996</v>
      </c>
      <c r="M638" s="4">
        <v>29.5</v>
      </c>
      <c r="R638" s="7"/>
      <c r="S638" s="7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EZ638" s="42"/>
      <c r="FA638" s="42"/>
      <c r="FB638" s="42"/>
      <c r="FC638" s="42"/>
      <c r="FD638" s="42"/>
    </row>
    <row r="639" spans="2:160">
      <c r="B639" s="28">
        <f t="shared" si="66"/>
        <v>0</v>
      </c>
      <c r="C639" s="28" t="str">
        <f t="shared" si="67"/>
        <v/>
      </c>
      <c r="D639" s="28" t="str">
        <f t="shared" si="68"/>
        <v/>
      </c>
      <c r="E639" s="28" t="str">
        <f t="shared" si="69"/>
        <v/>
      </c>
      <c r="F639" s="28" t="str">
        <f t="shared" si="70"/>
        <v/>
      </c>
      <c r="G639" s="28" t="str">
        <f t="shared" si="71"/>
        <v/>
      </c>
      <c r="H639" s="45" t="str">
        <f>IF(AND(M639&gt;0,M639&lt;=STATS!$C$22),1,"")</f>
        <v/>
      </c>
      <c r="J639" s="11">
        <v>638</v>
      </c>
      <c r="K639">
        <v>46.102460000000001</v>
      </c>
      <c r="L639">
        <v>-91.21275</v>
      </c>
      <c r="M639" s="4">
        <v>25</v>
      </c>
      <c r="R639" s="7"/>
      <c r="S639" s="7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EZ639" s="42"/>
      <c r="FA639" s="42"/>
      <c r="FB639" s="42"/>
      <c r="FC639" s="42"/>
      <c r="FD639" s="42"/>
    </row>
    <row r="640" spans="2:160">
      <c r="B640" s="28">
        <f t="shared" si="66"/>
        <v>0</v>
      </c>
      <c r="C640" s="28" t="str">
        <f t="shared" si="67"/>
        <v/>
      </c>
      <c r="D640" s="28" t="str">
        <f t="shared" si="68"/>
        <v/>
      </c>
      <c r="E640" s="28" t="str">
        <f t="shared" si="69"/>
        <v/>
      </c>
      <c r="F640" s="28" t="str">
        <f t="shared" si="70"/>
        <v/>
      </c>
      <c r="G640" s="28" t="str">
        <f t="shared" si="71"/>
        <v/>
      </c>
      <c r="H640" s="45" t="str">
        <f>IF(AND(M640&gt;0,M640&lt;=STATS!$C$22),1,"")</f>
        <v/>
      </c>
      <c r="J640" s="11">
        <v>639</v>
      </c>
      <c r="K640">
        <v>46.102469999999997</v>
      </c>
      <c r="L640">
        <v>-91.211910000000003</v>
      </c>
      <c r="M640" s="4">
        <v>20.5</v>
      </c>
      <c r="R640" s="7"/>
      <c r="S640" s="7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EZ640" s="42"/>
      <c r="FA640" s="42"/>
      <c r="FB640" s="42"/>
      <c r="FC640" s="42"/>
      <c r="FD640" s="42"/>
    </row>
    <row r="641" spans="2:160">
      <c r="B641" s="28">
        <f t="shared" si="66"/>
        <v>0</v>
      </c>
      <c r="C641" s="28" t="str">
        <f t="shared" si="67"/>
        <v/>
      </c>
      <c r="D641" s="28" t="str">
        <f t="shared" si="68"/>
        <v/>
      </c>
      <c r="E641" s="28" t="str">
        <f t="shared" si="69"/>
        <v/>
      </c>
      <c r="F641" s="28" t="str">
        <f t="shared" si="70"/>
        <v/>
      </c>
      <c r="G641" s="28" t="str">
        <f t="shared" si="71"/>
        <v/>
      </c>
      <c r="H641" s="45" t="str">
        <f>IF(AND(M641&gt;0,M641&lt;=STATS!$C$22),1,"")</f>
        <v/>
      </c>
      <c r="J641" s="11">
        <v>640</v>
      </c>
      <c r="K641">
        <v>46.10248</v>
      </c>
      <c r="L641">
        <v>-91.211070000000007</v>
      </c>
      <c r="M641" s="4">
        <v>18.5</v>
      </c>
      <c r="N641" s="4" t="s">
        <v>223</v>
      </c>
      <c r="R641" s="7"/>
      <c r="S641" s="7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EZ641" s="42"/>
      <c r="FA641" s="42"/>
      <c r="FB641" s="42"/>
      <c r="FC641" s="42"/>
      <c r="FD641" s="42"/>
    </row>
    <row r="642" spans="2:160">
      <c r="B642" s="28">
        <f t="shared" ref="B642:B705" si="72">COUNT(R642:EY642,FE642:FM642)</f>
        <v>0</v>
      </c>
      <c r="C642" s="28" t="str">
        <f t="shared" ref="C642:C705" si="73">IF(COUNT(R642:EY642,FE642:FM642)&gt;0,COUNT(R642:EY642,FE642:FM642),"")</f>
        <v/>
      </c>
      <c r="D642" s="28" t="str">
        <f t="shared" ref="D642:D705" si="74">IF(COUNT(T642:BJ642,BL642:BT642,BV642:CB642,CD642:EY642,FE642:FM642)&gt;0,COUNT(T642:BJ642,BL642:BT642,BV642:CB642,CD642:EY642,FE642:FM642),"")</f>
        <v/>
      </c>
      <c r="E642" s="28" t="str">
        <f t="shared" ref="E642:E705" si="75">IF(H642=1,COUNT(R642:EY642,FE642:FM642),"")</f>
        <v/>
      </c>
      <c r="F642" s="28" t="str">
        <f t="shared" ref="F642:F705" si="76">IF(H642=1,COUNT(T642:BJ642,BL642:BT642,BV642:CB642,CD642:EY642,FE642:FM642),"")</f>
        <v/>
      </c>
      <c r="G642" s="28" t="str">
        <f t="shared" ref="G642:G705" si="77">IF($B642&gt;=1,$M642,"")</f>
        <v/>
      </c>
      <c r="H642" s="45" t="str">
        <f>IF(AND(M642&gt;0,M642&lt;=STATS!$C$22),1,"")</f>
        <v/>
      </c>
      <c r="J642" s="11">
        <v>641</v>
      </c>
      <c r="K642">
        <v>46.102490000000003</v>
      </c>
      <c r="L642">
        <v>-91.210229999999996</v>
      </c>
      <c r="M642" s="4">
        <v>19</v>
      </c>
      <c r="R642" s="7"/>
      <c r="S642" s="7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EZ642" s="42"/>
      <c r="FA642" s="42"/>
      <c r="FB642" s="42"/>
      <c r="FC642" s="42"/>
      <c r="FD642" s="42"/>
    </row>
    <row r="643" spans="2:160">
      <c r="B643" s="28">
        <f t="shared" si="72"/>
        <v>0</v>
      </c>
      <c r="C643" s="28" t="str">
        <f t="shared" si="73"/>
        <v/>
      </c>
      <c r="D643" s="28" t="str">
        <f t="shared" si="74"/>
        <v/>
      </c>
      <c r="E643" s="28" t="str">
        <f t="shared" si="75"/>
        <v/>
      </c>
      <c r="F643" s="28" t="str">
        <f t="shared" si="76"/>
        <v/>
      </c>
      <c r="G643" s="28" t="str">
        <f t="shared" si="77"/>
        <v/>
      </c>
      <c r="H643" s="45" t="str">
        <f>IF(AND(M643&gt;0,M643&lt;=STATS!$C$22),1,"")</f>
        <v/>
      </c>
      <c r="J643" s="11">
        <v>642</v>
      </c>
      <c r="K643">
        <v>46.102499999999999</v>
      </c>
      <c r="L643">
        <v>-91.209389999999999</v>
      </c>
      <c r="M643" s="4">
        <v>22</v>
      </c>
      <c r="N643" s="4" t="s">
        <v>223</v>
      </c>
      <c r="R643" s="7"/>
      <c r="S643" s="7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EZ643" s="42"/>
      <c r="FA643" s="42"/>
      <c r="FB643" s="42"/>
      <c r="FC643" s="42"/>
      <c r="FD643" s="42"/>
    </row>
    <row r="644" spans="2:160">
      <c r="B644" s="28">
        <f t="shared" si="72"/>
        <v>0</v>
      </c>
      <c r="C644" s="28" t="str">
        <f t="shared" si="73"/>
        <v/>
      </c>
      <c r="D644" s="28" t="str">
        <f t="shared" si="74"/>
        <v/>
      </c>
      <c r="E644" s="28">
        <f t="shared" si="75"/>
        <v>0</v>
      </c>
      <c r="F644" s="28">
        <f t="shared" si="76"/>
        <v>0</v>
      </c>
      <c r="G644" s="28" t="str">
        <f t="shared" si="77"/>
        <v/>
      </c>
      <c r="H644" s="45">
        <f>IF(AND(M644&gt;0,M644&lt;=STATS!$C$22),1,"")</f>
        <v>1</v>
      </c>
      <c r="J644" s="11">
        <v>643</v>
      </c>
      <c r="K644">
        <v>46.102510000000002</v>
      </c>
      <c r="L644">
        <v>-91.208550000000002</v>
      </c>
      <c r="M644" s="4">
        <v>15.5</v>
      </c>
      <c r="N644" s="4" t="s">
        <v>223</v>
      </c>
      <c r="R644" s="7"/>
      <c r="S644" s="7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EZ644" s="42"/>
      <c r="FA644" s="42"/>
      <c r="FB644" s="42"/>
      <c r="FC644" s="42"/>
      <c r="FD644" s="42"/>
    </row>
    <row r="645" spans="2:160">
      <c r="B645" s="28">
        <f t="shared" si="72"/>
        <v>0</v>
      </c>
      <c r="C645" s="28" t="str">
        <f t="shared" si="73"/>
        <v/>
      </c>
      <c r="D645" s="28" t="str">
        <f t="shared" si="74"/>
        <v/>
      </c>
      <c r="E645" s="28">
        <f t="shared" si="75"/>
        <v>0</v>
      </c>
      <c r="F645" s="28">
        <f t="shared" si="76"/>
        <v>0</v>
      </c>
      <c r="G645" s="28" t="str">
        <f t="shared" si="77"/>
        <v/>
      </c>
      <c r="H645" s="45">
        <f>IF(AND(M645&gt;0,M645&lt;=STATS!$C$22),1,"")</f>
        <v>1</v>
      </c>
      <c r="J645" s="11">
        <v>644</v>
      </c>
      <c r="K645">
        <v>46.102519999999998</v>
      </c>
      <c r="L645">
        <v>-91.207710000000006</v>
      </c>
      <c r="M645" s="4">
        <v>6</v>
      </c>
      <c r="N645" s="4" t="s">
        <v>225</v>
      </c>
      <c r="R645" s="7"/>
      <c r="S645" s="7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EZ645" s="42"/>
      <c r="FA645" s="42"/>
      <c r="FB645" s="42"/>
      <c r="FC645" s="42"/>
      <c r="FD645" s="42"/>
    </row>
    <row r="646" spans="2:160">
      <c r="B646" s="28">
        <f t="shared" si="72"/>
        <v>0</v>
      </c>
      <c r="C646" s="28" t="str">
        <f t="shared" si="73"/>
        <v/>
      </c>
      <c r="D646" s="28" t="str">
        <f t="shared" si="74"/>
        <v/>
      </c>
      <c r="E646" s="28">
        <f t="shared" si="75"/>
        <v>0</v>
      </c>
      <c r="F646" s="28">
        <f t="shared" si="76"/>
        <v>0</v>
      </c>
      <c r="G646" s="28" t="str">
        <f t="shared" si="77"/>
        <v/>
      </c>
      <c r="H646" s="45">
        <f>IF(AND(M646&gt;0,M646&lt;=STATS!$C$22),1,"")</f>
        <v>1</v>
      </c>
      <c r="J646" s="11">
        <v>645</v>
      </c>
      <c r="K646">
        <v>46.102539999999998</v>
      </c>
      <c r="L646">
        <v>-91.205179999999999</v>
      </c>
      <c r="M646" s="4">
        <v>9</v>
      </c>
      <c r="N646" s="4" t="s">
        <v>223</v>
      </c>
      <c r="R646" s="7"/>
      <c r="S646" s="7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EZ646" s="42"/>
      <c r="FA646" s="42"/>
      <c r="FB646" s="42"/>
      <c r="FC646" s="42"/>
      <c r="FD646" s="42"/>
    </row>
    <row r="647" spans="2:160">
      <c r="B647" s="28">
        <f t="shared" si="72"/>
        <v>0</v>
      </c>
      <c r="C647" s="28" t="str">
        <f t="shared" si="73"/>
        <v/>
      </c>
      <c r="D647" s="28" t="str">
        <f t="shared" si="74"/>
        <v/>
      </c>
      <c r="E647" s="28">
        <f t="shared" si="75"/>
        <v>0</v>
      </c>
      <c r="F647" s="28">
        <f t="shared" si="76"/>
        <v>0</v>
      </c>
      <c r="G647" s="28" t="str">
        <f t="shared" si="77"/>
        <v/>
      </c>
      <c r="H647" s="45">
        <f>IF(AND(M647&gt;0,M647&lt;=STATS!$C$22),1,"")</f>
        <v>1</v>
      </c>
      <c r="J647" s="11">
        <v>646</v>
      </c>
      <c r="K647">
        <v>46.102550000000001</v>
      </c>
      <c r="L647">
        <v>-91.204340000000002</v>
      </c>
      <c r="M647" s="4">
        <v>12</v>
      </c>
      <c r="N647" s="4" t="s">
        <v>223</v>
      </c>
      <c r="R647" s="7"/>
      <c r="S647" s="7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EZ647" s="42"/>
      <c r="FA647" s="42"/>
      <c r="FB647" s="42"/>
      <c r="FC647" s="42"/>
      <c r="FD647" s="42"/>
    </row>
    <row r="648" spans="2:160">
      <c r="B648" s="28">
        <f t="shared" si="72"/>
        <v>0</v>
      </c>
      <c r="C648" s="28" t="str">
        <f t="shared" si="73"/>
        <v/>
      </c>
      <c r="D648" s="28" t="str">
        <f t="shared" si="74"/>
        <v/>
      </c>
      <c r="E648" s="28">
        <f t="shared" si="75"/>
        <v>0</v>
      </c>
      <c r="F648" s="28">
        <f t="shared" si="76"/>
        <v>0</v>
      </c>
      <c r="G648" s="28" t="str">
        <f t="shared" si="77"/>
        <v/>
      </c>
      <c r="H648" s="45">
        <f>IF(AND(M648&gt;0,M648&lt;=STATS!$C$22),1,"")</f>
        <v>1</v>
      </c>
      <c r="J648" s="11">
        <v>647</v>
      </c>
      <c r="K648">
        <v>46.102559999999997</v>
      </c>
      <c r="L648">
        <v>-91.203500000000005</v>
      </c>
      <c r="M648" s="4">
        <v>16</v>
      </c>
      <c r="N648" s="4" t="s">
        <v>223</v>
      </c>
      <c r="R648" s="7"/>
      <c r="S648" s="7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EZ648" s="42"/>
      <c r="FA648" s="42"/>
      <c r="FB648" s="42"/>
      <c r="FC648" s="42"/>
      <c r="FD648" s="42"/>
    </row>
    <row r="649" spans="2:160">
      <c r="B649" s="28">
        <f t="shared" si="72"/>
        <v>0</v>
      </c>
      <c r="C649" s="28" t="str">
        <f t="shared" si="73"/>
        <v/>
      </c>
      <c r="D649" s="28" t="str">
        <f t="shared" si="74"/>
        <v/>
      </c>
      <c r="E649" s="28" t="str">
        <f t="shared" si="75"/>
        <v/>
      </c>
      <c r="F649" s="28" t="str">
        <f t="shared" si="76"/>
        <v/>
      </c>
      <c r="G649" s="28" t="str">
        <f t="shared" si="77"/>
        <v/>
      </c>
      <c r="H649" s="45" t="str">
        <f>IF(AND(M649&gt;0,M649&lt;=STATS!$C$22),1,"")</f>
        <v/>
      </c>
      <c r="J649" s="11">
        <v>648</v>
      </c>
      <c r="K649">
        <v>46.10257</v>
      </c>
      <c r="L649">
        <v>-91.202659999999995</v>
      </c>
      <c r="M649" s="4">
        <v>17</v>
      </c>
      <c r="N649" s="4" t="s">
        <v>223</v>
      </c>
      <c r="R649" s="7"/>
      <c r="S649" s="7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EZ649" s="42"/>
      <c r="FA649" s="42"/>
      <c r="FB649" s="42"/>
      <c r="FC649" s="42"/>
      <c r="FD649" s="42"/>
    </row>
    <row r="650" spans="2:160">
      <c r="B650" s="28">
        <f t="shared" si="72"/>
        <v>0</v>
      </c>
      <c r="C650" s="28" t="str">
        <f t="shared" si="73"/>
        <v/>
      </c>
      <c r="D650" s="28" t="str">
        <f t="shared" si="74"/>
        <v/>
      </c>
      <c r="E650" s="28">
        <f t="shared" si="75"/>
        <v>0</v>
      </c>
      <c r="F650" s="28">
        <f t="shared" si="76"/>
        <v>0</v>
      </c>
      <c r="G650" s="28" t="str">
        <f t="shared" si="77"/>
        <v/>
      </c>
      <c r="H650" s="45">
        <f>IF(AND(M650&gt;0,M650&lt;=STATS!$C$22),1,"")</f>
        <v>1</v>
      </c>
      <c r="J650" s="11">
        <v>649</v>
      </c>
      <c r="K650">
        <v>46.102580000000003</v>
      </c>
      <c r="L650">
        <v>-91.201819999999998</v>
      </c>
      <c r="M650" s="4">
        <v>15</v>
      </c>
      <c r="N650" s="4" t="s">
        <v>223</v>
      </c>
      <c r="R650" s="7"/>
      <c r="S650" s="7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EZ650" s="42"/>
      <c r="FA650" s="42"/>
      <c r="FB650" s="42"/>
      <c r="FC650" s="42"/>
      <c r="FD650" s="42"/>
    </row>
    <row r="651" spans="2:160">
      <c r="B651" s="28">
        <f t="shared" si="72"/>
        <v>0</v>
      </c>
      <c r="C651" s="28" t="str">
        <f t="shared" si="73"/>
        <v/>
      </c>
      <c r="D651" s="28" t="str">
        <f t="shared" si="74"/>
        <v/>
      </c>
      <c r="E651" s="28">
        <f t="shared" si="75"/>
        <v>0</v>
      </c>
      <c r="F651" s="28">
        <f t="shared" si="76"/>
        <v>0</v>
      </c>
      <c r="G651" s="28" t="str">
        <f t="shared" si="77"/>
        <v/>
      </c>
      <c r="H651" s="45">
        <f>IF(AND(M651&gt;0,M651&lt;=STATS!$C$22),1,"")</f>
        <v>1</v>
      </c>
      <c r="J651" s="11">
        <v>650</v>
      </c>
      <c r="K651">
        <v>46.102589999999999</v>
      </c>
      <c r="L651">
        <v>-91.200980000000001</v>
      </c>
      <c r="M651" s="4">
        <v>14.5</v>
      </c>
      <c r="N651" s="4" t="s">
        <v>223</v>
      </c>
      <c r="R651" s="7"/>
      <c r="S651" s="7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EZ651" s="42"/>
      <c r="FA651" s="42"/>
      <c r="FB651" s="42"/>
      <c r="FC651" s="42"/>
      <c r="FD651" s="42"/>
    </row>
    <row r="652" spans="2:160">
      <c r="B652" s="28">
        <f t="shared" si="72"/>
        <v>0</v>
      </c>
      <c r="C652" s="28" t="str">
        <f t="shared" si="73"/>
        <v/>
      </c>
      <c r="D652" s="28" t="str">
        <f t="shared" si="74"/>
        <v/>
      </c>
      <c r="E652" s="28">
        <f t="shared" si="75"/>
        <v>0</v>
      </c>
      <c r="F652" s="28">
        <f t="shared" si="76"/>
        <v>0</v>
      </c>
      <c r="G652" s="28" t="str">
        <f t="shared" si="77"/>
        <v/>
      </c>
      <c r="H652" s="45">
        <f>IF(AND(M652&gt;0,M652&lt;=STATS!$C$22),1,"")</f>
        <v>1</v>
      </c>
      <c r="J652" s="11">
        <v>651</v>
      </c>
      <c r="K652">
        <v>46.102600000000002</v>
      </c>
      <c r="L652">
        <v>-91.200140000000005</v>
      </c>
      <c r="M652" s="4">
        <v>14.5</v>
      </c>
      <c r="N652" s="4" t="s">
        <v>223</v>
      </c>
      <c r="R652" s="7"/>
      <c r="S652" s="7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EZ652" s="42"/>
      <c r="FA652" s="42"/>
      <c r="FB652" s="42"/>
      <c r="FC652" s="42"/>
      <c r="FD652" s="42"/>
    </row>
    <row r="653" spans="2:160">
      <c r="B653" s="28">
        <f t="shared" si="72"/>
        <v>0</v>
      </c>
      <c r="C653" s="28" t="str">
        <f t="shared" si="73"/>
        <v/>
      </c>
      <c r="D653" s="28" t="str">
        <f t="shared" si="74"/>
        <v/>
      </c>
      <c r="E653" s="28">
        <f t="shared" si="75"/>
        <v>0</v>
      </c>
      <c r="F653" s="28">
        <f t="shared" si="76"/>
        <v>0</v>
      </c>
      <c r="G653" s="28" t="str">
        <f t="shared" si="77"/>
        <v/>
      </c>
      <c r="H653" s="45">
        <f>IF(AND(M653&gt;0,M653&lt;=STATS!$C$22),1,"")</f>
        <v>1</v>
      </c>
      <c r="J653" s="11">
        <v>652</v>
      </c>
      <c r="K653">
        <v>46.102609999999999</v>
      </c>
      <c r="L653">
        <v>-91.199299999999994</v>
      </c>
      <c r="M653" s="4">
        <v>14</v>
      </c>
      <c r="N653" s="4" t="s">
        <v>223</v>
      </c>
      <c r="R653" s="7"/>
      <c r="S653" s="7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EZ653" s="42"/>
      <c r="FA653" s="42"/>
      <c r="FB653" s="42"/>
      <c r="FC653" s="42"/>
      <c r="FD653" s="42"/>
    </row>
    <row r="654" spans="2:160">
      <c r="B654" s="28">
        <f t="shared" si="72"/>
        <v>1</v>
      </c>
      <c r="C654" s="28">
        <f t="shared" si="73"/>
        <v>1</v>
      </c>
      <c r="D654" s="28" t="str">
        <f t="shared" si="74"/>
        <v/>
      </c>
      <c r="E654" s="28">
        <f t="shared" si="75"/>
        <v>1</v>
      </c>
      <c r="F654" s="28">
        <f t="shared" si="76"/>
        <v>0</v>
      </c>
      <c r="G654" s="28">
        <f t="shared" si="77"/>
        <v>12</v>
      </c>
      <c r="H654" s="45">
        <f>IF(AND(M654&gt;0,M654&lt;=STATS!$C$22),1,"")</f>
        <v>1</v>
      </c>
      <c r="J654" s="11">
        <v>653</v>
      </c>
      <c r="K654">
        <v>46.102609999999999</v>
      </c>
      <c r="L654">
        <v>-91.198459999999997</v>
      </c>
      <c r="M654" s="4">
        <v>12</v>
      </c>
      <c r="N654" s="4" t="s">
        <v>223</v>
      </c>
      <c r="R654" s="7"/>
      <c r="S654" s="7">
        <v>1</v>
      </c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EZ654" s="42"/>
      <c r="FA654" s="42"/>
      <c r="FB654" s="42"/>
      <c r="FC654" s="42"/>
      <c r="FD654" s="42"/>
    </row>
    <row r="655" spans="2:160">
      <c r="B655" s="28">
        <f t="shared" si="72"/>
        <v>0</v>
      </c>
      <c r="C655" s="28" t="str">
        <f t="shared" si="73"/>
        <v/>
      </c>
      <c r="D655" s="28" t="str">
        <f t="shared" si="74"/>
        <v/>
      </c>
      <c r="E655" s="28">
        <f t="shared" si="75"/>
        <v>0</v>
      </c>
      <c r="F655" s="28">
        <f t="shared" si="76"/>
        <v>0</v>
      </c>
      <c r="G655" s="28" t="str">
        <f t="shared" si="77"/>
        <v/>
      </c>
      <c r="H655" s="45">
        <f>IF(AND(M655&gt;0,M655&lt;=STATS!$C$22),1,"")</f>
        <v>1</v>
      </c>
      <c r="J655" s="11">
        <v>654</v>
      </c>
      <c r="K655">
        <v>46.102620000000002</v>
      </c>
      <c r="L655">
        <v>-91.197620000000001</v>
      </c>
      <c r="M655" s="4">
        <v>10.5</v>
      </c>
      <c r="N655" s="4" t="s">
        <v>223</v>
      </c>
      <c r="R655" s="7"/>
      <c r="S655" s="7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EZ655" s="42"/>
      <c r="FA655" s="42"/>
      <c r="FB655" s="42"/>
      <c r="FC655" s="42"/>
      <c r="FD655" s="42"/>
    </row>
    <row r="656" spans="2:160">
      <c r="B656" s="28">
        <f t="shared" si="72"/>
        <v>0</v>
      </c>
      <c r="C656" s="28" t="str">
        <f t="shared" si="73"/>
        <v/>
      </c>
      <c r="D656" s="28" t="str">
        <f t="shared" si="74"/>
        <v/>
      </c>
      <c r="E656" s="28">
        <f t="shared" si="75"/>
        <v>0</v>
      </c>
      <c r="F656" s="28">
        <f t="shared" si="76"/>
        <v>0</v>
      </c>
      <c r="G656" s="28" t="str">
        <f t="shared" si="77"/>
        <v/>
      </c>
      <c r="H656" s="45">
        <f>IF(AND(M656&gt;0,M656&lt;=STATS!$C$22),1,"")</f>
        <v>1</v>
      </c>
      <c r="J656" s="11">
        <v>655</v>
      </c>
      <c r="K656">
        <v>46.102629999999998</v>
      </c>
      <c r="L656">
        <v>-91.196780000000004</v>
      </c>
      <c r="M656" s="4">
        <v>8</v>
      </c>
      <c r="N656" s="4" t="s">
        <v>223</v>
      </c>
      <c r="R656" s="7"/>
      <c r="S656" s="7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EZ656" s="42"/>
      <c r="FA656" s="42"/>
      <c r="FB656" s="42"/>
      <c r="FC656" s="42"/>
      <c r="FD656" s="42"/>
    </row>
    <row r="657" spans="2:160">
      <c r="B657" s="28">
        <f t="shared" si="72"/>
        <v>0</v>
      </c>
      <c r="C657" s="28" t="str">
        <f t="shared" si="73"/>
        <v/>
      </c>
      <c r="D657" s="28" t="str">
        <f t="shared" si="74"/>
        <v/>
      </c>
      <c r="E657" s="28">
        <f t="shared" si="75"/>
        <v>0</v>
      </c>
      <c r="F657" s="28">
        <f t="shared" si="76"/>
        <v>0</v>
      </c>
      <c r="G657" s="28" t="str">
        <f t="shared" si="77"/>
        <v/>
      </c>
      <c r="H657" s="45">
        <f>IF(AND(M657&gt;0,M657&lt;=STATS!$C$22),1,"")</f>
        <v>1</v>
      </c>
      <c r="J657" s="11">
        <v>656</v>
      </c>
      <c r="K657">
        <v>46.102640000000001</v>
      </c>
      <c r="L657">
        <v>-91.195939999999993</v>
      </c>
      <c r="M657" s="4">
        <v>5</v>
      </c>
      <c r="N657" s="4" t="s">
        <v>223</v>
      </c>
      <c r="R657" s="7"/>
      <c r="S657" s="7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EZ657" s="42"/>
      <c r="FA657" s="42"/>
      <c r="FB657" s="42"/>
      <c r="FC657" s="42"/>
      <c r="FD657" s="42"/>
    </row>
    <row r="658" spans="2:160">
      <c r="B658" s="28">
        <f t="shared" si="72"/>
        <v>0</v>
      </c>
      <c r="C658" s="28" t="str">
        <f t="shared" si="73"/>
        <v/>
      </c>
      <c r="D658" s="28" t="str">
        <f t="shared" si="74"/>
        <v/>
      </c>
      <c r="E658" s="28">
        <f t="shared" si="75"/>
        <v>0</v>
      </c>
      <c r="F658" s="28">
        <f t="shared" si="76"/>
        <v>0</v>
      </c>
      <c r="G658" s="28" t="str">
        <f t="shared" si="77"/>
        <v/>
      </c>
      <c r="H658" s="45">
        <f>IF(AND(M658&gt;0,M658&lt;=STATS!$C$22),1,"")</f>
        <v>1</v>
      </c>
      <c r="J658" s="11">
        <v>657</v>
      </c>
      <c r="K658">
        <v>46.102649999999997</v>
      </c>
      <c r="L658">
        <v>-91.195099999999996</v>
      </c>
      <c r="M658" s="4">
        <v>4.5</v>
      </c>
      <c r="N658" s="4" t="s">
        <v>223</v>
      </c>
      <c r="R658" s="7"/>
      <c r="S658" s="7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EZ658" s="42"/>
      <c r="FA658" s="42"/>
      <c r="FB658" s="42"/>
      <c r="FC658" s="42"/>
      <c r="FD658" s="42"/>
    </row>
    <row r="659" spans="2:160">
      <c r="B659" s="28">
        <f t="shared" si="72"/>
        <v>0</v>
      </c>
      <c r="C659" s="28" t="str">
        <f t="shared" si="73"/>
        <v/>
      </c>
      <c r="D659" s="28" t="str">
        <f t="shared" si="74"/>
        <v/>
      </c>
      <c r="E659" s="28">
        <f t="shared" si="75"/>
        <v>0</v>
      </c>
      <c r="F659" s="28">
        <f t="shared" si="76"/>
        <v>0</v>
      </c>
      <c r="G659" s="28" t="str">
        <f t="shared" si="77"/>
        <v/>
      </c>
      <c r="H659" s="45">
        <f>IF(AND(M659&gt;0,M659&lt;=STATS!$C$22),1,"")</f>
        <v>1</v>
      </c>
      <c r="J659" s="11">
        <v>658</v>
      </c>
      <c r="K659">
        <v>46.10266</v>
      </c>
      <c r="L659">
        <v>-91.194249999999997</v>
      </c>
      <c r="M659" s="4">
        <v>4</v>
      </c>
      <c r="N659" s="4" t="s">
        <v>223</v>
      </c>
      <c r="R659" s="7"/>
      <c r="S659" s="7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EZ659" s="42"/>
      <c r="FA659" s="42"/>
      <c r="FB659" s="42"/>
      <c r="FC659" s="42"/>
      <c r="FD659" s="42"/>
    </row>
    <row r="660" spans="2:160">
      <c r="B660" s="28">
        <f t="shared" si="72"/>
        <v>0</v>
      </c>
      <c r="C660" s="28" t="str">
        <f t="shared" si="73"/>
        <v/>
      </c>
      <c r="D660" s="28" t="str">
        <f t="shared" si="74"/>
        <v/>
      </c>
      <c r="E660" s="28" t="str">
        <f t="shared" si="75"/>
        <v/>
      </c>
      <c r="F660" s="28" t="str">
        <f t="shared" si="76"/>
        <v/>
      </c>
      <c r="G660" s="28" t="str">
        <f t="shared" si="77"/>
        <v/>
      </c>
      <c r="H660" s="45" t="str">
        <f>IF(AND(M660&gt;0,M660&lt;=STATS!$C$22),1,"")</f>
        <v/>
      </c>
      <c r="J660" s="11">
        <v>659</v>
      </c>
      <c r="K660">
        <v>46.102919999999997</v>
      </c>
      <c r="L660">
        <v>-91.224540000000005</v>
      </c>
      <c r="M660" s="4">
        <v>24</v>
      </c>
      <c r="R660" s="7"/>
      <c r="S660" s="7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EZ660" s="42"/>
      <c r="FA660" s="42"/>
      <c r="FB660" s="42"/>
      <c r="FC660" s="42"/>
      <c r="FD660" s="42"/>
    </row>
    <row r="661" spans="2:160">
      <c r="B661" s="28">
        <f t="shared" si="72"/>
        <v>0</v>
      </c>
      <c r="C661" s="28" t="str">
        <f t="shared" si="73"/>
        <v/>
      </c>
      <c r="D661" s="28" t="str">
        <f t="shared" si="74"/>
        <v/>
      </c>
      <c r="E661" s="28" t="str">
        <f t="shared" si="75"/>
        <v/>
      </c>
      <c r="F661" s="28" t="str">
        <f t="shared" si="76"/>
        <v/>
      </c>
      <c r="G661" s="28" t="str">
        <f t="shared" si="77"/>
        <v/>
      </c>
      <c r="H661" s="45" t="str">
        <f>IF(AND(M661&gt;0,M661&lt;=STATS!$C$22),1,"")</f>
        <v/>
      </c>
      <c r="J661" s="11">
        <v>660</v>
      </c>
      <c r="K661">
        <v>46.102930000000001</v>
      </c>
      <c r="L661">
        <v>-91.223690000000005</v>
      </c>
      <c r="M661" s="4">
        <v>45.5</v>
      </c>
      <c r="R661" s="7"/>
      <c r="S661" s="7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EZ661" s="42"/>
      <c r="FA661" s="42"/>
      <c r="FB661" s="42"/>
      <c r="FC661" s="42"/>
      <c r="FD661" s="42"/>
    </row>
    <row r="662" spans="2:160">
      <c r="B662" s="28">
        <f t="shared" si="72"/>
        <v>0</v>
      </c>
      <c r="C662" s="28" t="str">
        <f t="shared" si="73"/>
        <v/>
      </c>
      <c r="D662" s="28" t="str">
        <f t="shared" si="74"/>
        <v/>
      </c>
      <c r="E662" s="28" t="str">
        <f t="shared" si="75"/>
        <v/>
      </c>
      <c r="F662" s="28" t="str">
        <f t="shared" si="76"/>
        <v/>
      </c>
      <c r="G662" s="28" t="str">
        <f t="shared" si="77"/>
        <v/>
      </c>
      <c r="H662" s="45" t="str">
        <f>IF(AND(M662&gt;0,M662&lt;=STATS!$C$22),1,"")</f>
        <v/>
      </c>
      <c r="J662" s="11">
        <v>661</v>
      </c>
      <c r="K662">
        <v>46.102939999999997</v>
      </c>
      <c r="L662">
        <v>-91.222849999999994</v>
      </c>
      <c r="M662" s="4">
        <v>50</v>
      </c>
      <c r="R662" s="7"/>
      <c r="S662" s="7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EZ662" s="42"/>
      <c r="FA662" s="42"/>
      <c r="FB662" s="42"/>
      <c r="FC662" s="42"/>
      <c r="FD662" s="42"/>
    </row>
    <row r="663" spans="2:160">
      <c r="B663" s="28">
        <f t="shared" si="72"/>
        <v>0</v>
      </c>
      <c r="C663" s="28" t="str">
        <f t="shared" si="73"/>
        <v/>
      </c>
      <c r="D663" s="28" t="str">
        <f t="shared" si="74"/>
        <v/>
      </c>
      <c r="E663" s="28" t="str">
        <f t="shared" si="75"/>
        <v/>
      </c>
      <c r="F663" s="28" t="str">
        <f t="shared" si="76"/>
        <v/>
      </c>
      <c r="G663" s="28" t="str">
        <f t="shared" si="77"/>
        <v/>
      </c>
      <c r="H663" s="45" t="str">
        <f>IF(AND(M663&gt;0,M663&lt;=STATS!$C$22),1,"")</f>
        <v/>
      </c>
      <c r="J663" s="11">
        <v>662</v>
      </c>
      <c r="K663">
        <v>46.10295</v>
      </c>
      <c r="L663">
        <v>-91.222009999999997</v>
      </c>
      <c r="M663" s="4">
        <v>49.5</v>
      </c>
      <c r="R663" s="7"/>
      <c r="S663" s="7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EZ663" s="42"/>
      <c r="FA663" s="42"/>
      <c r="FB663" s="42"/>
      <c r="FC663" s="42"/>
      <c r="FD663" s="42"/>
    </row>
    <row r="664" spans="2:160">
      <c r="B664" s="28">
        <f t="shared" si="72"/>
        <v>0</v>
      </c>
      <c r="C664" s="28" t="str">
        <f t="shared" si="73"/>
        <v/>
      </c>
      <c r="D664" s="28" t="str">
        <f t="shared" si="74"/>
        <v/>
      </c>
      <c r="E664" s="28" t="str">
        <f t="shared" si="75"/>
        <v/>
      </c>
      <c r="F664" s="28" t="str">
        <f t="shared" si="76"/>
        <v/>
      </c>
      <c r="G664" s="28" t="str">
        <f t="shared" si="77"/>
        <v/>
      </c>
      <c r="H664" s="45" t="str">
        <f>IF(AND(M664&gt;0,M664&lt;=STATS!$C$22),1,"")</f>
        <v/>
      </c>
      <c r="J664" s="11">
        <v>663</v>
      </c>
      <c r="K664">
        <v>46.102960000000003</v>
      </c>
      <c r="L664">
        <v>-91.221170000000001</v>
      </c>
      <c r="M664" s="4">
        <v>44.5</v>
      </c>
      <c r="R664" s="7"/>
      <c r="S664" s="7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EZ664" s="42"/>
      <c r="FA664" s="42"/>
      <c r="FB664" s="42"/>
      <c r="FC664" s="42"/>
      <c r="FD664" s="42"/>
    </row>
    <row r="665" spans="2:160">
      <c r="B665" s="28">
        <f t="shared" si="72"/>
        <v>0</v>
      </c>
      <c r="C665" s="28" t="str">
        <f t="shared" si="73"/>
        <v/>
      </c>
      <c r="D665" s="28" t="str">
        <f t="shared" si="74"/>
        <v/>
      </c>
      <c r="E665" s="28" t="str">
        <f t="shared" si="75"/>
        <v/>
      </c>
      <c r="F665" s="28" t="str">
        <f t="shared" si="76"/>
        <v/>
      </c>
      <c r="G665" s="28" t="str">
        <f t="shared" si="77"/>
        <v/>
      </c>
      <c r="H665" s="45" t="str">
        <f>IF(AND(M665&gt;0,M665&lt;=STATS!$C$22),1,"")</f>
        <v/>
      </c>
      <c r="J665" s="11">
        <v>664</v>
      </c>
      <c r="K665">
        <v>46.102969999999999</v>
      </c>
      <c r="L665">
        <v>-91.220330000000004</v>
      </c>
      <c r="M665" s="4">
        <v>45.5</v>
      </c>
      <c r="R665" s="7"/>
      <c r="S665" s="7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EZ665" s="42"/>
      <c r="FA665" s="42"/>
      <c r="FB665" s="42"/>
      <c r="FC665" s="42"/>
      <c r="FD665" s="42"/>
    </row>
    <row r="666" spans="2:160">
      <c r="B666" s="28">
        <f t="shared" si="72"/>
        <v>0</v>
      </c>
      <c r="C666" s="28" t="str">
        <f t="shared" si="73"/>
        <v/>
      </c>
      <c r="D666" s="28" t="str">
        <f t="shared" si="74"/>
        <v/>
      </c>
      <c r="E666" s="28" t="str">
        <f t="shared" si="75"/>
        <v/>
      </c>
      <c r="F666" s="28" t="str">
        <f t="shared" si="76"/>
        <v/>
      </c>
      <c r="G666" s="28" t="str">
        <f t="shared" si="77"/>
        <v/>
      </c>
      <c r="H666" s="45" t="str">
        <f>IF(AND(M666&gt;0,M666&lt;=STATS!$C$22),1,"")</f>
        <v/>
      </c>
      <c r="J666" s="11">
        <v>665</v>
      </c>
      <c r="K666">
        <v>46.102980000000002</v>
      </c>
      <c r="L666">
        <v>-91.219489999999993</v>
      </c>
      <c r="M666" s="4">
        <v>40.5</v>
      </c>
      <c r="R666" s="7"/>
      <c r="S666" s="7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EZ666" s="42"/>
      <c r="FA666" s="42"/>
      <c r="FB666" s="42"/>
      <c r="FC666" s="42"/>
      <c r="FD666" s="42"/>
    </row>
    <row r="667" spans="2:160">
      <c r="B667" s="28">
        <f t="shared" si="72"/>
        <v>0</v>
      </c>
      <c r="C667" s="28" t="str">
        <f t="shared" si="73"/>
        <v/>
      </c>
      <c r="D667" s="28" t="str">
        <f t="shared" si="74"/>
        <v/>
      </c>
      <c r="E667" s="28" t="str">
        <f t="shared" si="75"/>
        <v/>
      </c>
      <c r="F667" s="28" t="str">
        <f t="shared" si="76"/>
        <v/>
      </c>
      <c r="G667" s="28" t="str">
        <f t="shared" si="77"/>
        <v/>
      </c>
      <c r="H667" s="45" t="str">
        <f>IF(AND(M667&gt;0,M667&lt;=STATS!$C$22),1,"")</f>
        <v/>
      </c>
      <c r="J667" s="11">
        <v>666</v>
      </c>
      <c r="K667">
        <v>46.102989999999998</v>
      </c>
      <c r="L667">
        <v>-91.218649999999997</v>
      </c>
      <c r="M667" s="4">
        <v>20</v>
      </c>
      <c r="R667" s="7"/>
      <c r="S667" s="7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EZ667" s="42"/>
      <c r="FA667" s="42"/>
      <c r="FB667" s="42"/>
      <c r="FC667" s="42"/>
      <c r="FD667" s="42"/>
    </row>
    <row r="668" spans="2:160">
      <c r="B668" s="28">
        <f t="shared" si="72"/>
        <v>0</v>
      </c>
      <c r="C668" s="28" t="str">
        <f t="shared" si="73"/>
        <v/>
      </c>
      <c r="D668" s="28" t="str">
        <f t="shared" si="74"/>
        <v/>
      </c>
      <c r="E668" s="28">
        <f t="shared" si="75"/>
        <v>0</v>
      </c>
      <c r="F668" s="28">
        <f t="shared" si="76"/>
        <v>0</v>
      </c>
      <c r="G668" s="28" t="str">
        <f t="shared" si="77"/>
        <v/>
      </c>
      <c r="H668" s="45">
        <f>IF(AND(M668&gt;0,M668&lt;=STATS!$C$22),1,"")</f>
        <v>1</v>
      </c>
      <c r="J668" s="11">
        <v>667</v>
      </c>
      <c r="K668">
        <v>46.103000000000002</v>
      </c>
      <c r="L668">
        <v>-91.21781</v>
      </c>
      <c r="M668" s="4">
        <v>13.5</v>
      </c>
      <c r="N668" s="4" t="s">
        <v>224</v>
      </c>
      <c r="R668" s="7"/>
      <c r="S668" s="7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EZ668" s="42"/>
      <c r="FA668" s="42"/>
      <c r="FB668" s="42"/>
      <c r="FC668" s="42"/>
      <c r="FD668" s="42"/>
    </row>
    <row r="669" spans="2:160">
      <c r="B669" s="28">
        <f t="shared" si="72"/>
        <v>0</v>
      </c>
      <c r="C669" s="28" t="str">
        <f t="shared" si="73"/>
        <v/>
      </c>
      <c r="D669" s="28" t="str">
        <f t="shared" si="74"/>
        <v/>
      </c>
      <c r="E669" s="28">
        <f t="shared" si="75"/>
        <v>0</v>
      </c>
      <c r="F669" s="28">
        <f t="shared" si="76"/>
        <v>0</v>
      </c>
      <c r="G669" s="28" t="str">
        <f t="shared" si="77"/>
        <v/>
      </c>
      <c r="H669" s="45">
        <f>IF(AND(M669&gt;0,M669&lt;=STATS!$C$22),1,"")</f>
        <v>1</v>
      </c>
      <c r="J669" s="11">
        <v>668</v>
      </c>
      <c r="K669">
        <v>46.103000000000002</v>
      </c>
      <c r="L669">
        <v>-91.216970000000003</v>
      </c>
      <c r="M669" s="4">
        <v>14.5</v>
      </c>
      <c r="N669" s="4" t="s">
        <v>225</v>
      </c>
      <c r="R669" s="7"/>
      <c r="S669" s="7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EZ669" s="42"/>
      <c r="FA669" s="42"/>
      <c r="FB669" s="42"/>
      <c r="FC669" s="42"/>
      <c r="FD669" s="42"/>
    </row>
    <row r="670" spans="2:160">
      <c r="B670" s="28">
        <f t="shared" si="72"/>
        <v>0</v>
      </c>
      <c r="C670" s="28" t="str">
        <f t="shared" si="73"/>
        <v/>
      </c>
      <c r="D670" s="28" t="str">
        <f t="shared" si="74"/>
        <v/>
      </c>
      <c r="E670" s="28" t="str">
        <f t="shared" si="75"/>
        <v/>
      </c>
      <c r="F670" s="28" t="str">
        <f t="shared" si="76"/>
        <v/>
      </c>
      <c r="G670" s="28" t="str">
        <f t="shared" si="77"/>
        <v/>
      </c>
      <c r="H670" s="45" t="str">
        <f>IF(AND(M670&gt;0,M670&lt;=STATS!$C$22),1,"")</f>
        <v/>
      </c>
      <c r="J670" s="11">
        <v>669</v>
      </c>
      <c r="K670">
        <v>46.103009999999998</v>
      </c>
      <c r="L670">
        <v>-91.216130000000007</v>
      </c>
      <c r="M670" s="4">
        <v>20.5</v>
      </c>
      <c r="R670" s="7"/>
      <c r="S670" s="7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EZ670" s="42"/>
      <c r="FA670" s="42"/>
      <c r="FB670" s="42"/>
      <c r="FC670" s="42"/>
      <c r="FD670" s="42"/>
    </row>
    <row r="671" spans="2:160">
      <c r="B671" s="28">
        <f t="shared" si="72"/>
        <v>0</v>
      </c>
      <c r="C671" s="28" t="str">
        <f t="shared" si="73"/>
        <v/>
      </c>
      <c r="D671" s="28" t="str">
        <f t="shared" si="74"/>
        <v/>
      </c>
      <c r="E671" s="28" t="str">
        <f t="shared" si="75"/>
        <v/>
      </c>
      <c r="F671" s="28" t="str">
        <f t="shared" si="76"/>
        <v/>
      </c>
      <c r="G671" s="28" t="str">
        <f t="shared" si="77"/>
        <v/>
      </c>
      <c r="H671" s="45" t="str">
        <f>IF(AND(M671&gt;0,M671&lt;=STATS!$C$22),1,"")</f>
        <v/>
      </c>
      <c r="J671" s="11">
        <v>670</v>
      </c>
      <c r="K671">
        <v>46.103020000000001</v>
      </c>
      <c r="L671">
        <v>-91.215289999999996</v>
      </c>
      <c r="M671" s="4">
        <v>19.5</v>
      </c>
      <c r="R671" s="7"/>
      <c r="S671" s="7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EZ671" s="42"/>
      <c r="FA671" s="42"/>
      <c r="FB671" s="42"/>
      <c r="FC671" s="42"/>
      <c r="FD671" s="42"/>
    </row>
    <row r="672" spans="2:160">
      <c r="B672" s="28">
        <f t="shared" si="72"/>
        <v>0</v>
      </c>
      <c r="C672" s="28" t="str">
        <f t="shared" si="73"/>
        <v/>
      </c>
      <c r="D672" s="28" t="str">
        <f t="shared" si="74"/>
        <v/>
      </c>
      <c r="E672" s="28" t="str">
        <f t="shared" si="75"/>
        <v/>
      </c>
      <c r="F672" s="28" t="str">
        <f t="shared" si="76"/>
        <v/>
      </c>
      <c r="G672" s="28" t="str">
        <f t="shared" si="77"/>
        <v/>
      </c>
      <c r="H672" s="45" t="str">
        <f>IF(AND(M672&gt;0,M672&lt;=STATS!$C$22),1,"")</f>
        <v/>
      </c>
      <c r="J672" s="11">
        <v>671</v>
      </c>
      <c r="K672">
        <v>46.103029999999997</v>
      </c>
      <c r="L672">
        <v>-91.214449999999999</v>
      </c>
      <c r="M672" s="4">
        <v>21.5</v>
      </c>
      <c r="R672" s="7"/>
      <c r="S672" s="7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EZ672" s="42"/>
      <c r="FA672" s="42"/>
      <c r="FB672" s="42"/>
      <c r="FC672" s="42"/>
      <c r="FD672" s="42"/>
    </row>
    <row r="673" spans="2:160">
      <c r="B673" s="28">
        <f t="shared" si="72"/>
        <v>0</v>
      </c>
      <c r="C673" s="28" t="str">
        <f t="shared" si="73"/>
        <v/>
      </c>
      <c r="D673" s="28" t="str">
        <f t="shared" si="74"/>
        <v/>
      </c>
      <c r="E673" s="28" t="str">
        <f t="shared" si="75"/>
        <v/>
      </c>
      <c r="F673" s="28" t="str">
        <f t="shared" si="76"/>
        <v/>
      </c>
      <c r="G673" s="28" t="str">
        <f t="shared" si="77"/>
        <v/>
      </c>
      <c r="H673" s="45" t="str">
        <f>IF(AND(M673&gt;0,M673&lt;=STATS!$C$22),1,"")</f>
        <v/>
      </c>
      <c r="J673" s="11">
        <v>672</v>
      </c>
      <c r="K673">
        <v>46.10304</v>
      </c>
      <c r="L673">
        <v>-91.213610000000003</v>
      </c>
      <c r="M673" s="4">
        <v>22.5</v>
      </c>
      <c r="R673" s="7"/>
      <c r="S673" s="7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EZ673" s="42"/>
      <c r="FA673" s="42"/>
      <c r="FB673" s="42"/>
      <c r="FC673" s="42"/>
      <c r="FD673" s="42"/>
    </row>
    <row r="674" spans="2:160">
      <c r="B674" s="28">
        <f t="shared" si="72"/>
        <v>0</v>
      </c>
      <c r="C674" s="28" t="str">
        <f t="shared" si="73"/>
        <v/>
      </c>
      <c r="D674" s="28" t="str">
        <f t="shared" si="74"/>
        <v/>
      </c>
      <c r="E674" s="28">
        <f t="shared" si="75"/>
        <v>0</v>
      </c>
      <c r="F674" s="28">
        <f t="shared" si="76"/>
        <v>0</v>
      </c>
      <c r="G674" s="28" t="str">
        <f t="shared" si="77"/>
        <v/>
      </c>
      <c r="H674" s="45">
        <f>IF(AND(M674&gt;0,M674&lt;=STATS!$C$22),1,"")</f>
        <v>1</v>
      </c>
      <c r="J674" s="11">
        <v>673</v>
      </c>
      <c r="K674">
        <v>46.103050000000003</v>
      </c>
      <c r="L674">
        <v>-91.212760000000003</v>
      </c>
      <c r="M674" s="4">
        <v>15.5</v>
      </c>
      <c r="N674" s="4" t="s">
        <v>223</v>
      </c>
      <c r="R674" s="7"/>
      <c r="S674" s="7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EZ674" s="42"/>
      <c r="FA674" s="42"/>
      <c r="FB674" s="42"/>
      <c r="FC674" s="42"/>
      <c r="FD674" s="42"/>
    </row>
    <row r="675" spans="2:160">
      <c r="B675" s="28">
        <f t="shared" si="72"/>
        <v>0</v>
      </c>
      <c r="C675" s="28" t="str">
        <f t="shared" si="73"/>
        <v/>
      </c>
      <c r="D675" s="28" t="str">
        <f t="shared" si="74"/>
        <v/>
      </c>
      <c r="E675" s="28" t="str">
        <f t="shared" si="75"/>
        <v/>
      </c>
      <c r="F675" s="28" t="str">
        <f t="shared" si="76"/>
        <v/>
      </c>
      <c r="G675" s="28" t="str">
        <f t="shared" si="77"/>
        <v/>
      </c>
      <c r="H675" s="45" t="str">
        <f>IF(AND(M675&gt;0,M675&lt;=STATS!$C$22),1,"")</f>
        <v/>
      </c>
      <c r="J675" s="11">
        <v>674</v>
      </c>
      <c r="K675">
        <v>46.103059999999999</v>
      </c>
      <c r="L675">
        <v>-91.211920000000006</v>
      </c>
      <c r="M675" s="4">
        <v>20</v>
      </c>
      <c r="R675" s="7"/>
      <c r="S675" s="7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EZ675" s="42"/>
      <c r="FA675" s="42"/>
      <c r="FB675" s="42"/>
      <c r="FC675" s="42"/>
      <c r="FD675" s="42"/>
    </row>
    <row r="676" spans="2:160">
      <c r="B676" s="28">
        <f t="shared" si="72"/>
        <v>0</v>
      </c>
      <c r="C676" s="28" t="str">
        <f t="shared" si="73"/>
        <v/>
      </c>
      <c r="D676" s="28" t="str">
        <f t="shared" si="74"/>
        <v/>
      </c>
      <c r="E676" s="28" t="str">
        <f t="shared" si="75"/>
        <v/>
      </c>
      <c r="F676" s="28" t="str">
        <f t="shared" si="76"/>
        <v/>
      </c>
      <c r="G676" s="28" t="str">
        <f t="shared" si="77"/>
        <v/>
      </c>
      <c r="H676" s="45" t="str">
        <f>IF(AND(M676&gt;0,M676&lt;=STATS!$C$22),1,"")</f>
        <v/>
      </c>
      <c r="J676" s="11">
        <v>675</v>
      </c>
      <c r="K676">
        <v>46.103070000000002</v>
      </c>
      <c r="L676">
        <v>-91.211079999999995</v>
      </c>
      <c r="M676" s="4">
        <v>19</v>
      </c>
      <c r="R676" s="7"/>
      <c r="S676" s="7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EZ676" s="42"/>
      <c r="FA676" s="42"/>
      <c r="FB676" s="42"/>
      <c r="FC676" s="42"/>
      <c r="FD676" s="42"/>
    </row>
    <row r="677" spans="2:160">
      <c r="B677" s="28">
        <f t="shared" si="72"/>
        <v>0</v>
      </c>
      <c r="C677" s="28" t="str">
        <f t="shared" si="73"/>
        <v/>
      </c>
      <c r="D677" s="28" t="str">
        <f t="shared" si="74"/>
        <v/>
      </c>
      <c r="E677" s="28" t="str">
        <f t="shared" si="75"/>
        <v/>
      </c>
      <c r="F677" s="28" t="str">
        <f t="shared" si="76"/>
        <v/>
      </c>
      <c r="G677" s="28" t="str">
        <f t="shared" si="77"/>
        <v/>
      </c>
      <c r="H677" s="45" t="str">
        <f>IF(AND(M677&gt;0,M677&lt;=STATS!$C$22),1,"")</f>
        <v/>
      </c>
      <c r="J677" s="11">
        <v>676</v>
      </c>
      <c r="K677">
        <v>46.103070000000002</v>
      </c>
      <c r="L677">
        <v>-91.210239999999999</v>
      </c>
      <c r="M677" s="4">
        <v>19.5</v>
      </c>
      <c r="R677" s="7"/>
      <c r="S677" s="7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EZ677" s="42"/>
      <c r="FA677" s="42"/>
      <c r="FB677" s="42"/>
      <c r="FC677" s="42"/>
      <c r="FD677" s="42"/>
    </row>
    <row r="678" spans="2:160">
      <c r="B678" s="28">
        <f t="shared" si="72"/>
        <v>0</v>
      </c>
      <c r="C678" s="28" t="str">
        <f t="shared" si="73"/>
        <v/>
      </c>
      <c r="D678" s="28" t="str">
        <f t="shared" si="74"/>
        <v/>
      </c>
      <c r="E678" s="28">
        <f t="shared" si="75"/>
        <v>0</v>
      </c>
      <c r="F678" s="28">
        <f t="shared" si="76"/>
        <v>0</v>
      </c>
      <c r="G678" s="28" t="str">
        <f t="shared" si="77"/>
        <v/>
      </c>
      <c r="H678" s="45">
        <f>IF(AND(M678&gt;0,M678&lt;=STATS!$C$22),1,"")</f>
        <v>1</v>
      </c>
      <c r="J678" s="11">
        <v>677</v>
      </c>
      <c r="K678">
        <v>46.103079999999999</v>
      </c>
      <c r="L678">
        <v>-91.209400000000002</v>
      </c>
      <c r="M678" s="4">
        <v>11</v>
      </c>
      <c r="N678" s="4" t="s">
        <v>223</v>
      </c>
      <c r="R678" s="7"/>
      <c r="S678" s="7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EZ678" s="42"/>
      <c r="FA678" s="42"/>
      <c r="FB678" s="42"/>
      <c r="FC678" s="42"/>
      <c r="FD678" s="42"/>
    </row>
    <row r="679" spans="2:160">
      <c r="B679" s="28">
        <f t="shared" si="72"/>
        <v>0</v>
      </c>
      <c r="C679" s="28" t="str">
        <f t="shared" si="73"/>
        <v/>
      </c>
      <c r="D679" s="28" t="str">
        <f t="shared" si="74"/>
        <v/>
      </c>
      <c r="E679" s="28" t="str">
        <f t="shared" si="75"/>
        <v/>
      </c>
      <c r="F679" s="28" t="str">
        <f t="shared" si="76"/>
        <v/>
      </c>
      <c r="G679" s="28" t="str">
        <f t="shared" si="77"/>
        <v/>
      </c>
      <c r="H679" s="45" t="str">
        <f>IF(AND(M679&gt;0,M679&lt;=STATS!$C$22),1,"")</f>
        <v/>
      </c>
      <c r="J679" s="11">
        <v>678</v>
      </c>
      <c r="K679">
        <v>46.103090000000002</v>
      </c>
      <c r="L679">
        <v>-91.208560000000006</v>
      </c>
      <c r="M679" s="4">
        <v>22</v>
      </c>
      <c r="R679" s="7"/>
      <c r="S679" s="7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EZ679" s="42"/>
      <c r="FA679" s="42"/>
      <c r="FB679" s="42"/>
      <c r="FC679" s="42"/>
      <c r="FD679" s="42"/>
    </row>
    <row r="680" spans="2:160">
      <c r="B680" s="28">
        <f t="shared" si="72"/>
        <v>0</v>
      </c>
      <c r="C680" s="28" t="str">
        <f t="shared" si="73"/>
        <v/>
      </c>
      <c r="D680" s="28" t="str">
        <f t="shared" si="74"/>
        <v/>
      </c>
      <c r="E680" s="28">
        <f t="shared" si="75"/>
        <v>0</v>
      </c>
      <c r="F680" s="28">
        <f t="shared" si="76"/>
        <v>0</v>
      </c>
      <c r="G680" s="28" t="str">
        <f t="shared" si="77"/>
        <v/>
      </c>
      <c r="H680" s="45">
        <f>IF(AND(M680&gt;0,M680&lt;=STATS!$C$22),1,"")</f>
        <v>1</v>
      </c>
      <c r="J680" s="11">
        <v>679</v>
      </c>
      <c r="K680">
        <v>46.103099999999998</v>
      </c>
      <c r="L680">
        <v>-91.207719999999995</v>
      </c>
      <c r="M680" s="4">
        <v>9</v>
      </c>
      <c r="N680" s="4" t="s">
        <v>225</v>
      </c>
      <c r="R680" s="7"/>
      <c r="S680" s="7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EZ680" s="42"/>
      <c r="FA680" s="42"/>
      <c r="FB680" s="42"/>
      <c r="FC680" s="42"/>
      <c r="FD680" s="42"/>
    </row>
    <row r="681" spans="2:160">
      <c r="B681" s="28">
        <f t="shared" si="72"/>
        <v>1</v>
      </c>
      <c r="C681" s="28">
        <f t="shared" si="73"/>
        <v>1</v>
      </c>
      <c r="D681" s="28" t="str">
        <f t="shared" si="74"/>
        <v/>
      </c>
      <c r="E681" s="28">
        <f t="shared" si="75"/>
        <v>1</v>
      </c>
      <c r="F681" s="28">
        <f t="shared" si="76"/>
        <v>0</v>
      </c>
      <c r="G681" s="28">
        <f t="shared" si="77"/>
        <v>14.5</v>
      </c>
      <c r="H681" s="45">
        <f>IF(AND(M681&gt;0,M681&lt;=STATS!$C$22),1,"")</f>
        <v>1</v>
      </c>
      <c r="J681" s="11">
        <v>680</v>
      </c>
      <c r="K681">
        <v>46.103110000000001</v>
      </c>
      <c r="L681">
        <v>-91.206879999999998</v>
      </c>
      <c r="M681" s="4">
        <v>14.5</v>
      </c>
      <c r="N681" s="4" t="s">
        <v>223</v>
      </c>
      <c r="R681" s="7"/>
      <c r="S681" s="7">
        <v>1</v>
      </c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EZ681" s="42"/>
      <c r="FA681" s="42"/>
      <c r="FB681" s="42"/>
      <c r="FC681" s="42"/>
      <c r="FD681" s="42"/>
    </row>
    <row r="682" spans="2:160">
      <c r="B682" s="28">
        <f t="shared" si="72"/>
        <v>1</v>
      </c>
      <c r="C682" s="28">
        <f t="shared" si="73"/>
        <v>1</v>
      </c>
      <c r="D682" s="28" t="str">
        <f t="shared" si="74"/>
        <v/>
      </c>
      <c r="E682" s="28">
        <f t="shared" si="75"/>
        <v>1</v>
      </c>
      <c r="F682" s="28">
        <f t="shared" si="76"/>
        <v>0</v>
      </c>
      <c r="G682" s="28">
        <f t="shared" si="77"/>
        <v>15</v>
      </c>
      <c r="H682" s="45">
        <f>IF(AND(M682&gt;0,M682&lt;=STATS!$C$22),1,"")</f>
        <v>1</v>
      </c>
      <c r="J682" s="11">
        <v>681</v>
      </c>
      <c r="K682">
        <v>46.103119999999997</v>
      </c>
      <c r="L682">
        <v>-91.206040000000002</v>
      </c>
      <c r="M682" s="4">
        <v>15</v>
      </c>
      <c r="N682" s="4" t="s">
        <v>223</v>
      </c>
      <c r="R682" s="7"/>
      <c r="S682" s="7">
        <v>1</v>
      </c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EZ682" s="42"/>
      <c r="FA682" s="42"/>
      <c r="FB682" s="42"/>
      <c r="FC682" s="42"/>
      <c r="FD682" s="42"/>
    </row>
    <row r="683" spans="2:160">
      <c r="B683" s="28">
        <f t="shared" si="72"/>
        <v>0</v>
      </c>
      <c r="C683" s="28" t="str">
        <f t="shared" si="73"/>
        <v/>
      </c>
      <c r="D683" s="28" t="str">
        <f t="shared" si="74"/>
        <v/>
      </c>
      <c r="E683" s="28" t="str">
        <f t="shared" si="75"/>
        <v/>
      </c>
      <c r="F683" s="28" t="str">
        <f t="shared" si="76"/>
        <v/>
      </c>
      <c r="G683" s="28" t="str">
        <f t="shared" si="77"/>
        <v/>
      </c>
      <c r="H683" s="45" t="str">
        <f>IF(AND(M683&gt;0,M683&lt;=STATS!$C$22),1,"")</f>
        <v/>
      </c>
      <c r="J683" s="11">
        <v>682</v>
      </c>
      <c r="K683">
        <v>46.10313</v>
      </c>
      <c r="L683">
        <v>-91.205200000000005</v>
      </c>
      <c r="M683" s="4">
        <v>17.5</v>
      </c>
      <c r="N683" s="4" t="s">
        <v>223</v>
      </c>
      <c r="R683" s="7"/>
      <c r="S683" s="7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EZ683" s="42"/>
      <c r="FA683" s="42"/>
      <c r="FB683" s="42"/>
      <c r="FC683" s="42"/>
      <c r="FD683" s="42"/>
    </row>
    <row r="684" spans="2:160">
      <c r="B684" s="28">
        <f t="shared" si="72"/>
        <v>0</v>
      </c>
      <c r="C684" s="28" t="str">
        <f t="shared" si="73"/>
        <v/>
      </c>
      <c r="D684" s="28" t="str">
        <f t="shared" si="74"/>
        <v/>
      </c>
      <c r="E684" s="28">
        <f t="shared" si="75"/>
        <v>0</v>
      </c>
      <c r="F684" s="28">
        <f t="shared" si="76"/>
        <v>0</v>
      </c>
      <c r="G684" s="28" t="str">
        <f t="shared" si="77"/>
        <v/>
      </c>
      <c r="H684" s="45">
        <f>IF(AND(M684&gt;0,M684&lt;=STATS!$C$22),1,"")</f>
        <v>1</v>
      </c>
      <c r="J684" s="11">
        <v>683</v>
      </c>
      <c r="K684">
        <v>46.103140000000003</v>
      </c>
      <c r="L684">
        <v>-91.204359999999994</v>
      </c>
      <c r="M684" s="4">
        <v>16</v>
      </c>
      <c r="N684" s="4" t="s">
        <v>223</v>
      </c>
      <c r="R684" s="7"/>
      <c r="S684" s="7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EZ684" s="42"/>
      <c r="FA684" s="42"/>
      <c r="FB684" s="42"/>
      <c r="FC684" s="42"/>
      <c r="FD684" s="42"/>
    </row>
    <row r="685" spans="2:160">
      <c r="B685" s="28">
        <f t="shared" si="72"/>
        <v>0</v>
      </c>
      <c r="C685" s="28" t="str">
        <f t="shared" si="73"/>
        <v/>
      </c>
      <c r="D685" s="28" t="str">
        <f t="shared" si="74"/>
        <v/>
      </c>
      <c r="E685" s="28">
        <f t="shared" si="75"/>
        <v>0</v>
      </c>
      <c r="F685" s="28">
        <f t="shared" si="76"/>
        <v>0</v>
      </c>
      <c r="G685" s="28" t="str">
        <f t="shared" si="77"/>
        <v/>
      </c>
      <c r="H685" s="45">
        <f>IF(AND(M685&gt;0,M685&lt;=STATS!$C$22),1,"")</f>
        <v>1</v>
      </c>
      <c r="J685" s="11">
        <v>684</v>
      </c>
      <c r="K685">
        <v>46.103149999999999</v>
      </c>
      <c r="L685">
        <v>-91.203519999999997</v>
      </c>
      <c r="M685" s="4">
        <v>16.5</v>
      </c>
      <c r="N685" s="4" t="s">
        <v>223</v>
      </c>
      <c r="R685" s="7"/>
      <c r="S685" s="7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EZ685" s="42"/>
      <c r="FA685" s="42"/>
      <c r="FB685" s="42"/>
      <c r="FC685" s="42"/>
      <c r="FD685" s="42"/>
    </row>
    <row r="686" spans="2:160">
      <c r="B686" s="28">
        <f t="shared" si="72"/>
        <v>0</v>
      </c>
      <c r="C686" s="28" t="str">
        <f t="shared" si="73"/>
        <v/>
      </c>
      <c r="D686" s="28" t="str">
        <f t="shared" si="74"/>
        <v/>
      </c>
      <c r="E686" s="28">
        <f t="shared" si="75"/>
        <v>0</v>
      </c>
      <c r="F686" s="28">
        <f t="shared" si="76"/>
        <v>0</v>
      </c>
      <c r="G686" s="28" t="str">
        <f t="shared" si="77"/>
        <v/>
      </c>
      <c r="H686" s="45">
        <f>IF(AND(M686&gt;0,M686&lt;=STATS!$C$22),1,"")</f>
        <v>1</v>
      </c>
      <c r="J686" s="11">
        <v>685</v>
      </c>
      <c r="K686">
        <v>46.103160000000003</v>
      </c>
      <c r="L686">
        <v>-91.202680000000001</v>
      </c>
      <c r="M686" s="4">
        <v>16.5</v>
      </c>
      <c r="N686" s="4" t="s">
        <v>223</v>
      </c>
      <c r="R686" s="7"/>
      <c r="S686" s="7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EZ686" s="42"/>
      <c r="FA686" s="42"/>
      <c r="FB686" s="42"/>
      <c r="FC686" s="42"/>
      <c r="FD686" s="42"/>
    </row>
    <row r="687" spans="2:160">
      <c r="B687" s="28">
        <f t="shared" si="72"/>
        <v>0</v>
      </c>
      <c r="C687" s="28" t="str">
        <f t="shared" si="73"/>
        <v/>
      </c>
      <c r="D687" s="28" t="str">
        <f t="shared" si="74"/>
        <v/>
      </c>
      <c r="E687" s="28">
        <f t="shared" si="75"/>
        <v>0</v>
      </c>
      <c r="F687" s="28">
        <f t="shared" si="76"/>
        <v>0</v>
      </c>
      <c r="G687" s="28" t="str">
        <f t="shared" si="77"/>
        <v/>
      </c>
      <c r="H687" s="45">
        <f>IF(AND(M687&gt;0,M687&lt;=STATS!$C$22),1,"")</f>
        <v>1</v>
      </c>
      <c r="J687" s="11">
        <v>686</v>
      </c>
      <c r="K687">
        <v>46.103160000000003</v>
      </c>
      <c r="L687">
        <v>-91.201830000000001</v>
      </c>
      <c r="M687" s="4">
        <v>15.5</v>
      </c>
      <c r="N687" s="4" t="s">
        <v>223</v>
      </c>
      <c r="R687" s="7"/>
      <c r="S687" s="7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EZ687" s="42"/>
      <c r="FA687" s="42"/>
      <c r="FB687" s="42"/>
      <c r="FC687" s="42"/>
      <c r="FD687" s="42"/>
    </row>
    <row r="688" spans="2:160">
      <c r="B688" s="28">
        <f t="shared" si="72"/>
        <v>0</v>
      </c>
      <c r="C688" s="28" t="str">
        <f t="shared" si="73"/>
        <v/>
      </c>
      <c r="D688" s="28" t="str">
        <f t="shared" si="74"/>
        <v/>
      </c>
      <c r="E688" s="28">
        <f t="shared" si="75"/>
        <v>0</v>
      </c>
      <c r="F688" s="28">
        <f t="shared" si="76"/>
        <v>0</v>
      </c>
      <c r="G688" s="28" t="str">
        <f t="shared" si="77"/>
        <v/>
      </c>
      <c r="H688" s="45">
        <f>IF(AND(M688&gt;0,M688&lt;=STATS!$C$22),1,"")</f>
        <v>1</v>
      </c>
      <c r="J688" s="11">
        <v>687</v>
      </c>
      <c r="K688">
        <v>46.103169999999999</v>
      </c>
      <c r="L688">
        <v>-91.200990000000004</v>
      </c>
      <c r="M688" s="4">
        <v>14.5</v>
      </c>
      <c r="N688" s="4" t="s">
        <v>223</v>
      </c>
      <c r="R688" s="7"/>
      <c r="S688" s="7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EZ688" s="42"/>
      <c r="FA688" s="42"/>
      <c r="FB688" s="42"/>
      <c r="FC688" s="42"/>
      <c r="FD688" s="42"/>
    </row>
    <row r="689" spans="2:160">
      <c r="B689" s="28">
        <f t="shared" si="72"/>
        <v>0</v>
      </c>
      <c r="C689" s="28" t="str">
        <f t="shared" si="73"/>
        <v/>
      </c>
      <c r="D689" s="28" t="str">
        <f t="shared" si="74"/>
        <v/>
      </c>
      <c r="E689" s="28">
        <f t="shared" si="75"/>
        <v>0</v>
      </c>
      <c r="F689" s="28">
        <f t="shared" si="76"/>
        <v>0</v>
      </c>
      <c r="G689" s="28" t="str">
        <f t="shared" si="77"/>
        <v/>
      </c>
      <c r="H689" s="45">
        <f>IF(AND(M689&gt;0,M689&lt;=STATS!$C$22),1,"")</f>
        <v>1</v>
      </c>
      <c r="J689" s="11">
        <v>688</v>
      </c>
      <c r="K689">
        <v>46.103180000000002</v>
      </c>
      <c r="L689">
        <v>-91.200149999999994</v>
      </c>
      <c r="M689" s="4">
        <v>14</v>
      </c>
      <c r="N689" s="4" t="s">
        <v>223</v>
      </c>
      <c r="R689" s="7"/>
      <c r="S689" s="7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EZ689" s="42"/>
      <c r="FA689" s="42"/>
      <c r="FB689" s="42"/>
      <c r="FC689" s="42"/>
      <c r="FD689" s="42"/>
    </row>
    <row r="690" spans="2:160">
      <c r="B690" s="28">
        <f t="shared" si="72"/>
        <v>0</v>
      </c>
      <c r="C690" s="28" t="str">
        <f t="shared" si="73"/>
        <v/>
      </c>
      <c r="D690" s="28" t="str">
        <f t="shared" si="74"/>
        <v/>
      </c>
      <c r="E690" s="28">
        <f t="shared" si="75"/>
        <v>0</v>
      </c>
      <c r="F690" s="28">
        <f t="shared" si="76"/>
        <v>0</v>
      </c>
      <c r="G690" s="28" t="str">
        <f t="shared" si="77"/>
        <v/>
      </c>
      <c r="H690" s="45">
        <f>IF(AND(M690&gt;0,M690&lt;=STATS!$C$22),1,"")</f>
        <v>1</v>
      </c>
      <c r="J690" s="11">
        <v>689</v>
      </c>
      <c r="K690">
        <v>46.103189999999998</v>
      </c>
      <c r="L690">
        <v>-91.199309999999997</v>
      </c>
      <c r="M690" s="4">
        <v>14</v>
      </c>
      <c r="N690" s="4" t="s">
        <v>223</v>
      </c>
      <c r="R690" s="7"/>
      <c r="S690" s="7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EZ690" s="42"/>
      <c r="FA690" s="42"/>
      <c r="FB690" s="42"/>
      <c r="FC690" s="42"/>
      <c r="FD690" s="42"/>
    </row>
    <row r="691" spans="2:160">
      <c r="B691" s="28">
        <f t="shared" si="72"/>
        <v>0</v>
      </c>
      <c r="C691" s="28" t="str">
        <f t="shared" si="73"/>
        <v/>
      </c>
      <c r="D691" s="28" t="str">
        <f t="shared" si="74"/>
        <v/>
      </c>
      <c r="E691" s="28">
        <f t="shared" si="75"/>
        <v>0</v>
      </c>
      <c r="F691" s="28">
        <f t="shared" si="76"/>
        <v>0</v>
      </c>
      <c r="G691" s="28" t="str">
        <f t="shared" si="77"/>
        <v/>
      </c>
      <c r="H691" s="45">
        <f>IF(AND(M691&gt;0,M691&lt;=STATS!$C$22),1,"")</f>
        <v>1</v>
      </c>
      <c r="J691" s="11">
        <v>690</v>
      </c>
      <c r="K691">
        <v>46.103200000000001</v>
      </c>
      <c r="L691">
        <v>-91.19847</v>
      </c>
      <c r="M691" s="4">
        <v>12.5</v>
      </c>
      <c r="N691" s="4" t="s">
        <v>223</v>
      </c>
      <c r="R691" s="7"/>
      <c r="S691" s="7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EZ691" s="42"/>
      <c r="FA691" s="42"/>
      <c r="FB691" s="42"/>
      <c r="FC691" s="42"/>
      <c r="FD691" s="42"/>
    </row>
    <row r="692" spans="2:160">
      <c r="B692" s="28">
        <f t="shared" si="72"/>
        <v>0</v>
      </c>
      <c r="C692" s="28" t="str">
        <f t="shared" si="73"/>
        <v/>
      </c>
      <c r="D692" s="28" t="str">
        <f t="shared" si="74"/>
        <v/>
      </c>
      <c r="E692" s="28">
        <f t="shared" si="75"/>
        <v>0</v>
      </c>
      <c r="F692" s="28">
        <f t="shared" si="76"/>
        <v>0</v>
      </c>
      <c r="G692" s="28" t="str">
        <f t="shared" si="77"/>
        <v/>
      </c>
      <c r="H692" s="45">
        <f>IF(AND(M692&gt;0,M692&lt;=STATS!$C$22),1,"")</f>
        <v>1</v>
      </c>
      <c r="J692" s="11">
        <v>691</v>
      </c>
      <c r="K692">
        <v>46.103209999999997</v>
      </c>
      <c r="L692">
        <v>-91.197630000000004</v>
      </c>
      <c r="M692" s="4">
        <v>10.5</v>
      </c>
      <c r="N692" s="4" t="s">
        <v>223</v>
      </c>
      <c r="R692" s="7"/>
      <c r="S692" s="7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EZ692" s="42"/>
      <c r="FA692" s="42"/>
      <c r="FB692" s="42"/>
      <c r="FC692" s="42"/>
      <c r="FD692" s="42"/>
    </row>
    <row r="693" spans="2:160">
      <c r="B693" s="28">
        <f t="shared" si="72"/>
        <v>0</v>
      </c>
      <c r="C693" s="28" t="str">
        <f t="shared" si="73"/>
        <v/>
      </c>
      <c r="D693" s="28" t="str">
        <f t="shared" si="74"/>
        <v/>
      </c>
      <c r="E693" s="28">
        <f t="shared" si="75"/>
        <v>0</v>
      </c>
      <c r="F693" s="28">
        <f t="shared" si="76"/>
        <v>0</v>
      </c>
      <c r="G693" s="28" t="str">
        <f t="shared" si="77"/>
        <v/>
      </c>
      <c r="H693" s="45">
        <f>IF(AND(M693&gt;0,M693&lt;=STATS!$C$22),1,"")</f>
        <v>1</v>
      </c>
      <c r="J693" s="11">
        <v>692</v>
      </c>
      <c r="K693">
        <v>46.10322</v>
      </c>
      <c r="L693">
        <v>-91.196789999999993</v>
      </c>
      <c r="M693" s="4">
        <v>5</v>
      </c>
      <c r="N693" s="4" t="s">
        <v>225</v>
      </c>
      <c r="R693" s="7"/>
      <c r="S693" s="7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EZ693" s="42"/>
      <c r="FA693" s="42"/>
      <c r="FB693" s="42"/>
      <c r="FC693" s="42"/>
      <c r="FD693" s="42"/>
    </row>
    <row r="694" spans="2:160">
      <c r="B694" s="28">
        <f t="shared" si="72"/>
        <v>0</v>
      </c>
      <c r="C694" s="28" t="str">
        <f t="shared" si="73"/>
        <v/>
      </c>
      <c r="D694" s="28" t="str">
        <f t="shared" si="74"/>
        <v/>
      </c>
      <c r="E694" s="28">
        <f t="shared" si="75"/>
        <v>0</v>
      </c>
      <c r="F694" s="28">
        <f t="shared" si="76"/>
        <v>0</v>
      </c>
      <c r="G694" s="28" t="str">
        <f t="shared" si="77"/>
        <v/>
      </c>
      <c r="H694" s="45">
        <f>IF(AND(M694&gt;0,M694&lt;=STATS!$C$22),1,"")</f>
        <v>1</v>
      </c>
      <c r="J694" s="11">
        <v>693</v>
      </c>
      <c r="K694">
        <v>46.103230000000003</v>
      </c>
      <c r="L694">
        <v>-91.195949999999996</v>
      </c>
      <c r="M694" s="4">
        <v>7</v>
      </c>
      <c r="N694" s="4" t="s">
        <v>223</v>
      </c>
      <c r="R694" s="7"/>
      <c r="S694" s="7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EZ694" s="42"/>
      <c r="FA694" s="42"/>
      <c r="FB694" s="42"/>
      <c r="FC694" s="42"/>
      <c r="FD694" s="42"/>
    </row>
    <row r="695" spans="2:160">
      <c r="B695" s="28">
        <f t="shared" si="72"/>
        <v>0</v>
      </c>
      <c r="C695" s="28" t="str">
        <f t="shared" si="73"/>
        <v/>
      </c>
      <c r="D695" s="28" t="str">
        <f t="shared" si="74"/>
        <v/>
      </c>
      <c r="E695" s="28">
        <f t="shared" si="75"/>
        <v>0</v>
      </c>
      <c r="F695" s="28">
        <f t="shared" si="76"/>
        <v>0</v>
      </c>
      <c r="G695" s="28" t="str">
        <f t="shared" si="77"/>
        <v/>
      </c>
      <c r="H695" s="45">
        <f>IF(AND(M695&gt;0,M695&lt;=STATS!$C$22),1,"")</f>
        <v>1</v>
      </c>
      <c r="J695" s="11">
        <v>694</v>
      </c>
      <c r="K695">
        <v>46.103230000000003</v>
      </c>
      <c r="L695">
        <v>-91.19511</v>
      </c>
      <c r="M695" s="4">
        <v>4</v>
      </c>
      <c r="N695" s="4" t="s">
        <v>225</v>
      </c>
      <c r="R695" s="7"/>
      <c r="S695" s="7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EZ695" s="42"/>
      <c r="FA695" s="42"/>
      <c r="FB695" s="42"/>
      <c r="FC695" s="42"/>
      <c r="FD695" s="42"/>
    </row>
    <row r="696" spans="2:160">
      <c r="B696" s="28">
        <f t="shared" si="72"/>
        <v>0</v>
      </c>
      <c r="C696" s="28" t="str">
        <f t="shared" si="73"/>
        <v/>
      </c>
      <c r="D696" s="28" t="str">
        <f t="shared" si="74"/>
        <v/>
      </c>
      <c r="E696" s="28" t="str">
        <f t="shared" si="75"/>
        <v/>
      </c>
      <c r="F696" s="28" t="str">
        <f t="shared" si="76"/>
        <v/>
      </c>
      <c r="G696" s="28" t="str">
        <f t="shared" si="77"/>
        <v/>
      </c>
      <c r="H696" s="45" t="str">
        <f>IF(AND(M696&gt;0,M696&lt;=STATS!$C$22),1,"")</f>
        <v/>
      </c>
      <c r="J696" s="11">
        <v>695</v>
      </c>
      <c r="K696">
        <v>46.10351</v>
      </c>
      <c r="L696">
        <v>-91.224549999999994</v>
      </c>
      <c r="M696" s="4">
        <v>31.5</v>
      </c>
      <c r="R696" s="7"/>
      <c r="S696" s="7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EZ696" s="42"/>
      <c r="FA696" s="42"/>
      <c r="FB696" s="42"/>
      <c r="FC696" s="42"/>
      <c r="FD696" s="42"/>
    </row>
    <row r="697" spans="2:160">
      <c r="B697" s="28">
        <f t="shared" si="72"/>
        <v>0</v>
      </c>
      <c r="C697" s="28" t="str">
        <f t="shared" si="73"/>
        <v/>
      </c>
      <c r="D697" s="28" t="str">
        <f t="shared" si="74"/>
        <v/>
      </c>
      <c r="E697" s="28" t="str">
        <f t="shared" si="75"/>
        <v/>
      </c>
      <c r="F697" s="28" t="str">
        <f t="shared" si="76"/>
        <v/>
      </c>
      <c r="G697" s="28" t="str">
        <f t="shared" si="77"/>
        <v/>
      </c>
      <c r="H697" s="45" t="str">
        <f>IF(AND(M697&gt;0,M697&lt;=STATS!$C$22),1,"")</f>
        <v/>
      </c>
      <c r="J697" s="11">
        <v>696</v>
      </c>
      <c r="K697">
        <v>46.103520000000003</v>
      </c>
      <c r="L697">
        <v>-91.223709999999997</v>
      </c>
      <c r="M697" s="4">
        <v>38</v>
      </c>
      <c r="R697" s="7"/>
      <c r="S697" s="7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EZ697" s="42"/>
      <c r="FA697" s="42"/>
      <c r="FB697" s="42"/>
      <c r="FC697" s="42"/>
      <c r="FD697" s="42"/>
    </row>
    <row r="698" spans="2:160">
      <c r="B698" s="28">
        <f t="shared" si="72"/>
        <v>0</v>
      </c>
      <c r="C698" s="28" t="str">
        <f t="shared" si="73"/>
        <v/>
      </c>
      <c r="D698" s="28" t="str">
        <f t="shared" si="74"/>
        <v/>
      </c>
      <c r="E698" s="28" t="str">
        <f t="shared" si="75"/>
        <v/>
      </c>
      <c r="F698" s="28" t="str">
        <f t="shared" si="76"/>
        <v/>
      </c>
      <c r="G698" s="28" t="str">
        <f t="shared" si="77"/>
        <v/>
      </c>
      <c r="H698" s="45" t="str">
        <f>IF(AND(M698&gt;0,M698&lt;=STATS!$C$22),1,"")</f>
        <v/>
      </c>
      <c r="J698" s="11">
        <v>697</v>
      </c>
      <c r="K698">
        <v>46.103529999999999</v>
      </c>
      <c r="L698">
        <v>-91.22287</v>
      </c>
      <c r="M698" s="4">
        <v>50</v>
      </c>
      <c r="R698" s="7"/>
      <c r="S698" s="7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EZ698" s="42"/>
      <c r="FA698" s="42"/>
      <c r="FB698" s="42"/>
      <c r="FC698" s="42"/>
      <c r="FD698" s="42"/>
    </row>
    <row r="699" spans="2:160">
      <c r="B699" s="28">
        <f t="shared" si="72"/>
        <v>0</v>
      </c>
      <c r="C699" s="28" t="str">
        <f t="shared" si="73"/>
        <v/>
      </c>
      <c r="D699" s="28" t="str">
        <f t="shared" si="74"/>
        <v/>
      </c>
      <c r="E699" s="28" t="str">
        <f t="shared" si="75"/>
        <v/>
      </c>
      <c r="F699" s="28" t="str">
        <f t="shared" si="76"/>
        <v/>
      </c>
      <c r="G699" s="28" t="str">
        <f t="shared" si="77"/>
        <v/>
      </c>
      <c r="H699" s="45" t="str">
        <f>IF(AND(M699&gt;0,M699&lt;=STATS!$C$22),1,"")</f>
        <v/>
      </c>
      <c r="J699" s="11">
        <v>698</v>
      </c>
      <c r="K699">
        <v>46.103529999999999</v>
      </c>
      <c r="L699">
        <v>-91.222030000000004</v>
      </c>
      <c r="M699" s="4">
        <v>49</v>
      </c>
      <c r="R699" s="7"/>
      <c r="S699" s="7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EZ699" s="42"/>
      <c r="FA699" s="42"/>
      <c r="FB699" s="42"/>
      <c r="FC699" s="42"/>
      <c r="FD699" s="42"/>
    </row>
    <row r="700" spans="2:160">
      <c r="B700" s="28">
        <f t="shared" si="72"/>
        <v>0</v>
      </c>
      <c r="C700" s="28" t="str">
        <f t="shared" si="73"/>
        <v/>
      </c>
      <c r="D700" s="28" t="str">
        <f t="shared" si="74"/>
        <v/>
      </c>
      <c r="E700" s="28" t="str">
        <f t="shared" si="75"/>
        <v/>
      </c>
      <c r="F700" s="28" t="str">
        <f t="shared" si="76"/>
        <v/>
      </c>
      <c r="G700" s="28" t="str">
        <f t="shared" si="77"/>
        <v/>
      </c>
      <c r="H700" s="45" t="str">
        <f>IF(AND(M700&gt;0,M700&lt;=STATS!$C$22),1,"")</f>
        <v/>
      </c>
      <c r="J700" s="11">
        <v>699</v>
      </c>
      <c r="K700">
        <v>46.103540000000002</v>
      </c>
      <c r="L700">
        <v>-91.221190000000007</v>
      </c>
      <c r="M700" s="4">
        <v>44.5</v>
      </c>
      <c r="R700" s="7"/>
      <c r="S700" s="7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EZ700" s="42"/>
      <c r="FA700" s="42"/>
      <c r="FB700" s="42"/>
      <c r="FC700" s="42"/>
      <c r="FD700" s="42"/>
    </row>
    <row r="701" spans="2:160">
      <c r="B701" s="28">
        <f t="shared" si="72"/>
        <v>0</v>
      </c>
      <c r="C701" s="28" t="str">
        <f t="shared" si="73"/>
        <v/>
      </c>
      <c r="D701" s="28" t="str">
        <f t="shared" si="74"/>
        <v/>
      </c>
      <c r="E701" s="28" t="str">
        <f t="shared" si="75"/>
        <v/>
      </c>
      <c r="F701" s="28" t="str">
        <f t="shared" si="76"/>
        <v/>
      </c>
      <c r="G701" s="28" t="str">
        <f t="shared" si="77"/>
        <v/>
      </c>
      <c r="H701" s="45" t="str">
        <f>IF(AND(M701&gt;0,M701&lt;=STATS!$C$22),1,"")</f>
        <v/>
      </c>
      <c r="J701" s="11">
        <v>700</v>
      </c>
      <c r="K701">
        <v>46.103549999999998</v>
      </c>
      <c r="L701">
        <v>-91.220349999999996</v>
      </c>
      <c r="M701" s="4">
        <v>39</v>
      </c>
      <c r="R701" s="7"/>
      <c r="S701" s="7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EZ701" s="42"/>
      <c r="FA701" s="42"/>
      <c r="FB701" s="42"/>
      <c r="FC701" s="42"/>
      <c r="FD701" s="42"/>
    </row>
    <row r="702" spans="2:160">
      <c r="B702" s="28">
        <f t="shared" si="72"/>
        <v>0</v>
      </c>
      <c r="C702" s="28" t="str">
        <f t="shared" si="73"/>
        <v/>
      </c>
      <c r="D702" s="28" t="str">
        <f t="shared" si="74"/>
        <v/>
      </c>
      <c r="E702" s="28" t="str">
        <f t="shared" si="75"/>
        <v/>
      </c>
      <c r="F702" s="28" t="str">
        <f t="shared" si="76"/>
        <v/>
      </c>
      <c r="G702" s="28" t="str">
        <f t="shared" si="77"/>
        <v/>
      </c>
      <c r="H702" s="45" t="str">
        <f>IF(AND(M702&gt;0,M702&lt;=STATS!$C$22),1,"")</f>
        <v/>
      </c>
      <c r="J702" s="11">
        <v>701</v>
      </c>
      <c r="K702">
        <v>46.103560000000002</v>
      </c>
      <c r="L702">
        <v>-91.219499999999996</v>
      </c>
      <c r="M702" s="4">
        <v>31</v>
      </c>
      <c r="R702" s="7"/>
      <c r="S702" s="7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EZ702" s="42"/>
      <c r="FA702" s="42"/>
      <c r="FB702" s="42"/>
      <c r="FC702" s="42"/>
      <c r="FD702" s="42"/>
    </row>
    <row r="703" spans="2:160">
      <c r="B703" s="28">
        <f t="shared" si="72"/>
        <v>0</v>
      </c>
      <c r="C703" s="28" t="str">
        <f t="shared" si="73"/>
        <v/>
      </c>
      <c r="D703" s="28" t="str">
        <f t="shared" si="74"/>
        <v/>
      </c>
      <c r="E703" s="28" t="str">
        <f t="shared" si="75"/>
        <v/>
      </c>
      <c r="F703" s="28" t="str">
        <f t="shared" si="76"/>
        <v/>
      </c>
      <c r="G703" s="28" t="str">
        <f t="shared" si="77"/>
        <v/>
      </c>
      <c r="H703" s="45" t="str">
        <f>IF(AND(M703&gt;0,M703&lt;=STATS!$C$22),1,"")</f>
        <v/>
      </c>
      <c r="J703" s="11">
        <v>702</v>
      </c>
      <c r="K703">
        <v>46.103569999999998</v>
      </c>
      <c r="L703">
        <v>-91.21866</v>
      </c>
      <c r="M703" s="4">
        <v>26</v>
      </c>
      <c r="R703" s="7"/>
      <c r="S703" s="7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EZ703" s="42"/>
      <c r="FA703" s="42"/>
      <c r="FB703" s="42"/>
      <c r="FC703" s="42"/>
      <c r="FD703" s="42"/>
    </row>
    <row r="704" spans="2:160">
      <c r="B704" s="28">
        <f t="shared" si="72"/>
        <v>0</v>
      </c>
      <c r="C704" s="28" t="str">
        <f t="shared" si="73"/>
        <v/>
      </c>
      <c r="D704" s="28" t="str">
        <f t="shared" si="74"/>
        <v/>
      </c>
      <c r="E704" s="28" t="str">
        <f t="shared" si="75"/>
        <v/>
      </c>
      <c r="F704" s="28" t="str">
        <f t="shared" si="76"/>
        <v/>
      </c>
      <c r="G704" s="28" t="str">
        <f t="shared" si="77"/>
        <v/>
      </c>
      <c r="H704" s="45" t="str">
        <f>IF(AND(M704&gt;0,M704&lt;=STATS!$C$22),1,"")</f>
        <v/>
      </c>
      <c r="J704" s="11">
        <v>703</v>
      </c>
      <c r="K704">
        <v>46.103580000000001</v>
      </c>
      <c r="L704">
        <v>-91.217820000000003</v>
      </c>
      <c r="M704" s="4">
        <v>24.5</v>
      </c>
      <c r="R704" s="7"/>
      <c r="S704" s="7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EZ704" s="42"/>
      <c r="FA704" s="42"/>
      <c r="FB704" s="42"/>
      <c r="FC704" s="42"/>
      <c r="FD704" s="42"/>
    </row>
    <row r="705" spans="2:160">
      <c r="B705" s="28">
        <f t="shared" si="72"/>
        <v>0</v>
      </c>
      <c r="C705" s="28" t="str">
        <f t="shared" si="73"/>
        <v/>
      </c>
      <c r="D705" s="28" t="str">
        <f t="shared" si="74"/>
        <v/>
      </c>
      <c r="E705" s="28" t="str">
        <f t="shared" si="75"/>
        <v/>
      </c>
      <c r="F705" s="28" t="str">
        <f t="shared" si="76"/>
        <v/>
      </c>
      <c r="G705" s="28" t="str">
        <f t="shared" si="77"/>
        <v/>
      </c>
      <c r="H705" s="45" t="str">
        <f>IF(AND(M705&gt;0,M705&lt;=STATS!$C$22),1,"")</f>
        <v/>
      </c>
      <c r="J705" s="11">
        <v>704</v>
      </c>
      <c r="K705">
        <v>46.103589999999997</v>
      </c>
      <c r="L705">
        <v>-91.216980000000007</v>
      </c>
      <c r="M705" s="4">
        <v>24.5</v>
      </c>
      <c r="R705" s="7"/>
      <c r="S705" s="7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EZ705" s="42"/>
      <c r="FA705" s="42"/>
      <c r="FB705" s="42"/>
      <c r="FC705" s="42"/>
      <c r="FD705" s="42"/>
    </row>
    <row r="706" spans="2:160">
      <c r="B706" s="28">
        <f t="shared" ref="B706:B769" si="78">COUNT(R706:EY706,FE706:FM706)</f>
        <v>0</v>
      </c>
      <c r="C706" s="28" t="str">
        <f t="shared" ref="C706:C769" si="79">IF(COUNT(R706:EY706,FE706:FM706)&gt;0,COUNT(R706:EY706,FE706:FM706),"")</f>
        <v/>
      </c>
      <c r="D706" s="28" t="str">
        <f t="shared" ref="D706:D769" si="80">IF(COUNT(T706:BJ706,BL706:BT706,BV706:CB706,CD706:EY706,FE706:FM706)&gt;0,COUNT(T706:BJ706,BL706:BT706,BV706:CB706,CD706:EY706,FE706:FM706),"")</f>
        <v/>
      </c>
      <c r="E706" s="28" t="str">
        <f t="shared" ref="E706:E769" si="81">IF(H706=1,COUNT(R706:EY706,FE706:FM706),"")</f>
        <v/>
      </c>
      <c r="F706" s="28" t="str">
        <f t="shared" ref="F706:F769" si="82">IF(H706=1,COUNT(T706:BJ706,BL706:BT706,BV706:CB706,CD706:EY706,FE706:FM706),"")</f>
        <v/>
      </c>
      <c r="G706" s="28" t="str">
        <f t="shared" ref="G706:G769" si="83">IF($B706&gt;=1,$M706,"")</f>
        <v/>
      </c>
      <c r="H706" s="45" t="str">
        <f>IF(AND(M706&gt;0,M706&lt;=STATS!$C$22),1,"")</f>
        <v/>
      </c>
      <c r="J706" s="11">
        <v>705</v>
      </c>
      <c r="K706">
        <v>46.1036</v>
      </c>
      <c r="L706">
        <v>-91.216139999999996</v>
      </c>
      <c r="M706" s="4">
        <v>24.5</v>
      </c>
      <c r="R706" s="7"/>
      <c r="S706" s="7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EZ706" s="42"/>
      <c r="FA706" s="42"/>
      <c r="FB706" s="42"/>
      <c r="FC706" s="42"/>
      <c r="FD706" s="42"/>
    </row>
    <row r="707" spans="2:160">
      <c r="B707" s="28">
        <f t="shared" si="78"/>
        <v>0</v>
      </c>
      <c r="C707" s="28" t="str">
        <f t="shared" si="79"/>
        <v/>
      </c>
      <c r="D707" s="28" t="str">
        <f t="shared" si="80"/>
        <v/>
      </c>
      <c r="E707" s="28" t="str">
        <f t="shared" si="81"/>
        <v/>
      </c>
      <c r="F707" s="28" t="str">
        <f t="shared" si="82"/>
        <v/>
      </c>
      <c r="G707" s="28" t="str">
        <f t="shared" si="83"/>
        <v/>
      </c>
      <c r="H707" s="45" t="str">
        <f>IF(AND(M707&gt;0,M707&lt;=STATS!$C$22),1,"")</f>
        <v/>
      </c>
      <c r="J707" s="11">
        <v>706</v>
      </c>
      <c r="K707">
        <v>46.103610000000003</v>
      </c>
      <c r="L707">
        <v>-91.215299999999999</v>
      </c>
      <c r="M707" s="4">
        <v>24</v>
      </c>
      <c r="R707" s="7"/>
      <c r="S707" s="7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EZ707" s="42"/>
      <c r="FA707" s="42"/>
      <c r="FB707" s="42"/>
      <c r="FC707" s="42"/>
      <c r="FD707" s="42"/>
    </row>
    <row r="708" spans="2:160">
      <c r="B708" s="28">
        <f t="shared" si="78"/>
        <v>0</v>
      </c>
      <c r="C708" s="28" t="str">
        <f t="shared" si="79"/>
        <v/>
      </c>
      <c r="D708" s="28" t="str">
        <f t="shared" si="80"/>
        <v/>
      </c>
      <c r="E708" s="28" t="str">
        <f t="shared" si="81"/>
        <v/>
      </c>
      <c r="F708" s="28" t="str">
        <f t="shared" si="82"/>
        <v/>
      </c>
      <c r="G708" s="28" t="str">
        <f t="shared" si="83"/>
        <v/>
      </c>
      <c r="H708" s="45" t="str">
        <f>IF(AND(M708&gt;0,M708&lt;=STATS!$C$22),1,"")</f>
        <v/>
      </c>
      <c r="J708" s="11">
        <v>707</v>
      </c>
      <c r="K708">
        <v>46.103619999999999</v>
      </c>
      <c r="L708">
        <v>-91.214460000000003</v>
      </c>
      <c r="M708" s="4">
        <v>24</v>
      </c>
      <c r="R708" s="7"/>
      <c r="S708" s="7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EZ708" s="42"/>
      <c r="FA708" s="42"/>
      <c r="FB708" s="42"/>
      <c r="FC708" s="42"/>
      <c r="FD708" s="42"/>
    </row>
    <row r="709" spans="2:160">
      <c r="B709" s="28">
        <f t="shared" si="78"/>
        <v>0</v>
      </c>
      <c r="C709" s="28" t="str">
        <f t="shared" si="79"/>
        <v/>
      </c>
      <c r="D709" s="28" t="str">
        <f t="shared" si="80"/>
        <v/>
      </c>
      <c r="E709" s="28" t="str">
        <f t="shared" si="81"/>
        <v/>
      </c>
      <c r="F709" s="28" t="str">
        <f t="shared" si="82"/>
        <v/>
      </c>
      <c r="G709" s="28" t="str">
        <f t="shared" si="83"/>
        <v/>
      </c>
      <c r="H709" s="45" t="str">
        <f>IF(AND(M709&gt;0,M709&lt;=STATS!$C$22),1,"")</f>
        <v/>
      </c>
      <c r="J709" s="11">
        <v>708</v>
      </c>
      <c r="K709">
        <v>46.103619999999999</v>
      </c>
      <c r="L709">
        <v>-91.213620000000006</v>
      </c>
      <c r="M709" s="4">
        <v>19.5</v>
      </c>
      <c r="R709" s="7"/>
      <c r="S709" s="7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EZ709" s="42"/>
      <c r="FA709" s="42"/>
      <c r="FB709" s="42"/>
      <c r="FC709" s="42"/>
      <c r="FD709" s="42"/>
    </row>
    <row r="710" spans="2:160">
      <c r="B710" s="28">
        <f t="shared" si="78"/>
        <v>0</v>
      </c>
      <c r="C710" s="28" t="str">
        <f t="shared" si="79"/>
        <v/>
      </c>
      <c r="D710" s="28" t="str">
        <f t="shared" si="80"/>
        <v/>
      </c>
      <c r="E710" s="28" t="str">
        <f t="shared" si="81"/>
        <v/>
      </c>
      <c r="F710" s="28" t="str">
        <f t="shared" si="82"/>
        <v/>
      </c>
      <c r="G710" s="28" t="str">
        <f t="shared" si="83"/>
        <v/>
      </c>
      <c r="H710" s="45" t="str">
        <f>IF(AND(M710&gt;0,M710&lt;=STATS!$C$22),1,"")</f>
        <v/>
      </c>
      <c r="J710" s="11">
        <v>709</v>
      </c>
      <c r="K710">
        <v>46.103630000000003</v>
      </c>
      <c r="L710">
        <v>-91.212779999999995</v>
      </c>
      <c r="M710" s="4">
        <v>20.5</v>
      </c>
      <c r="R710" s="7"/>
      <c r="S710" s="7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EZ710" s="42"/>
      <c r="FA710" s="42"/>
      <c r="FB710" s="42"/>
      <c r="FC710" s="42"/>
      <c r="FD710" s="42"/>
    </row>
    <row r="711" spans="2:160">
      <c r="B711" s="28">
        <f t="shared" si="78"/>
        <v>0</v>
      </c>
      <c r="C711" s="28" t="str">
        <f t="shared" si="79"/>
        <v/>
      </c>
      <c r="D711" s="28" t="str">
        <f t="shared" si="80"/>
        <v/>
      </c>
      <c r="E711" s="28" t="str">
        <f t="shared" si="81"/>
        <v/>
      </c>
      <c r="F711" s="28" t="str">
        <f t="shared" si="82"/>
        <v/>
      </c>
      <c r="G711" s="28" t="str">
        <f t="shared" si="83"/>
        <v/>
      </c>
      <c r="H711" s="45" t="str">
        <f>IF(AND(M711&gt;0,M711&lt;=STATS!$C$22),1,"")</f>
        <v/>
      </c>
      <c r="J711" s="11">
        <v>710</v>
      </c>
      <c r="K711">
        <v>46.103639999999999</v>
      </c>
      <c r="L711">
        <v>-91.211939999999998</v>
      </c>
      <c r="M711" s="4">
        <v>21</v>
      </c>
      <c r="R711" s="7"/>
      <c r="S711" s="7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EZ711" s="42"/>
      <c r="FA711" s="42"/>
      <c r="FB711" s="42"/>
      <c r="FC711" s="42"/>
      <c r="FD711" s="42"/>
    </row>
    <row r="712" spans="2:160">
      <c r="B712" s="28">
        <f t="shared" si="78"/>
        <v>0</v>
      </c>
      <c r="C712" s="28" t="str">
        <f t="shared" si="79"/>
        <v/>
      </c>
      <c r="D712" s="28" t="str">
        <f t="shared" si="80"/>
        <v/>
      </c>
      <c r="E712" s="28" t="str">
        <f t="shared" si="81"/>
        <v/>
      </c>
      <c r="F712" s="28" t="str">
        <f t="shared" si="82"/>
        <v/>
      </c>
      <c r="G712" s="28" t="str">
        <f t="shared" si="83"/>
        <v/>
      </c>
      <c r="H712" s="45" t="str">
        <f>IF(AND(M712&gt;0,M712&lt;=STATS!$C$22),1,"")</f>
        <v/>
      </c>
      <c r="J712" s="11">
        <v>711</v>
      </c>
      <c r="K712">
        <v>46.103650000000002</v>
      </c>
      <c r="L712">
        <v>-91.211100000000002</v>
      </c>
      <c r="M712" s="4">
        <v>20</v>
      </c>
      <c r="R712" s="7"/>
      <c r="S712" s="7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EZ712" s="42"/>
      <c r="FA712" s="42"/>
      <c r="FB712" s="42"/>
      <c r="FC712" s="42"/>
      <c r="FD712" s="42"/>
    </row>
    <row r="713" spans="2:160">
      <c r="B713" s="28">
        <f t="shared" si="78"/>
        <v>0</v>
      </c>
      <c r="C713" s="28" t="str">
        <f t="shared" si="79"/>
        <v/>
      </c>
      <c r="D713" s="28" t="str">
        <f t="shared" si="80"/>
        <v/>
      </c>
      <c r="E713" s="28" t="str">
        <f t="shared" si="81"/>
        <v/>
      </c>
      <c r="F713" s="28" t="str">
        <f t="shared" si="82"/>
        <v/>
      </c>
      <c r="G713" s="28" t="str">
        <f t="shared" si="83"/>
        <v/>
      </c>
      <c r="H713" s="45" t="str">
        <f>IF(AND(M713&gt;0,M713&lt;=STATS!$C$22),1,"")</f>
        <v/>
      </c>
      <c r="J713" s="11">
        <v>712</v>
      </c>
      <c r="K713">
        <v>46.103659999999998</v>
      </c>
      <c r="L713">
        <v>-91.210260000000005</v>
      </c>
      <c r="M713" s="4">
        <v>19.5</v>
      </c>
      <c r="R713" s="7"/>
      <c r="S713" s="7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EZ713" s="42"/>
      <c r="FA713" s="42"/>
      <c r="FB713" s="42"/>
      <c r="FC713" s="42"/>
      <c r="FD713" s="42"/>
    </row>
    <row r="714" spans="2:160">
      <c r="B714" s="28">
        <f t="shared" si="78"/>
        <v>0</v>
      </c>
      <c r="C714" s="28" t="str">
        <f t="shared" si="79"/>
        <v/>
      </c>
      <c r="D714" s="28" t="str">
        <f t="shared" si="80"/>
        <v/>
      </c>
      <c r="E714" s="28" t="str">
        <f t="shared" si="81"/>
        <v/>
      </c>
      <c r="F714" s="28" t="str">
        <f t="shared" si="82"/>
        <v/>
      </c>
      <c r="G714" s="28" t="str">
        <f t="shared" si="83"/>
        <v/>
      </c>
      <c r="H714" s="45" t="str">
        <f>IF(AND(M714&gt;0,M714&lt;=STATS!$C$22),1,"")</f>
        <v/>
      </c>
      <c r="J714" s="11">
        <v>713</v>
      </c>
      <c r="K714">
        <v>46.103670000000001</v>
      </c>
      <c r="L714">
        <v>-91.209410000000005</v>
      </c>
      <c r="M714" s="4">
        <v>21.5</v>
      </c>
      <c r="R714" s="7"/>
      <c r="S714" s="7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EZ714" s="42"/>
      <c r="FA714" s="42"/>
      <c r="FB714" s="42"/>
      <c r="FC714" s="42"/>
      <c r="FD714" s="42"/>
    </row>
    <row r="715" spans="2:160">
      <c r="B715" s="28">
        <f t="shared" si="78"/>
        <v>0</v>
      </c>
      <c r="C715" s="28" t="str">
        <f t="shared" si="79"/>
        <v/>
      </c>
      <c r="D715" s="28" t="str">
        <f t="shared" si="80"/>
        <v/>
      </c>
      <c r="E715" s="28" t="str">
        <f t="shared" si="81"/>
        <v/>
      </c>
      <c r="F715" s="28" t="str">
        <f t="shared" si="82"/>
        <v/>
      </c>
      <c r="G715" s="28" t="str">
        <f t="shared" si="83"/>
        <v/>
      </c>
      <c r="H715" s="45" t="str">
        <f>IF(AND(M715&gt;0,M715&lt;=STATS!$C$22),1,"")</f>
        <v/>
      </c>
      <c r="J715" s="11">
        <v>714</v>
      </c>
      <c r="K715">
        <v>46.103679999999997</v>
      </c>
      <c r="L715">
        <v>-91.208569999999995</v>
      </c>
      <c r="M715" s="4">
        <v>18</v>
      </c>
      <c r="N715" s="4" t="s">
        <v>223</v>
      </c>
      <c r="R715" s="7"/>
      <c r="S715" s="7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EZ715" s="42"/>
      <c r="FA715" s="42"/>
      <c r="FB715" s="42"/>
      <c r="FC715" s="42"/>
      <c r="FD715" s="42"/>
    </row>
    <row r="716" spans="2:160">
      <c r="B716" s="28">
        <f t="shared" si="78"/>
        <v>0</v>
      </c>
      <c r="C716" s="28" t="str">
        <f t="shared" si="79"/>
        <v/>
      </c>
      <c r="D716" s="28" t="str">
        <f t="shared" si="80"/>
        <v/>
      </c>
      <c r="E716" s="28" t="str">
        <f t="shared" si="81"/>
        <v/>
      </c>
      <c r="F716" s="28" t="str">
        <f t="shared" si="82"/>
        <v/>
      </c>
      <c r="G716" s="28" t="str">
        <f t="shared" si="83"/>
        <v/>
      </c>
      <c r="H716" s="45" t="str">
        <f>IF(AND(M716&gt;0,M716&lt;=STATS!$C$22),1,"")</f>
        <v/>
      </c>
      <c r="J716" s="11">
        <v>715</v>
      </c>
      <c r="K716">
        <v>46.10369</v>
      </c>
      <c r="L716">
        <v>-91.207729999999998</v>
      </c>
      <c r="M716" s="4">
        <v>17.5</v>
      </c>
      <c r="N716" s="4" t="s">
        <v>223</v>
      </c>
      <c r="R716" s="7"/>
      <c r="S716" s="7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EZ716" s="42"/>
      <c r="FA716" s="42"/>
      <c r="FB716" s="42"/>
      <c r="FC716" s="42"/>
      <c r="FD716" s="42"/>
    </row>
    <row r="717" spans="2:160">
      <c r="B717" s="28">
        <f t="shared" si="78"/>
        <v>0</v>
      </c>
      <c r="C717" s="28" t="str">
        <f t="shared" si="79"/>
        <v/>
      </c>
      <c r="D717" s="28" t="str">
        <f t="shared" si="80"/>
        <v/>
      </c>
      <c r="E717" s="28" t="str">
        <f t="shared" si="81"/>
        <v/>
      </c>
      <c r="F717" s="28" t="str">
        <f t="shared" si="82"/>
        <v/>
      </c>
      <c r="G717" s="28" t="str">
        <f t="shared" si="83"/>
        <v/>
      </c>
      <c r="H717" s="45" t="str">
        <f>IF(AND(M717&gt;0,M717&lt;=STATS!$C$22),1,"")</f>
        <v/>
      </c>
      <c r="J717" s="11">
        <v>716</v>
      </c>
      <c r="K717">
        <v>46.103700000000003</v>
      </c>
      <c r="L717">
        <v>-91.206890000000001</v>
      </c>
      <c r="M717" s="4">
        <v>17</v>
      </c>
      <c r="N717" s="4" t="s">
        <v>223</v>
      </c>
      <c r="R717" s="7"/>
      <c r="S717" s="7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EZ717" s="42"/>
      <c r="FA717" s="42"/>
      <c r="FB717" s="42"/>
      <c r="FC717" s="42"/>
      <c r="FD717" s="42"/>
    </row>
    <row r="718" spans="2:160">
      <c r="B718" s="28">
        <f t="shared" si="78"/>
        <v>0</v>
      </c>
      <c r="C718" s="28" t="str">
        <f t="shared" si="79"/>
        <v/>
      </c>
      <c r="D718" s="28" t="str">
        <f t="shared" si="80"/>
        <v/>
      </c>
      <c r="E718" s="28">
        <f t="shared" si="81"/>
        <v>0</v>
      </c>
      <c r="F718" s="28">
        <f t="shared" si="82"/>
        <v>0</v>
      </c>
      <c r="G718" s="28" t="str">
        <f t="shared" si="83"/>
        <v/>
      </c>
      <c r="H718" s="45">
        <f>IF(AND(M718&gt;0,M718&lt;=STATS!$C$22),1,"")</f>
        <v>1</v>
      </c>
      <c r="J718" s="11">
        <v>717</v>
      </c>
      <c r="K718">
        <v>46.10371</v>
      </c>
      <c r="L718">
        <v>-91.206050000000005</v>
      </c>
      <c r="M718" s="4">
        <v>16</v>
      </c>
      <c r="N718" s="4" t="s">
        <v>223</v>
      </c>
      <c r="R718" s="7"/>
      <c r="S718" s="7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EZ718" s="42"/>
      <c r="FA718" s="42"/>
      <c r="FB718" s="42"/>
      <c r="FC718" s="42"/>
      <c r="FD718" s="42"/>
    </row>
    <row r="719" spans="2:160">
      <c r="B719" s="28">
        <f t="shared" si="78"/>
        <v>0</v>
      </c>
      <c r="C719" s="28" t="str">
        <f t="shared" si="79"/>
        <v/>
      </c>
      <c r="D719" s="28" t="str">
        <f t="shared" si="80"/>
        <v/>
      </c>
      <c r="E719" s="28">
        <f t="shared" si="81"/>
        <v>0</v>
      </c>
      <c r="F719" s="28">
        <f t="shared" si="82"/>
        <v>0</v>
      </c>
      <c r="G719" s="28" t="str">
        <f t="shared" si="83"/>
        <v/>
      </c>
      <c r="H719" s="45">
        <f>IF(AND(M719&gt;0,M719&lt;=STATS!$C$22),1,"")</f>
        <v>1</v>
      </c>
      <c r="J719" s="11">
        <v>718</v>
      </c>
      <c r="K719">
        <v>46.10371</v>
      </c>
      <c r="L719">
        <v>-91.205209999999994</v>
      </c>
      <c r="M719" s="4">
        <v>6</v>
      </c>
      <c r="N719" s="4" t="s">
        <v>225</v>
      </c>
      <c r="R719" s="7"/>
      <c r="S719" s="7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EZ719" s="42"/>
      <c r="FA719" s="42"/>
      <c r="FB719" s="42"/>
      <c r="FC719" s="42"/>
      <c r="FD719" s="42"/>
    </row>
    <row r="720" spans="2:160">
      <c r="B720" s="28">
        <f t="shared" si="78"/>
        <v>0</v>
      </c>
      <c r="C720" s="28" t="str">
        <f t="shared" si="79"/>
        <v/>
      </c>
      <c r="D720" s="28" t="str">
        <f t="shared" si="80"/>
        <v/>
      </c>
      <c r="E720" s="28">
        <f t="shared" si="81"/>
        <v>0</v>
      </c>
      <c r="F720" s="28">
        <f t="shared" si="82"/>
        <v>0</v>
      </c>
      <c r="G720" s="28" t="str">
        <f t="shared" si="83"/>
        <v/>
      </c>
      <c r="H720" s="45">
        <f>IF(AND(M720&gt;0,M720&lt;=STATS!$C$22),1,"")</f>
        <v>1</v>
      </c>
      <c r="J720" s="11">
        <v>719</v>
      </c>
      <c r="K720">
        <v>46.103720000000003</v>
      </c>
      <c r="L720">
        <v>-91.204369999999997</v>
      </c>
      <c r="M720" s="4">
        <v>14</v>
      </c>
      <c r="N720" s="4" t="s">
        <v>223</v>
      </c>
      <c r="R720" s="7"/>
      <c r="S720" s="7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EZ720" s="42"/>
      <c r="FA720" s="42"/>
      <c r="FB720" s="42"/>
      <c r="FC720" s="42"/>
      <c r="FD720" s="42"/>
    </row>
    <row r="721" spans="2:160">
      <c r="B721" s="28">
        <f t="shared" si="78"/>
        <v>0</v>
      </c>
      <c r="C721" s="28" t="str">
        <f t="shared" si="79"/>
        <v/>
      </c>
      <c r="D721" s="28" t="str">
        <f t="shared" si="80"/>
        <v/>
      </c>
      <c r="E721" s="28">
        <f t="shared" si="81"/>
        <v>0</v>
      </c>
      <c r="F721" s="28">
        <f t="shared" si="82"/>
        <v>0</v>
      </c>
      <c r="G721" s="28" t="str">
        <f t="shared" si="83"/>
        <v/>
      </c>
      <c r="H721" s="45">
        <f>IF(AND(M721&gt;0,M721&lt;=STATS!$C$22),1,"")</f>
        <v>1</v>
      </c>
      <c r="J721" s="11">
        <v>720</v>
      </c>
      <c r="K721">
        <v>46.103729999999999</v>
      </c>
      <c r="L721">
        <v>-91.203530000000001</v>
      </c>
      <c r="M721" s="4">
        <v>16</v>
      </c>
      <c r="N721" s="4" t="s">
        <v>223</v>
      </c>
      <c r="R721" s="7"/>
      <c r="S721" s="7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EZ721" s="42"/>
      <c r="FA721" s="42"/>
      <c r="FB721" s="42"/>
      <c r="FC721" s="42"/>
      <c r="FD721" s="42"/>
    </row>
    <row r="722" spans="2:160">
      <c r="B722" s="28">
        <f t="shared" si="78"/>
        <v>0</v>
      </c>
      <c r="C722" s="28" t="str">
        <f t="shared" si="79"/>
        <v/>
      </c>
      <c r="D722" s="28" t="str">
        <f t="shared" si="80"/>
        <v/>
      </c>
      <c r="E722" s="28">
        <f t="shared" si="81"/>
        <v>0</v>
      </c>
      <c r="F722" s="28">
        <f t="shared" si="82"/>
        <v>0</v>
      </c>
      <c r="G722" s="28" t="str">
        <f t="shared" si="83"/>
        <v/>
      </c>
      <c r="H722" s="45">
        <f>IF(AND(M722&gt;0,M722&lt;=STATS!$C$22),1,"")</f>
        <v>1</v>
      </c>
      <c r="J722" s="11">
        <v>721</v>
      </c>
      <c r="K722">
        <v>46.103740000000002</v>
      </c>
      <c r="L722">
        <v>-91.202690000000004</v>
      </c>
      <c r="M722" s="4">
        <v>16.5</v>
      </c>
      <c r="N722" s="4" t="s">
        <v>223</v>
      </c>
      <c r="R722" s="7"/>
      <c r="S722" s="7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EZ722" s="42"/>
      <c r="FA722" s="42"/>
      <c r="FB722" s="42"/>
      <c r="FC722" s="42"/>
      <c r="FD722" s="42"/>
    </row>
    <row r="723" spans="2:160">
      <c r="B723" s="28">
        <f t="shared" si="78"/>
        <v>0</v>
      </c>
      <c r="C723" s="28" t="str">
        <f t="shared" si="79"/>
        <v/>
      </c>
      <c r="D723" s="28" t="str">
        <f t="shared" si="80"/>
        <v/>
      </c>
      <c r="E723" s="28">
        <f t="shared" si="81"/>
        <v>0</v>
      </c>
      <c r="F723" s="28">
        <f t="shared" si="82"/>
        <v>0</v>
      </c>
      <c r="G723" s="28" t="str">
        <f t="shared" si="83"/>
        <v/>
      </c>
      <c r="H723" s="45">
        <f>IF(AND(M723&gt;0,M723&lt;=STATS!$C$22),1,"")</f>
        <v>1</v>
      </c>
      <c r="J723" s="11">
        <v>722</v>
      </c>
      <c r="K723">
        <v>46.103749999999998</v>
      </c>
      <c r="L723">
        <v>-91.201849999999993</v>
      </c>
      <c r="M723" s="4">
        <v>16</v>
      </c>
      <c r="N723" s="4" t="s">
        <v>223</v>
      </c>
      <c r="R723" s="7"/>
      <c r="S723" s="7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EZ723" s="42"/>
      <c r="FA723" s="42"/>
      <c r="FB723" s="42"/>
      <c r="FC723" s="42"/>
      <c r="FD723" s="42"/>
    </row>
    <row r="724" spans="2:160">
      <c r="B724" s="28">
        <f t="shared" si="78"/>
        <v>0</v>
      </c>
      <c r="C724" s="28" t="str">
        <f t="shared" si="79"/>
        <v/>
      </c>
      <c r="D724" s="28" t="str">
        <f t="shared" si="80"/>
        <v/>
      </c>
      <c r="E724" s="28">
        <f t="shared" si="81"/>
        <v>0</v>
      </c>
      <c r="F724" s="28">
        <f t="shared" si="82"/>
        <v>0</v>
      </c>
      <c r="G724" s="28" t="str">
        <f t="shared" si="83"/>
        <v/>
      </c>
      <c r="H724" s="45">
        <f>IF(AND(M724&gt;0,M724&lt;=STATS!$C$22),1,"")</f>
        <v>1</v>
      </c>
      <c r="J724" s="11">
        <v>723</v>
      </c>
      <c r="K724">
        <v>46.103760000000001</v>
      </c>
      <c r="L724">
        <v>-91.201009999999997</v>
      </c>
      <c r="M724" s="4">
        <v>14.5</v>
      </c>
      <c r="N724" s="4" t="s">
        <v>223</v>
      </c>
      <c r="R724" s="7"/>
      <c r="S724" s="7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EZ724" s="42"/>
      <c r="FA724" s="42"/>
      <c r="FB724" s="42"/>
      <c r="FC724" s="42"/>
      <c r="FD724" s="42"/>
    </row>
    <row r="725" spans="2:160">
      <c r="B725" s="28">
        <f t="shared" si="78"/>
        <v>0</v>
      </c>
      <c r="C725" s="28" t="str">
        <f t="shared" si="79"/>
        <v/>
      </c>
      <c r="D725" s="28" t="str">
        <f t="shared" si="80"/>
        <v/>
      </c>
      <c r="E725" s="28">
        <f t="shared" si="81"/>
        <v>0</v>
      </c>
      <c r="F725" s="28">
        <f t="shared" si="82"/>
        <v>0</v>
      </c>
      <c r="G725" s="28" t="str">
        <f t="shared" si="83"/>
        <v/>
      </c>
      <c r="H725" s="45">
        <f>IF(AND(M725&gt;0,M725&lt;=STATS!$C$22),1,"")</f>
        <v>1</v>
      </c>
      <c r="J725" s="11">
        <v>724</v>
      </c>
      <c r="K725">
        <v>46.103769999999997</v>
      </c>
      <c r="L725">
        <v>-91.200159999999997</v>
      </c>
      <c r="M725" s="4">
        <v>14</v>
      </c>
      <c r="N725" s="4" t="s">
        <v>223</v>
      </c>
      <c r="R725" s="7"/>
      <c r="S725" s="7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EZ725" s="42"/>
      <c r="FA725" s="42"/>
      <c r="FB725" s="42"/>
      <c r="FC725" s="42"/>
      <c r="FD725" s="42"/>
    </row>
    <row r="726" spans="2:160">
      <c r="B726" s="28">
        <f t="shared" si="78"/>
        <v>0</v>
      </c>
      <c r="C726" s="28" t="str">
        <f t="shared" si="79"/>
        <v/>
      </c>
      <c r="D726" s="28" t="str">
        <f t="shared" si="80"/>
        <v/>
      </c>
      <c r="E726" s="28">
        <f t="shared" si="81"/>
        <v>0</v>
      </c>
      <c r="F726" s="28">
        <f t="shared" si="82"/>
        <v>0</v>
      </c>
      <c r="G726" s="28" t="str">
        <f t="shared" si="83"/>
        <v/>
      </c>
      <c r="H726" s="45">
        <f>IF(AND(M726&gt;0,M726&lt;=STATS!$C$22),1,"")</f>
        <v>1</v>
      </c>
      <c r="J726" s="11">
        <v>725</v>
      </c>
      <c r="K726">
        <v>46.10378</v>
      </c>
      <c r="L726">
        <v>-91.19932</v>
      </c>
      <c r="M726" s="4">
        <v>14</v>
      </c>
      <c r="N726" s="4" t="s">
        <v>223</v>
      </c>
      <c r="R726" s="7"/>
      <c r="S726" s="7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EZ726" s="42"/>
      <c r="FA726" s="42"/>
      <c r="FB726" s="42"/>
      <c r="FC726" s="42"/>
      <c r="FD726" s="42"/>
    </row>
    <row r="727" spans="2:160">
      <c r="B727" s="28">
        <f t="shared" si="78"/>
        <v>0</v>
      </c>
      <c r="C727" s="28" t="str">
        <f t="shared" si="79"/>
        <v/>
      </c>
      <c r="D727" s="28" t="str">
        <f t="shared" si="80"/>
        <v/>
      </c>
      <c r="E727" s="28">
        <f t="shared" si="81"/>
        <v>0</v>
      </c>
      <c r="F727" s="28">
        <f t="shared" si="82"/>
        <v>0</v>
      </c>
      <c r="G727" s="28" t="str">
        <f t="shared" si="83"/>
        <v/>
      </c>
      <c r="H727" s="45">
        <f>IF(AND(M727&gt;0,M727&lt;=STATS!$C$22),1,"")</f>
        <v>1</v>
      </c>
      <c r="J727" s="11">
        <v>726</v>
      </c>
      <c r="K727">
        <v>46.10378</v>
      </c>
      <c r="L727">
        <v>-91.198480000000004</v>
      </c>
      <c r="M727" s="4">
        <v>13</v>
      </c>
      <c r="N727" s="4" t="s">
        <v>223</v>
      </c>
      <c r="R727" s="7"/>
      <c r="S727" s="7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EZ727" s="42"/>
      <c r="FA727" s="42"/>
      <c r="FB727" s="42"/>
      <c r="FC727" s="42"/>
      <c r="FD727" s="42"/>
    </row>
    <row r="728" spans="2:160">
      <c r="B728" s="28">
        <f t="shared" si="78"/>
        <v>1</v>
      </c>
      <c r="C728" s="28">
        <f t="shared" si="79"/>
        <v>1</v>
      </c>
      <c r="D728" s="28" t="str">
        <f t="shared" si="80"/>
        <v/>
      </c>
      <c r="E728" s="28">
        <f t="shared" si="81"/>
        <v>1</v>
      </c>
      <c r="F728" s="28">
        <f t="shared" si="82"/>
        <v>0</v>
      </c>
      <c r="G728" s="28">
        <f t="shared" si="83"/>
        <v>12.5</v>
      </c>
      <c r="H728" s="45">
        <f>IF(AND(M728&gt;0,M728&lt;=STATS!$C$22),1,"")</f>
        <v>1</v>
      </c>
      <c r="J728" s="11">
        <v>727</v>
      </c>
      <c r="K728">
        <v>46.103789999999996</v>
      </c>
      <c r="L728">
        <v>-91.197640000000007</v>
      </c>
      <c r="M728" s="4">
        <v>12.5</v>
      </c>
      <c r="N728" s="4" t="s">
        <v>223</v>
      </c>
      <c r="R728" s="7"/>
      <c r="S728" s="7">
        <v>1</v>
      </c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EZ728" s="42"/>
      <c r="FA728" s="42"/>
      <c r="FB728" s="42"/>
      <c r="FC728" s="42"/>
      <c r="FD728" s="42"/>
    </row>
    <row r="729" spans="2:160">
      <c r="B729" s="28">
        <f t="shared" si="78"/>
        <v>0</v>
      </c>
      <c r="C729" s="28" t="str">
        <f t="shared" si="79"/>
        <v/>
      </c>
      <c r="D729" s="28" t="str">
        <f t="shared" si="80"/>
        <v/>
      </c>
      <c r="E729" s="28">
        <f t="shared" si="81"/>
        <v>0</v>
      </c>
      <c r="F729" s="28">
        <f t="shared" si="82"/>
        <v>0</v>
      </c>
      <c r="G729" s="28" t="str">
        <f t="shared" si="83"/>
        <v/>
      </c>
      <c r="H729" s="45">
        <f>IF(AND(M729&gt;0,M729&lt;=STATS!$C$22),1,"")</f>
        <v>1</v>
      </c>
      <c r="J729" s="11">
        <v>728</v>
      </c>
      <c r="K729">
        <v>46.1038</v>
      </c>
      <c r="L729">
        <v>-91.196799999999996</v>
      </c>
      <c r="M729" s="4">
        <v>9.5</v>
      </c>
      <c r="N729" s="4" t="s">
        <v>223</v>
      </c>
      <c r="R729" s="7"/>
      <c r="S729" s="7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EZ729" s="42"/>
      <c r="FA729" s="42"/>
      <c r="FB729" s="42"/>
      <c r="FC729" s="42"/>
      <c r="FD729" s="42"/>
    </row>
    <row r="730" spans="2:160">
      <c r="B730" s="28">
        <f t="shared" si="78"/>
        <v>0</v>
      </c>
      <c r="C730" s="28" t="str">
        <f t="shared" si="79"/>
        <v/>
      </c>
      <c r="D730" s="28" t="str">
        <f t="shared" si="80"/>
        <v/>
      </c>
      <c r="E730" s="28">
        <f t="shared" si="81"/>
        <v>0</v>
      </c>
      <c r="F730" s="28">
        <f t="shared" si="82"/>
        <v>0</v>
      </c>
      <c r="G730" s="28" t="str">
        <f t="shared" si="83"/>
        <v/>
      </c>
      <c r="H730" s="45">
        <f>IF(AND(M730&gt;0,M730&lt;=STATS!$C$22),1,"")</f>
        <v>1</v>
      </c>
      <c r="J730" s="11">
        <v>729</v>
      </c>
      <c r="K730">
        <v>46.103810000000003</v>
      </c>
      <c r="L730">
        <v>-91.195959999999999</v>
      </c>
      <c r="M730" s="4">
        <v>9.5</v>
      </c>
      <c r="N730" s="4" t="s">
        <v>223</v>
      </c>
      <c r="R730" s="7"/>
      <c r="S730" s="7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EZ730" s="42"/>
      <c r="FA730" s="42"/>
      <c r="FB730" s="42"/>
      <c r="FC730" s="42"/>
      <c r="FD730" s="42"/>
    </row>
    <row r="731" spans="2:160">
      <c r="B731" s="28">
        <f t="shared" si="78"/>
        <v>0</v>
      </c>
      <c r="C731" s="28" t="str">
        <f t="shared" si="79"/>
        <v/>
      </c>
      <c r="D731" s="28" t="str">
        <f t="shared" si="80"/>
        <v/>
      </c>
      <c r="E731" s="28">
        <f t="shared" si="81"/>
        <v>0</v>
      </c>
      <c r="F731" s="28">
        <f t="shared" si="82"/>
        <v>0</v>
      </c>
      <c r="G731" s="28" t="str">
        <f t="shared" si="83"/>
        <v/>
      </c>
      <c r="H731" s="45">
        <f>IF(AND(M731&gt;0,M731&lt;=STATS!$C$22),1,"")</f>
        <v>1</v>
      </c>
      <c r="J731" s="11">
        <v>730</v>
      </c>
      <c r="K731">
        <v>46.103819999999999</v>
      </c>
      <c r="L731">
        <v>-91.195120000000003</v>
      </c>
      <c r="M731" s="4">
        <v>8</v>
      </c>
      <c r="N731" s="4" t="s">
        <v>223</v>
      </c>
      <c r="R731" s="7"/>
      <c r="S731" s="7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EZ731" s="42"/>
      <c r="FA731" s="42"/>
      <c r="FB731" s="42"/>
      <c r="FC731" s="42"/>
      <c r="FD731" s="42"/>
    </row>
    <row r="732" spans="2:160">
      <c r="B732" s="28">
        <f t="shared" si="78"/>
        <v>0</v>
      </c>
      <c r="C732" s="28" t="str">
        <f t="shared" si="79"/>
        <v/>
      </c>
      <c r="D732" s="28" t="str">
        <f t="shared" si="80"/>
        <v/>
      </c>
      <c r="E732" s="28">
        <f t="shared" si="81"/>
        <v>0</v>
      </c>
      <c r="F732" s="28">
        <f t="shared" si="82"/>
        <v>0</v>
      </c>
      <c r="G732" s="28" t="str">
        <f t="shared" si="83"/>
        <v/>
      </c>
      <c r="H732" s="45">
        <f>IF(AND(M732&gt;0,M732&lt;=STATS!$C$22),1,"")</f>
        <v>1</v>
      </c>
      <c r="J732" s="11">
        <v>731</v>
      </c>
      <c r="K732">
        <v>46.103830000000002</v>
      </c>
      <c r="L732">
        <v>-91.194280000000006</v>
      </c>
      <c r="M732" s="4">
        <v>3</v>
      </c>
      <c r="N732" s="4" t="s">
        <v>224</v>
      </c>
      <c r="R732" s="7"/>
      <c r="S732" s="7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EZ732" s="42"/>
      <c r="FA732" s="42"/>
      <c r="FB732" s="42"/>
      <c r="FC732" s="42"/>
      <c r="FD732" s="42"/>
    </row>
    <row r="733" spans="2:160">
      <c r="B733" s="28">
        <f t="shared" si="78"/>
        <v>0</v>
      </c>
      <c r="C733" s="28" t="str">
        <f t="shared" si="79"/>
        <v/>
      </c>
      <c r="D733" s="28" t="str">
        <f t="shared" si="80"/>
        <v/>
      </c>
      <c r="E733" s="28">
        <f t="shared" si="81"/>
        <v>0</v>
      </c>
      <c r="F733" s="28">
        <f t="shared" si="82"/>
        <v>0</v>
      </c>
      <c r="G733" s="28" t="str">
        <f t="shared" si="83"/>
        <v/>
      </c>
      <c r="H733" s="45">
        <f>IF(AND(M733&gt;0,M733&lt;=STATS!$C$22),1,"")</f>
        <v>1</v>
      </c>
      <c r="J733" s="11">
        <v>732</v>
      </c>
      <c r="K733">
        <v>46.104080000000003</v>
      </c>
      <c r="L733">
        <v>-91.226240000000004</v>
      </c>
      <c r="M733" s="4">
        <v>10</v>
      </c>
      <c r="N733" s="4" t="s">
        <v>224</v>
      </c>
      <c r="R733" s="7"/>
      <c r="S733" s="7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EZ733" s="42"/>
      <c r="FA733" s="42"/>
      <c r="FB733" s="42"/>
      <c r="FC733" s="42"/>
      <c r="FD733" s="42"/>
    </row>
    <row r="734" spans="2:160">
      <c r="B734" s="28">
        <f t="shared" si="78"/>
        <v>0</v>
      </c>
      <c r="C734" s="28" t="str">
        <f t="shared" si="79"/>
        <v/>
      </c>
      <c r="D734" s="28" t="str">
        <f t="shared" si="80"/>
        <v/>
      </c>
      <c r="E734" s="28" t="str">
        <f t="shared" si="81"/>
        <v/>
      </c>
      <c r="F734" s="28" t="str">
        <f t="shared" si="82"/>
        <v/>
      </c>
      <c r="G734" s="28" t="str">
        <f t="shared" si="83"/>
        <v/>
      </c>
      <c r="H734" s="45" t="str">
        <f>IF(AND(M734&gt;0,M734&lt;=STATS!$C$22),1,"")</f>
        <v/>
      </c>
      <c r="J734" s="11">
        <v>733</v>
      </c>
      <c r="K734">
        <v>46.104080000000003</v>
      </c>
      <c r="L734">
        <v>-91.225399999999993</v>
      </c>
      <c r="M734" s="4">
        <v>20.5</v>
      </c>
      <c r="N734" s="4" t="s">
        <v>224</v>
      </c>
      <c r="R734" s="7"/>
      <c r="S734" s="7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EZ734" s="42"/>
      <c r="FA734" s="42"/>
      <c r="FB734" s="42"/>
      <c r="FC734" s="42"/>
      <c r="FD734" s="42"/>
    </row>
    <row r="735" spans="2:160">
      <c r="B735" s="28">
        <f t="shared" si="78"/>
        <v>1</v>
      </c>
      <c r="C735" s="28">
        <f t="shared" si="79"/>
        <v>1</v>
      </c>
      <c r="D735" s="28" t="str">
        <f t="shared" si="80"/>
        <v/>
      </c>
      <c r="E735" s="28">
        <f t="shared" si="81"/>
        <v>1</v>
      </c>
      <c r="F735" s="28">
        <f t="shared" si="82"/>
        <v>0</v>
      </c>
      <c r="G735" s="28">
        <f t="shared" si="83"/>
        <v>9</v>
      </c>
      <c r="H735" s="45">
        <f>IF(AND(M735&gt;0,M735&lt;=STATS!$C$22),1,"")</f>
        <v>1</v>
      </c>
      <c r="J735" s="11">
        <v>734</v>
      </c>
      <c r="K735">
        <v>46.104089999999999</v>
      </c>
      <c r="L735">
        <v>-91.224559999999997</v>
      </c>
      <c r="M735" s="4">
        <v>9</v>
      </c>
      <c r="N735" s="4" t="s">
        <v>223</v>
      </c>
      <c r="R735" s="7"/>
      <c r="S735" s="7">
        <v>3</v>
      </c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EZ735" s="42"/>
      <c r="FA735" s="42"/>
      <c r="FB735" s="42"/>
      <c r="FC735" s="42"/>
      <c r="FD735" s="42"/>
    </row>
    <row r="736" spans="2:160">
      <c r="B736" s="28">
        <f t="shared" si="78"/>
        <v>0</v>
      </c>
      <c r="C736" s="28" t="str">
        <f t="shared" si="79"/>
        <v/>
      </c>
      <c r="D736" s="28" t="str">
        <f t="shared" si="80"/>
        <v/>
      </c>
      <c r="E736" s="28" t="str">
        <f t="shared" si="81"/>
        <v/>
      </c>
      <c r="F736" s="28" t="str">
        <f t="shared" si="82"/>
        <v/>
      </c>
      <c r="G736" s="28" t="str">
        <f t="shared" si="83"/>
        <v/>
      </c>
      <c r="H736" s="45" t="str">
        <f>IF(AND(M736&gt;0,M736&lt;=STATS!$C$22),1,"")</f>
        <v/>
      </c>
      <c r="J736" s="11">
        <v>735</v>
      </c>
      <c r="K736">
        <v>46.104100000000003</v>
      </c>
      <c r="L736">
        <v>-91.22372</v>
      </c>
      <c r="M736" s="4">
        <v>26.5</v>
      </c>
      <c r="R736" s="7"/>
      <c r="S736" s="7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EZ736" s="42"/>
      <c r="FA736" s="42"/>
      <c r="FB736" s="42"/>
      <c r="FC736" s="42"/>
      <c r="FD736" s="42"/>
    </row>
    <row r="737" spans="2:160">
      <c r="B737" s="28">
        <f t="shared" si="78"/>
        <v>0</v>
      </c>
      <c r="C737" s="28" t="str">
        <f t="shared" si="79"/>
        <v/>
      </c>
      <c r="D737" s="28" t="str">
        <f t="shared" si="80"/>
        <v/>
      </c>
      <c r="E737" s="28" t="str">
        <f t="shared" si="81"/>
        <v/>
      </c>
      <c r="F737" s="28" t="str">
        <f t="shared" si="82"/>
        <v/>
      </c>
      <c r="G737" s="28" t="str">
        <f t="shared" si="83"/>
        <v/>
      </c>
      <c r="H737" s="45" t="str">
        <f>IF(AND(M737&gt;0,M737&lt;=STATS!$C$22),1,"")</f>
        <v/>
      </c>
      <c r="J737" s="11">
        <v>736</v>
      </c>
      <c r="K737">
        <v>46.104109999999999</v>
      </c>
      <c r="L737">
        <v>-91.222880000000004</v>
      </c>
      <c r="M737" s="4">
        <v>49.5</v>
      </c>
      <c r="R737" s="7"/>
      <c r="S737" s="7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EZ737" s="42"/>
      <c r="FA737" s="42"/>
      <c r="FB737" s="42"/>
      <c r="FC737" s="42"/>
      <c r="FD737" s="42"/>
    </row>
    <row r="738" spans="2:160">
      <c r="B738" s="28">
        <f t="shared" si="78"/>
        <v>0</v>
      </c>
      <c r="C738" s="28" t="str">
        <f t="shared" si="79"/>
        <v/>
      </c>
      <c r="D738" s="28" t="str">
        <f t="shared" si="80"/>
        <v/>
      </c>
      <c r="E738" s="28" t="str">
        <f t="shared" si="81"/>
        <v/>
      </c>
      <c r="F738" s="28" t="str">
        <f t="shared" si="82"/>
        <v/>
      </c>
      <c r="G738" s="28" t="str">
        <f t="shared" si="83"/>
        <v/>
      </c>
      <c r="H738" s="45" t="str">
        <f>IF(AND(M738&gt;0,M738&lt;=STATS!$C$22),1,"")</f>
        <v/>
      </c>
      <c r="J738" s="11">
        <v>737</v>
      </c>
      <c r="K738">
        <v>46.104120000000002</v>
      </c>
      <c r="L738">
        <v>-91.222040000000007</v>
      </c>
      <c r="M738" s="4">
        <v>49.5</v>
      </c>
      <c r="R738" s="7"/>
      <c r="S738" s="7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EZ738" s="42"/>
      <c r="FA738" s="42"/>
      <c r="FB738" s="42"/>
      <c r="FC738" s="42"/>
      <c r="FD738" s="42"/>
    </row>
    <row r="739" spans="2:160">
      <c r="B739" s="28">
        <f t="shared" si="78"/>
        <v>0</v>
      </c>
      <c r="C739" s="28" t="str">
        <f t="shared" si="79"/>
        <v/>
      </c>
      <c r="D739" s="28" t="str">
        <f t="shared" si="80"/>
        <v/>
      </c>
      <c r="E739" s="28" t="str">
        <f t="shared" si="81"/>
        <v/>
      </c>
      <c r="F739" s="28" t="str">
        <f t="shared" si="82"/>
        <v/>
      </c>
      <c r="G739" s="28" t="str">
        <f t="shared" si="83"/>
        <v/>
      </c>
      <c r="H739" s="45" t="str">
        <f>IF(AND(M739&gt;0,M739&lt;=STATS!$C$22),1,"")</f>
        <v/>
      </c>
      <c r="J739" s="11">
        <v>738</v>
      </c>
      <c r="K739">
        <v>46.104129999999998</v>
      </c>
      <c r="L739">
        <v>-91.221199999999996</v>
      </c>
      <c r="M739" s="4">
        <v>51.5</v>
      </c>
      <c r="R739" s="7"/>
      <c r="S739" s="7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EZ739" s="42"/>
      <c r="FA739" s="42"/>
      <c r="FB739" s="42"/>
      <c r="FC739" s="42"/>
      <c r="FD739" s="42"/>
    </row>
    <row r="740" spans="2:160">
      <c r="B740" s="28">
        <f t="shared" si="78"/>
        <v>0</v>
      </c>
      <c r="C740" s="28" t="str">
        <f t="shared" si="79"/>
        <v/>
      </c>
      <c r="D740" s="28" t="str">
        <f t="shared" si="80"/>
        <v/>
      </c>
      <c r="E740" s="28" t="str">
        <f t="shared" si="81"/>
        <v/>
      </c>
      <c r="F740" s="28" t="str">
        <f t="shared" si="82"/>
        <v/>
      </c>
      <c r="G740" s="28" t="str">
        <f t="shared" si="83"/>
        <v/>
      </c>
      <c r="H740" s="45" t="str">
        <f>IF(AND(M740&gt;0,M740&lt;=STATS!$C$22),1,"")</f>
        <v/>
      </c>
      <c r="J740" s="11">
        <v>739</v>
      </c>
      <c r="K740">
        <v>46.104140000000001</v>
      </c>
      <c r="L740">
        <v>-91.220359999999999</v>
      </c>
      <c r="M740" s="4">
        <v>31</v>
      </c>
      <c r="R740" s="7"/>
      <c r="S740" s="7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EZ740" s="42"/>
      <c r="FA740" s="42"/>
      <c r="FB740" s="42"/>
      <c r="FC740" s="42"/>
      <c r="FD740" s="42"/>
    </row>
    <row r="741" spans="2:160">
      <c r="B741" s="28">
        <f t="shared" si="78"/>
        <v>0</v>
      </c>
      <c r="C741" s="28" t="str">
        <f t="shared" si="79"/>
        <v/>
      </c>
      <c r="D741" s="28" t="str">
        <f t="shared" si="80"/>
        <v/>
      </c>
      <c r="E741" s="28">
        <f t="shared" si="81"/>
        <v>0</v>
      </c>
      <c r="F741" s="28">
        <f t="shared" si="82"/>
        <v>0</v>
      </c>
      <c r="G741" s="28" t="str">
        <f t="shared" si="83"/>
        <v/>
      </c>
      <c r="H741" s="45">
        <f>IF(AND(M741&gt;0,M741&lt;=STATS!$C$22),1,"")</f>
        <v>1</v>
      </c>
      <c r="J741" s="11">
        <v>740</v>
      </c>
      <c r="K741">
        <v>46.104149999999997</v>
      </c>
      <c r="L741">
        <v>-91.219520000000003</v>
      </c>
      <c r="M741" s="4">
        <v>4.5</v>
      </c>
      <c r="N741" s="4" t="s">
        <v>225</v>
      </c>
      <c r="R741" s="7"/>
      <c r="S741" s="7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EZ741" s="42"/>
      <c r="FA741" s="42"/>
      <c r="FB741" s="42"/>
      <c r="FC741" s="42"/>
      <c r="FD741" s="42"/>
    </row>
    <row r="742" spans="2:160">
      <c r="B742" s="28">
        <f t="shared" si="78"/>
        <v>0</v>
      </c>
      <c r="C742" s="28" t="str">
        <f t="shared" si="79"/>
        <v/>
      </c>
      <c r="D742" s="28" t="str">
        <f t="shared" si="80"/>
        <v/>
      </c>
      <c r="E742" s="28" t="str">
        <f t="shared" si="81"/>
        <v/>
      </c>
      <c r="F742" s="28" t="str">
        <f t="shared" si="82"/>
        <v/>
      </c>
      <c r="G742" s="28" t="str">
        <f t="shared" si="83"/>
        <v/>
      </c>
      <c r="H742" s="45" t="str">
        <f>IF(AND(M742&gt;0,M742&lt;=STATS!$C$22),1,"")</f>
        <v/>
      </c>
      <c r="J742" s="11">
        <v>741</v>
      </c>
      <c r="K742">
        <v>46.10416</v>
      </c>
      <c r="L742">
        <v>-91.218680000000006</v>
      </c>
      <c r="M742" s="4">
        <v>25.5</v>
      </c>
      <c r="R742" s="7"/>
      <c r="S742" s="7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EZ742" s="42"/>
      <c r="FA742" s="42"/>
      <c r="FB742" s="42"/>
      <c r="FC742" s="42"/>
      <c r="FD742" s="42"/>
    </row>
    <row r="743" spans="2:160">
      <c r="B743" s="28">
        <f t="shared" si="78"/>
        <v>0</v>
      </c>
      <c r="C743" s="28" t="str">
        <f t="shared" si="79"/>
        <v/>
      </c>
      <c r="D743" s="28" t="str">
        <f t="shared" si="80"/>
        <v/>
      </c>
      <c r="E743" s="28" t="str">
        <f t="shared" si="81"/>
        <v/>
      </c>
      <c r="F743" s="28" t="str">
        <f t="shared" si="82"/>
        <v/>
      </c>
      <c r="G743" s="28" t="str">
        <f t="shared" si="83"/>
        <v/>
      </c>
      <c r="H743" s="45" t="str">
        <f>IF(AND(M743&gt;0,M743&lt;=STATS!$C$22),1,"")</f>
        <v/>
      </c>
      <c r="J743" s="11">
        <v>742</v>
      </c>
      <c r="K743">
        <v>46.104170000000003</v>
      </c>
      <c r="L743">
        <v>-91.217830000000006</v>
      </c>
      <c r="M743" s="4">
        <v>25.5</v>
      </c>
      <c r="R743" s="7"/>
      <c r="S743" s="7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EZ743" s="42"/>
      <c r="FA743" s="42"/>
      <c r="FB743" s="42"/>
      <c r="FC743" s="42"/>
      <c r="FD743" s="42"/>
    </row>
    <row r="744" spans="2:160">
      <c r="B744" s="28">
        <f t="shared" si="78"/>
        <v>0</v>
      </c>
      <c r="C744" s="28" t="str">
        <f t="shared" si="79"/>
        <v/>
      </c>
      <c r="D744" s="28" t="str">
        <f t="shared" si="80"/>
        <v/>
      </c>
      <c r="E744" s="28" t="str">
        <f t="shared" si="81"/>
        <v/>
      </c>
      <c r="F744" s="28" t="str">
        <f t="shared" si="82"/>
        <v/>
      </c>
      <c r="G744" s="28" t="str">
        <f t="shared" si="83"/>
        <v/>
      </c>
      <c r="H744" s="45" t="str">
        <f>IF(AND(M744&gt;0,M744&lt;=STATS!$C$22),1,"")</f>
        <v/>
      </c>
      <c r="J744" s="11">
        <v>743</v>
      </c>
      <c r="K744">
        <v>46.104170000000003</v>
      </c>
      <c r="L744">
        <v>-91.216999999999999</v>
      </c>
      <c r="M744" s="4">
        <v>24</v>
      </c>
      <c r="R744" s="7"/>
      <c r="S744" s="7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EZ744" s="42"/>
      <c r="FA744" s="42"/>
      <c r="FB744" s="42"/>
      <c r="FC744" s="42"/>
      <c r="FD744" s="42"/>
    </row>
    <row r="745" spans="2:160">
      <c r="B745" s="28">
        <f t="shared" si="78"/>
        <v>0</v>
      </c>
      <c r="C745" s="28" t="str">
        <f t="shared" si="79"/>
        <v/>
      </c>
      <c r="D745" s="28" t="str">
        <f t="shared" si="80"/>
        <v/>
      </c>
      <c r="E745" s="28" t="str">
        <f t="shared" si="81"/>
        <v/>
      </c>
      <c r="F745" s="28" t="str">
        <f t="shared" si="82"/>
        <v/>
      </c>
      <c r="G745" s="28" t="str">
        <f t="shared" si="83"/>
        <v/>
      </c>
      <c r="H745" s="45" t="str">
        <f>IF(AND(M745&gt;0,M745&lt;=STATS!$C$22),1,"")</f>
        <v/>
      </c>
      <c r="J745" s="11">
        <v>744</v>
      </c>
      <c r="K745">
        <v>46.104179999999999</v>
      </c>
      <c r="L745">
        <v>-91.216149999999999</v>
      </c>
      <c r="M745" s="4">
        <v>25.5</v>
      </c>
      <c r="R745" s="7"/>
      <c r="S745" s="7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EZ745" s="42"/>
      <c r="FA745" s="42"/>
      <c r="FB745" s="42"/>
      <c r="FC745" s="42"/>
      <c r="FD745" s="42"/>
    </row>
    <row r="746" spans="2:160">
      <c r="B746" s="28">
        <f t="shared" si="78"/>
        <v>0</v>
      </c>
      <c r="C746" s="28" t="str">
        <f t="shared" si="79"/>
        <v/>
      </c>
      <c r="D746" s="28" t="str">
        <f t="shared" si="80"/>
        <v/>
      </c>
      <c r="E746" s="28" t="str">
        <f t="shared" si="81"/>
        <v/>
      </c>
      <c r="F746" s="28" t="str">
        <f t="shared" si="82"/>
        <v/>
      </c>
      <c r="G746" s="28" t="str">
        <f t="shared" si="83"/>
        <v/>
      </c>
      <c r="H746" s="45" t="str">
        <f>IF(AND(M746&gt;0,M746&lt;=STATS!$C$22),1,"")</f>
        <v/>
      </c>
      <c r="J746" s="11">
        <v>745</v>
      </c>
      <c r="K746">
        <v>46.104190000000003</v>
      </c>
      <c r="L746">
        <v>-91.215310000000002</v>
      </c>
      <c r="M746" s="4">
        <v>25</v>
      </c>
      <c r="R746" s="7"/>
      <c r="S746" s="7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EZ746" s="42"/>
      <c r="FA746" s="42"/>
      <c r="FB746" s="42"/>
      <c r="FC746" s="42"/>
      <c r="FD746" s="42"/>
    </row>
    <row r="747" spans="2:160">
      <c r="B747" s="28">
        <f t="shared" si="78"/>
        <v>0</v>
      </c>
      <c r="C747" s="28" t="str">
        <f t="shared" si="79"/>
        <v/>
      </c>
      <c r="D747" s="28" t="str">
        <f t="shared" si="80"/>
        <v/>
      </c>
      <c r="E747" s="28" t="str">
        <f t="shared" si="81"/>
        <v/>
      </c>
      <c r="F747" s="28" t="str">
        <f t="shared" si="82"/>
        <v/>
      </c>
      <c r="G747" s="28" t="str">
        <f t="shared" si="83"/>
        <v/>
      </c>
      <c r="H747" s="45" t="str">
        <f>IF(AND(M747&gt;0,M747&lt;=STATS!$C$22),1,"")</f>
        <v/>
      </c>
      <c r="J747" s="11">
        <v>746</v>
      </c>
      <c r="K747">
        <v>46.104199999999999</v>
      </c>
      <c r="L747">
        <v>-91.214470000000006</v>
      </c>
      <c r="M747" s="4">
        <v>24</v>
      </c>
      <c r="R747" s="7"/>
      <c r="S747" s="7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EZ747" s="42"/>
      <c r="FA747" s="42"/>
      <c r="FB747" s="42"/>
      <c r="FC747" s="42"/>
      <c r="FD747" s="42"/>
    </row>
    <row r="748" spans="2:160">
      <c r="B748" s="28">
        <f t="shared" si="78"/>
        <v>0</v>
      </c>
      <c r="C748" s="28" t="str">
        <f t="shared" si="79"/>
        <v/>
      </c>
      <c r="D748" s="28" t="str">
        <f t="shared" si="80"/>
        <v/>
      </c>
      <c r="E748" s="28">
        <f t="shared" si="81"/>
        <v>0</v>
      </c>
      <c r="F748" s="28">
        <f t="shared" si="82"/>
        <v>0</v>
      </c>
      <c r="G748" s="28" t="str">
        <f t="shared" si="83"/>
        <v/>
      </c>
      <c r="H748" s="45">
        <f>IF(AND(M748&gt;0,M748&lt;=STATS!$C$22),1,"")</f>
        <v>1</v>
      </c>
      <c r="J748" s="11">
        <v>747</v>
      </c>
      <c r="K748">
        <v>46.104210000000002</v>
      </c>
      <c r="L748">
        <v>-91.213629999999995</v>
      </c>
      <c r="M748" s="4">
        <v>11</v>
      </c>
      <c r="N748" s="4" t="s">
        <v>224</v>
      </c>
      <c r="R748" s="7"/>
      <c r="S748" s="7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EZ748" s="42"/>
      <c r="FA748" s="42"/>
      <c r="FB748" s="42"/>
      <c r="FC748" s="42"/>
      <c r="FD748" s="42"/>
    </row>
    <row r="749" spans="2:160">
      <c r="B749" s="28">
        <f t="shared" si="78"/>
        <v>0</v>
      </c>
      <c r="C749" s="28" t="str">
        <f t="shared" si="79"/>
        <v/>
      </c>
      <c r="D749" s="28" t="str">
        <f t="shared" si="80"/>
        <v/>
      </c>
      <c r="E749" s="28" t="str">
        <f t="shared" si="81"/>
        <v/>
      </c>
      <c r="F749" s="28" t="str">
        <f t="shared" si="82"/>
        <v/>
      </c>
      <c r="G749" s="28" t="str">
        <f t="shared" si="83"/>
        <v/>
      </c>
      <c r="H749" s="45" t="str">
        <f>IF(AND(M749&gt;0,M749&lt;=STATS!$C$22),1,"")</f>
        <v/>
      </c>
      <c r="J749" s="11">
        <v>748</v>
      </c>
      <c r="K749">
        <v>46.104219999999998</v>
      </c>
      <c r="L749">
        <v>-91.212789999999998</v>
      </c>
      <c r="M749" s="4">
        <v>19</v>
      </c>
      <c r="R749" s="7"/>
      <c r="S749" s="7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EZ749" s="42"/>
      <c r="FA749" s="42"/>
      <c r="FB749" s="42"/>
      <c r="FC749" s="42"/>
      <c r="FD749" s="42"/>
    </row>
    <row r="750" spans="2:160">
      <c r="B750" s="28">
        <f t="shared" si="78"/>
        <v>0</v>
      </c>
      <c r="C750" s="28" t="str">
        <f t="shared" si="79"/>
        <v/>
      </c>
      <c r="D750" s="28" t="str">
        <f t="shared" si="80"/>
        <v/>
      </c>
      <c r="E750" s="28">
        <f t="shared" si="81"/>
        <v>0</v>
      </c>
      <c r="F750" s="28">
        <f t="shared" si="82"/>
        <v>0</v>
      </c>
      <c r="G750" s="28" t="str">
        <f t="shared" si="83"/>
        <v/>
      </c>
      <c r="H750" s="45">
        <f>IF(AND(M750&gt;0,M750&lt;=STATS!$C$22),1,"")</f>
        <v>1</v>
      </c>
      <c r="J750" s="11">
        <v>749</v>
      </c>
      <c r="K750">
        <v>46.104230000000001</v>
      </c>
      <c r="L750">
        <v>-91.211950000000002</v>
      </c>
      <c r="M750" s="4">
        <v>5.5</v>
      </c>
      <c r="N750" s="4" t="s">
        <v>225</v>
      </c>
      <c r="R750" s="7"/>
      <c r="S750" s="7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EZ750" s="42"/>
      <c r="FA750" s="42"/>
      <c r="FB750" s="42"/>
      <c r="FC750" s="42"/>
      <c r="FD750" s="42"/>
    </row>
    <row r="751" spans="2:160">
      <c r="B751" s="28">
        <f t="shared" si="78"/>
        <v>1</v>
      </c>
      <c r="C751" s="28">
        <f t="shared" si="79"/>
        <v>1</v>
      </c>
      <c r="D751" s="28" t="str">
        <f t="shared" si="80"/>
        <v/>
      </c>
      <c r="E751" s="28">
        <f t="shared" si="81"/>
        <v>1</v>
      </c>
      <c r="F751" s="28">
        <f t="shared" si="82"/>
        <v>0</v>
      </c>
      <c r="G751" s="28">
        <f t="shared" si="83"/>
        <v>16</v>
      </c>
      <c r="H751" s="45">
        <f>IF(AND(M751&gt;0,M751&lt;=STATS!$C$22),1,"")</f>
        <v>1</v>
      </c>
      <c r="J751" s="11">
        <v>750</v>
      </c>
      <c r="K751">
        <v>46.104239999999997</v>
      </c>
      <c r="L751">
        <v>-91.211110000000005</v>
      </c>
      <c r="M751" s="4">
        <v>16</v>
      </c>
      <c r="N751" s="4" t="s">
        <v>223</v>
      </c>
      <c r="R751" s="7"/>
      <c r="S751" s="7">
        <v>1</v>
      </c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EZ751" s="42"/>
      <c r="FA751" s="42"/>
      <c r="FB751" s="42"/>
      <c r="FC751" s="42"/>
      <c r="FD751" s="42"/>
    </row>
    <row r="752" spans="2:160">
      <c r="B752" s="28">
        <f t="shared" si="78"/>
        <v>0</v>
      </c>
      <c r="C752" s="28" t="str">
        <f t="shared" si="79"/>
        <v/>
      </c>
      <c r="D752" s="28" t="str">
        <f t="shared" si="80"/>
        <v/>
      </c>
      <c r="E752" s="28" t="str">
        <f t="shared" si="81"/>
        <v/>
      </c>
      <c r="F752" s="28" t="str">
        <f t="shared" si="82"/>
        <v/>
      </c>
      <c r="G752" s="28" t="str">
        <f t="shared" si="83"/>
        <v/>
      </c>
      <c r="H752" s="45" t="str">
        <f>IF(AND(M752&gt;0,M752&lt;=STATS!$C$22),1,"")</f>
        <v/>
      </c>
      <c r="J752" s="11">
        <v>751</v>
      </c>
      <c r="K752">
        <v>46.104239999999997</v>
      </c>
      <c r="L752">
        <v>-91.210269999999994</v>
      </c>
      <c r="M752" s="4">
        <v>17</v>
      </c>
      <c r="N752" s="4" t="s">
        <v>223</v>
      </c>
      <c r="R752" s="7"/>
      <c r="S752" s="7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EZ752" s="42"/>
      <c r="FA752" s="42"/>
      <c r="FB752" s="42"/>
      <c r="FC752" s="42"/>
      <c r="FD752" s="42"/>
    </row>
    <row r="753" spans="2:160">
      <c r="B753" s="28">
        <f t="shared" si="78"/>
        <v>0</v>
      </c>
      <c r="C753" s="28" t="str">
        <f t="shared" si="79"/>
        <v/>
      </c>
      <c r="D753" s="28" t="str">
        <f t="shared" si="80"/>
        <v/>
      </c>
      <c r="E753" s="28">
        <f t="shared" si="81"/>
        <v>0</v>
      </c>
      <c r="F753" s="28">
        <f t="shared" si="82"/>
        <v>0</v>
      </c>
      <c r="G753" s="28" t="str">
        <f t="shared" si="83"/>
        <v/>
      </c>
      <c r="H753" s="45">
        <f>IF(AND(M753&gt;0,M753&lt;=STATS!$C$22),1,"")</f>
        <v>1</v>
      </c>
      <c r="J753" s="11">
        <v>752</v>
      </c>
      <c r="K753">
        <v>46.10425</v>
      </c>
      <c r="L753">
        <v>-91.209429999999998</v>
      </c>
      <c r="M753" s="4">
        <v>16.5</v>
      </c>
      <c r="N753" s="4" t="s">
        <v>223</v>
      </c>
      <c r="R753" s="7"/>
      <c r="S753" s="7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EZ753" s="42"/>
      <c r="FA753" s="42"/>
      <c r="FB753" s="42"/>
      <c r="FC753" s="42"/>
      <c r="FD753" s="42"/>
    </row>
    <row r="754" spans="2:160">
      <c r="B754" s="28">
        <f t="shared" si="78"/>
        <v>0</v>
      </c>
      <c r="C754" s="28" t="str">
        <f t="shared" si="79"/>
        <v/>
      </c>
      <c r="D754" s="28" t="str">
        <f t="shared" si="80"/>
        <v/>
      </c>
      <c r="E754" s="28" t="str">
        <f t="shared" si="81"/>
        <v/>
      </c>
      <c r="F754" s="28" t="str">
        <f t="shared" si="82"/>
        <v/>
      </c>
      <c r="G754" s="28" t="str">
        <f t="shared" si="83"/>
        <v/>
      </c>
      <c r="H754" s="45" t="str">
        <f>IF(AND(M754&gt;0,M754&lt;=STATS!$C$22),1,"")</f>
        <v/>
      </c>
      <c r="J754" s="11">
        <v>753</v>
      </c>
      <c r="K754">
        <v>46.104259999999996</v>
      </c>
      <c r="L754">
        <v>-91.208590000000001</v>
      </c>
      <c r="M754" s="4">
        <v>17</v>
      </c>
      <c r="N754" s="4" t="s">
        <v>223</v>
      </c>
      <c r="R754" s="7"/>
      <c r="S754" s="7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EZ754" s="42"/>
      <c r="FA754" s="42"/>
      <c r="FB754" s="42"/>
      <c r="FC754" s="42"/>
      <c r="FD754" s="42"/>
    </row>
    <row r="755" spans="2:160">
      <c r="B755" s="28">
        <f t="shared" si="78"/>
        <v>0</v>
      </c>
      <c r="C755" s="28" t="str">
        <f t="shared" si="79"/>
        <v/>
      </c>
      <c r="D755" s="28" t="str">
        <f t="shared" si="80"/>
        <v/>
      </c>
      <c r="E755" s="28" t="str">
        <f t="shared" si="81"/>
        <v/>
      </c>
      <c r="F755" s="28" t="str">
        <f t="shared" si="82"/>
        <v/>
      </c>
      <c r="G755" s="28" t="str">
        <f t="shared" si="83"/>
        <v/>
      </c>
      <c r="H755" s="45" t="str">
        <f>IF(AND(M755&gt;0,M755&lt;=STATS!$C$22),1,"")</f>
        <v/>
      </c>
      <c r="J755" s="11">
        <v>754</v>
      </c>
      <c r="K755">
        <v>46.10427</v>
      </c>
      <c r="L755">
        <v>-91.207740000000001</v>
      </c>
      <c r="M755" s="4">
        <v>17</v>
      </c>
      <c r="N755" s="4" t="s">
        <v>223</v>
      </c>
      <c r="R755" s="7"/>
      <c r="S755" s="7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EZ755" s="42"/>
      <c r="FA755" s="42"/>
      <c r="FB755" s="42"/>
      <c r="FC755" s="42"/>
      <c r="FD755" s="42"/>
    </row>
    <row r="756" spans="2:160">
      <c r="B756" s="28">
        <f t="shared" si="78"/>
        <v>0</v>
      </c>
      <c r="C756" s="28" t="str">
        <f t="shared" si="79"/>
        <v/>
      </c>
      <c r="D756" s="28" t="str">
        <f t="shared" si="80"/>
        <v/>
      </c>
      <c r="E756" s="28">
        <f t="shared" si="81"/>
        <v>0</v>
      </c>
      <c r="F756" s="28">
        <f t="shared" si="82"/>
        <v>0</v>
      </c>
      <c r="G756" s="28" t="str">
        <f t="shared" si="83"/>
        <v/>
      </c>
      <c r="H756" s="45">
        <f>IF(AND(M756&gt;0,M756&lt;=STATS!$C$22),1,"")</f>
        <v>1</v>
      </c>
      <c r="J756" s="11">
        <v>755</v>
      </c>
      <c r="K756">
        <v>46.104280000000003</v>
      </c>
      <c r="L756">
        <v>-91.206909999999993</v>
      </c>
      <c r="M756" s="4">
        <v>16</v>
      </c>
      <c r="N756" s="4" t="s">
        <v>223</v>
      </c>
      <c r="R756" s="7"/>
      <c r="S756" s="7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EZ756" s="42"/>
      <c r="FA756" s="42"/>
      <c r="FB756" s="42"/>
      <c r="FC756" s="42"/>
      <c r="FD756" s="42"/>
    </row>
    <row r="757" spans="2:160">
      <c r="B757" s="28">
        <f t="shared" si="78"/>
        <v>0</v>
      </c>
      <c r="C757" s="28" t="str">
        <f t="shared" si="79"/>
        <v/>
      </c>
      <c r="D757" s="28" t="str">
        <f t="shared" si="80"/>
        <v/>
      </c>
      <c r="E757" s="28">
        <f t="shared" si="81"/>
        <v>0</v>
      </c>
      <c r="F757" s="28">
        <f t="shared" si="82"/>
        <v>0</v>
      </c>
      <c r="G757" s="28" t="str">
        <f t="shared" si="83"/>
        <v/>
      </c>
      <c r="H757" s="45">
        <f>IF(AND(M757&gt;0,M757&lt;=STATS!$C$22),1,"")</f>
        <v>1</v>
      </c>
      <c r="J757" s="11">
        <v>756</v>
      </c>
      <c r="K757">
        <v>46.104289999999999</v>
      </c>
      <c r="L757">
        <v>-91.206059999999994</v>
      </c>
      <c r="M757" s="4">
        <v>16</v>
      </c>
      <c r="N757" s="4" t="s">
        <v>225</v>
      </c>
      <c r="R757" s="7"/>
      <c r="S757" s="7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EZ757" s="42"/>
      <c r="FA757" s="42"/>
      <c r="FB757" s="42"/>
      <c r="FC757" s="42"/>
      <c r="FD757" s="42"/>
    </row>
    <row r="758" spans="2:160">
      <c r="B758" s="28">
        <f t="shared" si="78"/>
        <v>0</v>
      </c>
      <c r="C758" s="28" t="str">
        <f t="shared" si="79"/>
        <v/>
      </c>
      <c r="D758" s="28" t="str">
        <f t="shared" si="80"/>
        <v/>
      </c>
      <c r="E758" s="28">
        <f t="shared" si="81"/>
        <v>0</v>
      </c>
      <c r="F758" s="28">
        <f t="shared" si="82"/>
        <v>0</v>
      </c>
      <c r="G758" s="28" t="str">
        <f t="shared" si="83"/>
        <v/>
      </c>
      <c r="H758" s="45">
        <f>IF(AND(M758&gt;0,M758&lt;=STATS!$C$22),1,"")</f>
        <v>1</v>
      </c>
      <c r="J758" s="11">
        <v>757</v>
      </c>
      <c r="K758">
        <v>46.104300000000002</v>
      </c>
      <c r="L758">
        <v>-91.205219999999997</v>
      </c>
      <c r="M758" s="4">
        <v>15.5</v>
      </c>
      <c r="N758" s="4" t="s">
        <v>223</v>
      </c>
      <c r="R758" s="7"/>
      <c r="S758" s="7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EZ758" s="42"/>
      <c r="FA758" s="42"/>
      <c r="FB758" s="42"/>
      <c r="FC758" s="42"/>
      <c r="FD758" s="42"/>
    </row>
    <row r="759" spans="2:160">
      <c r="B759" s="28">
        <f t="shared" si="78"/>
        <v>1</v>
      </c>
      <c r="C759" s="28">
        <f t="shared" si="79"/>
        <v>1</v>
      </c>
      <c r="D759" s="28" t="str">
        <f t="shared" si="80"/>
        <v/>
      </c>
      <c r="E759" s="28">
        <f t="shared" si="81"/>
        <v>1</v>
      </c>
      <c r="F759" s="28">
        <f t="shared" si="82"/>
        <v>0</v>
      </c>
      <c r="G759" s="28">
        <f t="shared" si="83"/>
        <v>15</v>
      </c>
      <c r="H759" s="45">
        <f>IF(AND(M759&gt;0,M759&lt;=STATS!$C$22),1,"")</f>
        <v>1</v>
      </c>
      <c r="J759" s="11">
        <v>758</v>
      </c>
      <c r="K759">
        <v>46.104309999999998</v>
      </c>
      <c r="L759">
        <v>-91.20438</v>
      </c>
      <c r="M759" s="4">
        <v>15</v>
      </c>
      <c r="N759" s="4" t="s">
        <v>223</v>
      </c>
      <c r="R759" s="7"/>
      <c r="S759" s="7">
        <v>1</v>
      </c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EZ759" s="42"/>
      <c r="FA759" s="42"/>
      <c r="FB759" s="42"/>
      <c r="FC759" s="42"/>
      <c r="FD759" s="42"/>
    </row>
    <row r="760" spans="2:160">
      <c r="B760" s="28">
        <f t="shared" si="78"/>
        <v>0</v>
      </c>
      <c r="C760" s="28" t="str">
        <f t="shared" si="79"/>
        <v/>
      </c>
      <c r="D760" s="28" t="str">
        <f t="shared" si="80"/>
        <v/>
      </c>
      <c r="E760" s="28">
        <f t="shared" si="81"/>
        <v>0</v>
      </c>
      <c r="F760" s="28">
        <f t="shared" si="82"/>
        <v>0</v>
      </c>
      <c r="G760" s="28" t="str">
        <f t="shared" si="83"/>
        <v/>
      </c>
      <c r="H760" s="45">
        <f>IF(AND(M760&gt;0,M760&lt;=STATS!$C$22),1,"")</f>
        <v>1</v>
      </c>
      <c r="J760" s="11">
        <v>759</v>
      </c>
      <c r="K760">
        <v>46.104320000000001</v>
      </c>
      <c r="L760">
        <v>-91.203540000000004</v>
      </c>
      <c r="M760" s="4">
        <v>16</v>
      </c>
      <c r="N760" s="4" t="s">
        <v>223</v>
      </c>
      <c r="R760" s="7"/>
      <c r="S760" s="7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EZ760" s="42"/>
      <c r="FA760" s="42"/>
      <c r="FB760" s="42"/>
      <c r="FC760" s="42"/>
      <c r="FD760" s="42"/>
    </row>
    <row r="761" spans="2:160">
      <c r="B761" s="28">
        <f t="shared" si="78"/>
        <v>0</v>
      </c>
      <c r="C761" s="28" t="str">
        <f t="shared" si="79"/>
        <v/>
      </c>
      <c r="D761" s="28" t="str">
        <f t="shared" si="80"/>
        <v/>
      </c>
      <c r="E761" s="28">
        <f t="shared" si="81"/>
        <v>0</v>
      </c>
      <c r="F761" s="28">
        <f t="shared" si="82"/>
        <v>0</v>
      </c>
      <c r="G761" s="28" t="str">
        <f t="shared" si="83"/>
        <v/>
      </c>
      <c r="H761" s="45">
        <f>IF(AND(M761&gt;0,M761&lt;=STATS!$C$22),1,"")</f>
        <v>1</v>
      </c>
      <c r="J761" s="11">
        <v>760</v>
      </c>
      <c r="K761">
        <v>46.104320000000001</v>
      </c>
      <c r="L761">
        <v>-91.202699999999993</v>
      </c>
      <c r="M761" s="4">
        <v>16.5</v>
      </c>
      <c r="N761" s="4" t="s">
        <v>223</v>
      </c>
      <c r="R761" s="7"/>
      <c r="S761" s="7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EZ761" s="42"/>
      <c r="FA761" s="42"/>
      <c r="FB761" s="42"/>
      <c r="FC761" s="42"/>
      <c r="FD761" s="42"/>
    </row>
    <row r="762" spans="2:160">
      <c r="B762" s="28">
        <f t="shared" si="78"/>
        <v>0</v>
      </c>
      <c r="C762" s="28" t="str">
        <f t="shared" si="79"/>
        <v/>
      </c>
      <c r="D762" s="28" t="str">
        <f t="shared" si="80"/>
        <v/>
      </c>
      <c r="E762" s="28">
        <f t="shared" si="81"/>
        <v>0</v>
      </c>
      <c r="F762" s="28">
        <f t="shared" si="82"/>
        <v>0</v>
      </c>
      <c r="G762" s="28" t="str">
        <f t="shared" si="83"/>
        <v/>
      </c>
      <c r="H762" s="45">
        <f>IF(AND(M762&gt;0,M762&lt;=STATS!$C$22),1,"")</f>
        <v>1</v>
      </c>
      <c r="J762" s="11">
        <v>761</v>
      </c>
      <c r="K762">
        <v>46.104329999999997</v>
      </c>
      <c r="L762">
        <v>-91.201859999999996</v>
      </c>
      <c r="M762" s="4">
        <v>15.5</v>
      </c>
      <c r="N762" s="4" t="s">
        <v>223</v>
      </c>
      <c r="R762" s="7"/>
      <c r="S762" s="7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EZ762" s="42"/>
      <c r="FA762" s="42"/>
      <c r="FB762" s="42"/>
      <c r="FC762" s="42"/>
      <c r="FD762" s="42"/>
    </row>
    <row r="763" spans="2:160">
      <c r="B763" s="28">
        <f t="shared" si="78"/>
        <v>0</v>
      </c>
      <c r="C763" s="28" t="str">
        <f t="shared" si="79"/>
        <v/>
      </c>
      <c r="D763" s="28" t="str">
        <f t="shared" si="80"/>
        <v/>
      </c>
      <c r="E763" s="28">
        <f t="shared" si="81"/>
        <v>0</v>
      </c>
      <c r="F763" s="28">
        <f t="shared" si="82"/>
        <v>0</v>
      </c>
      <c r="G763" s="28" t="str">
        <f t="shared" si="83"/>
        <v/>
      </c>
      <c r="H763" s="45">
        <f>IF(AND(M763&gt;0,M763&lt;=STATS!$C$22),1,"")</f>
        <v>1</v>
      </c>
      <c r="J763" s="11">
        <v>762</v>
      </c>
      <c r="K763">
        <v>46.104340000000001</v>
      </c>
      <c r="L763">
        <v>-91.20102</v>
      </c>
      <c r="M763" s="4">
        <v>15</v>
      </c>
      <c r="N763" s="4" t="s">
        <v>223</v>
      </c>
      <c r="R763" s="7"/>
      <c r="S763" s="7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EZ763" s="42"/>
      <c r="FA763" s="42"/>
      <c r="FB763" s="42"/>
      <c r="FC763" s="42"/>
      <c r="FD763" s="42"/>
    </row>
    <row r="764" spans="2:160">
      <c r="B764" s="28">
        <f t="shared" si="78"/>
        <v>0</v>
      </c>
      <c r="C764" s="28" t="str">
        <f t="shared" si="79"/>
        <v/>
      </c>
      <c r="D764" s="28" t="str">
        <f t="shared" si="80"/>
        <v/>
      </c>
      <c r="E764" s="28">
        <f t="shared" si="81"/>
        <v>0</v>
      </c>
      <c r="F764" s="28">
        <f t="shared" si="82"/>
        <v>0</v>
      </c>
      <c r="G764" s="28" t="str">
        <f t="shared" si="83"/>
        <v/>
      </c>
      <c r="H764" s="45">
        <f>IF(AND(M764&gt;0,M764&lt;=STATS!$C$22),1,"")</f>
        <v>1</v>
      </c>
      <c r="J764" s="11">
        <v>763</v>
      </c>
      <c r="K764">
        <v>46.104349999999997</v>
      </c>
      <c r="L764">
        <v>-91.200180000000003</v>
      </c>
      <c r="M764" s="4">
        <v>14.5</v>
      </c>
      <c r="N764" s="4" t="s">
        <v>223</v>
      </c>
      <c r="R764" s="7"/>
      <c r="S764" s="7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EZ764" s="42"/>
      <c r="FA764" s="42"/>
      <c r="FB764" s="42"/>
      <c r="FC764" s="42"/>
      <c r="FD764" s="42"/>
    </row>
    <row r="765" spans="2:160">
      <c r="B765" s="28">
        <f t="shared" si="78"/>
        <v>0</v>
      </c>
      <c r="C765" s="28" t="str">
        <f t="shared" si="79"/>
        <v/>
      </c>
      <c r="D765" s="28" t="str">
        <f t="shared" si="80"/>
        <v/>
      </c>
      <c r="E765" s="28">
        <f t="shared" si="81"/>
        <v>0</v>
      </c>
      <c r="F765" s="28">
        <f t="shared" si="82"/>
        <v>0</v>
      </c>
      <c r="G765" s="28" t="str">
        <f t="shared" si="83"/>
        <v/>
      </c>
      <c r="H765" s="45">
        <f>IF(AND(M765&gt;0,M765&lt;=STATS!$C$22),1,"")</f>
        <v>1</v>
      </c>
      <c r="J765" s="11">
        <v>764</v>
      </c>
      <c r="K765">
        <v>46.10436</v>
      </c>
      <c r="L765">
        <v>-91.199340000000007</v>
      </c>
      <c r="M765" s="4">
        <v>13.5</v>
      </c>
      <c r="N765" s="4" t="s">
        <v>223</v>
      </c>
      <c r="R765" s="7"/>
      <c r="S765" s="7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EZ765" s="42"/>
      <c r="FA765" s="42"/>
      <c r="FB765" s="42"/>
      <c r="FC765" s="42"/>
      <c r="FD765" s="42"/>
    </row>
    <row r="766" spans="2:160">
      <c r="B766" s="28">
        <f t="shared" si="78"/>
        <v>0</v>
      </c>
      <c r="C766" s="28" t="str">
        <f t="shared" si="79"/>
        <v/>
      </c>
      <c r="D766" s="28" t="str">
        <f t="shared" si="80"/>
        <v/>
      </c>
      <c r="E766" s="28">
        <f t="shared" si="81"/>
        <v>0</v>
      </c>
      <c r="F766" s="28">
        <f t="shared" si="82"/>
        <v>0</v>
      </c>
      <c r="G766" s="28" t="str">
        <f t="shared" si="83"/>
        <v/>
      </c>
      <c r="H766" s="45">
        <f>IF(AND(M766&gt;0,M766&lt;=STATS!$C$22),1,"")</f>
        <v>1</v>
      </c>
      <c r="J766" s="11">
        <v>765</v>
      </c>
      <c r="K766">
        <v>46.104370000000003</v>
      </c>
      <c r="L766">
        <v>-91.198499999999996</v>
      </c>
      <c r="M766" s="4">
        <v>6</v>
      </c>
      <c r="N766" s="4" t="s">
        <v>225</v>
      </c>
      <c r="R766" s="7"/>
      <c r="S766" s="7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EZ766" s="42"/>
      <c r="FA766" s="42"/>
      <c r="FB766" s="42"/>
      <c r="FC766" s="42"/>
      <c r="FD766" s="42"/>
    </row>
    <row r="767" spans="2:160">
      <c r="B767" s="28">
        <f t="shared" si="78"/>
        <v>0</v>
      </c>
      <c r="C767" s="28" t="str">
        <f t="shared" si="79"/>
        <v/>
      </c>
      <c r="D767" s="28" t="str">
        <f t="shared" si="80"/>
        <v/>
      </c>
      <c r="E767" s="28">
        <f t="shared" si="81"/>
        <v>0</v>
      </c>
      <c r="F767" s="28">
        <f t="shared" si="82"/>
        <v>0</v>
      </c>
      <c r="G767" s="28" t="str">
        <f t="shared" si="83"/>
        <v/>
      </c>
      <c r="H767" s="45">
        <f>IF(AND(M767&gt;0,M767&lt;=STATS!$C$22),1,"")</f>
        <v>1</v>
      </c>
      <c r="J767" s="11">
        <v>766</v>
      </c>
      <c r="K767">
        <v>46.104379999999999</v>
      </c>
      <c r="L767">
        <v>-91.197659999999999</v>
      </c>
      <c r="M767" s="4">
        <v>5.5</v>
      </c>
      <c r="N767" s="4" t="s">
        <v>223</v>
      </c>
      <c r="R767" s="7"/>
      <c r="S767" s="7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EZ767" s="42"/>
      <c r="FA767" s="42"/>
      <c r="FB767" s="42"/>
      <c r="FC767" s="42"/>
      <c r="FD767" s="42"/>
    </row>
    <row r="768" spans="2:160">
      <c r="B768" s="28">
        <f t="shared" si="78"/>
        <v>0</v>
      </c>
      <c r="C768" s="28" t="str">
        <f t="shared" si="79"/>
        <v/>
      </c>
      <c r="D768" s="28" t="str">
        <f t="shared" si="80"/>
        <v/>
      </c>
      <c r="E768" s="28">
        <f t="shared" si="81"/>
        <v>0</v>
      </c>
      <c r="F768" s="28">
        <f t="shared" si="82"/>
        <v>0</v>
      </c>
      <c r="G768" s="28" t="str">
        <f t="shared" si="83"/>
        <v/>
      </c>
      <c r="H768" s="45">
        <f>IF(AND(M768&gt;0,M768&lt;=STATS!$C$22),1,"")</f>
        <v>1</v>
      </c>
      <c r="J768" s="11">
        <v>767</v>
      </c>
      <c r="K768">
        <v>46.104390000000002</v>
      </c>
      <c r="L768">
        <v>-91.196809999999999</v>
      </c>
      <c r="M768" s="4">
        <v>5.5</v>
      </c>
      <c r="N768" s="4" t="s">
        <v>223</v>
      </c>
      <c r="R768" s="7"/>
      <c r="S768" s="7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EZ768" s="42"/>
      <c r="FA768" s="42"/>
      <c r="FB768" s="42"/>
      <c r="FC768" s="42"/>
      <c r="FD768" s="42"/>
    </row>
    <row r="769" spans="2:160">
      <c r="B769" s="28">
        <f t="shared" si="78"/>
        <v>0</v>
      </c>
      <c r="C769" s="28" t="str">
        <f t="shared" si="79"/>
        <v/>
      </c>
      <c r="D769" s="28" t="str">
        <f t="shared" si="80"/>
        <v/>
      </c>
      <c r="E769" s="28">
        <f t="shared" si="81"/>
        <v>0</v>
      </c>
      <c r="F769" s="28">
        <f t="shared" si="82"/>
        <v>0</v>
      </c>
      <c r="G769" s="28" t="str">
        <f t="shared" si="83"/>
        <v/>
      </c>
      <c r="H769" s="45">
        <f>IF(AND(M769&gt;0,M769&lt;=STATS!$C$22),1,"")</f>
        <v>1</v>
      </c>
      <c r="J769" s="11">
        <v>768</v>
      </c>
      <c r="K769">
        <v>46.104399999999998</v>
      </c>
      <c r="L769">
        <v>-91.195970000000003</v>
      </c>
      <c r="M769" s="4">
        <v>5</v>
      </c>
      <c r="N769" s="4" t="s">
        <v>223</v>
      </c>
      <c r="R769" s="7"/>
      <c r="S769" s="7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EZ769" s="42"/>
      <c r="FA769" s="42"/>
      <c r="FB769" s="42"/>
      <c r="FC769" s="42"/>
      <c r="FD769" s="42"/>
    </row>
    <row r="770" spans="2:160">
      <c r="B770" s="28">
        <f t="shared" ref="B770:B833" si="84">COUNT(R770:EY770,FE770:FM770)</f>
        <v>0</v>
      </c>
      <c r="C770" s="28" t="str">
        <f t="shared" ref="C770:C833" si="85">IF(COUNT(R770:EY770,FE770:FM770)&gt;0,COUNT(R770:EY770,FE770:FM770),"")</f>
        <v/>
      </c>
      <c r="D770" s="28" t="str">
        <f t="shared" ref="D770:D833" si="86">IF(COUNT(T770:BJ770,BL770:BT770,BV770:CB770,CD770:EY770,FE770:FM770)&gt;0,COUNT(T770:BJ770,BL770:BT770,BV770:CB770,CD770:EY770,FE770:FM770),"")</f>
        <v/>
      </c>
      <c r="E770" s="28">
        <f t="shared" ref="E770:E833" si="87">IF(H770=1,COUNT(R770:EY770,FE770:FM770),"")</f>
        <v>0</v>
      </c>
      <c r="F770" s="28">
        <f t="shared" ref="F770:F833" si="88">IF(H770=1,COUNT(T770:BJ770,BL770:BT770,BV770:CB770,CD770:EY770,FE770:FM770),"")</f>
        <v>0</v>
      </c>
      <c r="G770" s="28" t="str">
        <f t="shared" ref="G770:G833" si="89">IF($B770&gt;=1,$M770,"")</f>
        <v/>
      </c>
      <c r="H770" s="45">
        <f>IF(AND(M770&gt;0,M770&lt;=STATS!$C$22),1,"")</f>
        <v>1</v>
      </c>
      <c r="J770" s="11">
        <v>769</v>
      </c>
      <c r="K770">
        <v>46.104399999999998</v>
      </c>
      <c r="L770">
        <v>-91.195130000000006</v>
      </c>
      <c r="M770" s="4">
        <v>4.5</v>
      </c>
      <c r="N770" s="4" t="s">
        <v>225</v>
      </c>
      <c r="R770" s="7"/>
      <c r="S770" s="7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EZ770" s="42"/>
      <c r="FA770" s="42"/>
      <c r="FB770" s="42"/>
      <c r="FC770" s="42"/>
      <c r="FD770" s="42"/>
    </row>
    <row r="771" spans="2:160">
      <c r="B771" s="28">
        <f t="shared" si="84"/>
        <v>0</v>
      </c>
      <c r="C771" s="28" t="str">
        <f t="shared" si="85"/>
        <v/>
      </c>
      <c r="D771" s="28" t="str">
        <f t="shared" si="86"/>
        <v/>
      </c>
      <c r="E771" s="28">
        <f t="shared" si="87"/>
        <v>0</v>
      </c>
      <c r="F771" s="28">
        <f t="shared" si="88"/>
        <v>0</v>
      </c>
      <c r="G771" s="28" t="str">
        <f t="shared" si="89"/>
        <v/>
      </c>
      <c r="H771" s="45">
        <f>IF(AND(M771&gt;0,M771&lt;=STATS!$C$22),1,"")</f>
        <v>1</v>
      </c>
      <c r="J771" s="11">
        <v>770</v>
      </c>
      <c r="K771">
        <v>46.104410000000001</v>
      </c>
      <c r="L771">
        <v>-91.194289999999995</v>
      </c>
      <c r="M771" s="4">
        <v>3</v>
      </c>
      <c r="N771" s="4" t="s">
        <v>224</v>
      </c>
      <c r="R771" s="7"/>
      <c r="S771" s="7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EZ771" s="42"/>
      <c r="FA771" s="42"/>
      <c r="FB771" s="42"/>
      <c r="FC771" s="42"/>
      <c r="FD771" s="42"/>
    </row>
    <row r="772" spans="2:160">
      <c r="B772" s="28">
        <f t="shared" si="84"/>
        <v>0</v>
      </c>
      <c r="C772" s="28" t="str">
        <f t="shared" si="85"/>
        <v/>
      </c>
      <c r="D772" s="28" t="str">
        <f t="shared" si="86"/>
        <v/>
      </c>
      <c r="E772" s="28" t="str">
        <f t="shared" si="87"/>
        <v/>
      </c>
      <c r="F772" s="28" t="str">
        <f t="shared" si="88"/>
        <v/>
      </c>
      <c r="G772" s="28" t="str">
        <f t="shared" si="89"/>
        <v/>
      </c>
      <c r="H772" s="45" t="str">
        <f>IF(AND(M772&gt;0,M772&lt;=STATS!$C$22),1,"")</f>
        <v/>
      </c>
      <c r="J772" s="11">
        <v>771</v>
      </c>
      <c r="K772">
        <v>46.104660000000003</v>
      </c>
      <c r="L772">
        <v>-91.226259999999996</v>
      </c>
      <c r="M772" s="4">
        <v>21.5</v>
      </c>
      <c r="R772" s="7"/>
      <c r="S772" s="7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EZ772" s="42"/>
      <c r="FA772" s="42"/>
      <c r="FB772" s="42"/>
      <c r="FC772" s="42"/>
      <c r="FD772" s="42"/>
    </row>
    <row r="773" spans="2:160">
      <c r="B773" s="28">
        <f t="shared" si="84"/>
        <v>0</v>
      </c>
      <c r="C773" s="28" t="str">
        <f t="shared" si="85"/>
        <v/>
      </c>
      <c r="D773" s="28" t="str">
        <f t="shared" si="86"/>
        <v/>
      </c>
      <c r="E773" s="28" t="str">
        <f t="shared" si="87"/>
        <v/>
      </c>
      <c r="F773" s="28" t="str">
        <f t="shared" si="88"/>
        <v/>
      </c>
      <c r="G773" s="28" t="str">
        <f t="shared" si="89"/>
        <v/>
      </c>
      <c r="H773" s="45" t="str">
        <f>IF(AND(M773&gt;0,M773&lt;=STATS!$C$22),1,"")</f>
        <v/>
      </c>
      <c r="J773" s="11">
        <v>772</v>
      </c>
      <c r="K773">
        <v>46.104669999999999</v>
      </c>
      <c r="L773">
        <v>-91.22542</v>
      </c>
      <c r="M773" s="4">
        <v>26.5</v>
      </c>
      <c r="R773" s="7"/>
      <c r="S773" s="7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EZ773" s="42"/>
      <c r="FA773" s="42"/>
      <c r="FB773" s="42"/>
      <c r="FC773" s="42"/>
      <c r="FD773" s="42"/>
    </row>
    <row r="774" spans="2:160">
      <c r="B774" s="28">
        <f t="shared" si="84"/>
        <v>0</v>
      </c>
      <c r="C774" s="28" t="str">
        <f t="shared" si="85"/>
        <v/>
      </c>
      <c r="D774" s="28" t="str">
        <f t="shared" si="86"/>
        <v/>
      </c>
      <c r="E774" s="28" t="str">
        <f t="shared" si="87"/>
        <v/>
      </c>
      <c r="F774" s="28" t="str">
        <f t="shared" si="88"/>
        <v/>
      </c>
      <c r="G774" s="28" t="str">
        <f t="shared" si="89"/>
        <v/>
      </c>
      <c r="H774" s="45" t="str">
        <f>IF(AND(M774&gt;0,M774&lt;=STATS!$C$22),1,"")</f>
        <v/>
      </c>
      <c r="J774" s="11">
        <v>773</v>
      </c>
      <c r="K774">
        <v>46.104680000000002</v>
      </c>
      <c r="L774">
        <v>-91.224580000000003</v>
      </c>
      <c r="M774" s="4">
        <v>24</v>
      </c>
      <c r="R774" s="7"/>
      <c r="S774" s="7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EZ774" s="42"/>
      <c r="FA774" s="42"/>
      <c r="FB774" s="42"/>
      <c r="FC774" s="42"/>
      <c r="FD774" s="42"/>
    </row>
    <row r="775" spans="2:160">
      <c r="B775" s="28">
        <f t="shared" si="84"/>
        <v>0</v>
      </c>
      <c r="C775" s="28" t="str">
        <f t="shared" si="85"/>
        <v/>
      </c>
      <c r="D775" s="28" t="str">
        <f t="shared" si="86"/>
        <v/>
      </c>
      <c r="E775" s="28" t="str">
        <f t="shared" si="87"/>
        <v/>
      </c>
      <c r="F775" s="28" t="str">
        <f t="shared" si="88"/>
        <v/>
      </c>
      <c r="G775" s="28" t="str">
        <f t="shared" si="89"/>
        <v/>
      </c>
      <c r="H775" s="45" t="str">
        <f>IF(AND(M775&gt;0,M775&lt;=STATS!$C$22),1,"")</f>
        <v/>
      </c>
      <c r="J775" s="11">
        <v>774</v>
      </c>
      <c r="K775">
        <v>46.104689999999998</v>
      </c>
      <c r="L775">
        <v>-91.223730000000003</v>
      </c>
      <c r="M775" s="4">
        <v>22</v>
      </c>
      <c r="N775" s="4" t="s">
        <v>225</v>
      </c>
      <c r="R775" s="7"/>
      <c r="S775" s="7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EZ775" s="42"/>
      <c r="FA775" s="42"/>
      <c r="FB775" s="42"/>
      <c r="FC775" s="42"/>
      <c r="FD775" s="42"/>
    </row>
    <row r="776" spans="2:160">
      <c r="B776" s="28">
        <f t="shared" si="84"/>
        <v>0</v>
      </c>
      <c r="C776" s="28" t="str">
        <f t="shared" si="85"/>
        <v/>
      </c>
      <c r="D776" s="28" t="str">
        <f t="shared" si="86"/>
        <v/>
      </c>
      <c r="E776" s="28" t="str">
        <f t="shared" si="87"/>
        <v/>
      </c>
      <c r="F776" s="28" t="str">
        <f t="shared" si="88"/>
        <v/>
      </c>
      <c r="G776" s="28" t="str">
        <f t="shared" si="89"/>
        <v/>
      </c>
      <c r="H776" s="45" t="str">
        <f>IF(AND(M776&gt;0,M776&lt;=STATS!$C$22),1,"")</f>
        <v/>
      </c>
      <c r="J776" s="11">
        <v>775</v>
      </c>
      <c r="K776">
        <v>46.104700000000001</v>
      </c>
      <c r="L776">
        <v>-91.222890000000007</v>
      </c>
      <c r="M776" s="4">
        <v>40</v>
      </c>
      <c r="R776" s="7"/>
      <c r="S776" s="7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EZ776" s="42"/>
      <c r="FA776" s="42"/>
      <c r="FB776" s="42"/>
      <c r="FC776" s="42"/>
      <c r="FD776" s="42"/>
    </row>
    <row r="777" spans="2:160">
      <c r="B777" s="28">
        <f t="shared" si="84"/>
        <v>0</v>
      </c>
      <c r="C777" s="28" t="str">
        <f t="shared" si="85"/>
        <v/>
      </c>
      <c r="D777" s="28" t="str">
        <f t="shared" si="86"/>
        <v/>
      </c>
      <c r="E777" s="28" t="str">
        <f t="shared" si="87"/>
        <v/>
      </c>
      <c r="F777" s="28" t="str">
        <f t="shared" si="88"/>
        <v/>
      </c>
      <c r="G777" s="28" t="str">
        <f t="shared" si="89"/>
        <v/>
      </c>
      <c r="H777" s="45" t="str">
        <f>IF(AND(M777&gt;0,M777&lt;=STATS!$C$22),1,"")</f>
        <v/>
      </c>
      <c r="J777" s="11">
        <v>776</v>
      </c>
      <c r="K777">
        <v>46.104700000000001</v>
      </c>
      <c r="L777">
        <v>-91.222049999999996</v>
      </c>
      <c r="M777" s="4">
        <v>46.5</v>
      </c>
      <c r="R777" s="7"/>
      <c r="S777" s="7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EZ777" s="42"/>
      <c r="FA777" s="42"/>
      <c r="FB777" s="42"/>
      <c r="FC777" s="42"/>
      <c r="FD777" s="42"/>
    </row>
    <row r="778" spans="2:160">
      <c r="B778" s="28">
        <f t="shared" si="84"/>
        <v>0</v>
      </c>
      <c r="C778" s="28" t="str">
        <f t="shared" si="85"/>
        <v/>
      </c>
      <c r="D778" s="28" t="str">
        <f t="shared" si="86"/>
        <v/>
      </c>
      <c r="E778" s="28" t="str">
        <f t="shared" si="87"/>
        <v/>
      </c>
      <c r="F778" s="28" t="str">
        <f t="shared" si="88"/>
        <v/>
      </c>
      <c r="G778" s="28" t="str">
        <f t="shared" si="89"/>
        <v/>
      </c>
      <c r="H778" s="45" t="str">
        <f>IF(AND(M778&gt;0,M778&lt;=STATS!$C$22),1,"")</f>
        <v/>
      </c>
      <c r="J778" s="11">
        <v>777</v>
      </c>
      <c r="K778">
        <v>46.104709999999997</v>
      </c>
      <c r="L778">
        <v>-91.221209999999999</v>
      </c>
      <c r="M778" s="4">
        <v>43</v>
      </c>
      <c r="R778" s="7"/>
      <c r="S778" s="7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EZ778" s="42"/>
      <c r="FA778" s="42"/>
      <c r="FB778" s="42"/>
      <c r="FC778" s="42"/>
      <c r="FD778" s="42"/>
    </row>
    <row r="779" spans="2:160">
      <c r="B779" s="28">
        <f t="shared" si="84"/>
        <v>0</v>
      </c>
      <c r="C779" s="28" t="str">
        <f t="shared" si="85"/>
        <v/>
      </c>
      <c r="D779" s="28" t="str">
        <f t="shared" si="86"/>
        <v/>
      </c>
      <c r="E779" s="28" t="str">
        <f t="shared" si="87"/>
        <v/>
      </c>
      <c r="F779" s="28" t="str">
        <f t="shared" si="88"/>
        <v/>
      </c>
      <c r="G779" s="28" t="str">
        <f t="shared" si="89"/>
        <v/>
      </c>
      <c r="H779" s="45" t="str">
        <f>IF(AND(M779&gt;0,M779&lt;=STATS!$C$22),1,"")</f>
        <v/>
      </c>
      <c r="J779" s="11">
        <v>778</v>
      </c>
      <c r="K779">
        <v>46.10472</v>
      </c>
      <c r="L779">
        <v>-91.220370000000003</v>
      </c>
      <c r="M779" s="4">
        <v>36</v>
      </c>
      <c r="R779" s="7"/>
      <c r="S779" s="7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EZ779" s="42"/>
      <c r="FA779" s="42"/>
      <c r="FB779" s="42"/>
      <c r="FC779" s="42"/>
      <c r="FD779" s="42"/>
    </row>
    <row r="780" spans="2:160">
      <c r="B780" s="28">
        <f t="shared" si="84"/>
        <v>0</v>
      </c>
      <c r="C780" s="28" t="str">
        <f t="shared" si="85"/>
        <v/>
      </c>
      <c r="D780" s="28" t="str">
        <f t="shared" si="86"/>
        <v/>
      </c>
      <c r="E780" s="28">
        <f t="shared" si="87"/>
        <v>0</v>
      </c>
      <c r="F780" s="28">
        <f t="shared" si="88"/>
        <v>0</v>
      </c>
      <c r="G780" s="28" t="str">
        <f t="shared" si="89"/>
        <v/>
      </c>
      <c r="H780" s="45">
        <f>IF(AND(M780&gt;0,M780&lt;=STATS!$C$22),1,"")</f>
        <v>1</v>
      </c>
      <c r="J780" s="11">
        <v>779</v>
      </c>
      <c r="K780">
        <v>46.104730000000004</v>
      </c>
      <c r="L780">
        <v>-91.219530000000006</v>
      </c>
      <c r="M780" s="4">
        <v>14</v>
      </c>
      <c r="N780" s="4" t="s">
        <v>225</v>
      </c>
      <c r="R780" s="7"/>
      <c r="S780" s="7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EZ780" s="42"/>
      <c r="FA780" s="42"/>
      <c r="FB780" s="42"/>
      <c r="FC780" s="42"/>
      <c r="FD780" s="42"/>
    </row>
    <row r="781" spans="2:160">
      <c r="B781" s="28">
        <f t="shared" si="84"/>
        <v>0</v>
      </c>
      <c r="C781" s="28" t="str">
        <f t="shared" si="85"/>
        <v/>
      </c>
      <c r="D781" s="28" t="str">
        <f t="shared" si="86"/>
        <v/>
      </c>
      <c r="E781" s="28" t="str">
        <f t="shared" si="87"/>
        <v/>
      </c>
      <c r="F781" s="28" t="str">
        <f t="shared" si="88"/>
        <v/>
      </c>
      <c r="G781" s="28" t="str">
        <f t="shared" si="89"/>
        <v/>
      </c>
      <c r="H781" s="45" t="str">
        <f>IF(AND(M781&gt;0,M781&lt;=STATS!$C$22),1,"")</f>
        <v/>
      </c>
      <c r="J781" s="11">
        <v>780</v>
      </c>
      <c r="K781">
        <v>46.10474</v>
      </c>
      <c r="L781">
        <v>-91.218689999999995</v>
      </c>
      <c r="M781" s="4">
        <v>23</v>
      </c>
      <c r="R781" s="7"/>
      <c r="S781" s="7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EZ781" s="42"/>
      <c r="FA781" s="42"/>
      <c r="FB781" s="42"/>
      <c r="FC781" s="42"/>
      <c r="FD781" s="42"/>
    </row>
    <row r="782" spans="2:160">
      <c r="B782" s="28">
        <f t="shared" si="84"/>
        <v>0</v>
      </c>
      <c r="C782" s="28" t="str">
        <f t="shared" si="85"/>
        <v/>
      </c>
      <c r="D782" s="28" t="str">
        <f t="shared" si="86"/>
        <v/>
      </c>
      <c r="E782" s="28" t="str">
        <f t="shared" si="87"/>
        <v/>
      </c>
      <c r="F782" s="28" t="str">
        <f t="shared" si="88"/>
        <v/>
      </c>
      <c r="G782" s="28" t="str">
        <f t="shared" si="89"/>
        <v/>
      </c>
      <c r="H782" s="45" t="str">
        <f>IF(AND(M782&gt;0,M782&lt;=STATS!$C$22),1,"")</f>
        <v/>
      </c>
      <c r="J782" s="11">
        <v>781</v>
      </c>
      <c r="K782">
        <v>46.104750000000003</v>
      </c>
      <c r="L782">
        <v>-91.217849999999999</v>
      </c>
      <c r="M782" s="4">
        <v>23.5</v>
      </c>
      <c r="R782" s="7"/>
      <c r="S782" s="7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EZ782" s="42"/>
      <c r="FA782" s="42"/>
      <c r="FB782" s="42"/>
      <c r="FC782" s="42"/>
      <c r="FD782" s="42"/>
    </row>
    <row r="783" spans="2:160">
      <c r="B783" s="28">
        <f t="shared" si="84"/>
        <v>0</v>
      </c>
      <c r="C783" s="28" t="str">
        <f t="shared" si="85"/>
        <v/>
      </c>
      <c r="D783" s="28" t="str">
        <f t="shared" si="86"/>
        <v/>
      </c>
      <c r="E783" s="28" t="str">
        <f t="shared" si="87"/>
        <v/>
      </c>
      <c r="F783" s="28" t="str">
        <f t="shared" si="88"/>
        <v/>
      </c>
      <c r="G783" s="28" t="str">
        <f t="shared" si="89"/>
        <v/>
      </c>
      <c r="H783" s="45" t="str">
        <f>IF(AND(M783&gt;0,M783&lt;=STATS!$C$22),1,"")</f>
        <v/>
      </c>
      <c r="J783" s="11">
        <v>782</v>
      </c>
      <c r="K783">
        <v>46.104759999999999</v>
      </c>
      <c r="L783">
        <v>-91.217010000000002</v>
      </c>
      <c r="M783" s="4">
        <v>23</v>
      </c>
      <c r="R783" s="7"/>
      <c r="S783" s="7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EZ783" s="42"/>
      <c r="FA783" s="42"/>
      <c r="FB783" s="42"/>
      <c r="FC783" s="42"/>
      <c r="FD783" s="42"/>
    </row>
    <row r="784" spans="2:160">
      <c r="B784" s="28">
        <f t="shared" si="84"/>
        <v>0</v>
      </c>
      <c r="C784" s="28" t="str">
        <f t="shared" si="85"/>
        <v/>
      </c>
      <c r="D784" s="28" t="str">
        <f t="shared" si="86"/>
        <v/>
      </c>
      <c r="E784" s="28" t="str">
        <f t="shared" si="87"/>
        <v/>
      </c>
      <c r="F784" s="28" t="str">
        <f t="shared" si="88"/>
        <v/>
      </c>
      <c r="G784" s="28" t="str">
        <f t="shared" si="89"/>
        <v/>
      </c>
      <c r="H784" s="45" t="str">
        <f>IF(AND(M784&gt;0,M784&lt;=STATS!$C$22),1,"")</f>
        <v/>
      </c>
      <c r="J784" s="11">
        <v>783</v>
      </c>
      <c r="K784">
        <v>46.104770000000002</v>
      </c>
      <c r="L784">
        <v>-91.216170000000005</v>
      </c>
      <c r="M784" s="4">
        <v>22.5</v>
      </c>
      <c r="R784" s="7"/>
      <c r="S784" s="7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EZ784" s="42"/>
      <c r="FA784" s="42"/>
      <c r="FB784" s="42"/>
      <c r="FC784" s="42"/>
      <c r="FD784" s="42"/>
    </row>
    <row r="785" spans="2:160">
      <c r="B785" s="28">
        <f t="shared" si="84"/>
        <v>0</v>
      </c>
      <c r="C785" s="28" t="str">
        <f t="shared" si="85"/>
        <v/>
      </c>
      <c r="D785" s="28" t="str">
        <f t="shared" si="86"/>
        <v/>
      </c>
      <c r="E785" s="28" t="str">
        <f t="shared" si="87"/>
        <v/>
      </c>
      <c r="F785" s="28" t="str">
        <f t="shared" si="88"/>
        <v/>
      </c>
      <c r="G785" s="28" t="str">
        <f t="shared" si="89"/>
        <v/>
      </c>
      <c r="H785" s="45" t="str">
        <f>IF(AND(M785&gt;0,M785&lt;=STATS!$C$22),1,"")</f>
        <v/>
      </c>
      <c r="J785" s="11">
        <v>784</v>
      </c>
      <c r="K785">
        <v>46.104779999999998</v>
      </c>
      <c r="L785">
        <v>-91.215329999999994</v>
      </c>
      <c r="M785" s="4">
        <v>17</v>
      </c>
      <c r="N785" s="4" t="s">
        <v>225</v>
      </c>
      <c r="R785" s="7"/>
      <c r="S785" s="7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EZ785" s="42"/>
      <c r="FA785" s="42"/>
      <c r="FB785" s="42"/>
      <c r="FC785" s="42"/>
      <c r="FD785" s="42"/>
    </row>
    <row r="786" spans="2:160">
      <c r="B786" s="28">
        <f t="shared" si="84"/>
        <v>0</v>
      </c>
      <c r="C786" s="28" t="str">
        <f t="shared" si="85"/>
        <v/>
      </c>
      <c r="D786" s="28" t="str">
        <f t="shared" si="86"/>
        <v/>
      </c>
      <c r="E786" s="28" t="str">
        <f t="shared" si="87"/>
        <v/>
      </c>
      <c r="F786" s="28" t="str">
        <f t="shared" si="88"/>
        <v/>
      </c>
      <c r="G786" s="28" t="str">
        <f t="shared" si="89"/>
        <v/>
      </c>
      <c r="H786" s="45" t="str">
        <f>IF(AND(M786&gt;0,M786&lt;=STATS!$C$22),1,"")</f>
        <v/>
      </c>
      <c r="J786" s="11">
        <v>785</v>
      </c>
      <c r="K786">
        <v>46.104779999999998</v>
      </c>
      <c r="L786">
        <v>-91.214479999999995</v>
      </c>
      <c r="M786" s="4">
        <v>20</v>
      </c>
      <c r="R786" s="7"/>
      <c r="S786" s="7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EZ786" s="42"/>
      <c r="FA786" s="42"/>
      <c r="FB786" s="42"/>
      <c r="FC786" s="42"/>
      <c r="FD786" s="42"/>
    </row>
    <row r="787" spans="2:160">
      <c r="B787" s="28">
        <f t="shared" si="84"/>
        <v>0</v>
      </c>
      <c r="C787" s="28" t="str">
        <f t="shared" si="85"/>
        <v/>
      </c>
      <c r="D787" s="28" t="str">
        <f t="shared" si="86"/>
        <v/>
      </c>
      <c r="E787" s="28" t="str">
        <f t="shared" si="87"/>
        <v/>
      </c>
      <c r="F787" s="28" t="str">
        <f t="shared" si="88"/>
        <v/>
      </c>
      <c r="G787" s="28" t="str">
        <f t="shared" si="89"/>
        <v/>
      </c>
      <c r="H787" s="45" t="str">
        <f>IF(AND(M787&gt;0,M787&lt;=STATS!$C$22),1,"")</f>
        <v/>
      </c>
      <c r="J787" s="11">
        <v>786</v>
      </c>
      <c r="K787">
        <v>46.104790000000001</v>
      </c>
      <c r="L787">
        <v>-91.213639999999998</v>
      </c>
      <c r="M787" s="4">
        <v>19</v>
      </c>
      <c r="R787" s="7"/>
      <c r="S787" s="7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EZ787" s="42"/>
      <c r="FA787" s="42"/>
      <c r="FB787" s="42"/>
      <c r="FC787" s="42"/>
      <c r="FD787" s="42"/>
    </row>
    <row r="788" spans="2:160">
      <c r="B788" s="28">
        <f t="shared" si="84"/>
        <v>0</v>
      </c>
      <c r="C788" s="28" t="str">
        <f t="shared" si="85"/>
        <v/>
      </c>
      <c r="D788" s="28" t="str">
        <f t="shared" si="86"/>
        <v/>
      </c>
      <c r="E788" s="28" t="str">
        <f t="shared" si="87"/>
        <v/>
      </c>
      <c r="F788" s="28" t="str">
        <f t="shared" si="88"/>
        <v/>
      </c>
      <c r="G788" s="28" t="str">
        <f t="shared" si="89"/>
        <v/>
      </c>
      <c r="H788" s="45" t="str">
        <f>IF(AND(M788&gt;0,M788&lt;=STATS!$C$22),1,"")</f>
        <v/>
      </c>
      <c r="J788" s="11">
        <v>787</v>
      </c>
      <c r="K788">
        <v>46.104799999999997</v>
      </c>
      <c r="L788">
        <v>-91.212800000000001</v>
      </c>
      <c r="M788" s="4">
        <v>18.5</v>
      </c>
      <c r="R788" s="7"/>
      <c r="S788" s="7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EZ788" s="42"/>
      <c r="FA788" s="42"/>
      <c r="FB788" s="42"/>
      <c r="FC788" s="42"/>
      <c r="FD788" s="42"/>
    </row>
    <row r="789" spans="2:160">
      <c r="B789" s="28">
        <f t="shared" si="84"/>
        <v>1</v>
      </c>
      <c r="C789" s="28">
        <f t="shared" si="85"/>
        <v>1</v>
      </c>
      <c r="D789" s="28" t="str">
        <f t="shared" si="86"/>
        <v/>
      </c>
      <c r="E789" s="28">
        <f t="shared" si="87"/>
        <v>1</v>
      </c>
      <c r="F789" s="28">
        <f t="shared" si="88"/>
        <v>0</v>
      </c>
      <c r="G789" s="28">
        <f t="shared" si="89"/>
        <v>10</v>
      </c>
      <c r="H789" s="45">
        <f>IF(AND(M789&gt;0,M789&lt;=STATS!$C$22),1,"")</f>
        <v>1</v>
      </c>
      <c r="J789" s="11">
        <v>788</v>
      </c>
      <c r="K789">
        <v>46.104810000000001</v>
      </c>
      <c r="L789">
        <v>-91.211960000000005</v>
      </c>
      <c r="M789" s="4">
        <v>10</v>
      </c>
      <c r="N789" s="4" t="s">
        <v>225</v>
      </c>
      <c r="R789" s="7"/>
      <c r="S789" s="7">
        <v>1</v>
      </c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EZ789" s="42"/>
      <c r="FA789" s="42"/>
      <c r="FB789" s="42"/>
      <c r="FC789" s="42"/>
      <c r="FD789" s="42"/>
    </row>
    <row r="790" spans="2:160">
      <c r="B790" s="28">
        <f t="shared" si="84"/>
        <v>0</v>
      </c>
      <c r="C790" s="28" t="str">
        <f t="shared" si="85"/>
        <v/>
      </c>
      <c r="D790" s="28" t="str">
        <f t="shared" si="86"/>
        <v/>
      </c>
      <c r="E790" s="28">
        <f t="shared" si="87"/>
        <v>0</v>
      </c>
      <c r="F790" s="28">
        <f t="shared" si="88"/>
        <v>0</v>
      </c>
      <c r="G790" s="28" t="str">
        <f t="shared" si="89"/>
        <v/>
      </c>
      <c r="H790" s="45">
        <f>IF(AND(M790&gt;0,M790&lt;=STATS!$C$22),1,"")</f>
        <v>1</v>
      </c>
      <c r="J790" s="11">
        <v>789</v>
      </c>
      <c r="K790">
        <v>46.104819999999997</v>
      </c>
      <c r="L790">
        <v>-91.211119999999994</v>
      </c>
      <c r="M790" s="4">
        <v>10.5</v>
      </c>
      <c r="N790" s="4" t="s">
        <v>225</v>
      </c>
      <c r="R790" s="7"/>
      <c r="S790" s="7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EZ790" s="42"/>
      <c r="FA790" s="42"/>
      <c r="FB790" s="42"/>
      <c r="FC790" s="42"/>
      <c r="FD790" s="42"/>
    </row>
    <row r="791" spans="2:160">
      <c r="B791" s="28">
        <f t="shared" si="84"/>
        <v>1</v>
      </c>
      <c r="C791" s="28">
        <f t="shared" si="85"/>
        <v>1</v>
      </c>
      <c r="D791" s="28" t="str">
        <f t="shared" si="86"/>
        <v/>
      </c>
      <c r="E791" s="28">
        <f t="shared" si="87"/>
        <v>1</v>
      </c>
      <c r="F791" s="28">
        <f t="shared" si="88"/>
        <v>0</v>
      </c>
      <c r="G791" s="28">
        <f t="shared" si="89"/>
        <v>13.5</v>
      </c>
      <c r="H791" s="45">
        <f>IF(AND(M791&gt;0,M791&lt;=STATS!$C$22),1,"")</f>
        <v>1</v>
      </c>
      <c r="J791" s="11">
        <v>790</v>
      </c>
      <c r="K791">
        <v>46.10483</v>
      </c>
      <c r="L791">
        <v>-91.210279999999997</v>
      </c>
      <c r="M791" s="4">
        <v>13.5</v>
      </c>
      <c r="N791" s="4" t="s">
        <v>223</v>
      </c>
      <c r="R791" s="7"/>
      <c r="S791" s="7">
        <v>3</v>
      </c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EZ791" s="42"/>
      <c r="FA791" s="42"/>
      <c r="FB791" s="42"/>
      <c r="FC791" s="42"/>
      <c r="FD791" s="42"/>
    </row>
    <row r="792" spans="2:160">
      <c r="B792" s="28">
        <f t="shared" si="84"/>
        <v>1</v>
      </c>
      <c r="C792" s="28">
        <f t="shared" si="85"/>
        <v>1</v>
      </c>
      <c r="D792" s="28" t="str">
        <f t="shared" si="86"/>
        <v/>
      </c>
      <c r="E792" s="28">
        <f t="shared" si="87"/>
        <v>1</v>
      </c>
      <c r="F792" s="28">
        <f t="shared" si="88"/>
        <v>0</v>
      </c>
      <c r="G792" s="28">
        <f t="shared" si="89"/>
        <v>12.5</v>
      </c>
      <c r="H792" s="45">
        <f>IF(AND(M792&gt;0,M792&lt;=STATS!$C$22),1,"")</f>
        <v>1</v>
      </c>
      <c r="J792" s="11">
        <v>791</v>
      </c>
      <c r="K792">
        <v>46.104840000000003</v>
      </c>
      <c r="L792">
        <v>-91.209440000000001</v>
      </c>
      <c r="M792" s="4">
        <v>12.5</v>
      </c>
      <c r="N792" s="4" t="s">
        <v>223</v>
      </c>
      <c r="R792" s="7"/>
      <c r="S792" s="7">
        <v>1</v>
      </c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EZ792" s="42"/>
      <c r="FA792" s="42"/>
      <c r="FB792" s="42"/>
      <c r="FC792" s="42"/>
      <c r="FD792" s="42"/>
    </row>
    <row r="793" spans="2:160">
      <c r="B793" s="28">
        <f t="shared" si="84"/>
        <v>0</v>
      </c>
      <c r="C793" s="28" t="str">
        <f t="shared" si="85"/>
        <v/>
      </c>
      <c r="D793" s="28" t="str">
        <f t="shared" si="86"/>
        <v/>
      </c>
      <c r="E793" s="28">
        <f t="shared" si="87"/>
        <v>0</v>
      </c>
      <c r="F793" s="28">
        <f t="shared" si="88"/>
        <v>0</v>
      </c>
      <c r="G793" s="28" t="str">
        <f t="shared" si="89"/>
        <v/>
      </c>
      <c r="H793" s="45">
        <f>IF(AND(M793&gt;0,M793&lt;=STATS!$C$22),1,"")</f>
        <v>1</v>
      </c>
      <c r="J793" s="11">
        <v>792</v>
      </c>
      <c r="K793">
        <v>46.104849999999999</v>
      </c>
      <c r="L793">
        <v>-91.208600000000004</v>
      </c>
      <c r="M793" s="4">
        <v>13.5</v>
      </c>
      <c r="N793" s="4" t="s">
        <v>223</v>
      </c>
      <c r="R793" s="7"/>
      <c r="S793" s="7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EZ793" s="42"/>
      <c r="FA793" s="42"/>
      <c r="FB793" s="42"/>
      <c r="FC793" s="42"/>
      <c r="FD793" s="42"/>
    </row>
    <row r="794" spans="2:160">
      <c r="B794" s="28">
        <f t="shared" si="84"/>
        <v>0</v>
      </c>
      <c r="C794" s="28" t="str">
        <f t="shared" si="85"/>
        <v/>
      </c>
      <c r="D794" s="28" t="str">
        <f t="shared" si="86"/>
        <v/>
      </c>
      <c r="E794" s="28">
        <f t="shared" si="87"/>
        <v>0</v>
      </c>
      <c r="F794" s="28">
        <f t="shared" si="88"/>
        <v>0</v>
      </c>
      <c r="G794" s="28" t="str">
        <f t="shared" si="89"/>
        <v/>
      </c>
      <c r="H794" s="45">
        <f>IF(AND(M794&gt;0,M794&lt;=STATS!$C$22),1,"")</f>
        <v>1</v>
      </c>
      <c r="J794" s="11">
        <v>793</v>
      </c>
      <c r="K794">
        <v>46.104860000000002</v>
      </c>
      <c r="L794">
        <v>-91.207759999999993</v>
      </c>
      <c r="M794" s="4">
        <v>14.5</v>
      </c>
      <c r="N794" s="4" t="s">
        <v>223</v>
      </c>
      <c r="R794" s="7"/>
      <c r="S794" s="7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EZ794" s="42"/>
      <c r="FA794" s="42"/>
      <c r="FB794" s="42"/>
      <c r="FC794" s="42"/>
      <c r="FD794" s="42"/>
    </row>
    <row r="795" spans="2:160">
      <c r="B795" s="28">
        <f t="shared" si="84"/>
        <v>0</v>
      </c>
      <c r="C795" s="28" t="str">
        <f t="shared" si="85"/>
        <v/>
      </c>
      <c r="D795" s="28" t="str">
        <f t="shared" si="86"/>
        <v/>
      </c>
      <c r="E795" s="28" t="str">
        <f t="shared" si="87"/>
        <v/>
      </c>
      <c r="F795" s="28" t="str">
        <f t="shared" si="88"/>
        <v/>
      </c>
      <c r="G795" s="28" t="str">
        <f t="shared" si="89"/>
        <v/>
      </c>
      <c r="H795" s="45" t="str">
        <f>IF(AND(M795&gt;0,M795&lt;=STATS!$C$22),1,"")</f>
        <v/>
      </c>
      <c r="J795" s="11">
        <v>794</v>
      </c>
      <c r="K795">
        <v>46.104869999999998</v>
      </c>
      <c r="L795">
        <v>-91.206919999999997</v>
      </c>
      <c r="M795" s="4">
        <v>17.5</v>
      </c>
      <c r="N795" s="4" t="s">
        <v>223</v>
      </c>
      <c r="R795" s="7"/>
      <c r="S795" s="7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EZ795" s="42"/>
      <c r="FA795" s="42"/>
      <c r="FB795" s="42"/>
      <c r="FC795" s="42"/>
      <c r="FD795" s="42"/>
    </row>
    <row r="796" spans="2:160">
      <c r="B796" s="28">
        <f t="shared" si="84"/>
        <v>0</v>
      </c>
      <c r="C796" s="28" t="str">
        <f t="shared" si="85"/>
        <v/>
      </c>
      <c r="D796" s="28" t="str">
        <f t="shared" si="86"/>
        <v/>
      </c>
      <c r="E796" s="28" t="str">
        <f t="shared" si="87"/>
        <v/>
      </c>
      <c r="F796" s="28" t="str">
        <f t="shared" si="88"/>
        <v/>
      </c>
      <c r="G796" s="28" t="str">
        <f t="shared" si="89"/>
        <v/>
      </c>
      <c r="H796" s="45" t="str">
        <f>IF(AND(M796&gt;0,M796&lt;=STATS!$C$22),1,"")</f>
        <v/>
      </c>
      <c r="J796" s="11">
        <v>795</v>
      </c>
      <c r="K796">
        <v>46.104869999999998</v>
      </c>
      <c r="L796">
        <v>-91.20608</v>
      </c>
      <c r="M796" s="4">
        <v>17</v>
      </c>
      <c r="N796" s="4" t="s">
        <v>223</v>
      </c>
      <c r="R796" s="7"/>
      <c r="S796" s="7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EZ796" s="42"/>
      <c r="FA796" s="42"/>
      <c r="FB796" s="42"/>
      <c r="FC796" s="42"/>
      <c r="FD796" s="42"/>
    </row>
    <row r="797" spans="2:160">
      <c r="B797" s="28">
        <f t="shared" si="84"/>
        <v>1</v>
      </c>
      <c r="C797" s="28">
        <f t="shared" si="85"/>
        <v>1</v>
      </c>
      <c r="D797" s="28" t="str">
        <f t="shared" si="86"/>
        <v/>
      </c>
      <c r="E797" s="28">
        <f t="shared" si="87"/>
        <v>1</v>
      </c>
      <c r="F797" s="28">
        <f t="shared" si="88"/>
        <v>0</v>
      </c>
      <c r="G797" s="28">
        <f t="shared" si="89"/>
        <v>16.5</v>
      </c>
      <c r="H797" s="45">
        <f>IF(AND(M797&gt;0,M797&lt;=STATS!$C$22),1,"")</f>
        <v>1</v>
      </c>
      <c r="J797" s="11">
        <v>796</v>
      </c>
      <c r="K797">
        <v>46.104880000000001</v>
      </c>
      <c r="L797">
        <v>-91.205240000000003</v>
      </c>
      <c r="M797" s="4">
        <v>16.5</v>
      </c>
      <c r="N797" s="4" t="s">
        <v>223</v>
      </c>
      <c r="R797" s="7"/>
      <c r="S797" s="7">
        <v>1</v>
      </c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EZ797" s="42"/>
      <c r="FA797" s="42"/>
      <c r="FB797" s="42"/>
      <c r="FC797" s="42"/>
      <c r="FD797" s="42"/>
    </row>
    <row r="798" spans="2:160">
      <c r="B798" s="28">
        <f t="shared" si="84"/>
        <v>0</v>
      </c>
      <c r="C798" s="28" t="str">
        <f t="shared" si="85"/>
        <v/>
      </c>
      <c r="D798" s="28" t="str">
        <f t="shared" si="86"/>
        <v/>
      </c>
      <c r="E798" s="28">
        <f t="shared" si="87"/>
        <v>0</v>
      </c>
      <c r="F798" s="28">
        <f t="shared" si="88"/>
        <v>0</v>
      </c>
      <c r="G798" s="28" t="str">
        <f t="shared" si="89"/>
        <v/>
      </c>
      <c r="H798" s="45">
        <f>IF(AND(M798&gt;0,M798&lt;=STATS!$C$22),1,"")</f>
        <v>1</v>
      </c>
      <c r="J798" s="11">
        <v>797</v>
      </c>
      <c r="K798">
        <v>46.104889999999997</v>
      </c>
      <c r="L798">
        <v>-91.204390000000004</v>
      </c>
      <c r="M798" s="4">
        <v>16</v>
      </c>
      <c r="N798" s="4" t="s">
        <v>223</v>
      </c>
      <c r="R798" s="7"/>
      <c r="S798" s="7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EZ798" s="42"/>
      <c r="FA798" s="42"/>
      <c r="FB798" s="42"/>
      <c r="FC798" s="42"/>
      <c r="FD798" s="42"/>
    </row>
    <row r="799" spans="2:160">
      <c r="B799" s="28">
        <f t="shared" si="84"/>
        <v>0</v>
      </c>
      <c r="C799" s="28" t="str">
        <f t="shared" si="85"/>
        <v/>
      </c>
      <c r="D799" s="28" t="str">
        <f t="shared" si="86"/>
        <v/>
      </c>
      <c r="E799" s="28">
        <f t="shared" si="87"/>
        <v>0</v>
      </c>
      <c r="F799" s="28">
        <f t="shared" si="88"/>
        <v>0</v>
      </c>
      <c r="G799" s="28" t="str">
        <f t="shared" si="89"/>
        <v/>
      </c>
      <c r="H799" s="45">
        <f>IF(AND(M799&gt;0,M799&lt;=STATS!$C$22),1,"")</f>
        <v>1</v>
      </c>
      <c r="J799" s="11">
        <v>798</v>
      </c>
      <c r="K799">
        <v>46.104900000000001</v>
      </c>
      <c r="L799">
        <v>-91.203550000000007</v>
      </c>
      <c r="M799" s="4">
        <v>15.5</v>
      </c>
      <c r="N799" s="4" t="s">
        <v>223</v>
      </c>
      <c r="R799" s="7"/>
      <c r="S799" s="7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EZ799" s="42"/>
      <c r="FA799" s="42"/>
      <c r="FB799" s="42"/>
      <c r="FC799" s="42"/>
      <c r="FD799" s="42"/>
    </row>
    <row r="800" spans="2:160">
      <c r="B800" s="28">
        <f t="shared" si="84"/>
        <v>0</v>
      </c>
      <c r="C800" s="28" t="str">
        <f t="shared" si="85"/>
        <v/>
      </c>
      <c r="D800" s="28" t="str">
        <f t="shared" si="86"/>
        <v/>
      </c>
      <c r="E800" s="28">
        <f t="shared" si="87"/>
        <v>0</v>
      </c>
      <c r="F800" s="28">
        <f t="shared" si="88"/>
        <v>0</v>
      </c>
      <c r="G800" s="28" t="str">
        <f t="shared" si="89"/>
        <v/>
      </c>
      <c r="H800" s="45">
        <f>IF(AND(M800&gt;0,M800&lt;=STATS!$C$22),1,"")</f>
        <v>1</v>
      </c>
      <c r="J800" s="11">
        <v>799</v>
      </c>
      <c r="K800">
        <v>46.104909999999997</v>
      </c>
      <c r="L800">
        <v>-91.202709999999996</v>
      </c>
      <c r="M800" s="4">
        <v>16</v>
      </c>
      <c r="N800" s="4" t="s">
        <v>223</v>
      </c>
      <c r="R800" s="7"/>
      <c r="S800" s="7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EZ800" s="42"/>
      <c r="FA800" s="42"/>
      <c r="FB800" s="42"/>
      <c r="FC800" s="42"/>
      <c r="FD800" s="42"/>
    </row>
    <row r="801" spans="2:160">
      <c r="B801" s="28">
        <f t="shared" si="84"/>
        <v>0</v>
      </c>
      <c r="C801" s="28" t="str">
        <f t="shared" si="85"/>
        <v/>
      </c>
      <c r="D801" s="28" t="str">
        <f t="shared" si="86"/>
        <v/>
      </c>
      <c r="E801" s="28">
        <f t="shared" si="87"/>
        <v>0</v>
      </c>
      <c r="F801" s="28">
        <f t="shared" si="88"/>
        <v>0</v>
      </c>
      <c r="G801" s="28" t="str">
        <f t="shared" si="89"/>
        <v/>
      </c>
      <c r="H801" s="45">
        <f>IF(AND(M801&gt;0,M801&lt;=STATS!$C$22),1,"")</f>
        <v>1</v>
      </c>
      <c r="J801" s="11">
        <v>800</v>
      </c>
      <c r="K801">
        <v>46.10492</v>
      </c>
      <c r="L801">
        <v>-91.20187</v>
      </c>
      <c r="M801" s="4">
        <v>16</v>
      </c>
      <c r="N801" s="4" t="s">
        <v>223</v>
      </c>
      <c r="R801" s="7"/>
      <c r="S801" s="7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EZ801" s="42"/>
      <c r="FA801" s="42"/>
      <c r="FB801" s="42"/>
      <c r="FC801" s="42"/>
      <c r="FD801" s="42"/>
    </row>
    <row r="802" spans="2:160">
      <c r="B802" s="28">
        <f t="shared" si="84"/>
        <v>0</v>
      </c>
      <c r="C802" s="28" t="str">
        <f t="shared" si="85"/>
        <v/>
      </c>
      <c r="D802" s="28" t="str">
        <f t="shared" si="86"/>
        <v/>
      </c>
      <c r="E802" s="28">
        <f t="shared" si="87"/>
        <v>0</v>
      </c>
      <c r="F802" s="28">
        <f t="shared" si="88"/>
        <v>0</v>
      </c>
      <c r="G802" s="28" t="str">
        <f t="shared" si="89"/>
        <v/>
      </c>
      <c r="H802" s="45">
        <f>IF(AND(M802&gt;0,M802&lt;=STATS!$C$22),1,"")</f>
        <v>1</v>
      </c>
      <c r="J802" s="11">
        <v>801</v>
      </c>
      <c r="K802">
        <v>46.104930000000003</v>
      </c>
      <c r="L802">
        <v>-91.201030000000003</v>
      </c>
      <c r="M802" s="4">
        <v>15</v>
      </c>
      <c r="N802" s="4" t="s">
        <v>223</v>
      </c>
      <c r="R802" s="7"/>
      <c r="S802" s="7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EZ802" s="42"/>
      <c r="FA802" s="42"/>
      <c r="FB802" s="42"/>
      <c r="FC802" s="42"/>
      <c r="FD802" s="42"/>
    </row>
    <row r="803" spans="2:160">
      <c r="B803" s="28">
        <f t="shared" si="84"/>
        <v>1</v>
      </c>
      <c r="C803" s="28">
        <f t="shared" si="85"/>
        <v>1</v>
      </c>
      <c r="D803" s="28" t="str">
        <f t="shared" si="86"/>
        <v/>
      </c>
      <c r="E803" s="28">
        <f t="shared" si="87"/>
        <v>1</v>
      </c>
      <c r="F803" s="28">
        <f t="shared" si="88"/>
        <v>0</v>
      </c>
      <c r="G803" s="28">
        <f t="shared" si="89"/>
        <v>14</v>
      </c>
      <c r="H803" s="45">
        <f>IF(AND(M803&gt;0,M803&lt;=STATS!$C$22),1,"")</f>
        <v>1</v>
      </c>
      <c r="J803" s="11">
        <v>802</v>
      </c>
      <c r="K803">
        <v>46.104939999999999</v>
      </c>
      <c r="L803">
        <v>-91.200190000000006</v>
      </c>
      <c r="M803" s="4">
        <v>14</v>
      </c>
      <c r="N803" s="4" t="s">
        <v>223</v>
      </c>
      <c r="R803" s="7"/>
      <c r="S803" s="7">
        <v>1</v>
      </c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EZ803" s="42"/>
      <c r="FA803" s="42"/>
      <c r="FB803" s="42"/>
      <c r="FC803" s="42"/>
      <c r="FD803" s="42"/>
    </row>
    <row r="804" spans="2:160">
      <c r="B804" s="28">
        <f t="shared" si="84"/>
        <v>1</v>
      </c>
      <c r="C804" s="28">
        <f t="shared" si="85"/>
        <v>1</v>
      </c>
      <c r="D804" s="28" t="str">
        <f t="shared" si="86"/>
        <v/>
      </c>
      <c r="E804" s="28">
        <f t="shared" si="87"/>
        <v>1</v>
      </c>
      <c r="F804" s="28">
        <f t="shared" si="88"/>
        <v>0</v>
      </c>
      <c r="G804" s="28">
        <f t="shared" si="89"/>
        <v>12.5</v>
      </c>
      <c r="H804" s="45">
        <f>IF(AND(M804&gt;0,M804&lt;=STATS!$C$22),1,"")</f>
        <v>1</v>
      </c>
      <c r="J804" s="11">
        <v>803</v>
      </c>
      <c r="K804">
        <v>46.104939999999999</v>
      </c>
      <c r="L804">
        <v>-91.199349999999995</v>
      </c>
      <c r="M804" s="4">
        <v>12.5</v>
      </c>
      <c r="N804" s="4" t="s">
        <v>223</v>
      </c>
      <c r="R804" s="7"/>
      <c r="S804" s="7">
        <v>2</v>
      </c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EZ804" s="42"/>
      <c r="FA804" s="42"/>
      <c r="FB804" s="42"/>
      <c r="FC804" s="42"/>
      <c r="FD804" s="42"/>
    </row>
    <row r="805" spans="2:160">
      <c r="B805" s="28">
        <f t="shared" si="84"/>
        <v>0</v>
      </c>
      <c r="C805" s="28" t="str">
        <f t="shared" si="85"/>
        <v/>
      </c>
      <c r="D805" s="28" t="str">
        <f t="shared" si="86"/>
        <v/>
      </c>
      <c r="E805" s="28">
        <f t="shared" si="87"/>
        <v>0</v>
      </c>
      <c r="F805" s="28">
        <f t="shared" si="88"/>
        <v>0</v>
      </c>
      <c r="G805" s="28" t="str">
        <f t="shared" si="89"/>
        <v/>
      </c>
      <c r="H805" s="45">
        <f>IF(AND(M805&gt;0,M805&lt;=STATS!$C$22),1,"")</f>
        <v>1</v>
      </c>
      <c r="J805" s="11">
        <v>804</v>
      </c>
      <c r="K805">
        <v>46.104950000000002</v>
      </c>
      <c r="L805">
        <v>-91.198509999999999</v>
      </c>
      <c r="M805" s="4">
        <v>3</v>
      </c>
      <c r="N805" s="4" t="s">
        <v>225</v>
      </c>
      <c r="R805" s="7"/>
      <c r="S805" s="7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EZ805" s="42"/>
      <c r="FA805" s="42"/>
      <c r="FB805" s="42"/>
      <c r="FC805" s="42"/>
      <c r="FD805" s="42"/>
    </row>
    <row r="806" spans="2:160">
      <c r="B806" s="28">
        <f t="shared" si="84"/>
        <v>0</v>
      </c>
      <c r="C806" s="28" t="str">
        <f t="shared" si="85"/>
        <v/>
      </c>
      <c r="D806" s="28" t="str">
        <f t="shared" si="86"/>
        <v/>
      </c>
      <c r="E806" s="28">
        <f t="shared" si="87"/>
        <v>0</v>
      </c>
      <c r="F806" s="28">
        <f t="shared" si="88"/>
        <v>0</v>
      </c>
      <c r="G806" s="28" t="str">
        <f t="shared" si="89"/>
        <v/>
      </c>
      <c r="H806" s="45">
        <f>IF(AND(M806&gt;0,M806&lt;=STATS!$C$22),1,"")</f>
        <v>1</v>
      </c>
      <c r="J806" s="11">
        <v>805</v>
      </c>
      <c r="K806">
        <v>46.104959999999998</v>
      </c>
      <c r="L806">
        <v>-91.197670000000002</v>
      </c>
      <c r="M806" s="4">
        <v>7.5</v>
      </c>
      <c r="N806" s="4" t="s">
        <v>223</v>
      </c>
      <c r="R806" s="7"/>
      <c r="S806" s="7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EZ806" s="42"/>
      <c r="FA806" s="42"/>
      <c r="FB806" s="42"/>
      <c r="FC806" s="42"/>
      <c r="FD806" s="42"/>
    </row>
    <row r="807" spans="2:160">
      <c r="B807" s="28">
        <f t="shared" si="84"/>
        <v>1</v>
      </c>
      <c r="C807" s="28">
        <f t="shared" si="85"/>
        <v>1</v>
      </c>
      <c r="D807" s="28" t="str">
        <f t="shared" si="86"/>
        <v/>
      </c>
      <c r="E807" s="28">
        <f t="shared" si="87"/>
        <v>1</v>
      </c>
      <c r="F807" s="28">
        <f t="shared" si="88"/>
        <v>0</v>
      </c>
      <c r="G807" s="28">
        <f t="shared" si="89"/>
        <v>5</v>
      </c>
      <c r="H807" s="45">
        <f>IF(AND(M807&gt;0,M807&lt;=STATS!$C$22),1,"")</f>
        <v>1</v>
      </c>
      <c r="J807" s="11">
        <v>806</v>
      </c>
      <c r="K807">
        <v>46.104970000000002</v>
      </c>
      <c r="L807">
        <v>-91.196830000000006</v>
      </c>
      <c r="M807" s="4">
        <v>5</v>
      </c>
      <c r="N807" s="4" t="s">
        <v>223</v>
      </c>
      <c r="R807" s="7"/>
      <c r="S807" s="7">
        <v>2</v>
      </c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EZ807" s="42"/>
      <c r="FA807" s="42"/>
      <c r="FB807" s="42"/>
      <c r="FC807" s="42"/>
      <c r="FD807" s="42"/>
    </row>
    <row r="808" spans="2:160">
      <c r="B808" s="28">
        <f t="shared" si="84"/>
        <v>0</v>
      </c>
      <c r="C808" s="28" t="str">
        <f t="shared" si="85"/>
        <v/>
      </c>
      <c r="D808" s="28" t="str">
        <f t="shared" si="86"/>
        <v/>
      </c>
      <c r="E808" s="28">
        <f t="shared" si="87"/>
        <v>0</v>
      </c>
      <c r="F808" s="28">
        <f t="shared" si="88"/>
        <v>0</v>
      </c>
      <c r="G808" s="28" t="str">
        <f t="shared" si="89"/>
        <v/>
      </c>
      <c r="H808" s="45">
        <f>IF(AND(M808&gt;0,M808&lt;=STATS!$C$22),1,"")</f>
        <v>1</v>
      </c>
      <c r="J808" s="11">
        <v>807</v>
      </c>
      <c r="K808">
        <v>46.104979999999998</v>
      </c>
      <c r="L808">
        <v>-91.195989999999995</v>
      </c>
      <c r="M808" s="4">
        <v>5</v>
      </c>
      <c r="N808" s="4" t="s">
        <v>223</v>
      </c>
      <c r="R808" s="7"/>
      <c r="S808" s="7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EZ808" s="42"/>
      <c r="FA808" s="42"/>
      <c r="FB808" s="42"/>
      <c r="FC808" s="42"/>
      <c r="FD808" s="42"/>
    </row>
    <row r="809" spans="2:160">
      <c r="B809" s="28">
        <f t="shared" si="84"/>
        <v>0</v>
      </c>
      <c r="C809" s="28" t="str">
        <f t="shared" si="85"/>
        <v/>
      </c>
      <c r="D809" s="28" t="str">
        <f t="shared" si="86"/>
        <v/>
      </c>
      <c r="E809" s="28">
        <f t="shared" si="87"/>
        <v>0</v>
      </c>
      <c r="F809" s="28">
        <f t="shared" si="88"/>
        <v>0</v>
      </c>
      <c r="G809" s="28" t="str">
        <f t="shared" si="89"/>
        <v/>
      </c>
      <c r="H809" s="45">
        <f>IF(AND(M809&gt;0,M809&lt;=STATS!$C$22),1,"")</f>
        <v>1</v>
      </c>
      <c r="J809" s="11">
        <v>808</v>
      </c>
      <c r="K809">
        <v>46.104990000000001</v>
      </c>
      <c r="L809">
        <v>-91.195149999999998</v>
      </c>
      <c r="M809" s="4">
        <v>4</v>
      </c>
      <c r="N809" s="4" t="s">
        <v>223</v>
      </c>
      <c r="R809" s="7"/>
      <c r="S809" s="7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EZ809" s="42"/>
      <c r="FA809" s="42"/>
      <c r="FB809" s="42"/>
      <c r="FC809" s="42"/>
      <c r="FD809" s="42"/>
    </row>
    <row r="810" spans="2:160">
      <c r="B810" s="28">
        <f t="shared" si="84"/>
        <v>0</v>
      </c>
      <c r="C810" s="28" t="str">
        <f t="shared" si="85"/>
        <v/>
      </c>
      <c r="D810" s="28" t="str">
        <f t="shared" si="86"/>
        <v/>
      </c>
      <c r="E810" s="28">
        <f t="shared" si="87"/>
        <v>0</v>
      </c>
      <c r="F810" s="28">
        <f t="shared" si="88"/>
        <v>0</v>
      </c>
      <c r="G810" s="28" t="str">
        <f t="shared" si="89"/>
        <v/>
      </c>
      <c r="H810" s="45">
        <f>IF(AND(M810&gt;0,M810&lt;=STATS!$C$22),1,"")</f>
        <v>1</v>
      </c>
      <c r="J810" s="11">
        <v>809</v>
      </c>
      <c r="K810">
        <v>46.104999999999997</v>
      </c>
      <c r="L810">
        <v>-91.194310000000002</v>
      </c>
      <c r="M810" s="4">
        <v>3</v>
      </c>
      <c r="N810" s="4" t="s">
        <v>225</v>
      </c>
      <c r="R810" s="7"/>
      <c r="S810" s="7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EZ810" s="42"/>
      <c r="FA810" s="42"/>
      <c r="FB810" s="42"/>
      <c r="FC810" s="42"/>
      <c r="FD810" s="42"/>
    </row>
    <row r="811" spans="2:160">
      <c r="B811" s="28">
        <f t="shared" si="84"/>
        <v>0</v>
      </c>
      <c r="C811" s="28" t="str">
        <f t="shared" si="85"/>
        <v/>
      </c>
      <c r="D811" s="28" t="str">
        <f t="shared" si="86"/>
        <v/>
      </c>
      <c r="E811" s="28" t="str">
        <f t="shared" si="87"/>
        <v/>
      </c>
      <c r="F811" s="28" t="str">
        <f t="shared" si="88"/>
        <v/>
      </c>
      <c r="G811" s="28" t="str">
        <f t="shared" si="89"/>
        <v/>
      </c>
      <c r="H811" s="45" t="str">
        <f>IF(AND(M811&gt;0,M811&lt;=STATS!$C$22),1,"")</f>
        <v/>
      </c>
      <c r="J811" s="11">
        <v>810</v>
      </c>
      <c r="K811">
        <v>46.105240000000002</v>
      </c>
      <c r="L811">
        <v>-91.227109999999996</v>
      </c>
      <c r="M811" s="4">
        <v>19</v>
      </c>
      <c r="R811" s="7"/>
      <c r="S811" s="7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EZ811" s="42"/>
      <c r="FA811" s="42"/>
      <c r="FB811" s="42"/>
      <c r="FC811" s="42"/>
      <c r="FD811" s="42"/>
    </row>
    <row r="812" spans="2:160">
      <c r="B812" s="28">
        <f t="shared" si="84"/>
        <v>0</v>
      </c>
      <c r="C812" s="28" t="str">
        <f t="shared" si="85"/>
        <v/>
      </c>
      <c r="D812" s="28" t="str">
        <f t="shared" si="86"/>
        <v/>
      </c>
      <c r="E812" s="28" t="str">
        <f t="shared" si="87"/>
        <v/>
      </c>
      <c r="F812" s="28" t="str">
        <f t="shared" si="88"/>
        <v/>
      </c>
      <c r="G812" s="28" t="str">
        <f t="shared" si="89"/>
        <v/>
      </c>
      <c r="H812" s="45" t="str">
        <f>IF(AND(M812&gt;0,M812&lt;=STATS!$C$22),1,"")</f>
        <v/>
      </c>
      <c r="J812" s="11">
        <v>811</v>
      </c>
      <c r="K812">
        <v>46.105240000000002</v>
      </c>
      <c r="L812">
        <v>-91.22627</v>
      </c>
      <c r="M812" s="4">
        <v>27</v>
      </c>
      <c r="R812" s="7"/>
      <c r="S812" s="7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EZ812" s="42"/>
      <c r="FA812" s="42"/>
      <c r="FB812" s="42"/>
      <c r="FC812" s="42"/>
      <c r="FD812" s="42"/>
    </row>
    <row r="813" spans="2:160">
      <c r="B813" s="28">
        <f t="shared" si="84"/>
        <v>0</v>
      </c>
      <c r="C813" s="28" t="str">
        <f t="shared" si="85"/>
        <v/>
      </c>
      <c r="D813" s="28" t="str">
        <f t="shared" si="86"/>
        <v/>
      </c>
      <c r="E813" s="28" t="str">
        <f t="shared" si="87"/>
        <v/>
      </c>
      <c r="F813" s="28" t="str">
        <f t="shared" si="88"/>
        <v/>
      </c>
      <c r="G813" s="28" t="str">
        <f t="shared" si="89"/>
        <v/>
      </c>
      <c r="H813" s="45" t="str">
        <f>IF(AND(M813&gt;0,M813&lt;=STATS!$C$22),1,"")</f>
        <v/>
      </c>
      <c r="J813" s="11">
        <v>812</v>
      </c>
      <c r="K813">
        <v>46.105249999999998</v>
      </c>
      <c r="L813">
        <v>-91.225430000000003</v>
      </c>
      <c r="M813" s="4">
        <v>25.5</v>
      </c>
      <c r="R813" s="7"/>
      <c r="S813" s="7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EZ813" s="42"/>
      <c r="FA813" s="42"/>
      <c r="FB813" s="42"/>
      <c r="FC813" s="42"/>
      <c r="FD813" s="42"/>
    </row>
    <row r="814" spans="2:160">
      <c r="B814" s="28">
        <f t="shared" si="84"/>
        <v>0</v>
      </c>
      <c r="C814" s="28" t="str">
        <f t="shared" si="85"/>
        <v/>
      </c>
      <c r="D814" s="28" t="str">
        <f t="shared" si="86"/>
        <v/>
      </c>
      <c r="E814" s="28" t="str">
        <f t="shared" si="87"/>
        <v/>
      </c>
      <c r="F814" s="28" t="str">
        <f t="shared" si="88"/>
        <v/>
      </c>
      <c r="G814" s="28" t="str">
        <f t="shared" si="89"/>
        <v/>
      </c>
      <c r="H814" s="45" t="str">
        <f>IF(AND(M814&gt;0,M814&lt;=STATS!$C$22),1,"")</f>
        <v/>
      </c>
      <c r="J814" s="11">
        <v>813</v>
      </c>
      <c r="K814">
        <v>46.105260000000001</v>
      </c>
      <c r="L814">
        <v>-91.224590000000006</v>
      </c>
      <c r="M814" s="4">
        <v>34.5</v>
      </c>
      <c r="R814" s="7"/>
      <c r="S814" s="7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EZ814" s="42"/>
      <c r="FA814" s="42"/>
      <c r="FB814" s="42"/>
      <c r="FC814" s="42"/>
      <c r="FD814" s="42"/>
    </row>
    <row r="815" spans="2:160">
      <c r="B815" s="28">
        <f t="shared" si="84"/>
        <v>0</v>
      </c>
      <c r="C815" s="28" t="str">
        <f t="shared" si="85"/>
        <v/>
      </c>
      <c r="D815" s="28" t="str">
        <f t="shared" si="86"/>
        <v/>
      </c>
      <c r="E815" s="28" t="str">
        <f t="shared" si="87"/>
        <v/>
      </c>
      <c r="F815" s="28" t="str">
        <f t="shared" si="88"/>
        <v/>
      </c>
      <c r="G815" s="28" t="str">
        <f t="shared" si="89"/>
        <v/>
      </c>
      <c r="H815" s="45" t="str">
        <f>IF(AND(M815&gt;0,M815&lt;=STATS!$C$22),1,"")</f>
        <v/>
      </c>
      <c r="J815" s="11">
        <v>814</v>
      </c>
      <c r="K815">
        <v>46.105269999999997</v>
      </c>
      <c r="L815">
        <v>-91.223749999999995</v>
      </c>
      <c r="M815" s="4">
        <v>39</v>
      </c>
      <c r="R815" s="7"/>
      <c r="S815" s="7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EZ815" s="42"/>
      <c r="FA815" s="42"/>
      <c r="FB815" s="42"/>
      <c r="FC815" s="42"/>
      <c r="FD815" s="42"/>
    </row>
    <row r="816" spans="2:160">
      <c r="B816" s="28">
        <f t="shared" si="84"/>
        <v>0</v>
      </c>
      <c r="C816" s="28" t="str">
        <f t="shared" si="85"/>
        <v/>
      </c>
      <c r="D816" s="28" t="str">
        <f t="shared" si="86"/>
        <v/>
      </c>
      <c r="E816" s="28" t="str">
        <f t="shared" si="87"/>
        <v/>
      </c>
      <c r="F816" s="28" t="str">
        <f t="shared" si="88"/>
        <v/>
      </c>
      <c r="G816" s="28" t="str">
        <f t="shared" si="89"/>
        <v/>
      </c>
      <c r="H816" s="45" t="str">
        <f>IF(AND(M816&gt;0,M816&lt;=STATS!$C$22),1,"")</f>
        <v/>
      </c>
      <c r="J816" s="11">
        <v>815</v>
      </c>
      <c r="K816">
        <v>46.10528</v>
      </c>
      <c r="L816">
        <v>-91.222909999999999</v>
      </c>
      <c r="M816" s="4">
        <v>44</v>
      </c>
      <c r="R816" s="7"/>
      <c r="S816" s="7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EZ816" s="42"/>
      <c r="FA816" s="42"/>
      <c r="FB816" s="42"/>
      <c r="FC816" s="42"/>
      <c r="FD816" s="42"/>
    </row>
    <row r="817" spans="2:160">
      <c r="B817" s="28">
        <f t="shared" si="84"/>
        <v>0</v>
      </c>
      <c r="C817" s="28" t="str">
        <f t="shared" si="85"/>
        <v/>
      </c>
      <c r="D817" s="28" t="str">
        <f t="shared" si="86"/>
        <v/>
      </c>
      <c r="E817" s="28" t="str">
        <f t="shared" si="87"/>
        <v/>
      </c>
      <c r="F817" s="28" t="str">
        <f t="shared" si="88"/>
        <v/>
      </c>
      <c r="G817" s="28" t="str">
        <f t="shared" si="89"/>
        <v/>
      </c>
      <c r="H817" s="45" t="str">
        <f>IF(AND(M817&gt;0,M817&lt;=STATS!$C$22),1,"")</f>
        <v/>
      </c>
      <c r="J817" s="11">
        <v>816</v>
      </c>
      <c r="K817">
        <v>46.105289999999997</v>
      </c>
      <c r="L817">
        <v>-91.222070000000002</v>
      </c>
      <c r="M817" s="4">
        <v>41</v>
      </c>
      <c r="R817" s="7"/>
      <c r="S817" s="7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EZ817" s="42"/>
      <c r="FA817" s="42"/>
      <c r="FB817" s="42"/>
      <c r="FC817" s="42"/>
      <c r="FD817" s="42"/>
    </row>
    <row r="818" spans="2:160">
      <c r="B818" s="28">
        <f t="shared" si="84"/>
        <v>0</v>
      </c>
      <c r="C818" s="28" t="str">
        <f t="shared" si="85"/>
        <v/>
      </c>
      <c r="D818" s="28" t="str">
        <f t="shared" si="86"/>
        <v/>
      </c>
      <c r="E818" s="28" t="str">
        <f t="shared" si="87"/>
        <v/>
      </c>
      <c r="F818" s="28" t="str">
        <f t="shared" si="88"/>
        <v/>
      </c>
      <c r="G818" s="28" t="str">
        <f t="shared" si="89"/>
        <v/>
      </c>
      <c r="H818" s="45" t="str">
        <f>IF(AND(M818&gt;0,M818&lt;=STATS!$C$22),1,"")</f>
        <v/>
      </c>
      <c r="J818" s="11">
        <v>817</v>
      </c>
      <c r="K818">
        <v>46.1053</v>
      </c>
      <c r="L818">
        <v>-91.221230000000006</v>
      </c>
      <c r="M818" s="4">
        <v>41</v>
      </c>
      <c r="R818" s="7"/>
      <c r="S818" s="7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EZ818" s="42"/>
      <c r="FA818" s="42"/>
      <c r="FB818" s="42"/>
      <c r="FC818" s="42"/>
      <c r="FD818" s="42"/>
    </row>
    <row r="819" spans="2:160">
      <c r="B819" s="28">
        <f t="shared" si="84"/>
        <v>0</v>
      </c>
      <c r="C819" s="28" t="str">
        <f t="shared" si="85"/>
        <v/>
      </c>
      <c r="D819" s="28" t="str">
        <f t="shared" si="86"/>
        <v/>
      </c>
      <c r="E819" s="28" t="str">
        <f t="shared" si="87"/>
        <v/>
      </c>
      <c r="F819" s="28" t="str">
        <f t="shared" si="88"/>
        <v/>
      </c>
      <c r="G819" s="28" t="str">
        <f t="shared" si="89"/>
        <v/>
      </c>
      <c r="H819" s="45" t="str">
        <f>IF(AND(M819&gt;0,M819&lt;=STATS!$C$22),1,"")</f>
        <v/>
      </c>
      <c r="J819" s="11">
        <v>818</v>
      </c>
      <c r="K819">
        <v>46.105310000000003</v>
      </c>
      <c r="L819">
        <v>-91.220380000000006</v>
      </c>
      <c r="M819" s="4">
        <v>36.5</v>
      </c>
      <c r="R819" s="7"/>
      <c r="S819" s="7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EZ819" s="42"/>
      <c r="FA819" s="42"/>
      <c r="FB819" s="42"/>
      <c r="FC819" s="42"/>
      <c r="FD819" s="42"/>
    </row>
    <row r="820" spans="2:160">
      <c r="B820" s="28">
        <f t="shared" si="84"/>
        <v>0</v>
      </c>
      <c r="C820" s="28" t="str">
        <f t="shared" si="85"/>
        <v/>
      </c>
      <c r="D820" s="28" t="str">
        <f t="shared" si="86"/>
        <v/>
      </c>
      <c r="E820" s="28" t="str">
        <f t="shared" si="87"/>
        <v/>
      </c>
      <c r="F820" s="28" t="str">
        <f t="shared" si="88"/>
        <v/>
      </c>
      <c r="G820" s="28" t="str">
        <f t="shared" si="89"/>
        <v/>
      </c>
      <c r="H820" s="45" t="str">
        <f>IF(AND(M820&gt;0,M820&lt;=STATS!$C$22),1,"")</f>
        <v/>
      </c>
      <c r="J820" s="11">
        <v>819</v>
      </c>
      <c r="K820">
        <v>46.105319999999999</v>
      </c>
      <c r="L820">
        <v>-91.219539999999995</v>
      </c>
      <c r="M820" s="4">
        <v>26.5</v>
      </c>
      <c r="R820" s="7"/>
      <c r="S820" s="7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EZ820" s="42"/>
      <c r="FA820" s="42"/>
      <c r="FB820" s="42"/>
      <c r="FC820" s="42"/>
      <c r="FD820" s="42"/>
    </row>
    <row r="821" spans="2:160">
      <c r="B821" s="28">
        <f t="shared" si="84"/>
        <v>0</v>
      </c>
      <c r="C821" s="28" t="str">
        <f t="shared" si="85"/>
        <v/>
      </c>
      <c r="D821" s="28" t="str">
        <f t="shared" si="86"/>
        <v/>
      </c>
      <c r="E821" s="28">
        <f t="shared" si="87"/>
        <v>0</v>
      </c>
      <c r="F821" s="28">
        <f t="shared" si="88"/>
        <v>0</v>
      </c>
      <c r="G821" s="28" t="str">
        <f t="shared" si="89"/>
        <v/>
      </c>
      <c r="H821" s="45">
        <f>IF(AND(M821&gt;0,M821&lt;=STATS!$C$22),1,"")</f>
        <v>1</v>
      </c>
      <c r="J821" s="11">
        <v>820</v>
      </c>
      <c r="K821">
        <v>46.105330000000002</v>
      </c>
      <c r="L821">
        <v>-91.218699999999998</v>
      </c>
      <c r="M821" s="4">
        <v>15.5</v>
      </c>
      <c r="N821" s="4" t="s">
        <v>224</v>
      </c>
      <c r="R821" s="7"/>
      <c r="S821" s="7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EZ821" s="42"/>
      <c r="FA821" s="42"/>
      <c r="FB821" s="42"/>
      <c r="FC821" s="42"/>
      <c r="FD821" s="42"/>
    </row>
    <row r="822" spans="2:160">
      <c r="B822" s="28">
        <f t="shared" si="84"/>
        <v>0</v>
      </c>
      <c r="C822" s="28" t="str">
        <f t="shared" si="85"/>
        <v/>
      </c>
      <c r="D822" s="28" t="str">
        <f t="shared" si="86"/>
        <v/>
      </c>
      <c r="E822" s="28">
        <f t="shared" si="87"/>
        <v>0</v>
      </c>
      <c r="F822" s="28">
        <f t="shared" si="88"/>
        <v>0</v>
      </c>
      <c r="G822" s="28" t="str">
        <f t="shared" si="89"/>
        <v/>
      </c>
      <c r="H822" s="45">
        <f>IF(AND(M822&gt;0,M822&lt;=STATS!$C$22),1,"")</f>
        <v>1</v>
      </c>
      <c r="J822" s="11">
        <v>821</v>
      </c>
      <c r="K822">
        <v>46.105330000000002</v>
      </c>
      <c r="L822">
        <v>-91.217860000000002</v>
      </c>
      <c r="M822" s="4">
        <v>16</v>
      </c>
      <c r="N822" s="4" t="s">
        <v>224</v>
      </c>
      <c r="R822" s="7"/>
      <c r="S822" s="7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EZ822" s="42"/>
      <c r="FA822" s="42"/>
      <c r="FB822" s="42"/>
      <c r="FC822" s="42"/>
      <c r="FD822" s="42"/>
    </row>
    <row r="823" spans="2:160">
      <c r="B823" s="28">
        <f t="shared" si="84"/>
        <v>1</v>
      </c>
      <c r="C823" s="28">
        <f t="shared" si="85"/>
        <v>1</v>
      </c>
      <c r="D823" s="28" t="str">
        <f t="shared" si="86"/>
        <v/>
      </c>
      <c r="E823" s="28">
        <f t="shared" si="87"/>
        <v>1</v>
      </c>
      <c r="F823" s="28">
        <f t="shared" si="88"/>
        <v>0</v>
      </c>
      <c r="G823" s="28">
        <f t="shared" si="89"/>
        <v>11.5</v>
      </c>
      <c r="H823" s="45">
        <f>IF(AND(M823&gt;0,M823&lt;=STATS!$C$22),1,"")</f>
        <v>1</v>
      </c>
      <c r="J823" s="11">
        <v>822</v>
      </c>
      <c r="K823">
        <v>46.105339999999998</v>
      </c>
      <c r="L823">
        <v>-91.217020000000005</v>
      </c>
      <c r="M823" s="4">
        <v>11.5</v>
      </c>
      <c r="N823" s="4" t="s">
        <v>224</v>
      </c>
      <c r="R823" s="7"/>
      <c r="S823" s="7">
        <v>1</v>
      </c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EZ823" s="42"/>
      <c r="FA823" s="42"/>
      <c r="FB823" s="42"/>
      <c r="FC823" s="42"/>
      <c r="FD823" s="42"/>
    </row>
    <row r="824" spans="2:160">
      <c r="B824" s="28">
        <f t="shared" si="84"/>
        <v>0</v>
      </c>
      <c r="C824" s="28" t="str">
        <f t="shared" si="85"/>
        <v/>
      </c>
      <c r="D824" s="28" t="str">
        <f t="shared" si="86"/>
        <v/>
      </c>
      <c r="E824" s="28" t="str">
        <f t="shared" si="87"/>
        <v/>
      </c>
      <c r="F824" s="28" t="str">
        <f t="shared" si="88"/>
        <v/>
      </c>
      <c r="G824" s="28" t="str">
        <f t="shared" si="89"/>
        <v/>
      </c>
      <c r="H824" s="45" t="str">
        <f>IF(AND(M824&gt;0,M824&lt;=STATS!$C$22),1,"")</f>
        <v/>
      </c>
      <c r="J824" s="11">
        <v>823</v>
      </c>
      <c r="K824">
        <v>46.105350000000001</v>
      </c>
      <c r="L824">
        <v>-91.216179999999994</v>
      </c>
      <c r="M824" s="4">
        <v>21</v>
      </c>
      <c r="R824" s="7"/>
      <c r="S824" s="7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EZ824" s="42"/>
      <c r="FA824" s="42"/>
      <c r="FB824" s="42"/>
      <c r="FC824" s="42"/>
      <c r="FD824" s="42"/>
    </row>
    <row r="825" spans="2:160">
      <c r="B825" s="28">
        <f t="shared" si="84"/>
        <v>0</v>
      </c>
      <c r="C825" s="28" t="str">
        <f t="shared" si="85"/>
        <v/>
      </c>
      <c r="D825" s="28" t="str">
        <f t="shared" si="86"/>
        <v/>
      </c>
      <c r="E825" s="28" t="str">
        <f t="shared" si="87"/>
        <v/>
      </c>
      <c r="F825" s="28" t="str">
        <f t="shared" si="88"/>
        <v/>
      </c>
      <c r="G825" s="28" t="str">
        <f t="shared" si="89"/>
        <v/>
      </c>
      <c r="H825" s="45" t="str">
        <f>IF(AND(M825&gt;0,M825&lt;=STATS!$C$22),1,"")</f>
        <v/>
      </c>
      <c r="J825" s="11">
        <v>824</v>
      </c>
      <c r="K825">
        <v>46.105359999999997</v>
      </c>
      <c r="L825">
        <v>-91.215339999999998</v>
      </c>
      <c r="M825" s="4">
        <v>21.5</v>
      </c>
      <c r="R825" s="7"/>
      <c r="S825" s="7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EZ825" s="42"/>
      <c r="FA825" s="42"/>
      <c r="FB825" s="42"/>
      <c r="FC825" s="42"/>
      <c r="FD825" s="42"/>
    </row>
    <row r="826" spans="2:160">
      <c r="B826" s="28">
        <f t="shared" si="84"/>
        <v>0</v>
      </c>
      <c r="C826" s="28" t="str">
        <f t="shared" si="85"/>
        <v/>
      </c>
      <c r="D826" s="28" t="str">
        <f t="shared" si="86"/>
        <v/>
      </c>
      <c r="E826" s="28" t="str">
        <f t="shared" si="87"/>
        <v/>
      </c>
      <c r="F826" s="28" t="str">
        <f t="shared" si="88"/>
        <v/>
      </c>
      <c r="G826" s="28" t="str">
        <f t="shared" si="89"/>
        <v/>
      </c>
      <c r="H826" s="45" t="str">
        <f>IF(AND(M826&gt;0,M826&lt;=STATS!$C$22),1,"")</f>
        <v/>
      </c>
      <c r="J826" s="11">
        <v>825</v>
      </c>
      <c r="K826">
        <v>46.105370000000001</v>
      </c>
      <c r="L826">
        <v>-91.214500000000001</v>
      </c>
      <c r="M826" s="4">
        <v>18</v>
      </c>
      <c r="N826" s="4" t="s">
        <v>223</v>
      </c>
      <c r="R826" s="7"/>
      <c r="S826" s="7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EZ826" s="42"/>
      <c r="FA826" s="42"/>
      <c r="FB826" s="42"/>
      <c r="FC826" s="42"/>
      <c r="FD826" s="42"/>
    </row>
    <row r="827" spans="2:160">
      <c r="B827" s="28">
        <f t="shared" si="84"/>
        <v>0</v>
      </c>
      <c r="C827" s="28" t="str">
        <f t="shared" si="85"/>
        <v/>
      </c>
      <c r="D827" s="28" t="str">
        <f t="shared" si="86"/>
        <v/>
      </c>
      <c r="E827" s="28" t="str">
        <f t="shared" si="87"/>
        <v/>
      </c>
      <c r="F827" s="28" t="str">
        <f t="shared" si="88"/>
        <v/>
      </c>
      <c r="G827" s="28" t="str">
        <f t="shared" si="89"/>
        <v/>
      </c>
      <c r="H827" s="45" t="str">
        <f>IF(AND(M827&gt;0,M827&lt;=STATS!$C$22),1,"")</f>
        <v/>
      </c>
      <c r="J827" s="11">
        <v>826</v>
      </c>
      <c r="K827">
        <v>46.105379999999997</v>
      </c>
      <c r="L827">
        <v>-91.213660000000004</v>
      </c>
      <c r="M827" s="4">
        <v>18.5</v>
      </c>
      <c r="R827" s="7"/>
      <c r="S827" s="7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EZ827" s="42"/>
      <c r="FA827" s="42"/>
      <c r="FB827" s="42"/>
      <c r="FC827" s="42"/>
      <c r="FD827" s="42"/>
    </row>
    <row r="828" spans="2:160">
      <c r="B828" s="28">
        <f t="shared" si="84"/>
        <v>0</v>
      </c>
      <c r="C828" s="28" t="str">
        <f t="shared" si="85"/>
        <v/>
      </c>
      <c r="D828" s="28" t="str">
        <f t="shared" si="86"/>
        <v/>
      </c>
      <c r="E828" s="28" t="str">
        <f t="shared" si="87"/>
        <v/>
      </c>
      <c r="F828" s="28" t="str">
        <f t="shared" si="88"/>
        <v/>
      </c>
      <c r="G828" s="28" t="str">
        <f t="shared" si="89"/>
        <v/>
      </c>
      <c r="H828" s="45" t="str">
        <f>IF(AND(M828&gt;0,M828&lt;=STATS!$C$22),1,"")</f>
        <v/>
      </c>
      <c r="J828" s="11">
        <v>827</v>
      </c>
      <c r="K828">
        <v>46.10539</v>
      </c>
      <c r="L828">
        <v>-91.212819999999994</v>
      </c>
      <c r="M828" s="4">
        <v>19.5</v>
      </c>
      <c r="R828" s="7"/>
      <c r="S828" s="7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EZ828" s="42"/>
      <c r="FA828" s="42"/>
      <c r="FB828" s="42"/>
      <c r="FC828" s="42"/>
      <c r="FD828" s="42"/>
    </row>
    <row r="829" spans="2:160">
      <c r="B829" s="28">
        <f t="shared" si="84"/>
        <v>0</v>
      </c>
      <c r="C829" s="28" t="str">
        <f t="shared" si="85"/>
        <v/>
      </c>
      <c r="D829" s="28" t="str">
        <f t="shared" si="86"/>
        <v/>
      </c>
      <c r="E829" s="28" t="str">
        <f t="shared" si="87"/>
        <v/>
      </c>
      <c r="F829" s="28" t="str">
        <f t="shared" si="88"/>
        <v/>
      </c>
      <c r="G829" s="28" t="str">
        <f t="shared" si="89"/>
        <v/>
      </c>
      <c r="H829" s="45" t="str">
        <f>IF(AND(M829&gt;0,M829&lt;=STATS!$C$22),1,"")</f>
        <v/>
      </c>
      <c r="J829" s="11">
        <v>828</v>
      </c>
      <c r="K829">
        <v>46.105400000000003</v>
      </c>
      <c r="L829">
        <v>-91.211979999999997</v>
      </c>
      <c r="M829" s="4">
        <v>19</v>
      </c>
      <c r="R829" s="7"/>
      <c r="S829" s="7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EZ829" s="42"/>
      <c r="FA829" s="42"/>
      <c r="FB829" s="42"/>
      <c r="FC829" s="42"/>
      <c r="FD829" s="42"/>
    </row>
    <row r="830" spans="2:160">
      <c r="B830" s="28">
        <f t="shared" si="84"/>
        <v>0</v>
      </c>
      <c r="C830" s="28" t="str">
        <f t="shared" si="85"/>
        <v/>
      </c>
      <c r="D830" s="28" t="str">
        <f t="shared" si="86"/>
        <v/>
      </c>
      <c r="E830" s="28">
        <f t="shared" si="87"/>
        <v>0</v>
      </c>
      <c r="F830" s="28">
        <f t="shared" si="88"/>
        <v>0</v>
      </c>
      <c r="G830" s="28" t="str">
        <f t="shared" si="89"/>
        <v/>
      </c>
      <c r="H830" s="45">
        <f>IF(AND(M830&gt;0,M830&lt;=STATS!$C$22),1,"")</f>
        <v>1</v>
      </c>
      <c r="J830" s="11">
        <v>829</v>
      </c>
      <c r="K830">
        <v>46.105409999999999</v>
      </c>
      <c r="L830">
        <v>-91.211129999999997</v>
      </c>
      <c r="M830" s="4">
        <v>12.5</v>
      </c>
      <c r="N830" s="4" t="s">
        <v>225</v>
      </c>
      <c r="R830" s="7"/>
      <c r="S830" s="7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EZ830" s="42"/>
      <c r="FA830" s="42"/>
      <c r="FB830" s="42"/>
      <c r="FC830" s="42"/>
      <c r="FD830" s="42"/>
    </row>
    <row r="831" spans="2:160">
      <c r="B831" s="28">
        <f t="shared" si="84"/>
        <v>1</v>
      </c>
      <c r="C831" s="28">
        <f t="shared" si="85"/>
        <v>1</v>
      </c>
      <c r="D831" s="28" t="str">
        <f t="shared" si="86"/>
        <v/>
      </c>
      <c r="E831" s="28">
        <f t="shared" si="87"/>
        <v>1</v>
      </c>
      <c r="F831" s="28">
        <f t="shared" si="88"/>
        <v>0</v>
      </c>
      <c r="G831" s="28">
        <f t="shared" si="89"/>
        <v>12</v>
      </c>
      <c r="H831" s="45">
        <f>IF(AND(M831&gt;0,M831&lt;=STATS!$C$22),1,"")</f>
        <v>1</v>
      </c>
      <c r="J831" s="11">
        <v>830</v>
      </c>
      <c r="K831">
        <v>46.105420000000002</v>
      </c>
      <c r="L831">
        <v>-91.210290000000001</v>
      </c>
      <c r="M831" s="4">
        <v>12</v>
      </c>
      <c r="N831" s="4" t="s">
        <v>224</v>
      </c>
      <c r="R831" s="7"/>
      <c r="S831" s="7">
        <v>1</v>
      </c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EZ831" s="42"/>
      <c r="FA831" s="42"/>
      <c r="FB831" s="42"/>
      <c r="FC831" s="42"/>
      <c r="FD831" s="42"/>
    </row>
    <row r="832" spans="2:160">
      <c r="B832" s="28">
        <f t="shared" si="84"/>
        <v>0</v>
      </c>
      <c r="C832" s="28" t="str">
        <f t="shared" si="85"/>
        <v/>
      </c>
      <c r="D832" s="28" t="str">
        <f t="shared" si="86"/>
        <v/>
      </c>
      <c r="E832" s="28">
        <f t="shared" si="87"/>
        <v>0</v>
      </c>
      <c r="F832" s="28">
        <f t="shared" si="88"/>
        <v>0</v>
      </c>
      <c r="G832" s="28" t="str">
        <f t="shared" si="89"/>
        <v/>
      </c>
      <c r="H832" s="45">
        <f>IF(AND(M832&gt;0,M832&lt;=STATS!$C$22),1,"")</f>
        <v>1</v>
      </c>
      <c r="J832" s="11">
        <v>831</v>
      </c>
      <c r="K832">
        <v>46.105420000000002</v>
      </c>
      <c r="L832">
        <v>-91.209450000000004</v>
      </c>
      <c r="M832" s="4">
        <v>6</v>
      </c>
      <c r="N832" s="4" t="s">
        <v>224</v>
      </c>
      <c r="R832" s="7"/>
      <c r="S832" s="7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EZ832" s="42"/>
      <c r="FA832" s="42"/>
      <c r="FB832" s="42"/>
      <c r="FC832" s="42"/>
      <c r="FD832" s="42"/>
    </row>
    <row r="833" spans="2:160">
      <c r="B833" s="28">
        <f t="shared" si="84"/>
        <v>0</v>
      </c>
      <c r="C833" s="28" t="str">
        <f t="shared" si="85"/>
        <v/>
      </c>
      <c r="D833" s="28" t="str">
        <f t="shared" si="86"/>
        <v/>
      </c>
      <c r="E833" s="28">
        <f t="shared" si="87"/>
        <v>0</v>
      </c>
      <c r="F833" s="28">
        <f t="shared" si="88"/>
        <v>0</v>
      </c>
      <c r="G833" s="28" t="str">
        <f t="shared" si="89"/>
        <v/>
      </c>
      <c r="H833" s="45">
        <f>IF(AND(M833&gt;0,M833&lt;=STATS!$C$22),1,"")</f>
        <v>1</v>
      </c>
      <c r="J833" s="11">
        <v>832</v>
      </c>
      <c r="K833">
        <v>46.105429999999998</v>
      </c>
      <c r="L833">
        <v>-91.208609999999993</v>
      </c>
      <c r="M833" s="4">
        <v>3.5</v>
      </c>
      <c r="N833" s="4" t="s">
        <v>224</v>
      </c>
      <c r="R833" s="7"/>
      <c r="S833" s="7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EZ833" s="42"/>
      <c r="FA833" s="42"/>
      <c r="FB833" s="42"/>
      <c r="FC833" s="42"/>
      <c r="FD833" s="42"/>
    </row>
    <row r="834" spans="2:160">
      <c r="B834" s="28">
        <f t="shared" ref="B834:B897" si="90">COUNT(R834:EY834,FE834:FM834)</f>
        <v>0</v>
      </c>
      <c r="C834" s="28" t="str">
        <f t="shared" ref="C834:C897" si="91">IF(COUNT(R834:EY834,FE834:FM834)&gt;0,COUNT(R834:EY834,FE834:FM834),"")</f>
        <v/>
      </c>
      <c r="D834" s="28" t="str">
        <f t="shared" ref="D834:D897" si="92">IF(COUNT(T834:BJ834,BL834:BT834,BV834:CB834,CD834:EY834,FE834:FM834)&gt;0,COUNT(T834:BJ834,BL834:BT834,BV834:CB834,CD834:EY834,FE834:FM834),"")</f>
        <v/>
      </c>
      <c r="E834" s="28">
        <f t="shared" ref="E834:E897" si="93">IF(H834=1,COUNT(R834:EY834,FE834:FM834),"")</f>
        <v>0</v>
      </c>
      <c r="F834" s="28">
        <f t="shared" ref="F834:F897" si="94">IF(H834=1,COUNT(T834:BJ834,BL834:BT834,BV834:CB834,CD834:EY834,FE834:FM834),"")</f>
        <v>0</v>
      </c>
      <c r="G834" s="28" t="str">
        <f t="shared" ref="G834:G897" si="95">IF($B834&gt;=1,$M834,"")</f>
        <v/>
      </c>
      <c r="H834" s="45">
        <f>IF(AND(M834&gt;0,M834&lt;=STATS!$C$22),1,"")</f>
        <v>1</v>
      </c>
      <c r="J834" s="11">
        <v>833</v>
      </c>
      <c r="K834">
        <v>46.105440000000002</v>
      </c>
      <c r="L834">
        <v>-91.207769999999996</v>
      </c>
      <c r="M834" s="4">
        <v>12</v>
      </c>
      <c r="N834" s="4" t="s">
        <v>223</v>
      </c>
      <c r="R834" s="7"/>
      <c r="S834" s="7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EZ834" s="42"/>
      <c r="FA834" s="42"/>
      <c r="FB834" s="42"/>
      <c r="FC834" s="42"/>
      <c r="FD834" s="42"/>
    </row>
    <row r="835" spans="2:160">
      <c r="B835" s="28">
        <f t="shared" si="90"/>
        <v>0</v>
      </c>
      <c r="C835" s="28" t="str">
        <f t="shared" si="91"/>
        <v/>
      </c>
      <c r="D835" s="28" t="str">
        <f t="shared" si="92"/>
        <v/>
      </c>
      <c r="E835" s="28">
        <f t="shared" si="93"/>
        <v>0</v>
      </c>
      <c r="F835" s="28">
        <f t="shared" si="94"/>
        <v>0</v>
      </c>
      <c r="G835" s="28" t="str">
        <f t="shared" si="95"/>
        <v/>
      </c>
      <c r="H835" s="45">
        <f>IF(AND(M835&gt;0,M835&lt;=STATS!$C$22),1,"")</f>
        <v>1</v>
      </c>
      <c r="J835" s="11">
        <v>834</v>
      </c>
      <c r="K835">
        <v>46.105449999999998</v>
      </c>
      <c r="L835">
        <v>-91.20693</v>
      </c>
      <c r="M835" s="4">
        <v>4</v>
      </c>
      <c r="N835" s="4" t="s">
        <v>225</v>
      </c>
      <c r="R835" s="7"/>
      <c r="S835" s="7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EZ835" s="42"/>
      <c r="FA835" s="42"/>
      <c r="FB835" s="42"/>
      <c r="FC835" s="42"/>
      <c r="FD835" s="42"/>
    </row>
    <row r="836" spans="2:160">
      <c r="B836" s="28">
        <f t="shared" si="90"/>
        <v>0</v>
      </c>
      <c r="C836" s="28" t="str">
        <f t="shared" si="91"/>
        <v/>
      </c>
      <c r="D836" s="28" t="str">
        <f t="shared" si="92"/>
        <v/>
      </c>
      <c r="E836" s="28">
        <f t="shared" si="93"/>
        <v>0</v>
      </c>
      <c r="F836" s="28">
        <f t="shared" si="94"/>
        <v>0</v>
      </c>
      <c r="G836" s="28" t="str">
        <f t="shared" si="95"/>
        <v/>
      </c>
      <c r="H836" s="45">
        <f>IF(AND(M836&gt;0,M836&lt;=STATS!$C$22),1,"")</f>
        <v>1</v>
      </c>
      <c r="J836" s="11">
        <v>835</v>
      </c>
      <c r="K836">
        <v>46.105460000000001</v>
      </c>
      <c r="L836">
        <v>-91.206090000000003</v>
      </c>
      <c r="M836" s="4">
        <v>15</v>
      </c>
      <c r="N836" s="4" t="s">
        <v>223</v>
      </c>
      <c r="R836" s="7"/>
      <c r="S836" s="7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EZ836" s="42"/>
      <c r="FA836" s="42"/>
      <c r="FB836" s="42"/>
      <c r="FC836" s="42"/>
      <c r="FD836" s="42"/>
    </row>
    <row r="837" spans="2:160">
      <c r="B837" s="28">
        <f t="shared" si="90"/>
        <v>0</v>
      </c>
      <c r="C837" s="28" t="str">
        <f t="shared" si="91"/>
        <v/>
      </c>
      <c r="D837" s="28" t="str">
        <f t="shared" si="92"/>
        <v/>
      </c>
      <c r="E837" s="28">
        <f t="shared" si="93"/>
        <v>0</v>
      </c>
      <c r="F837" s="28">
        <f t="shared" si="94"/>
        <v>0</v>
      </c>
      <c r="G837" s="28" t="str">
        <f t="shared" si="95"/>
        <v/>
      </c>
      <c r="H837" s="45">
        <f>IF(AND(M837&gt;0,M837&lt;=STATS!$C$22),1,"")</f>
        <v>1</v>
      </c>
      <c r="J837" s="11">
        <v>836</v>
      </c>
      <c r="K837">
        <v>46.105469999999997</v>
      </c>
      <c r="L837">
        <v>-91.205250000000007</v>
      </c>
      <c r="M837" s="4">
        <v>16</v>
      </c>
      <c r="N837" s="4" t="s">
        <v>223</v>
      </c>
      <c r="R837" s="7"/>
      <c r="S837" s="7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EZ837" s="42"/>
      <c r="FA837" s="42"/>
      <c r="FB837" s="42"/>
      <c r="FC837" s="42"/>
      <c r="FD837" s="42"/>
    </row>
    <row r="838" spans="2:160">
      <c r="B838" s="28">
        <f t="shared" si="90"/>
        <v>0</v>
      </c>
      <c r="C838" s="28" t="str">
        <f t="shared" si="91"/>
        <v/>
      </c>
      <c r="D838" s="28" t="str">
        <f t="shared" si="92"/>
        <v/>
      </c>
      <c r="E838" s="28">
        <f t="shared" si="93"/>
        <v>0</v>
      </c>
      <c r="F838" s="28">
        <f t="shared" si="94"/>
        <v>0</v>
      </c>
      <c r="G838" s="28" t="str">
        <f t="shared" si="95"/>
        <v/>
      </c>
      <c r="H838" s="45">
        <f>IF(AND(M838&gt;0,M838&lt;=STATS!$C$22),1,"")</f>
        <v>1</v>
      </c>
      <c r="J838" s="11">
        <v>837</v>
      </c>
      <c r="K838">
        <v>46.10548</v>
      </c>
      <c r="L838">
        <v>-91.204409999999996</v>
      </c>
      <c r="M838" s="4">
        <v>15.5</v>
      </c>
      <c r="N838" s="4" t="s">
        <v>223</v>
      </c>
      <c r="R838" s="7"/>
      <c r="S838" s="7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EZ838" s="42"/>
      <c r="FA838" s="42"/>
      <c r="FB838" s="42"/>
      <c r="FC838" s="42"/>
      <c r="FD838" s="42"/>
    </row>
    <row r="839" spans="2:160">
      <c r="B839" s="28">
        <f t="shared" si="90"/>
        <v>0</v>
      </c>
      <c r="C839" s="28" t="str">
        <f t="shared" si="91"/>
        <v/>
      </c>
      <c r="D839" s="28" t="str">
        <f t="shared" si="92"/>
        <v/>
      </c>
      <c r="E839" s="28">
        <f t="shared" si="93"/>
        <v>0</v>
      </c>
      <c r="F839" s="28">
        <f t="shared" si="94"/>
        <v>0</v>
      </c>
      <c r="G839" s="28" t="str">
        <f t="shared" si="95"/>
        <v/>
      </c>
      <c r="H839" s="45">
        <f>IF(AND(M839&gt;0,M839&lt;=STATS!$C$22),1,"")</f>
        <v>1</v>
      </c>
      <c r="J839" s="11">
        <v>838</v>
      </c>
      <c r="K839">
        <v>46.105490000000003</v>
      </c>
      <c r="L839">
        <v>-91.203569999999999</v>
      </c>
      <c r="M839" s="4">
        <v>16</v>
      </c>
      <c r="N839" s="4" t="s">
        <v>223</v>
      </c>
      <c r="R839" s="7"/>
      <c r="S839" s="7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EZ839" s="42"/>
      <c r="FA839" s="42"/>
      <c r="FB839" s="42"/>
      <c r="FC839" s="42"/>
      <c r="FD839" s="42"/>
    </row>
    <row r="840" spans="2:160">
      <c r="B840" s="28">
        <f t="shared" si="90"/>
        <v>0</v>
      </c>
      <c r="C840" s="28" t="str">
        <f t="shared" si="91"/>
        <v/>
      </c>
      <c r="D840" s="28" t="str">
        <f t="shared" si="92"/>
        <v/>
      </c>
      <c r="E840" s="28">
        <f t="shared" si="93"/>
        <v>0</v>
      </c>
      <c r="F840" s="28">
        <f t="shared" si="94"/>
        <v>0</v>
      </c>
      <c r="G840" s="28" t="str">
        <f t="shared" si="95"/>
        <v/>
      </c>
      <c r="H840" s="45">
        <f>IF(AND(M840&gt;0,M840&lt;=STATS!$C$22),1,"")</f>
        <v>1</v>
      </c>
      <c r="J840" s="11">
        <v>839</v>
      </c>
      <c r="K840">
        <v>46.105490000000003</v>
      </c>
      <c r="L840">
        <v>-91.202730000000003</v>
      </c>
      <c r="M840" s="4">
        <v>16</v>
      </c>
      <c r="N840" s="4" t="s">
        <v>223</v>
      </c>
      <c r="R840" s="7"/>
      <c r="S840" s="7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EZ840" s="42"/>
      <c r="FA840" s="42"/>
      <c r="FB840" s="42"/>
      <c r="FC840" s="42"/>
      <c r="FD840" s="42"/>
    </row>
    <row r="841" spans="2:160">
      <c r="B841" s="28">
        <f t="shared" si="90"/>
        <v>0</v>
      </c>
      <c r="C841" s="28" t="str">
        <f t="shared" si="91"/>
        <v/>
      </c>
      <c r="D841" s="28" t="str">
        <f t="shared" si="92"/>
        <v/>
      </c>
      <c r="E841" s="28">
        <f t="shared" si="93"/>
        <v>0</v>
      </c>
      <c r="F841" s="28">
        <f t="shared" si="94"/>
        <v>0</v>
      </c>
      <c r="G841" s="28" t="str">
        <f t="shared" si="95"/>
        <v/>
      </c>
      <c r="H841" s="45">
        <f>IF(AND(M841&gt;0,M841&lt;=STATS!$C$22),1,"")</f>
        <v>1</v>
      </c>
      <c r="J841" s="11">
        <v>840</v>
      </c>
      <c r="K841">
        <v>46.105499999999999</v>
      </c>
      <c r="L841">
        <v>-91.201890000000006</v>
      </c>
      <c r="M841" s="4">
        <v>15</v>
      </c>
      <c r="N841" s="4" t="s">
        <v>223</v>
      </c>
      <c r="R841" s="7"/>
      <c r="S841" s="7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EZ841" s="42"/>
      <c r="FA841" s="42"/>
      <c r="FB841" s="42"/>
      <c r="FC841" s="42"/>
      <c r="FD841" s="42"/>
    </row>
    <row r="842" spans="2:160">
      <c r="B842" s="28">
        <f t="shared" si="90"/>
        <v>0</v>
      </c>
      <c r="C842" s="28" t="str">
        <f t="shared" si="91"/>
        <v/>
      </c>
      <c r="D842" s="28" t="str">
        <f t="shared" si="92"/>
        <v/>
      </c>
      <c r="E842" s="28">
        <f t="shared" si="93"/>
        <v>0</v>
      </c>
      <c r="F842" s="28">
        <f t="shared" si="94"/>
        <v>0</v>
      </c>
      <c r="G842" s="28" t="str">
        <f t="shared" si="95"/>
        <v/>
      </c>
      <c r="H842" s="45">
        <f>IF(AND(M842&gt;0,M842&lt;=STATS!$C$22),1,"")</f>
        <v>1</v>
      </c>
      <c r="J842" s="11">
        <v>841</v>
      </c>
      <c r="K842">
        <v>46.105510000000002</v>
      </c>
      <c r="L842">
        <v>-91.201040000000006</v>
      </c>
      <c r="M842" s="4">
        <v>15.5</v>
      </c>
      <c r="N842" s="4" t="s">
        <v>223</v>
      </c>
      <c r="R842" s="7"/>
      <c r="S842" s="7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EZ842" s="42"/>
      <c r="FA842" s="42"/>
      <c r="FB842" s="42"/>
      <c r="FC842" s="42"/>
      <c r="FD842" s="42"/>
    </row>
    <row r="843" spans="2:160">
      <c r="B843" s="28">
        <f t="shared" si="90"/>
        <v>1</v>
      </c>
      <c r="C843" s="28">
        <f t="shared" si="91"/>
        <v>1</v>
      </c>
      <c r="D843" s="28" t="str">
        <f t="shared" si="92"/>
        <v/>
      </c>
      <c r="E843" s="28">
        <f t="shared" si="93"/>
        <v>1</v>
      </c>
      <c r="F843" s="28">
        <f t="shared" si="94"/>
        <v>0</v>
      </c>
      <c r="G843" s="28">
        <f t="shared" si="95"/>
        <v>14</v>
      </c>
      <c r="H843" s="45">
        <f>IF(AND(M843&gt;0,M843&lt;=STATS!$C$22),1,"")</f>
        <v>1</v>
      </c>
      <c r="J843" s="11">
        <v>842</v>
      </c>
      <c r="K843">
        <v>46.105519999999999</v>
      </c>
      <c r="L843">
        <v>-91.200199999999995</v>
      </c>
      <c r="M843" s="4">
        <v>14</v>
      </c>
      <c r="N843" s="4" t="s">
        <v>223</v>
      </c>
      <c r="R843" s="7"/>
      <c r="S843" s="7">
        <v>1</v>
      </c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EZ843" s="42"/>
      <c r="FA843" s="42"/>
      <c r="FB843" s="42"/>
      <c r="FC843" s="42"/>
      <c r="FD843" s="42"/>
    </row>
    <row r="844" spans="2:160">
      <c r="B844" s="28">
        <f t="shared" si="90"/>
        <v>0</v>
      </c>
      <c r="C844" s="28" t="str">
        <f t="shared" si="91"/>
        <v/>
      </c>
      <c r="D844" s="28" t="str">
        <f t="shared" si="92"/>
        <v/>
      </c>
      <c r="E844" s="28">
        <f t="shared" si="93"/>
        <v>0</v>
      </c>
      <c r="F844" s="28">
        <f t="shared" si="94"/>
        <v>0</v>
      </c>
      <c r="G844" s="28" t="str">
        <f t="shared" si="95"/>
        <v/>
      </c>
      <c r="H844" s="45">
        <f>IF(AND(M844&gt;0,M844&lt;=STATS!$C$22),1,"")</f>
        <v>1</v>
      </c>
      <c r="J844" s="11">
        <v>843</v>
      </c>
      <c r="K844">
        <v>46.105530000000002</v>
      </c>
      <c r="L844">
        <v>-91.199359999999999</v>
      </c>
      <c r="M844" s="4">
        <v>8</v>
      </c>
      <c r="N844" s="4" t="s">
        <v>225</v>
      </c>
      <c r="R844" s="7"/>
      <c r="S844" s="7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EZ844" s="42"/>
      <c r="FA844" s="42"/>
      <c r="FB844" s="42"/>
      <c r="FC844" s="42"/>
      <c r="FD844" s="42"/>
    </row>
    <row r="845" spans="2:160">
      <c r="B845" s="28">
        <f t="shared" si="90"/>
        <v>0</v>
      </c>
      <c r="C845" s="28" t="str">
        <f t="shared" si="91"/>
        <v/>
      </c>
      <c r="D845" s="28" t="str">
        <f t="shared" si="92"/>
        <v/>
      </c>
      <c r="E845" s="28">
        <f t="shared" si="93"/>
        <v>0</v>
      </c>
      <c r="F845" s="28">
        <f t="shared" si="94"/>
        <v>0</v>
      </c>
      <c r="G845" s="28" t="str">
        <f t="shared" si="95"/>
        <v/>
      </c>
      <c r="H845" s="45">
        <f>IF(AND(M845&gt;0,M845&lt;=STATS!$C$22),1,"")</f>
        <v>1</v>
      </c>
      <c r="J845" s="11">
        <v>844</v>
      </c>
      <c r="K845">
        <v>46.105539999999998</v>
      </c>
      <c r="L845">
        <v>-91.198520000000002</v>
      </c>
      <c r="M845" s="4">
        <v>4</v>
      </c>
      <c r="N845" s="4" t="s">
        <v>225</v>
      </c>
      <c r="R845" s="7"/>
      <c r="S845" s="7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EZ845" s="42"/>
      <c r="FA845" s="42"/>
      <c r="FB845" s="42"/>
      <c r="FC845" s="42"/>
      <c r="FD845" s="42"/>
    </row>
    <row r="846" spans="2:160">
      <c r="B846" s="28">
        <f t="shared" si="90"/>
        <v>0</v>
      </c>
      <c r="C846" s="28" t="str">
        <f t="shared" si="91"/>
        <v/>
      </c>
      <c r="D846" s="28" t="str">
        <f t="shared" si="92"/>
        <v/>
      </c>
      <c r="E846" s="28">
        <f t="shared" si="93"/>
        <v>0</v>
      </c>
      <c r="F846" s="28">
        <f t="shared" si="94"/>
        <v>0</v>
      </c>
      <c r="G846" s="28" t="str">
        <f t="shared" si="95"/>
        <v/>
      </c>
      <c r="H846" s="45">
        <f>IF(AND(M846&gt;0,M846&lt;=STATS!$C$22),1,"")</f>
        <v>1</v>
      </c>
      <c r="J846" s="11">
        <v>845</v>
      </c>
      <c r="K846">
        <v>46.105550000000001</v>
      </c>
      <c r="L846">
        <v>-91.197680000000005</v>
      </c>
      <c r="M846" s="4">
        <v>8</v>
      </c>
      <c r="N846" s="4" t="s">
        <v>223</v>
      </c>
      <c r="R846" s="7"/>
      <c r="S846" s="7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EZ846" s="42"/>
      <c r="FA846" s="42"/>
      <c r="FB846" s="42"/>
      <c r="FC846" s="42"/>
      <c r="FD846" s="42"/>
    </row>
    <row r="847" spans="2:160">
      <c r="B847" s="28">
        <f t="shared" si="90"/>
        <v>0</v>
      </c>
      <c r="C847" s="28" t="str">
        <f t="shared" si="91"/>
        <v/>
      </c>
      <c r="D847" s="28" t="str">
        <f t="shared" si="92"/>
        <v/>
      </c>
      <c r="E847" s="28">
        <f t="shared" si="93"/>
        <v>0</v>
      </c>
      <c r="F847" s="28">
        <f t="shared" si="94"/>
        <v>0</v>
      </c>
      <c r="G847" s="28" t="str">
        <f t="shared" si="95"/>
        <v/>
      </c>
      <c r="H847" s="45">
        <f>IF(AND(M847&gt;0,M847&lt;=STATS!$C$22),1,"")</f>
        <v>1</v>
      </c>
      <c r="J847" s="11">
        <v>846</v>
      </c>
      <c r="K847">
        <v>46.105559999999997</v>
      </c>
      <c r="L847">
        <v>-91.196839999999995</v>
      </c>
      <c r="M847" s="4">
        <v>7</v>
      </c>
      <c r="N847" s="4" t="s">
        <v>223</v>
      </c>
      <c r="R847" s="7"/>
      <c r="S847" s="7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EZ847" s="42"/>
      <c r="FA847" s="42"/>
      <c r="FB847" s="42"/>
      <c r="FC847" s="42"/>
      <c r="FD847" s="42"/>
    </row>
    <row r="848" spans="2:160">
      <c r="B848" s="28">
        <f t="shared" si="90"/>
        <v>0</v>
      </c>
      <c r="C848" s="28" t="str">
        <f t="shared" si="91"/>
        <v/>
      </c>
      <c r="D848" s="28" t="str">
        <f t="shared" si="92"/>
        <v/>
      </c>
      <c r="E848" s="28">
        <f t="shared" si="93"/>
        <v>0</v>
      </c>
      <c r="F848" s="28">
        <f t="shared" si="94"/>
        <v>0</v>
      </c>
      <c r="G848" s="28" t="str">
        <f t="shared" si="95"/>
        <v/>
      </c>
      <c r="H848" s="45">
        <f>IF(AND(M848&gt;0,M848&lt;=STATS!$C$22),1,"")</f>
        <v>1</v>
      </c>
      <c r="J848" s="11">
        <v>847</v>
      </c>
      <c r="K848">
        <v>46.105559999999997</v>
      </c>
      <c r="L848">
        <v>-91.195999999999998</v>
      </c>
      <c r="M848" s="4">
        <v>4.5</v>
      </c>
      <c r="N848" s="4" t="s">
        <v>223</v>
      </c>
      <c r="R848" s="7"/>
      <c r="S848" s="7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EZ848" s="42"/>
      <c r="FA848" s="42"/>
      <c r="FB848" s="42"/>
      <c r="FC848" s="42"/>
      <c r="FD848" s="42"/>
    </row>
    <row r="849" spans="2:160">
      <c r="B849" s="28">
        <f t="shared" si="90"/>
        <v>0</v>
      </c>
      <c r="C849" s="28" t="str">
        <f t="shared" si="91"/>
        <v/>
      </c>
      <c r="D849" s="28" t="str">
        <f t="shared" si="92"/>
        <v/>
      </c>
      <c r="E849" s="28">
        <f t="shared" si="93"/>
        <v>0</v>
      </c>
      <c r="F849" s="28">
        <f t="shared" si="94"/>
        <v>0</v>
      </c>
      <c r="G849" s="28" t="str">
        <f t="shared" si="95"/>
        <v/>
      </c>
      <c r="H849" s="45">
        <f>IF(AND(M849&gt;0,M849&lt;=STATS!$C$22),1,"")</f>
        <v>1</v>
      </c>
      <c r="J849" s="11">
        <v>848</v>
      </c>
      <c r="K849">
        <v>46.10557</v>
      </c>
      <c r="L849">
        <v>-91.195160000000001</v>
      </c>
      <c r="M849" s="4">
        <v>4.5</v>
      </c>
      <c r="N849" s="4" t="s">
        <v>223</v>
      </c>
      <c r="R849" s="7"/>
      <c r="S849" s="7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EZ849" s="42"/>
      <c r="FA849" s="42"/>
      <c r="FB849" s="42"/>
      <c r="FC849" s="42"/>
      <c r="FD849" s="42"/>
    </row>
    <row r="850" spans="2:160">
      <c r="B850" s="28">
        <f t="shared" si="90"/>
        <v>0</v>
      </c>
      <c r="C850" s="28" t="str">
        <f t="shared" si="91"/>
        <v/>
      </c>
      <c r="D850" s="28" t="str">
        <f t="shared" si="92"/>
        <v/>
      </c>
      <c r="E850" s="28">
        <f t="shared" si="93"/>
        <v>0</v>
      </c>
      <c r="F850" s="28">
        <f t="shared" si="94"/>
        <v>0</v>
      </c>
      <c r="G850" s="28" t="str">
        <f t="shared" si="95"/>
        <v/>
      </c>
      <c r="H850" s="45">
        <f>IF(AND(M850&gt;0,M850&lt;=STATS!$C$22),1,"")</f>
        <v>1</v>
      </c>
      <c r="J850" s="11">
        <v>849</v>
      </c>
      <c r="K850">
        <v>46.105809999999998</v>
      </c>
      <c r="L850">
        <v>-91.227959999999996</v>
      </c>
      <c r="M850" s="4">
        <v>2</v>
      </c>
      <c r="N850" s="4" t="s">
        <v>224</v>
      </c>
      <c r="R850" s="7"/>
      <c r="S850" s="7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EZ850" s="42"/>
      <c r="FA850" s="42"/>
      <c r="FB850" s="42"/>
      <c r="FC850" s="42"/>
      <c r="FD850" s="42"/>
    </row>
    <row r="851" spans="2:160">
      <c r="B851" s="28">
        <f t="shared" si="90"/>
        <v>0</v>
      </c>
      <c r="C851" s="28" t="str">
        <f t="shared" si="91"/>
        <v/>
      </c>
      <c r="D851" s="28" t="str">
        <f t="shared" si="92"/>
        <v/>
      </c>
      <c r="E851" s="28" t="str">
        <f t="shared" si="93"/>
        <v/>
      </c>
      <c r="F851" s="28" t="str">
        <f t="shared" si="94"/>
        <v/>
      </c>
      <c r="G851" s="28" t="str">
        <f t="shared" si="95"/>
        <v/>
      </c>
      <c r="H851" s="45" t="str">
        <f>IF(AND(M851&gt;0,M851&lt;=STATS!$C$22),1,"")</f>
        <v/>
      </c>
      <c r="J851" s="11">
        <v>850</v>
      </c>
      <c r="K851">
        <v>46.105820000000001</v>
      </c>
      <c r="L851">
        <v>-91.227119999999999</v>
      </c>
      <c r="M851" s="4">
        <v>20</v>
      </c>
      <c r="R851" s="7"/>
      <c r="S851" s="7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EZ851" s="42"/>
      <c r="FA851" s="42"/>
      <c r="FB851" s="42"/>
      <c r="FC851" s="42"/>
      <c r="FD851" s="42"/>
    </row>
    <row r="852" spans="2:160">
      <c r="B852" s="28">
        <f t="shared" si="90"/>
        <v>0</v>
      </c>
      <c r="C852" s="28" t="str">
        <f t="shared" si="91"/>
        <v/>
      </c>
      <c r="D852" s="28" t="str">
        <f t="shared" si="92"/>
        <v/>
      </c>
      <c r="E852" s="28" t="str">
        <f t="shared" si="93"/>
        <v/>
      </c>
      <c r="F852" s="28" t="str">
        <f t="shared" si="94"/>
        <v/>
      </c>
      <c r="G852" s="28" t="str">
        <f t="shared" si="95"/>
        <v/>
      </c>
      <c r="H852" s="45" t="str">
        <f>IF(AND(M852&gt;0,M852&lt;=STATS!$C$22),1,"")</f>
        <v/>
      </c>
      <c r="J852" s="11">
        <v>851</v>
      </c>
      <c r="K852">
        <v>46.105829999999997</v>
      </c>
      <c r="L852">
        <v>-91.226280000000003</v>
      </c>
      <c r="M852" s="4">
        <v>27.5</v>
      </c>
      <c r="R852" s="7"/>
      <c r="S852" s="7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EZ852" s="42"/>
      <c r="FA852" s="42"/>
      <c r="FB852" s="42"/>
      <c r="FC852" s="42"/>
      <c r="FD852" s="42"/>
    </row>
    <row r="853" spans="2:160">
      <c r="B853" s="28">
        <f t="shared" si="90"/>
        <v>0</v>
      </c>
      <c r="C853" s="28" t="str">
        <f t="shared" si="91"/>
        <v/>
      </c>
      <c r="D853" s="28" t="str">
        <f t="shared" si="92"/>
        <v/>
      </c>
      <c r="E853" s="28" t="str">
        <f t="shared" si="93"/>
        <v/>
      </c>
      <c r="F853" s="28" t="str">
        <f t="shared" si="94"/>
        <v/>
      </c>
      <c r="G853" s="28" t="str">
        <f t="shared" si="95"/>
        <v/>
      </c>
      <c r="H853" s="45" t="str">
        <f>IF(AND(M853&gt;0,M853&lt;=STATS!$C$22),1,"")</f>
        <v/>
      </c>
      <c r="J853" s="11">
        <v>852</v>
      </c>
      <c r="K853">
        <v>46.105840000000001</v>
      </c>
      <c r="L853">
        <v>-91.225440000000006</v>
      </c>
      <c r="M853" s="4">
        <v>20.5</v>
      </c>
      <c r="R853" s="7"/>
      <c r="S853" s="7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EZ853" s="42"/>
      <c r="FA853" s="42"/>
      <c r="FB853" s="42"/>
      <c r="FC853" s="42"/>
      <c r="FD853" s="42"/>
    </row>
    <row r="854" spans="2:160">
      <c r="B854" s="28">
        <f t="shared" si="90"/>
        <v>0</v>
      </c>
      <c r="C854" s="28" t="str">
        <f t="shared" si="91"/>
        <v/>
      </c>
      <c r="D854" s="28" t="str">
        <f t="shared" si="92"/>
        <v/>
      </c>
      <c r="E854" s="28" t="str">
        <f t="shared" si="93"/>
        <v/>
      </c>
      <c r="F854" s="28" t="str">
        <f t="shared" si="94"/>
        <v/>
      </c>
      <c r="G854" s="28" t="str">
        <f t="shared" si="95"/>
        <v/>
      </c>
      <c r="H854" s="45" t="str">
        <f>IF(AND(M854&gt;0,M854&lt;=STATS!$C$22),1,"")</f>
        <v/>
      </c>
      <c r="J854" s="11">
        <v>853</v>
      </c>
      <c r="K854">
        <v>46.105849999999997</v>
      </c>
      <c r="L854">
        <v>-91.224599999999995</v>
      </c>
      <c r="M854" s="4">
        <v>42</v>
      </c>
      <c r="R854" s="7"/>
      <c r="S854" s="7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EZ854" s="42"/>
      <c r="FA854" s="42"/>
      <c r="FB854" s="42"/>
      <c r="FC854" s="42"/>
      <c r="FD854" s="42"/>
    </row>
    <row r="855" spans="2:160">
      <c r="B855" s="28">
        <f t="shared" si="90"/>
        <v>0</v>
      </c>
      <c r="C855" s="28" t="str">
        <f t="shared" si="91"/>
        <v/>
      </c>
      <c r="D855" s="28" t="str">
        <f t="shared" si="92"/>
        <v/>
      </c>
      <c r="E855" s="28" t="str">
        <f t="shared" si="93"/>
        <v/>
      </c>
      <c r="F855" s="28" t="str">
        <f t="shared" si="94"/>
        <v/>
      </c>
      <c r="G855" s="28" t="str">
        <f t="shared" si="95"/>
        <v/>
      </c>
      <c r="H855" s="45" t="str">
        <f>IF(AND(M855&gt;0,M855&lt;=STATS!$C$22),1,"")</f>
        <v/>
      </c>
      <c r="J855" s="11">
        <v>854</v>
      </c>
      <c r="K855">
        <v>46.10586</v>
      </c>
      <c r="L855">
        <v>-91.223759999999999</v>
      </c>
      <c r="M855" s="4">
        <v>44</v>
      </c>
      <c r="R855" s="7"/>
      <c r="S855" s="7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EZ855" s="42"/>
      <c r="FA855" s="42"/>
      <c r="FB855" s="42"/>
      <c r="FC855" s="42"/>
      <c r="FD855" s="42"/>
    </row>
    <row r="856" spans="2:160">
      <c r="B856" s="28">
        <f t="shared" si="90"/>
        <v>0</v>
      </c>
      <c r="C856" s="28" t="str">
        <f t="shared" si="91"/>
        <v/>
      </c>
      <c r="D856" s="28" t="str">
        <f t="shared" si="92"/>
        <v/>
      </c>
      <c r="E856" s="28" t="str">
        <f t="shared" si="93"/>
        <v/>
      </c>
      <c r="F856" s="28" t="str">
        <f t="shared" si="94"/>
        <v/>
      </c>
      <c r="G856" s="28" t="str">
        <f t="shared" si="95"/>
        <v/>
      </c>
      <c r="H856" s="45" t="str">
        <f>IF(AND(M856&gt;0,M856&lt;=STATS!$C$22),1,"")</f>
        <v/>
      </c>
      <c r="J856" s="11">
        <v>855</v>
      </c>
      <c r="K856">
        <v>46.105870000000003</v>
      </c>
      <c r="L856">
        <v>-91.222920000000002</v>
      </c>
      <c r="M856" s="4">
        <v>45</v>
      </c>
      <c r="R856" s="7"/>
      <c r="S856" s="7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EZ856" s="42"/>
      <c r="FA856" s="42"/>
      <c r="FB856" s="42"/>
      <c r="FC856" s="42"/>
      <c r="FD856" s="42"/>
    </row>
    <row r="857" spans="2:160">
      <c r="B857" s="28">
        <f t="shared" si="90"/>
        <v>0</v>
      </c>
      <c r="C857" s="28" t="str">
        <f t="shared" si="91"/>
        <v/>
      </c>
      <c r="D857" s="28" t="str">
        <f t="shared" si="92"/>
        <v/>
      </c>
      <c r="E857" s="28" t="str">
        <f t="shared" si="93"/>
        <v/>
      </c>
      <c r="F857" s="28" t="str">
        <f t="shared" si="94"/>
        <v/>
      </c>
      <c r="G857" s="28" t="str">
        <f t="shared" si="95"/>
        <v/>
      </c>
      <c r="H857" s="45" t="str">
        <f>IF(AND(M857&gt;0,M857&lt;=STATS!$C$22),1,"")</f>
        <v/>
      </c>
      <c r="J857" s="11">
        <v>856</v>
      </c>
      <c r="K857">
        <v>46.105870000000003</v>
      </c>
      <c r="L857">
        <v>-91.222080000000005</v>
      </c>
      <c r="M857" s="4">
        <v>47</v>
      </c>
      <c r="R857" s="7"/>
      <c r="S857" s="7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EZ857" s="42"/>
      <c r="FA857" s="42"/>
      <c r="FB857" s="42"/>
      <c r="FC857" s="42"/>
      <c r="FD857" s="42"/>
    </row>
    <row r="858" spans="2:160">
      <c r="B858" s="28">
        <f t="shared" si="90"/>
        <v>0</v>
      </c>
      <c r="C858" s="28" t="str">
        <f t="shared" si="91"/>
        <v/>
      </c>
      <c r="D858" s="28" t="str">
        <f t="shared" si="92"/>
        <v/>
      </c>
      <c r="E858" s="28" t="str">
        <f t="shared" si="93"/>
        <v/>
      </c>
      <c r="F858" s="28" t="str">
        <f t="shared" si="94"/>
        <v/>
      </c>
      <c r="G858" s="28" t="str">
        <f t="shared" si="95"/>
        <v/>
      </c>
      <c r="H858" s="45" t="str">
        <f>IF(AND(M858&gt;0,M858&lt;=STATS!$C$22),1,"")</f>
        <v/>
      </c>
      <c r="J858" s="11">
        <v>857</v>
      </c>
      <c r="K858">
        <v>46.105879999999999</v>
      </c>
      <c r="L858">
        <v>-91.221239999999995</v>
      </c>
      <c r="M858" s="4">
        <v>48.5</v>
      </c>
      <c r="R858" s="7"/>
      <c r="S858" s="7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EZ858" s="42"/>
      <c r="FA858" s="42"/>
      <c r="FB858" s="42"/>
      <c r="FC858" s="42"/>
      <c r="FD858" s="42"/>
    </row>
    <row r="859" spans="2:160">
      <c r="B859" s="28">
        <f t="shared" si="90"/>
        <v>0</v>
      </c>
      <c r="C859" s="28" t="str">
        <f t="shared" si="91"/>
        <v/>
      </c>
      <c r="D859" s="28" t="str">
        <f t="shared" si="92"/>
        <v/>
      </c>
      <c r="E859" s="28" t="str">
        <f t="shared" si="93"/>
        <v/>
      </c>
      <c r="F859" s="28" t="str">
        <f t="shared" si="94"/>
        <v/>
      </c>
      <c r="G859" s="28" t="str">
        <f t="shared" si="95"/>
        <v/>
      </c>
      <c r="H859" s="45" t="str">
        <f>IF(AND(M859&gt;0,M859&lt;=STATS!$C$22),1,"")</f>
        <v/>
      </c>
      <c r="J859" s="11">
        <v>858</v>
      </c>
      <c r="K859">
        <v>46.105890000000002</v>
      </c>
      <c r="L859">
        <v>-91.220399999999998</v>
      </c>
      <c r="M859" s="4">
        <v>35</v>
      </c>
      <c r="R859" s="7"/>
      <c r="S859" s="7"/>
      <c r="T859" s="12"/>
      <c r="U859" s="12"/>
      <c r="V859" s="12"/>
      <c r="W859" s="12"/>
      <c r="EZ859" s="42"/>
      <c r="FA859" s="42"/>
      <c r="FB859" s="42"/>
      <c r="FC859" s="42"/>
      <c r="FD859" s="42"/>
    </row>
    <row r="860" spans="2:160">
      <c r="B860" s="28">
        <f t="shared" si="90"/>
        <v>0</v>
      </c>
      <c r="C860" s="28" t="str">
        <f t="shared" si="91"/>
        <v/>
      </c>
      <c r="D860" s="28" t="str">
        <f t="shared" si="92"/>
        <v/>
      </c>
      <c r="E860" s="28" t="str">
        <f t="shared" si="93"/>
        <v/>
      </c>
      <c r="F860" s="28" t="str">
        <f t="shared" si="94"/>
        <v/>
      </c>
      <c r="G860" s="28" t="str">
        <f t="shared" si="95"/>
        <v/>
      </c>
      <c r="H860" s="45" t="str">
        <f>IF(AND(M860&gt;0,M860&lt;=STATS!$C$22),1,"")</f>
        <v/>
      </c>
      <c r="J860" s="11">
        <v>859</v>
      </c>
      <c r="K860">
        <v>46.105899999999998</v>
      </c>
      <c r="L860">
        <v>-91.219560000000001</v>
      </c>
      <c r="M860" s="4">
        <v>27</v>
      </c>
      <c r="R860" s="7"/>
      <c r="S860" s="7"/>
      <c r="T860" s="12"/>
      <c r="U860" s="12"/>
      <c r="V860" s="12"/>
      <c r="W860" s="12"/>
      <c r="EZ860" s="42"/>
      <c r="FA860" s="42"/>
      <c r="FB860" s="42"/>
      <c r="FC860" s="42"/>
      <c r="FD860" s="42"/>
    </row>
    <row r="861" spans="2:160">
      <c r="B861" s="28">
        <f t="shared" si="90"/>
        <v>1</v>
      </c>
      <c r="C861" s="28">
        <f t="shared" si="91"/>
        <v>1</v>
      </c>
      <c r="D861" s="28" t="str">
        <f t="shared" si="92"/>
        <v/>
      </c>
      <c r="E861" s="28">
        <f t="shared" si="93"/>
        <v>1</v>
      </c>
      <c r="F861" s="28">
        <f t="shared" si="94"/>
        <v>0</v>
      </c>
      <c r="G861" s="28">
        <f t="shared" si="95"/>
        <v>12</v>
      </c>
      <c r="H861" s="45">
        <f>IF(AND(M861&gt;0,M861&lt;=STATS!$C$22),1,"")</f>
        <v>1</v>
      </c>
      <c r="J861" s="11">
        <v>860</v>
      </c>
      <c r="K861">
        <v>46.105910000000002</v>
      </c>
      <c r="L861">
        <v>-91.218710000000002</v>
      </c>
      <c r="M861" s="4">
        <v>12</v>
      </c>
      <c r="N861" s="4" t="s">
        <v>223</v>
      </c>
      <c r="R861" s="7"/>
      <c r="S861" s="7">
        <v>3</v>
      </c>
      <c r="T861" s="12"/>
      <c r="U861" s="12"/>
      <c r="V861" s="12"/>
      <c r="W861" s="12"/>
      <c r="EZ861" s="42"/>
      <c r="FA861" s="42"/>
      <c r="FB861" s="42"/>
      <c r="FC861" s="42"/>
      <c r="FD861" s="42"/>
    </row>
    <row r="862" spans="2:160">
      <c r="B862" s="28">
        <f t="shared" si="90"/>
        <v>0</v>
      </c>
      <c r="C862" s="28" t="str">
        <f t="shared" si="91"/>
        <v/>
      </c>
      <c r="D862" s="28" t="str">
        <f t="shared" si="92"/>
        <v/>
      </c>
      <c r="E862" s="28">
        <f t="shared" si="93"/>
        <v>0</v>
      </c>
      <c r="F862" s="28">
        <f t="shared" si="94"/>
        <v>0</v>
      </c>
      <c r="G862" s="28" t="str">
        <f t="shared" si="95"/>
        <v/>
      </c>
      <c r="H862" s="45">
        <f>IF(AND(M862&gt;0,M862&lt;=STATS!$C$22),1,"")</f>
        <v>1</v>
      </c>
      <c r="J862" s="11">
        <v>861</v>
      </c>
      <c r="K862">
        <v>46.105919999999998</v>
      </c>
      <c r="L862">
        <v>-91.217870000000005</v>
      </c>
      <c r="M862" s="4">
        <v>15</v>
      </c>
      <c r="N862" s="4" t="s">
        <v>223</v>
      </c>
      <c r="R862" s="7"/>
      <c r="S862" s="7"/>
      <c r="T862" s="12"/>
      <c r="U862" s="12"/>
      <c r="V862" s="12"/>
      <c r="W862" s="12"/>
      <c r="EZ862" s="42"/>
      <c r="FA862" s="42"/>
      <c r="FB862" s="42"/>
      <c r="FC862" s="42"/>
      <c r="FD862" s="42"/>
    </row>
    <row r="863" spans="2:160">
      <c r="B863" s="28">
        <f t="shared" si="90"/>
        <v>0</v>
      </c>
      <c r="C863" s="28" t="str">
        <f t="shared" si="91"/>
        <v/>
      </c>
      <c r="D863" s="28" t="str">
        <f t="shared" si="92"/>
        <v/>
      </c>
      <c r="E863" s="28" t="str">
        <f t="shared" si="93"/>
        <v/>
      </c>
      <c r="F863" s="28" t="str">
        <f t="shared" si="94"/>
        <v/>
      </c>
      <c r="G863" s="28" t="str">
        <f t="shared" si="95"/>
        <v/>
      </c>
      <c r="H863" s="45" t="str">
        <f>IF(AND(M863&gt;0,M863&lt;=STATS!$C$22),1,"")</f>
        <v/>
      </c>
      <c r="J863" s="11">
        <v>862</v>
      </c>
      <c r="K863">
        <v>46.105930000000001</v>
      </c>
      <c r="L863">
        <v>-91.217029999999994</v>
      </c>
      <c r="M863" s="4">
        <v>20.5</v>
      </c>
      <c r="R863" s="7"/>
      <c r="S863" s="7"/>
      <c r="T863" s="12"/>
      <c r="U863" s="12"/>
      <c r="V863" s="12"/>
      <c r="W863" s="12"/>
      <c r="EZ863" s="42"/>
      <c r="FA863" s="42"/>
      <c r="FB863" s="42"/>
      <c r="FC863" s="42"/>
      <c r="FD863" s="42"/>
    </row>
    <row r="864" spans="2:160">
      <c r="B864" s="28">
        <f t="shared" si="90"/>
        <v>0</v>
      </c>
      <c r="C864" s="28" t="str">
        <f t="shared" si="91"/>
        <v/>
      </c>
      <c r="D864" s="28" t="str">
        <f t="shared" si="92"/>
        <v/>
      </c>
      <c r="E864" s="28" t="str">
        <f t="shared" si="93"/>
        <v/>
      </c>
      <c r="F864" s="28" t="str">
        <f t="shared" si="94"/>
        <v/>
      </c>
      <c r="G864" s="28" t="str">
        <f t="shared" si="95"/>
        <v/>
      </c>
      <c r="H864" s="45" t="str">
        <f>IF(AND(M864&gt;0,M864&lt;=STATS!$C$22),1,"")</f>
        <v/>
      </c>
      <c r="J864" s="11">
        <v>863</v>
      </c>
      <c r="K864">
        <v>46.105939999999997</v>
      </c>
      <c r="L864">
        <v>-91.216189999999997</v>
      </c>
      <c r="M864" s="4">
        <v>18</v>
      </c>
      <c r="N864" s="4" t="s">
        <v>224</v>
      </c>
      <c r="R864" s="7"/>
      <c r="S864" s="7"/>
      <c r="T864" s="12"/>
      <c r="U864" s="12"/>
      <c r="V864" s="12"/>
      <c r="W864" s="12"/>
      <c r="EZ864" s="42"/>
      <c r="FA864" s="42"/>
      <c r="FB864" s="42"/>
      <c r="FC864" s="42"/>
      <c r="FD864" s="42"/>
    </row>
    <row r="865" spans="2:160">
      <c r="B865" s="28">
        <f t="shared" si="90"/>
        <v>0</v>
      </c>
      <c r="C865" s="28" t="str">
        <f t="shared" si="91"/>
        <v/>
      </c>
      <c r="D865" s="28" t="str">
        <f t="shared" si="92"/>
        <v/>
      </c>
      <c r="E865" s="28" t="str">
        <f t="shared" si="93"/>
        <v/>
      </c>
      <c r="F865" s="28" t="str">
        <f t="shared" si="94"/>
        <v/>
      </c>
      <c r="G865" s="28" t="str">
        <f t="shared" si="95"/>
        <v/>
      </c>
      <c r="H865" s="45" t="str">
        <f>IF(AND(M865&gt;0,M865&lt;=STATS!$C$22),1,"")</f>
        <v/>
      </c>
      <c r="J865" s="11">
        <v>864</v>
      </c>
      <c r="K865">
        <v>46.10595</v>
      </c>
      <c r="L865">
        <v>-91.215350000000001</v>
      </c>
      <c r="M865" s="4">
        <v>21.5</v>
      </c>
      <c r="R865" s="7"/>
      <c r="S865" s="7"/>
      <c r="T865" s="12"/>
      <c r="U865" s="12"/>
      <c r="V865" s="12"/>
      <c r="W865" s="12"/>
      <c r="EZ865" s="42"/>
      <c r="FA865" s="42"/>
      <c r="FB865" s="42"/>
      <c r="FC865" s="42"/>
      <c r="FD865" s="42"/>
    </row>
    <row r="866" spans="2:160">
      <c r="B866" s="28">
        <f t="shared" si="90"/>
        <v>0</v>
      </c>
      <c r="C866" s="28" t="str">
        <f t="shared" si="91"/>
        <v/>
      </c>
      <c r="D866" s="28" t="str">
        <f t="shared" si="92"/>
        <v/>
      </c>
      <c r="E866" s="28" t="str">
        <f t="shared" si="93"/>
        <v/>
      </c>
      <c r="F866" s="28" t="str">
        <f t="shared" si="94"/>
        <v/>
      </c>
      <c r="G866" s="28" t="str">
        <f t="shared" si="95"/>
        <v/>
      </c>
      <c r="H866" s="45" t="str">
        <f>IF(AND(M866&gt;0,M866&lt;=STATS!$C$22),1,"")</f>
        <v/>
      </c>
      <c r="J866" s="11">
        <v>865</v>
      </c>
      <c r="K866">
        <v>46.10595</v>
      </c>
      <c r="L866">
        <v>-91.214510000000004</v>
      </c>
      <c r="M866" s="4">
        <v>22</v>
      </c>
      <c r="R866" s="7"/>
      <c r="S866" s="7"/>
      <c r="T866" s="12"/>
      <c r="U866" s="12"/>
      <c r="V866" s="12"/>
      <c r="W866" s="12"/>
      <c r="EZ866" s="42"/>
      <c r="FA866" s="42"/>
      <c r="FB866" s="42"/>
      <c r="FC866" s="42"/>
      <c r="FD866" s="42"/>
    </row>
    <row r="867" spans="2:160">
      <c r="B867" s="28">
        <f t="shared" si="90"/>
        <v>0</v>
      </c>
      <c r="C867" s="28" t="str">
        <f t="shared" si="91"/>
        <v/>
      </c>
      <c r="D867" s="28" t="str">
        <f t="shared" si="92"/>
        <v/>
      </c>
      <c r="E867" s="28">
        <f t="shared" si="93"/>
        <v>0</v>
      </c>
      <c r="F867" s="28">
        <f t="shared" si="94"/>
        <v>0</v>
      </c>
      <c r="G867" s="28" t="str">
        <f t="shared" si="95"/>
        <v/>
      </c>
      <c r="H867" s="45">
        <f>IF(AND(M867&gt;0,M867&lt;=STATS!$C$22),1,"")</f>
        <v>1</v>
      </c>
      <c r="J867" s="11">
        <v>866</v>
      </c>
      <c r="K867">
        <v>46.105960000000003</v>
      </c>
      <c r="L867">
        <v>-91.213669999999993</v>
      </c>
      <c r="M867" s="4">
        <v>13</v>
      </c>
      <c r="N867" s="4" t="s">
        <v>224</v>
      </c>
      <c r="R867" s="7"/>
      <c r="S867" s="7"/>
      <c r="T867" s="12"/>
      <c r="U867" s="12"/>
      <c r="V867" s="12"/>
      <c r="W867" s="12"/>
      <c r="EZ867" s="42"/>
      <c r="FA867" s="42"/>
      <c r="FB867" s="42"/>
      <c r="FC867" s="42"/>
      <c r="FD867" s="42"/>
    </row>
    <row r="868" spans="2:160">
      <c r="B868" s="28">
        <f t="shared" si="90"/>
        <v>0</v>
      </c>
      <c r="C868" s="28" t="str">
        <f t="shared" si="91"/>
        <v/>
      </c>
      <c r="D868" s="28" t="str">
        <f t="shared" si="92"/>
        <v/>
      </c>
      <c r="E868" s="28" t="str">
        <f t="shared" si="93"/>
        <v/>
      </c>
      <c r="F868" s="28" t="str">
        <f t="shared" si="94"/>
        <v/>
      </c>
      <c r="G868" s="28" t="str">
        <f t="shared" si="95"/>
        <v/>
      </c>
      <c r="H868" s="45" t="str">
        <f>IF(AND(M868&gt;0,M868&lt;=STATS!$C$22),1,"")</f>
        <v/>
      </c>
      <c r="J868" s="11">
        <v>867</v>
      </c>
      <c r="K868">
        <v>46.105969999999999</v>
      </c>
      <c r="L868">
        <v>-91.212829999999997</v>
      </c>
      <c r="M868" s="4">
        <v>17.5</v>
      </c>
      <c r="N868" s="4" t="s">
        <v>223</v>
      </c>
      <c r="R868" s="7"/>
      <c r="S868" s="7"/>
      <c r="T868" s="12"/>
      <c r="U868" s="12"/>
      <c r="V868" s="12"/>
      <c r="W868" s="12"/>
      <c r="EZ868" s="42"/>
      <c r="FA868" s="42"/>
      <c r="FB868" s="42"/>
      <c r="FC868" s="42"/>
      <c r="FD868" s="42"/>
    </row>
    <row r="869" spans="2:160">
      <c r="B869" s="28">
        <f t="shared" si="90"/>
        <v>0</v>
      </c>
      <c r="C869" s="28" t="str">
        <f t="shared" si="91"/>
        <v/>
      </c>
      <c r="D869" s="28" t="str">
        <f t="shared" si="92"/>
        <v/>
      </c>
      <c r="E869" s="28" t="str">
        <f t="shared" si="93"/>
        <v/>
      </c>
      <c r="F869" s="28" t="str">
        <f t="shared" si="94"/>
        <v/>
      </c>
      <c r="G869" s="28" t="str">
        <f t="shared" si="95"/>
        <v/>
      </c>
      <c r="H869" s="45" t="str">
        <f>IF(AND(M869&gt;0,M869&lt;=STATS!$C$22),1,"")</f>
        <v/>
      </c>
      <c r="J869" s="11">
        <v>868</v>
      </c>
      <c r="K869">
        <v>46.105980000000002</v>
      </c>
      <c r="L869">
        <v>-91.21199</v>
      </c>
      <c r="M869" s="4">
        <v>18.5</v>
      </c>
      <c r="N869" s="4" t="s">
        <v>223</v>
      </c>
      <c r="R869" s="7"/>
      <c r="S869" s="7"/>
      <c r="T869" s="12"/>
      <c r="U869" s="12"/>
      <c r="V869" s="12"/>
      <c r="W869" s="12"/>
      <c r="EZ869" s="42"/>
      <c r="FA869" s="42"/>
      <c r="FB869" s="42"/>
      <c r="FC869" s="42"/>
      <c r="FD869" s="42"/>
    </row>
    <row r="870" spans="2:160">
      <c r="B870" s="28">
        <f t="shared" si="90"/>
        <v>0</v>
      </c>
      <c r="C870" s="28" t="str">
        <f t="shared" si="91"/>
        <v/>
      </c>
      <c r="D870" s="28" t="str">
        <f t="shared" si="92"/>
        <v/>
      </c>
      <c r="E870" s="28" t="str">
        <f t="shared" si="93"/>
        <v/>
      </c>
      <c r="F870" s="28" t="str">
        <f t="shared" si="94"/>
        <v/>
      </c>
      <c r="G870" s="28" t="str">
        <f t="shared" si="95"/>
        <v/>
      </c>
      <c r="H870" s="45" t="str">
        <f>IF(AND(M870&gt;0,M870&lt;=STATS!$C$22),1,"")</f>
        <v/>
      </c>
      <c r="J870" s="11">
        <v>869</v>
      </c>
      <c r="K870">
        <v>46.105989999999998</v>
      </c>
      <c r="L870">
        <v>-91.211150000000004</v>
      </c>
      <c r="M870" s="4">
        <v>19.5</v>
      </c>
      <c r="R870" s="7"/>
      <c r="S870" s="7"/>
      <c r="T870" s="12"/>
      <c r="U870" s="12"/>
      <c r="V870" s="12"/>
      <c r="W870" s="12"/>
      <c r="EZ870" s="42"/>
      <c r="FA870" s="42"/>
      <c r="FB870" s="42"/>
      <c r="FC870" s="42"/>
      <c r="FD870" s="42"/>
    </row>
    <row r="871" spans="2:160">
      <c r="B871" s="28">
        <f t="shared" si="90"/>
        <v>0</v>
      </c>
      <c r="C871" s="28" t="str">
        <f t="shared" si="91"/>
        <v/>
      </c>
      <c r="D871" s="28" t="str">
        <f t="shared" si="92"/>
        <v/>
      </c>
      <c r="E871" s="28">
        <f t="shared" si="93"/>
        <v>0</v>
      </c>
      <c r="F871" s="28">
        <f t="shared" si="94"/>
        <v>0</v>
      </c>
      <c r="G871" s="28" t="str">
        <f t="shared" si="95"/>
        <v/>
      </c>
      <c r="H871" s="45">
        <f>IF(AND(M871&gt;0,M871&lt;=STATS!$C$22),1,"")</f>
        <v>1</v>
      </c>
      <c r="J871" s="11">
        <v>870</v>
      </c>
      <c r="K871">
        <v>46.106000000000002</v>
      </c>
      <c r="L871">
        <v>-91.210310000000007</v>
      </c>
      <c r="M871" s="4">
        <v>15</v>
      </c>
      <c r="N871" s="4" t="s">
        <v>225</v>
      </c>
      <c r="R871" s="7"/>
      <c r="S871" s="7"/>
      <c r="T871" s="12"/>
      <c r="U871" s="12"/>
      <c r="V871" s="12"/>
      <c r="W871" s="12"/>
      <c r="EZ871" s="42"/>
      <c r="FA871" s="42"/>
      <c r="FB871" s="42"/>
      <c r="FC871" s="42"/>
      <c r="FD871" s="42"/>
    </row>
    <row r="872" spans="2:160">
      <c r="B872" s="28">
        <f t="shared" si="90"/>
        <v>0</v>
      </c>
      <c r="C872" s="28" t="str">
        <f t="shared" si="91"/>
        <v/>
      </c>
      <c r="D872" s="28" t="str">
        <f t="shared" si="92"/>
        <v/>
      </c>
      <c r="E872" s="28">
        <f t="shared" si="93"/>
        <v>0</v>
      </c>
      <c r="F872" s="28">
        <f t="shared" si="94"/>
        <v>0</v>
      </c>
      <c r="G872" s="28" t="str">
        <f t="shared" si="95"/>
        <v/>
      </c>
      <c r="H872" s="45">
        <f>IF(AND(M872&gt;0,M872&lt;=STATS!$C$22),1,"")</f>
        <v>1</v>
      </c>
      <c r="J872" s="11">
        <v>871</v>
      </c>
      <c r="K872">
        <v>46.106009999999998</v>
      </c>
      <c r="L872">
        <v>-91.209469999999996</v>
      </c>
      <c r="M872" s="4">
        <v>5</v>
      </c>
      <c r="N872" s="4" t="s">
        <v>225</v>
      </c>
      <c r="R872" s="7"/>
      <c r="S872" s="7"/>
      <c r="T872" s="12"/>
      <c r="U872" s="12"/>
      <c r="V872" s="12"/>
      <c r="W872" s="12"/>
      <c r="EZ872" s="42"/>
      <c r="FA872" s="42"/>
      <c r="FB872" s="42"/>
      <c r="FC872" s="42"/>
      <c r="FD872" s="42"/>
    </row>
    <row r="873" spans="2:160">
      <c r="B873" s="28">
        <f t="shared" si="90"/>
        <v>0</v>
      </c>
      <c r="C873" s="28" t="str">
        <f t="shared" si="91"/>
        <v/>
      </c>
      <c r="D873" s="28" t="str">
        <f t="shared" si="92"/>
        <v/>
      </c>
      <c r="E873" s="28">
        <f t="shared" si="93"/>
        <v>0</v>
      </c>
      <c r="F873" s="28">
        <f t="shared" si="94"/>
        <v>0</v>
      </c>
      <c r="G873" s="28" t="str">
        <f t="shared" si="95"/>
        <v/>
      </c>
      <c r="H873" s="45">
        <f>IF(AND(M873&gt;0,M873&lt;=STATS!$C$22),1,"")</f>
        <v>1</v>
      </c>
      <c r="J873" s="11">
        <v>872</v>
      </c>
      <c r="K873">
        <v>46.106020000000001</v>
      </c>
      <c r="L873">
        <v>-91.208629999999999</v>
      </c>
      <c r="M873" s="4">
        <v>3.5</v>
      </c>
      <c r="N873" s="4" t="s">
        <v>225</v>
      </c>
      <c r="R873" s="7"/>
      <c r="S873" s="7"/>
      <c r="T873" s="12"/>
      <c r="U873" s="12"/>
      <c r="V873" s="12"/>
      <c r="W873" s="12"/>
      <c r="EZ873" s="42"/>
      <c r="FA873" s="42"/>
      <c r="FB873" s="42"/>
      <c r="FC873" s="42"/>
      <c r="FD873" s="42"/>
    </row>
    <row r="874" spans="2:160">
      <c r="B874" s="28">
        <f t="shared" si="90"/>
        <v>0</v>
      </c>
      <c r="C874" s="28" t="str">
        <f t="shared" si="91"/>
        <v/>
      </c>
      <c r="D874" s="28" t="str">
        <f t="shared" si="92"/>
        <v/>
      </c>
      <c r="E874" s="28">
        <f t="shared" si="93"/>
        <v>0</v>
      </c>
      <c r="F874" s="28">
        <f t="shared" si="94"/>
        <v>0</v>
      </c>
      <c r="G874" s="28" t="str">
        <f t="shared" si="95"/>
        <v/>
      </c>
      <c r="H874" s="45">
        <f>IF(AND(M874&gt;0,M874&lt;=STATS!$C$22),1,"")</f>
        <v>1</v>
      </c>
      <c r="J874" s="11">
        <v>873</v>
      </c>
      <c r="K874">
        <v>46.10604</v>
      </c>
      <c r="L874">
        <v>-91.206940000000003</v>
      </c>
      <c r="M874" s="4">
        <v>2</v>
      </c>
      <c r="N874" s="4" t="s">
        <v>224</v>
      </c>
      <c r="R874" s="7"/>
      <c r="S874" s="7"/>
      <c r="T874" s="12"/>
      <c r="U874" s="12"/>
      <c r="V874" s="12"/>
      <c r="W874" s="12"/>
      <c r="EZ874" s="42"/>
      <c r="FA874" s="42"/>
      <c r="FB874" s="42"/>
      <c r="FC874" s="42"/>
      <c r="FD874" s="42"/>
    </row>
    <row r="875" spans="2:160">
      <c r="B875" s="28">
        <f t="shared" si="90"/>
        <v>0</v>
      </c>
      <c r="C875" s="28" t="str">
        <f t="shared" si="91"/>
        <v/>
      </c>
      <c r="D875" s="28" t="str">
        <f t="shared" si="92"/>
        <v/>
      </c>
      <c r="E875" s="28">
        <f t="shared" si="93"/>
        <v>0</v>
      </c>
      <c r="F875" s="28">
        <f t="shared" si="94"/>
        <v>0</v>
      </c>
      <c r="G875" s="28" t="str">
        <f t="shared" si="95"/>
        <v/>
      </c>
      <c r="H875" s="45">
        <f>IF(AND(M875&gt;0,M875&lt;=STATS!$C$22),1,"")</f>
        <v>1</v>
      </c>
      <c r="J875" s="11">
        <v>874</v>
      </c>
      <c r="K875">
        <v>46.10604</v>
      </c>
      <c r="L875">
        <v>-91.206100000000006</v>
      </c>
      <c r="M875" s="4">
        <v>10</v>
      </c>
      <c r="N875" s="4" t="s">
        <v>223</v>
      </c>
      <c r="R875" s="7"/>
      <c r="S875" s="7"/>
      <c r="T875" s="12"/>
      <c r="U875" s="12"/>
      <c r="V875" s="12"/>
      <c r="W875" s="12"/>
      <c r="EZ875" s="42"/>
      <c r="FA875" s="42"/>
      <c r="FB875" s="42"/>
      <c r="FC875" s="42"/>
      <c r="FD875" s="42"/>
    </row>
    <row r="876" spans="2:160">
      <c r="B876" s="28">
        <f t="shared" si="90"/>
        <v>0</v>
      </c>
      <c r="C876" s="28" t="str">
        <f t="shared" si="91"/>
        <v/>
      </c>
      <c r="D876" s="28" t="str">
        <f t="shared" si="92"/>
        <v/>
      </c>
      <c r="E876" s="28">
        <f t="shared" si="93"/>
        <v>0</v>
      </c>
      <c r="F876" s="28">
        <f t="shared" si="94"/>
        <v>0</v>
      </c>
      <c r="G876" s="28" t="str">
        <f t="shared" si="95"/>
        <v/>
      </c>
      <c r="H876" s="45">
        <f>IF(AND(M876&gt;0,M876&lt;=STATS!$C$22),1,"")</f>
        <v>1</v>
      </c>
      <c r="J876" s="11">
        <v>875</v>
      </c>
      <c r="K876">
        <v>46.106050000000003</v>
      </c>
      <c r="L876">
        <v>-91.205259999999996</v>
      </c>
      <c r="M876" s="4">
        <v>14.5</v>
      </c>
      <c r="N876" s="4" t="s">
        <v>223</v>
      </c>
      <c r="R876" s="7"/>
      <c r="S876" s="7"/>
      <c r="T876" s="12"/>
      <c r="U876" s="12"/>
      <c r="V876" s="12"/>
      <c r="W876" s="12"/>
      <c r="EZ876" s="42"/>
      <c r="FA876" s="42"/>
      <c r="FB876" s="42"/>
      <c r="FC876" s="42"/>
      <c r="FD876" s="42"/>
    </row>
    <row r="877" spans="2:160">
      <c r="B877" s="28">
        <f t="shared" si="90"/>
        <v>0</v>
      </c>
      <c r="C877" s="28" t="str">
        <f t="shared" si="91"/>
        <v/>
      </c>
      <c r="D877" s="28" t="str">
        <f t="shared" si="92"/>
        <v/>
      </c>
      <c r="E877" s="28">
        <f t="shared" si="93"/>
        <v>0</v>
      </c>
      <c r="F877" s="28">
        <f t="shared" si="94"/>
        <v>0</v>
      </c>
      <c r="G877" s="28" t="str">
        <f t="shared" si="95"/>
        <v/>
      </c>
      <c r="H877" s="45">
        <f>IF(AND(M877&gt;0,M877&lt;=STATS!$C$22),1,"")</f>
        <v>1</v>
      </c>
      <c r="J877" s="11">
        <v>876</v>
      </c>
      <c r="K877">
        <v>46.106059999999999</v>
      </c>
      <c r="L877">
        <v>-91.204419999999999</v>
      </c>
      <c r="M877" s="4">
        <v>16</v>
      </c>
      <c r="N877" s="4" t="s">
        <v>223</v>
      </c>
      <c r="R877" s="7"/>
      <c r="S877" s="7"/>
      <c r="T877" s="12"/>
      <c r="U877" s="12"/>
      <c r="V877" s="12"/>
      <c r="W877" s="12"/>
      <c r="EZ877" s="42"/>
      <c r="FA877" s="42"/>
      <c r="FB877" s="42"/>
      <c r="FC877" s="42"/>
      <c r="FD877" s="42"/>
    </row>
    <row r="878" spans="2:160">
      <c r="B878" s="28">
        <f t="shared" si="90"/>
        <v>0</v>
      </c>
      <c r="C878" s="28" t="str">
        <f t="shared" si="91"/>
        <v/>
      </c>
      <c r="D878" s="28" t="str">
        <f t="shared" si="92"/>
        <v/>
      </c>
      <c r="E878" s="28">
        <f t="shared" si="93"/>
        <v>0</v>
      </c>
      <c r="F878" s="28">
        <f t="shared" si="94"/>
        <v>0</v>
      </c>
      <c r="G878" s="28" t="str">
        <f t="shared" si="95"/>
        <v/>
      </c>
      <c r="H878" s="45">
        <f>IF(AND(M878&gt;0,M878&lt;=STATS!$C$22),1,"")</f>
        <v>1</v>
      </c>
      <c r="J878" s="11">
        <v>877</v>
      </c>
      <c r="K878">
        <v>46.106070000000003</v>
      </c>
      <c r="L878">
        <v>-91.203580000000002</v>
      </c>
      <c r="M878" s="4">
        <v>15</v>
      </c>
      <c r="N878" s="4" t="s">
        <v>223</v>
      </c>
      <c r="R878" s="7"/>
      <c r="S878" s="7"/>
      <c r="T878" s="12"/>
      <c r="U878" s="12"/>
      <c r="V878" s="12"/>
      <c r="W878" s="12"/>
      <c r="EZ878" s="42"/>
      <c r="FA878" s="42"/>
      <c r="FB878" s="42"/>
      <c r="FC878" s="42"/>
      <c r="FD878" s="42"/>
    </row>
    <row r="879" spans="2:160">
      <c r="B879" s="28">
        <f t="shared" si="90"/>
        <v>0</v>
      </c>
      <c r="C879" s="28" t="str">
        <f t="shared" si="91"/>
        <v/>
      </c>
      <c r="D879" s="28" t="str">
        <f t="shared" si="92"/>
        <v/>
      </c>
      <c r="E879" s="28">
        <f t="shared" si="93"/>
        <v>0</v>
      </c>
      <c r="F879" s="28">
        <f t="shared" si="94"/>
        <v>0</v>
      </c>
      <c r="G879" s="28" t="str">
        <f t="shared" si="95"/>
        <v/>
      </c>
      <c r="H879" s="45">
        <f>IF(AND(M879&gt;0,M879&lt;=STATS!$C$22),1,"")</f>
        <v>1</v>
      </c>
      <c r="J879" s="11">
        <v>878</v>
      </c>
      <c r="K879">
        <v>46.106079999999999</v>
      </c>
      <c r="L879">
        <v>-91.202740000000006</v>
      </c>
      <c r="M879" s="4">
        <v>15.5</v>
      </c>
      <c r="N879" s="4" t="s">
        <v>223</v>
      </c>
      <c r="R879" s="7"/>
      <c r="S879" s="7"/>
      <c r="T879" s="12"/>
      <c r="U879" s="12"/>
      <c r="V879" s="12"/>
      <c r="W879" s="12"/>
      <c r="EZ879" s="42"/>
      <c r="FA879" s="42"/>
      <c r="FB879" s="42"/>
      <c r="FC879" s="42"/>
      <c r="FD879" s="42"/>
    </row>
    <row r="880" spans="2:160">
      <c r="B880" s="28">
        <f t="shared" si="90"/>
        <v>0</v>
      </c>
      <c r="C880" s="28" t="str">
        <f t="shared" si="91"/>
        <v/>
      </c>
      <c r="D880" s="28" t="str">
        <f t="shared" si="92"/>
        <v/>
      </c>
      <c r="E880" s="28">
        <f t="shared" si="93"/>
        <v>0</v>
      </c>
      <c r="F880" s="28">
        <f t="shared" si="94"/>
        <v>0</v>
      </c>
      <c r="G880" s="28" t="str">
        <f t="shared" si="95"/>
        <v/>
      </c>
      <c r="H880" s="45">
        <f>IF(AND(M880&gt;0,M880&lt;=STATS!$C$22),1,"")</f>
        <v>1</v>
      </c>
      <c r="J880" s="11">
        <v>879</v>
      </c>
      <c r="K880">
        <v>46.106090000000002</v>
      </c>
      <c r="L880">
        <v>-91.201899999999995</v>
      </c>
      <c r="M880" s="4">
        <v>15</v>
      </c>
      <c r="N880" s="4" t="s">
        <v>223</v>
      </c>
      <c r="R880" s="7"/>
      <c r="S880" s="7"/>
      <c r="T880" s="12"/>
      <c r="U880" s="12"/>
      <c r="V880" s="12"/>
      <c r="W880" s="12"/>
      <c r="EZ880" s="42"/>
      <c r="FA880" s="42"/>
      <c r="FB880" s="42"/>
      <c r="FC880" s="42"/>
      <c r="FD880" s="42"/>
    </row>
    <row r="881" spans="2:160">
      <c r="B881" s="28">
        <f t="shared" si="90"/>
        <v>0</v>
      </c>
      <c r="C881" s="28" t="str">
        <f t="shared" si="91"/>
        <v/>
      </c>
      <c r="D881" s="28" t="str">
        <f t="shared" si="92"/>
        <v/>
      </c>
      <c r="E881" s="28">
        <f t="shared" si="93"/>
        <v>0</v>
      </c>
      <c r="F881" s="28">
        <f t="shared" si="94"/>
        <v>0</v>
      </c>
      <c r="G881" s="28" t="str">
        <f t="shared" si="95"/>
        <v/>
      </c>
      <c r="H881" s="45">
        <f>IF(AND(M881&gt;0,M881&lt;=STATS!$C$22),1,"")</f>
        <v>1</v>
      </c>
      <c r="J881" s="11">
        <v>880</v>
      </c>
      <c r="K881">
        <v>46.106099999999998</v>
      </c>
      <c r="L881">
        <v>-91.201059999999998</v>
      </c>
      <c r="M881" s="4">
        <v>14.5</v>
      </c>
      <c r="N881" s="4" t="s">
        <v>223</v>
      </c>
      <c r="R881" s="7"/>
      <c r="S881" s="7"/>
      <c r="T881" s="12"/>
      <c r="U881" s="12"/>
      <c r="V881" s="12"/>
      <c r="W881" s="12"/>
      <c r="EZ881" s="42"/>
      <c r="FA881" s="42"/>
      <c r="FB881" s="42"/>
      <c r="FC881" s="42"/>
      <c r="FD881" s="42"/>
    </row>
    <row r="882" spans="2:160">
      <c r="B882" s="28">
        <f t="shared" si="90"/>
        <v>0</v>
      </c>
      <c r="C882" s="28" t="str">
        <f t="shared" si="91"/>
        <v/>
      </c>
      <c r="D882" s="28" t="str">
        <f t="shared" si="92"/>
        <v/>
      </c>
      <c r="E882" s="28">
        <f t="shared" si="93"/>
        <v>0</v>
      </c>
      <c r="F882" s="28">
        <f t="shared" si="94"/>
        <v>0</v>
      </c>
      <c r="G882" s="28" t="str">
        <f t="shared" si="95"/>
        <v/>
      </c>
      <c r="H882" s="45">
        <f>IF(AND(M882&gt;0,M882&lt;=STATS!$C$22),1,"")</f>
        <v>1</v>
      </c>
      <c r="J882" s="11">
        <v>881</v>
      </c>
      <c r="K882">
        <v>46.106110000000001</v>
      </c>
      <c r="L882">
        <v>-91.200220000000002</v>
      </c>
      <c r="M882" s="4">
        <v>2</v>
      </c>
      <c r="N882" s="4" t="s">
        <v>225</v>
      </c>
      <c r="R882" s="7"/>
      <c r="S882" s="7"/>
      <c r="T882" s="12"/>
      <c r="U882" s="12"/>
      <c r="V882" s="12"/>
      <c r="W882" s="12"/>
      <c r="EZ882" s="42"/>
      <c r="FA882" s="42"/>
      <c r="FB882" s="42"/>
      <c r="FC882" s="42"/>
      <c r="FD882" s="42"/>
    </row>
    <row r="883" spans="2:160">
      <c r="B883" s="28">
        <f t="shared" si="90"/>
        <v>0</v>
      </c>
      <c r="C883" s="28" t="str">
        <f t="shared" si="91"/>
        <v/>
      </c>
      <c r="D883" s="28" t="str">
        <f t="shared" si="92"/>
        <v/>
      </c>
      <c r="E883" s="28">
        <f t="shared" si="93"/>
        <v>0</v>
      </c>
      <c r="F883" s="28">
        <f t="shared" si="94"/>
        <v>0</v>
      </c>
      <c r="G883" s="28" t="str">
        <f t="shared" si="95"/>
        <v/>
      </c>
      <c r="H883" s="45">
        <f>IF(AND(M883&gt;0,M883&lt;=STATS!$C$22),1,"")</f>
        <v>1</v>
      </c>
      <c r="J883" s="11">
        <v>882</v>
      </c>
      <c r="K883">
        <v>46.106119999999997</v>
      </c>
      <c r="L883">
        <v>-91.198530000000005</v>
      </c>
      <c r="M883" s="4">
        <v>4</v>
      </c>
      <c r="N883" s="4" t="s">
        <v>225</v>
      </c>
      <c r="R883" s="7"/>
      <c r="S883" s="7"/>
      <c r="T883" s="12"/>
      <c r="U883" s="12"/>
      <c r="V883" s="12"/>
      <c r="W883" s="12"/>
      <c r="EZ883" s="42"/>
      <c r="FA883" s="42"/>
      <c r="FB883" s="42"/>
      <c r="FC883" s="42"/>
      <c r="FD883" s="42"/>
    </row>
    <row r="884" spans="2:160">
      <c r="B884" s="28">
        <f t="shared" si="90"/>
        <v>0</v>
      </c>
      <c r="C884" s="28" t="str">
        <f t="shared" si="91"/>
        <v/>
      </c>
      <c r="D884" s="28" t="str">
        <f t="shared" si="92"/>
        <v/>
      </c>
      <c r="E884" s="28">
        <f t="shared" si="93"/>
        <v>0</v>
      </c>
      <c r="F884" s="28">
        <f t="shared" si="94"/>
        <v>0</v>
      </c>
      <c r="G884" s="28" t="str">
        <f t="shared" si="95"/>
        <v/>
      </c>
      <c r="H884" s="45">
        <f>IF(AND(M884&gt;0,M884&lt;=STATS!$C$22),1,"")</f>
        <v>1</v>
      </c>
      <c r="J884" s="11">
        <v>883</v>
      </c>
      <c r="K884">
        <v>46.10613</v>
      </c>
      <c r="L884">
        <v>-91.197689999999994</v>
      </c>
      <c r="M884" s="4">
        <v>5</v>
      </c>
      <c r="N884" s="4" t="s">
        <v>224</v>
      </c>
      <c r="R884" s="7"/>
      <c r="S884" s="7"/>
      <c r="T884" s="12"/>
      <c r="U884" s="12"/>
      <c r="V884" s="12"/>
      <c r="W884" s="12"/>
      <c r="EZ884" s="42"/>
      <c r="FA884" s="42"/>
      <c r="FB884" s="42"/>
      <c r="FC884" s="42"/>
      <c r="FD884" s="42"/>
    </row>
    <row r="885" spans="2:160">
      <c r="B885" s="28">
        <f t="shared" si="90"/>
        <v>1</v>
      </c>
      <c r="C885" s="28">
        <f t="shared" si="91"/>
        <v>1</v>
      </c>
      <c r="D885" s="28" t="str">
        <f t="shared" si="92"/>
        <v/>
      </c>
      <c r="E885" s="28">
        <f t="shared" si="93"/>
        <v>1</v>
      </c>
      <c r="F885" s="28">
        <f t="shared" si="94"/>
        <v>0</v>
      </c>
      <c r="G885" s="28">
        <f t="shared" si="95"/>
        <v>4.5</v>
      </c>
      <c r="H885" s="45">
        <f>IF(AND(M885&gt;0,M885&lt;=STATS!$C$22),1,"")</f>
        <v>1</v>
      </c>
      <c r="J885" s="11">
        <v>884</v>
      </c>
      <c r="K885">
        <v>46.106140000000003</v>
      </c>
      <c r="L885">
        <v>-91.196849999999998</v>
      </c>
      <c r="M885" s="4">
        <v>4.5</v>
      </c>
      <c r="N885" s="4" t="s">
        <v>223</v>
      </c>
      <c r="R885" s="7"/>
      <c r="S885" s="7">
        <v>3</v>
      </c>
      <c r="T885" s="12"/>
      <c r="U885" s="12"/>
      <c r="V885" s="12"/>
      <c r="W885" s="12"/>
      <c r="EZ885" s="42"/>
      <c r="FA885" s="42"/>
      <c r="FB885" s="42"/>
      <c r="FC885" s="42"/>
      <c r="FD885" s="42"/>
    </row>
    <row r="886" spans="2:160">
      <c r="B886" s="28">
        <f t="shared" si="90"/>
        <v>0</v>
      </c>
      <c r="C886" s="28" t="str">
        <f t="shared" si="91"/>
        <v/>
      </c>
      <c r="D886" s="28" t="str">
        <f t="shared" si="92"/>
        <v/>
      </c>
      <c r="E886" s="28">
        <f t="shared" si="93"/>
        <v>0</v>
      </c>
      <c r="F886" s="28">
        <f t="shared" si="94"/>
        <v>0</v>
      </c>
      <c r="G886" s="28" t="str">
        <f t="shared" si="95"/>
        <v/>
      </c>
      <c r="H886" s="45">
        <f>IF(AND(M886&gt;0,M886&lt;=STATS!$C$22),1,"")</f>
        <v>1</v>
      </c>
      <c r="J886" s="11">
        <v>885</v>
      </c>
      <c r="K886">
        <v>46.10615</v>
      </c>
      <c r="L886">
        <v>-91.196010000000001</v>
      </c>
      <c r="M886" s="4">
        <v>4.5</v>
      </c>
      <c r="N886" s="4" t="s">
        <v>223</v>
      </c>
      <c r="R886" s="7"/>
      <c r="S886" s="7"/>
      <c r="T886" s="12"/>
      <c r="U886" s="12"/>
      <c r="V886" s="12"/>
      <c r="W886" s="12"/>
      <c r="EZ886" s="42"/>
      <c r="FA886" s="42"/>
      <c r="FB886" s="42"/>
      <c r="FC886" s="42"/>
      <c r="FD886" s="42"/>
    </row>
    <row r="887" spans="2:160">
      <c r="B887" s="28">
        <f t="shared" si="90"/>
        <v>0</v>
      </c>
      <c r="C887" s="28" t="str">
        <f t="shared" si="91"/>
        <v/>
      </c>
      <c r="D887" s="28" t="str">
        <f t="shared" si="92"/>
        <v/>
      </c>
      <c r="E887" s="28" t="str">
        <f t="shared" si="93"/>
        <v/>
      </c>
      <c r="F887" s="28" t="str">
        <f t="shared" si="94"/>
        <v/>
      </c>
      <c r="G887" s="28" t="str">
        <f t="shared" si="95"/>
        <v/>
      </c>
      <c r="H887" s="45" t="str">
        <f>IF(AND(M887&gt;0,M887&lt;=STATS!$C$22),1,"")</f>
        <v/>
      </c>
      <c r="J887" s="11">
        <v>886</v>
      </c>
      <c r="K887">
        <v>46.106409999999997</v>
      </c>
      <c r="L887">
        <v>-91.227140000000006</v>
      </c>
      <c r="M887" s="4">
        <v>17</v>
      </c>
      <c r="N887" s="4" t="s">
        <v>223</v>
      </c>
      <c r="R887" s="7"/>
      <c r="S887" s="7"/>
      <c r="T887" s="12"/>
      <c r="U887" s="12"/>
      <c r="V887" s="12"/>
      <c r="W887" s="12"/>
      <c r="EZ887" s="42"/>
      <c r="FA887" s="42"/>
      <c r="FB887" s="42"/>
      <c r="FC887" s="42"/>
      <c r="FD887" s="42"/>
    </row>
    <row r="888" spans="2:160">
      <c r="B888" s="28">
        <f t="shared" si="90"/>
        <v>0</v>
      </c>
      <c r="C888" s="28" t="str">
        <f t="shared" si="91"/>
        <v/>
      </c>
      <c r="D888" s="28" t="str">
        <f t="shared" si="92"/>
        <v/>
      </c>
      <c r="E888" s="28" t="str">
        <f t="shared" si="93"/>
        <v/>
      </c>
      <c r="F888" s="28" t="str">
        <f t="shared" si="94"/>
        <v/>
      </c>
      <c r="G888" s="28" t="str">
        <f t="shared" si="95"/>
        <v/>
      </c>
      <c r="H888" s="45" t="str">
        <f>IF(AND(M888&gt;0,M888&lt;=STATS!$C$22),1,"")</f>
        <v/>
      </c>
      <c r="J888" s="11">
        <v>887</v>
      </c>
      <c r="K888">
        <v>46.106409999999997</v>
      </c>
      <c r="L888">
        <v>-91.226299999999995</v>
      </c>
      <c r="M888" s="4">
        <v>18.5</v>
      </c>
      <c r="R888" s="7"/>
      <c r="S888" s="7"/>
      <c r="T888" s="12"/>
      <c r="U888" s="12"/>
      <c r="V888" s="12"/>
      <c r="W888" s="12"/>
      <c r="EZ888" s="42"/>
      <c r="FA888" s="42"/>
      <c r="FB888" s="42"/>
      <c r="FC888" s="42"/>
      <c r="FD888" s="42"/>
    </row>
    <row r="889" spans="2:160">
      <c r="B889" s="28">
        <f t="shared" si="90"/>
        <v>0</v>
      </c>
      <c r="C889" s="28" t="str">
        <f t="shared" si="91"/>
        <v/>
      </c>
      <c r="D889" s="28" t="str">
        <f t="shared" si="92"/>
        <v/>
      </c>
      <c r="E889" s="28" t="str">
        <f t="shared" si="93"/>
        <v/>
      </c>
      <c r="F889" s="28" t="str">
        <f t="shared" si="94"/>
        <v/>
      </c>
      <c r="G889" s="28" t="str">
        <f t="shared" si="95"/>
        <v/>
      </c>
      <c r="H889" s="45" t="str">
        <f>IF(AND(M889&gt;0,M889&lt;=STATS!$C$22),1,"")</f>
        <v/>
      </c>
      <c r="J889" s="11">
        <v>888</v>
      </c>
      <c r="K889">
        <v>46.10642</v>
      </c>
      <c r="L889">
        <v>-91.225459999999998</v>
      </c>
      <c r="M889" s="4">
        <v>21</v>
      </c>
      <c r="R889" s="7"/>
      <c r="S889" s="7"/>
      <c r="T889" s="12"/>
      <c r="U889" s="12"/>
      <c r="V889" s="12"/>
      <c r="W889" s="12"/>
      <c r="EZ889" s="42"/>
      <c r="FA889" s="42"/>
      <c r="FB889" s="42"/>
      <c r="FC889" s="42"/>
      <c r="FD889" s="42"/>
    </row>
    <row r="890" spans="2:160">
      <c r="B890" s="28">
        <f t="shared" si="90"/>
        <v>0</v>
      </c>
      <c r="C890" s="28" t="str">
        <f t="shared" si="91"/>
        <v/>
      </c>
      <c r="D890" s="28" t="str">
        <f t="shared" si="92"/>
        <v/>
      </c>
      <c r="E890" s="28" t="str">
        <f t="shared" si="93"/>
        <v/>
      </c>
      <c r="F890" s="28" t="str">
        <f t="shared" si="94"/>
        <v/>
      </c>
      <c r="G890" s="28" t="str">
        <f t="shared" si="95"/>
        <v/>
      </c>
      <c r="H890" s="45" t="str">
        <f>IF(AND(M890&gt;0,M890&lt;=STATS!$C$22),1,"")</f>
        <v/>
      </c>
      <c r="J890" s="11">
        <v>889</v>
      </c>
      <c r="K890">
        <v>46.106430000000003</v>
      </c>
      <c r="L890">
        <v>-91.224609999999998</v>
      </c>
      <c r="M890" s="4">
        <v>45</v>
      </c>
      <c r="R890" s="7"/>
      <c r="S890" s="7"/>
      <c r="T890" s="12"/>
      <c r="U890" s="12"/>
      <c r="V890" s="12"/>
      <c r="W890" s="12"/>
      <c r="EZ890" s="42"/>
      <c r="FA890" s="42"/>
      <c r="FB890" s="42"/>
      <c r="FC890" s="42"/>
      <c r="FD890" s="42"/>
    </row>
    <row r="891" spans="2:160">
      <c r="B891" s="28">
        <f t="shared" si="90"/>
        <v>0</v>
      </c>
      <c r="C891" s="28" t="str">
        <f t="shared" si="91"/>
        <v/>
      </c>
      <c r="D891" s="28" t="str">
        <f t="shared" si="92"/>
        <v/>
      </c>
      <c r="E891" s="28" t="str">
        <f t="shared" si="93"/>
        <v/>
      </c>
      <c r="F891" s="28" t="str">
        <f t="shared" si="94"/>
        <v/>
      </c>
      <c r="G891" s="28" t="str">
        <f t="shared" si="95"/>
        <v/>
      </c>
      <c r="H891" s="45" t="str">
        <f>IF(AND(M891&gt;0,M891&lt;=STATS!$C$22),1,"")</f>
        <v/>
      </c>
      <c r="J891" s="11">
        <v>890</v>
      </c>
      <c r="K891">
        <v>46.106439999999999</v>
      </c>
      <c r="L891">
        <v>-91.223770000000002</v>
      </c>
      <c r="M891" s="4">
        <v>43</v>
      </c>
      <c r="R891" s="7"/>
      <c r="S891" s="7"/>
      <c r="T891" s="12"/>
      <c r="U891" s="12"/>
      <c r="V891" s="12"/>
      <c r="W891" s="12"/>
      <c r="EZ891" s="42"/>
      <c r="FA891" s="42"/>
      <c r="FB891" s="42"/>
      <c r="FC891" s="42"/>
      <c r="FD891" s="42"/>
    </row>
    <row r="892" spans="2:160">
      <c r="B892" s="28">
        <f t="shared" si="90"/>
        <v>0</v>
      </c>
      <c r="C892" s="28" t="str">
        <f t="shared" si="91"/>
        <v/>
      </c>
      <c r="D892" s="28" t="str">
        <f t="shared" si="92"/>
        <v/>
      </c>
      <c r="E892" s="28" t="str">
        <f t="shared" si="93"/>
        <v/>
      </c>
      <c r="F892" s="28" t="str">
        <f t="shared" si="94"/>
        <v/>
      </c>
      <c r="G892" s="28" t="str">
        <f t="shared" si="95"/>
        <v/>
      </c>
      <c r="H892" s="45" t="str">
        <f>IF(AND(M892&gt;0,M892&lt;=STATS!$C$22),1,"")</f>
        <v/>
      </c>
      <c r="J892" s="11">
        <v>891</v>
      </c>
      <c r="K892">
        <v>46.106450000000002</v>
      </c>
      <c r="L892">
        <v>-91.222930000000005</v>
      </c>
      <c r="M892" s="4">
        <v>41</v>
      </c>
      <c r="R892" s="7"/>
      <c r="S892" s="7"/>
      <c r="T892" s="12"/>
      <c r="U892" s="12"/>
      <c r="V892" s="12"/>
      <c r="W892" s="12"/>
      <c r="EZ892" s="42"/>
      <c r="FA892" s="42"/>
      <c r="FB892" s="42"/>
      <c r="FC892" s="42"/>
      <c r="FD892" s="42"/>
    </row>
    <row r="893" spans="2:160">
      <c r="B893" s="28">
        <f t="shared" si="90"/>
        <v>0</v>
      </c>
      <c r="C893" s="28" t="str">
        <f t="shared" si="91"/>
        <v/>
      </c>
      <c r="D893" s="28" t="str">
        <f t="shared" si="92"/>
        <v/>
      </c>
      <c r="E893" s="28" t="str">
        <f t="shared" si="93"/>
        <v/>
      </c>
      <c r="F893" s="28" t="str">
        <f t="shared" si="94"/>
        <v/>
      </c>
      <c r="G893" s="28" t="str">
        <f t="shared" si="95"/>
        <v/>
      </c>
      <c r="H893" s="45" t="str">
        <f>IF(AND(M893&gt;0,M893&lt;=STATS!$C$22),1,"")</f>
        <v/>
      </c>
      <c r="J893" s="11">
        <v>892</v>
      </c>
      <c r="K893">
        <v>46.106459999999998</v>
      </c>
      <c r="L893">
        <v>-91.222089999999994</v>
      </c>
      <c r="M893" s="4">
        <v>45</v>
      </c>
      <c r="R893" s="7"/>
      <c r="S893" s="7"/>
      <c r="T893" s="12"/>
      <c r="U893" s="12"/>
      <c r="V893" s="12"/>
      <c r="W893" s="12"/>
      <c r="EZ893" s="42"/>
      <c r="FA893" s="42"/>
      <c r="FB893" s="42"/>
      <c r="FC893" s="42"/>
      <c r="FD893" s="42"/>
    </row>
    <row r="894" spans="2:160">
      <c r="B894" s="28">
        <f t="shared" si="90"/>
        <v>0</v>
      </c>
      <c r="C894" s="28" t="str">
        <f t="shared" si="91"/>
        <v/>
      </c>
      <c r="D894" s="28" t="str">
        <f t="shared" si="92"/>
        <v/>
      </c>
      <c r="E894" s="28" t="str">
        <f t="shared" si="93"/>
        <v/>
      </c>
      <c r="F894" s="28" t="str">
        <f t="shared" si="94"/>
        <v/>
      </c>
      <c r="G894" s="28" t="str">
        <f t="shared" si="95"/>
        <v/>
      </c>
      <c r="H894" s="45" t="str">
        <f>IF(AND(M894&gt;0,M894&lt;=STATS!$C$22),1,"")</f>
        <v/>
      </c>
      <c r="J894" s="11">
        <v>893</v>
      </c>
      <c r="K894">
        <v>46.106470000000002</v>
      </c>
      <c r="L894">
        <v>-91.221249999999998</v>
      </c>
      <c r="M894" s="4">
        <v>44</v>
      </c>
      <c r="R894" s="7"/>
      <c r="S894" s="7"/>
      <c r="T894" s="12"/>
      <c r="U894" s="12"/>
      <c r="V894" s="12"/>
      <c r="W894" s="12"/>
      <c r="EZ894" s="42"/>
      <c r="FA894" s="42"/>
      <c r="FB894" s="42"/>
      <c r="FC894" s="42"/>
      <c r="FD894" s="42"/>
    </row>
    <row r="895" spans="2:160">
      <c r="B895" s="28">
        <f t="shared" si="90"/>
        <v>0</v>
      </c>
      <c r="C895" s="28" t="str">
        <f t="shared" si="91"/>
        <v/>
      </c>
      <c r="D895" s="28" t="str">
        <f t="shared" si="92"/>
        <v/>
      </c>
      <c r="E895" s="28" t="str">
        <f t="shared" si="93"/>
        <v/>
      </c>
      <c r="F895" s="28" t="str">
        <f t="shared" si="94"/>
        <v/>
      </c>
      <c r="G895" s="28" t="str">
        <f t="shared" si="95"/>
        <v/>
      </c>
      <c r="H895" s="45" t="str">
        <f>IF(AND(M895&gt;0,M895&lt;=STATS!$C$22),1,"")</f>
        <v/>
      </c>
      <c r="J895" s="11">
        <v>894</v>
      </c>
      <c r="K895">
        <v>46.106479999999998</v>
      </c>
      <c r="L895">
        <v>-91.220410000000001</v>
      </c>
      <c r="M895" s="4">
        <v>35</v>
      </c>
      <c r="R895" s="7"/>
      <c r="S895" s="7"/>
      <c r="T895" s="12"/>
      <c r="U895" s="12"/>
      <c r="V895" s="12"/>
      <c r="W895" s="12"/>
      <c r="EZ895" s="42"/>
      <c r="FA895" s="42"/>
      <c r="FB895" s="42"/>
      <c r="FC895" s="42"/>
      <c r="FD895" s="42"/>
    </row>
    <row r="896" spans="2:160">
      <c r="B896" s="28">
        <f t="shared" si="90"/>
        <v>0</v>
      </c>
      <c r="C896" s="28" t="str">
        <f t="shared" si="91"/>
        <v/>
      </c>
      <c r="D896" s="28" t="str">
        <f t="shared" si="92"/>
        <v/>
      </c>
      <c r="E896" s="28" t="str">
        <f t="shared" si="93"/>
        <v/>
      </c>
      <c r="F896" s="28" t="str">
        <f t="shared" si="94"/>
        <v/>
      </c>
      <c r="G896" s="28" t="str">
        <f t="shared" si="95"/>
        <v/>
      </c>
      <c r="H896" s="45" t="str">
        <f>IF(AND(M896&gt;0,M896&lt;=STATS!$C$22),1,"")</f>
        <v/>
      </c>
      <c r="J896" s="11">
        <v>895</v>
      </c>
      <c r="K896">
        <v>46.106490000000001</v>
      </c>
      <c r="L896">
        <v>-91.219570000000004</v>
      </c>
      <c r="M896" s="4">
        <v>23</v>
      </c>
      <c r="R896" s="7"/>
      <c r="S896" s="7"/>
      <c r="T896" s="12"/>
      <c r="U896" s="12"/>
      <c r="V896" s="12"/>
      <c r="W896" s="12"/>
      <c r="EZ896" s="42"/>
      <c r="FA896" s="42"/>
      <c r="FB896" s="42"/>
      <c r="FC896" s="42"/>
      <c r="FD896" s="42"/>
    </row>
    <row r="897" spans="2:160">
      <c r="B897" s="28">
        <f t="shared" si="90"/>
        <v>1</v>
      </c>
      <c r="C897" s="28">
        <f t="shared" si="91"/>
        <v>1</v>
      </c>
      <c r="D897" s="28" t="str">
        <f t="shared" si="92"/>
        <v/>
      </c>
      <c r="E897" s="28">
        <f t="shared" si="93"/>
        <v>1</v>
      </c>
      <c r="F897" s="28">
        <f t="shared" si="94"/>
        <v>0</v>
      </c>
      <c r="G897" s="28">
        <f t="shared" si="95"/>
        <v>7.5</v>
      </c>
      <c r="H897" s="45">
        <f>IF(AND(M897&gt;0,M897&lt;=STATS!$C$22),1,"")</f>
        <v>1</v>
      </c>
      <c r="J897" s="11">
        <v>896</v>
      </c>
      <c r="K897">
        <v>46.106499999999997</v>
      </c>
      <c r="L897">
        <v>-91.218729999999994</v>
      </c>
      <c r="M897" s="4">
        <v>7.5</v>
      </c>
      <c r="N897" s="4" t="s">
        <v>225</v>
      </c>
      <c r="R897" s="7"/>
      <c r="S897" s="7">
        <v>2</v>
      </c>
      <c r="T897" s="12"/>
      <c r="U897" s="12"/>
      <c r="V897" s="12"/>
      <c r="W897" s="12"/>
      <c r="EZ897" s="42"/>
      <c r="FA897" s="42"/>
      <c r="FB897" s="42"/>
      <c r="FC897" s="42"/>
      <c r="FD897" s="42"/>
    </row>
    <row r="898" spans="2:160">
      <c r="B898" s="28">
        <f t="shared" ref="B898:B961" si="96">COUNT(R898:EY898,FE898:FM898)</f>
        <v>1</v>
      </c>
      <c r="C898" s="28">
        <f t="shared" ref="C898:C961" si="97">IF(COUNT(R898:EY898,FE898:FM898)&gt;0,COUNT(R898:EY898,FE898:FM898),"")</f>
        <v>1</v>
      </c>
      <c r="D898" s="28" t="str">
        <f t="shared" ref="D898:D961" si="98">IF(COUNT(T898:BJ898,BL898:BT898,BV898:CB898,CD898:EY898,FE898:FM898)&gt;0,COUNT(T898:BJ898,BL898:BT898,BV898:CB898,CD898:EY898,FE898:FM898),"")</f>
        <v/>
      </c>
      <c r="E898" s="28">
        <f t="shared" ref="E898:E961" si="99">IF(H898=1,COUNT(R898:EY898,FE898:FM898),"")</f>
        <v>1</v>
      </c>
      <c r="F898" s="28">
        <f t="shared" ref="F898:F961" si="100">IF(H898=1,COUNT(T898:BJ898,BL898:BT898,BV898:CB898,CD898:EY898,FE898:FM898),"")</f>
        <v>0</v>
      </c>
      <c r="G898" s="28">
        <f t="shared" ref="G898:G961" si="101">IF($B898&gt;=1,$M898,"")</f>
        <v>7</v>
      </c>
      <c r="H898" s="45">
        <f>IF(AND(M898&gt;0,M898&lt;=STATS!$C$22),1,"")</f>
        <v>1</v>
      </c>
      <c r="J898" s="11">
        <v>897</v>
      </c>
      <c r="K898">
        <v>46.106499999999997</v>
      </c>
      <c r="L898">
        <v>-91.217889999999997</v>
      </c>
      <c r="M898" s="4">
        <v>7</v>
      </c>
      <c r="N898" s="4" t="s">
        <v>223</v>
      </c>
      <c r="R898" s="7"/>
      <c r="S898" s="7">
        <v>1</v>
      </c>
      <c r="T898" s="12"/>
      <c r="U898" s="12"/>
      <c r="V898" s="12"/>
      <c r="W898" s="12"/>
      <c r="EZ898" s="42"/>
      <c r="FA898" s="42"/>
      <c r="FB898" s="42"/>
      <c r="FC898" s="42"/>
      <c r="FD898" s="42"/>
    </row>
    <row r="899" spans="2:160">
      <c r="B899" s="28">
        <f t="shared" si="96"/>
        <v>0</v>
      </c>
      <c r="C899" s="28" t="str">
        <f t="shared" si="97"/>
        <v/>
      </c>
      <c r="D899" s="28" t="str">
        <f t="shared" si="98"/>
        <v/>
      </c>
      <c r="E899" s="28" t="str">
        <f t="shared" si="99"/>
        <v/>
      </c>
      <c r="F899" s="28" t="str">
        <f t="shared" si="100"/>
        <v/>
      </c>
      <c r="G899" s="28" t="str">
        <f t="shared" si="101"/>
        <v/>
      </c>
      <c r="H899" s="45" t="str">
        <f>IF(AND(M899&gt;0,M899&lt;=STATS!$C$22),1,"")</f>
        <v/>
      </c>
      <c r="J899" s="11">
        <v>898</v>
      </c>
      <c r="K899">
        <v>46.10651</v>
      </c>
      <c r="L899">
        <v>-91.21705</v>
      </c>
      <c r="M899" s="4">
        <v>19</v>
      </c>
      <c r="R899" s="7"/>
      <c r="S899" s="7"/>
      <c r="T899" s="12"/>
      <c r="U899" s="12"/>
      <c r="V899" s="12"/>
      <c r="W899" s="12"/>
      <c r="EZ899" s="42"/>
      <c r="FA899" s="42"/>
      <c r="FB899" s="42"/>
      <c r="FC899" s="42"/>
      <c r="FD899" s="42"/>
    </row>
    <row r="900" spans="2:160">
      <c r="B900" s="28">
        <f t="shared" si="96"/>
        <v>0</v>
      </c>
      <c r="C900" s="28" t="str">
        <f t="shared" si="97"/>
        <v/>
      </c>
      <c r="D900" s="28" t="str">
        <f t="shared" si="98"/>
        <v/>
      </c>
      <c r="E900" s="28" t="str">
        <f t="shared" si="99"/>
        <v/>
      </c>
      <c r="F900" s="28" t="str">
        <f t="shared" si="100"/>
        <v/>
      </c>
      <c r="G900" s="28" t="str">
        <f t="shared" si="101"/>
        <v/>
      </c>
      <c r="H900" s="45" t="str">
        <f>IF(AND(M900&gt;0,M900&lt;=STATS!$C$22),1,"")</f>
        <v/>
      </c>
      <c r="J900" s="11">
        <v>899</v>
      </c>
      <c r="K900">
        <v>46.106520000000003</v>
      </c>
      <c r="L900">
        <v>-91.216210000000004</v>
      </c>
      <c r="M900" s="4">
        <v>21</v>
      </c>
      <c r="R900" s="7"/>
      <c r="S900" s="7"/>
      <c r="T900" s="12"/>
      <c r="U900" s="12"/>
      <c r="V900" s="12"/>
      <c r="W900" s="12"/>
      <c r="EZ900" s="42"/>
      <c r="FA900" s="42"/>
      <c r="FB900" s="42"/>
      <c r="FC900" s="42"/>
      <c r="FD900" s="42"/>
    </row>
    <row r="901" spans="2:160">
      <c r="B901" s="28">
        <f t="shared" si="96"/>
        <v>0</v>
      </c>
      <c r="C901" s="28" t="str">
        <f t="shared" si="97"/>
        <v/>
      </c>
      <c r="D901" s="28" t="str">
        <f t="shared" si="98"/>
        <v/>
      </c>
      <c r="E901" s="28" t="str">
        <f t="shared" si="99"/>
        <v/>
      </c>
      <c r="F901" s="28" t="str">
        <f t="shared" si="100"/>
        <v/>
      </c>
      <c r="G901" s="28" t="str">
        <f t="shared" si="101"/>
        <v/>
      </c>
      <c r="H901" s="45" t="str">
        <f>IF(AND(M901&gt;0,M901&lt;=STATS!$C$22),1,"")</f>
        <v/>
      </c>
      <c r="J901" s="11">
        <v>900</v>
      </c>
      <c r="K901">
        <v>46.106529999999999</v>
      </c>
      <c r="L901">
        <v>-91.215360000000004</v>
      </c>
      <c r="M901" s="4">
        <v>23.5</v>
      </c>
      <c r="R901" s="7"/>
      <c r="S901" s="7"/>
      <c r="T901" s="12"/>
      <c r="U901" s="12"/>
      <c r="V901" s="12"/>
      <c r="W901" s="12"/>
      <c r="EZ901" s="42"/>
      <c r="FA901" s="42"/>
      <c r="FB901" s="42"/>
      <c r="FC901" s="42"/>
      <c r="FD901" s="42"/>
    </row>
    <row r="902" spans="2:160">
      <c r="B902" s="28">
        <f t="shared" si="96"/>
        <v>0</v>
      </c>
      <c r="C902" s="28" t="str">
        <f t="shared" si="97"/>
        <v/>
      </c>
      <c r="D902" s="28" t="str">
        <f t="shared" si="98"/>
        <v/>
      </c>
      <c r="E902" s="28" t="str">
        <f t="shared" si="99"/>
        <v/>
      </c>
      <c r="F902" s="28" t="str">
        <f t="shared" si="100"/>
        <v/>
      </c>
      <c r="G902" s="28" t="str">
        <f t="shared" si="101"/>
        <v/>
      </c>
      <c r="H902" s="45" t="str">
        <f>IF(AND(M902&gt;0,M902&lt;=STATS!$C$22),1,"")</f>
        <v/>
      </c>
      <c r="J902" s="11">
        <v>901</v>
      </c>
      <c r="K902">
        <v>46.106540000000003</v>
      </c>
      <c r="L902">
        <v>-91.214519999999993</v>
      </c>
      <c r="M902" s="4">
        <v>25</v>
      </c>
      <c r="R902" s="7"/>
      <c r="S902" s="7"/>
      <c r="T902" s="12"/>
      <c r="U902" s="12"/>
      <c r="V902" s="12"/>
      <c r="W902" s="12"/>
      <c r="EZ902" s="42"/>
      <c r="FA902" s="42"/>
      <c r="FB902" s="42"/>
      <c r="FC902" s="42"/>
      <c r="FD902" s="42"/>
    </row>
    <row r="903" spans="2:160">
      <c r="B903" s="28">
        <f t="shared" si="96"/>
        <v>0</v>
      </c>
      <c r="C903" s="28" t="str">
        <f t="shared" si="97"/>
        <v/>
      </c>
      <c r="D903" s="28" t="str">
        <f t="shared" si="98"/>
        <v/>
      </c>
      <c r="E903" s="28" t="str">
        <f t="shared" si="99"/>
        <v/>
      </c>
      <c r="F903" s="28" t="str">
        <f t="shared" si="100"/>
        <v/>
      </c>
      <c r="G903" s="28" t="str">
        <f t="shared" si="101"/>
        <v/>
      </c>
      <c r="H903" s="45" t="str">
        <f>IF(AND(M903&gt;0,M903&lt;=STATS!$C$22),1,"")</f>
        <v/>
      </c>
      <c r="J903" s="11">
        <v>902</v>
      </c>
      <c r="K903">
        <v>46.106549999999999</v>
      </c>
      <c r="L903">
        <v>-91.213679999999997</v>
      </c>
      <c r="M903" s="4">
        <v>23.5</v>
      </c>
      <c r="R903" s="7"/>
      <c r="S903" s="7"/>
      <c r="T903" s="12"/>
      <c r="U903" s="12"/>
      <c r="V903" s="12"/>
      <c r="W903" s="12"/>
      <c r="EZ903" s="42"/>
      <c r="FA903" s="42"/>
      <c r="FB903" s="42"/>
      <c r="FC903" s="42"/>
      <c r="FD903" s="42"/>
    </row>
    <row r="904" spans="2:160">
      <c r="B904" s="28">
        <f t="shared" si="96"/>
        <v>0</v>
      </c>
      <c r="C904" s="28" t="str">
        <f t="shared" si="97"/>
        <v/>
      </c>
      <c r="D904" s="28" t="str">
        <f t="shared" si="98"/>
        <v/>
      </c>
      <c r="E904" s="28">
        <f t="shared" si="99"/>
        <v>0</v>
      </c>
      <c r="F904" s="28">
        <f t="shared" si="100"/>
        <v>0</v>
      </c>
      <c r="G904" s="28" t="str">
        <f t="shared" si="101"/>
        <v/>
      </c>
      <c r="H904" s="45">
        <f>IF(AND(M904&gt;0,M904&lt;=STATS!$C$22),1,"")</f>
        <v>1</v>
      </c>
      <c r="J904" s="11">
        <v>903</v>
      </c>
      <c r="K904">
        <v>46.106560000000002</v>
      </c>
      <c r="L904">
        <v>-91.21284</v>
      </c>
      <c r="M904" s="4">
        <v>7</v>
      </c>
      <c r="N904" s="4" t="s">
        <v>225</v>
      </c>
      <c r="R904" s="7"/>
      <c r="S904" s="7"/>
      <c r="T904" s="12"/>
      <c r="U904" s="12"/>
      <c r="V904" s="12"/>
      <c r="W904" s="12"/>
      <c r="EZ904" s="42"/>
      <c r="FA904" s="42"/>
      <c r="FB904" s="42"/>
      <c r="FC904" s="42"/>
      <c r="FD904" s="42"/>
    </row>
    <row r="905" spans="2:160">
      <c r="B905" s="28">
        <f t="shared" si="96"/>
        <v>0</v>
      </c>
      <c r="C905" s="28" t="str">
        <f t="shared" si="97"/>
        <v/>
      </c>
      <c r="D905" s="28" t="str">
        <f t="shared" si="98"/>
        <v/>
      </c>
      <c r="E905" s="28">
        <f t="shared" si="99"/>
        <v>0</v>
      </c>
      <c r="F905" s="28">
        <f t="shared" si="100"/>
        <v>0</v>
      </c>
      <c r="G905" s="28" t="str">
        <f t="shared" si="101"/>
        <v/>
      </c>
      <c r="H905" s="45">
        <f>IF(AND(M905&gt;0,M905&lt;=STATS!$C$22),1,"")</f>
        <v>1</v>
      </c>
      <c r="J905" s="11">
        <v>904</v>
      </c>
      <c r="K905">
        <v>46.106569999999998</v>
      </c>
      <c r="L905">
        <v>-91.212000000000003</v>
      </c>
      <c r="M905" s="4">
        <v>2.5</v>
      </c>
      <c r="N905" s="4" t="s">
        <v>225</v>
      </c>
      <c r="R905" s="7"/>
      <c r="S905" s="7"/>
      <c r="T905" s="12"/>
      <c r="U905" s="12"/>
      <c r="V905" s="12"/>
      <c r="W905" s="12"/>
      <c r="EZ905" s="42"/>
      <c r="FA905" s="42"/>
      <c r="FB905" s="42"/>
      <c r="FC905" s="42"/>
      <c r="FD905" s="42"/>
    </row>
    <row r="906" spans="2:160">
      <c r="B906" s="28">
        <f t="shared" si="96"/>
        <v>0</v>
      </c>
      <c r="C906" s="28" t="str">
        <f t="shared" si="97"/>
        <v/>
      </c>
      <c r="D906" s="28" t="str">
        <f t="shared" si="98"/>
        <v/>
      </c>
      <c r="E906" s="28" t="str">
        <f t="shared" si="99"/>
        <v/>
      </c>
      <c r="F906" s="28" t="str">
        <f t="shared" si="100"/>
        <v/>
      </c>
      <c r="G906" s="28" t="str">
        <f t="shared" si="101"/>
        <v/>
      </c>
      <c r="H906" s="45" t="str">
        <f>IF(AND(M906&gt;0,M906&lt;=STATS!$C$22),1,"")</f>
        <v/>
      </c>
      <c r="J906" s="11">
        <v>905</v>
      </c>
      <c r="K906">
        <v>46.106580000000001</v>
      </c>
      <c r="L906">
        <v>-91.211160000000007</v>
      </c>
      <c r="M906" s="4">
        <v>18.5</v>
      </c>
      <c r="R906" s="7"/>
      <c r="S906" s="7"/>
      <c r="T906" s="12"/>
      <c r="U906" s="12"/>
      <c r="V906" s="12"/>
      <c r="W906" s="12"/>
      <c r="EZ906" s="42"/>
      <c r="FA906" s="42"/>
      <c r="FB906" s="42"/>
      <c r="FC906" s="42"/>
      <c r="FD906" s="42"/>
    </row>
    <row r="907" spans="2:160">
      <c r="B907" s="28">
        <f t="shared" si="96"/>
        <v>0</v>
      </c>
      <c r="C907" s="28" t="str">
        <f t="shared" si="97"/>
        <v/>
      </c>
      <c r="D907" s="28" t="str">
        <f t="shared" si="98"/>
        <v/>
      </c>
      <c r="E907" s="28" t="str">
        <f t="shared" si="99"/>
        <v/>
      </c>
      <c r="F907" s="28" t="str">
        <f t="shared" si="100"/>
        <v/>
      </c>
      <c r="G907" s="28" t="str">
        <f t="shared" si="101"/>
        <v/>
      </c>
      <c r="H907" s="45" t="str">
        <f>IF(AND(M907&gt;0,M907&lt;=STATS!$C$22),1,"")</f>
        <v/>
      </c>
      <c r="J907" s="11">
        <v>906</v>
      </c>
      <c r="K907">
        <v>46.106580000000001</v>
      </c>
      <c r="L907">
        <v>-91.210319999999996</v>
      </c>
      <c r="M907" s="4">
        <v>18.5</v>
      </c>
      <c r="R907" s="7"/>
      <c r="S907" s="7"/>
      <c r="T907" s="12"/>
      <c r="U907" s="12"/>
      <c r="V907" s="12"/>
      <c r="W907" s="12"/>
      <c r="EZ907" s="42"/>
      <c r="FA907" s="42"/>
      <c r="FB907" s="42"/>
      <c r="FC907" s="42"/>
      <c r="FD907" s="42"/>
    </row>
    <row r="908" spans="2:160">
      <c r="B908" s="28">
        <f t="shared" si="96"/>
        <v>0</v>
      </c>
      <c r="C908" s="28" t="str">
        <f t="shared" si="97"/>
        <v/>
      </c>
      <c r="D908" s="28" t="str">
        <f t="shared" si="98"/>
        <v/>
      </c>
      <c r="E908" s="28" t="str">
        <f t="shared" si="99"/>
        <v/>
      </c>
      <c r="F908" s="28" t="str">
        <f t="shared" si="100"/>
        <v/>
      </c>
      <c r="G908" s="28" t="str">
        <f t="shared" si="101"/>
        <v/>
      </c>
      <c r="H908" s="45" t="str">
        <f>IF(AND(M908&gt;0,M908&lt;=STATS!$C$22),1,"")</f>
        <v/>
      </c>
      <c r="J908" s="11">
        <v>907</v>
      </c>
      <c r="K908">
        <v>46.106589999999997</v>
      </c>
      <c r="L908">
        <v>-91.209479999999999</v>
      </c>
      <c r="M908" s="4">
        <v>17</v>
      </c>
      <c r="N908" s="4" t="s">
        <v>223</v>
      </c>
      <c r="R908" s="7"/>
      <c r="S908" s="7"/>
      <c r="T908" s="12"/>
      <c r="U908" s="12"/>
      <c r="V908" s="12"/>
      <c r="W908" s="12"/>
      <c r="EZ908" s="42"/>
      <c r="FA908" s="42"/>
      <c r="FB908" s="42"/>
      <c r="FC908" s="42"/>
      <c r="FD908" s="42"/>
    </row>
    <row r="909" spans="2:160">
      <c r="B909" s="28">
        <f t="shared" si="96"/>
        <v>0</v>
      </c>
      <c r="C909" s="28" t="str">
        <f t="shared" si="97"/>
        <v/>
      </c>
      <c r="D909" s="28" t="str">
        <f t="shared" si="98"/>
        <v/>
      </c>
      <c r="E909" s="28">
        <f t="shared" si="99"/>
        <v>0</v>
      </c>
      <c r="F909" s="28">
        <f t="shared" si="100"/>
        <v>0</v>
      </c>
      <c r="G909" s="28" t="str">
        <f t="shared" si="101"/>
        <v/>
      </c>
      <c r="H909" s="45">
        <f>IF(AND(M909&gt;0,M909&lt;=STATS!$C$22),1,"")</f>
        <v>1</v>
      </c>
      <c r="J909" s="11">
        <v>908</v>
      </c>
      <c r="K909">
        <v>46.1066</v>
      </c>
      <c r="L909">
        <v>-91.208640000000003</v>
      </c>
      <c r="M909" s="4">
        <v>5</v>
      </c>
      <c r="N909" s="4" t="s">
        <v>225</v>
      </c>
      <c r="R909" s="7"/>
      <c r="S909" s="7"/>
      <c r="T909" s="12"/>
      <c r="U909" s="12"/>
      <c r="V909" s="12"/>
      <c r="W909" s="12"/>
      <c r="EZ909" s="42"/>
      <c r="FA909" s="42"/>
      <c r="FB909" s="42"/>
      <c r="FC909" s="42"/>
      <c r="FD909" s="42"/>
    </row>
    <row r="910" spans="2:160">
      <c r="B910" s="28">
        <f t="shared" si="96"/>
        <v>0</v>
      </c>
      <c r="C910" s="28" t="str">
        <f t="shared" si="97"/>
        <v/>
      </c>
      <c r="D910" s="28" t="str">
        <f t="shared" si="98"/>
        <v/>
      </c>
      <c r="E910" s="28">
        <f t="shared" si="99"/>
        <v>0</v>
      </c>
      <c r="F910" s="28">
        <f t="shared" si="100"/>
        <v>0</v>
      </c>
      <c r="G910" s="28" t="str">
        <f t="shared" si="101"/>
        <v/>
      </c>
      <c r="H910" s="45">
        <f>IF(AND(M910&gt;0,M910&lt;=STATS!$C$22),1,"")</f>
        <v>1</v>
      </c>
      <c r="J910" s="11">
        <v>909</v>
      </c>
      <c r="K910">
        <v>46.106639999999999</v>
      </c>
      <c r="L910">
        <v>-91.205269999999999</v>
      </c>
      <c r="M910" s="4">
        <v>4</v>
      </c>
      <c r="N910" s="4" t="s">
        <v>225</v>
      </c>
      <c r="R910" s="7"/>
      <c r="S910" s="7"/>
      <c r="T910" s="12"/>
      <c r="U910" s="12"/>
      <c r="V910" s="12"/>
      <c r="W910" s="12"/>
      <c r="EZ910" s="42"/>
      <c r="FA910" s="42"/>
      <c r="FB910" s="42"/>
      <c r="FC910" s="42"/>
      <c r="FD910" s="42"/>
    </row>
    <row r="911" spans="2:160">
      <c r="B911" s="28">
        <f t="shared" si="96"/>
        <v>1</v>
      </c>
      <c r="C911" s="28">
        <f t="shared" si="97"/>
        <v>1</v>
      </c>
      <c r="D911" s="28" t="str">
        <f t="shared" si="98"/>
        <v/>
      </c>
      <c r="E911" s="28">
        <f t="shared" si="99"/>
        <v>1</v>
      </c>
      <c r="F911" s="28">
        <f t="shared" si="100"/>
        <v>0</v>
      </c>
      <c r="G911" s="28">
        <f t="shared" si="101"/>
        <v>12</v>
      </c>
      <c r="H911" s="45">
        <f>IF(AND(M911&gt;0,M911&lt;=STATS!$C$22),1,"")</f>
        <v>1</v>
      </c>
      <c r="J911" s="11">
        <v>910</v>
      </c>
      <c r="K911">
        <v>46.106650000000002</v>
      </c>
      <c r="L911">
        <v>-91.204430000000002</v>
      </c>
      <c r="M911" s="4">
        <v>12</v>
      </c>
      <c r="N911" s="4" t="s">
        <v>223</v>
      </c>
      <c r="R911" s="7"/>
      <c r="S911" s="7">
        <v>2</v>
      </c>
      <c r="T911" s="12"/>
      <c r="U911" s="12"/>
      <c r="V911" s="12"/>
      <c r="W911" s="12"/>
      <c r="EZ911" s="42"/>
      <c r="FA911" s="42"/>
      <c r="FB911" s="42"/>
      <c r="FC911" s="42"/>
      <c r="FD911" s="42"/>
    </row>
    <row r="912" spans="2:160">
      <c r="B912" s="28">
        <f t="shared" si="96"/>
        <v>0</v>
      </c>
      <c r="C912" s="28" t="str">
        <f t="shared" si="97"/>
        <v/>
      </c>
      <c r="D912" s="28" t="str">
        <f t="shared" si="98"/>
        <v/>
      </c>
      <c r="E912" s="28">
        <f t="shared" si="99"/>
        <v>0</v>
      </c>
      <c r="F912" s="28">
        <f t="shared" si="100"/>
        <v>0</v>
      </c>
      <c r="G912" s="28" t="str">
        <f t="shared" si="101"/>
        <v/>
      </c>
      <c r="H912" s="45">
        <f>IF(AND(M912&gt;0,M912&lt;=STATS!$C$22),1,"")</f>
        <v>1</v>
      </c>
      <c r="J912" s="11">
        <v>911</v>
      </c>
      <c r="K912">
        <v>46.106659999999998</v>
      </c>
      <c r="L912">
        <v>-91.203590000000005</v>
      </c>
      <c r="M912" s="4">
        <v>13.5</v>
      </c>
      <c r="N912" s="4" t="s">
        <v>223</v>
      </c>
      <c r="R912" s="7"/>
      <c r="S912" s="7"/>
      <c r="T912" s="12"/>
      <c r="U912" s="12"/>
      <c r="V912" s="12"/>
      <c r="W912" s="12"/>
      <c r="EZ912" s="42"/>
      <c r="FA912" s="42"/>
      <c r="FB912" s="42"/>
      <c r="FC912" s="42"/>
      <c r="FD912" s="42"/>
    </row>
    <row r="913" spans="2:160">
      <c r="B913" s="28">
        <f t="shared" si="96"/>
        <v>0</v>
      </c>
      <c r="C913" s="28" t="str">
        <f t="shared" si="97"/>
        <v/>
      </c>
      <c r="D913" s="28" t="str">
        <f t="shared" si="98"/>
        <v/>
      </c>
      <c r="E913" s="28">
        <f t="shared" si="99"/>
        <v>0</v>
      </c>
      <c r="F913" s="28">
        <f t="shared" si="100"/>
        <v>0</v>
      </c>
      <c r="G913" s="28" t="str">
        <f t="shared" si="101"/>
        <v/>
      </c>
      <c r="H913" s="45">
        <f>IF(AND(M913&gt;0,M913&lt;=STATS!$C$22),1,"")</f>
        <v>1</v>
      </c>
      <c r="J913" s="11">
        <v>912</v>
      </c>
      <c r="K913">
        <v>46.106670000000001</v>
      </c>
      <c r="L913">
        <v>-91.202749999999995</v>
      </c>
      <c r="M913" s="4">
        <v>13.5</v>
      </c>
      <c r="N913" s="4" t="s">
        <v>223</v>
      </c>
      <c r="R913" s="7"/>
      <c r="S913" s="7"/>
      <c r="T913" s="12"/>
      <c r="U913" s="12"/>
      <c r="V913" s="12"/>
      <c r="W913" s="12"/>
      <c r="EZ913" s="42"/>
      <c r="FA913" s="42"/>
      <c r="FB913" s="42"/>
      <c r="FC913" s="42"/>
      <c r="FD913" s="42"/>
    </row>
    <row r="914" spans="2:160">
      <c r="B914" s="28">
        <f t="shared" si="96"/>
        <v>0</v>
      </c>
      <c r="C914" s="28" t="str">
        <f t="shared" si="97"/>
        <v/>
      </c>
      <c r="D914" s="28" t="str">
        <f t="shared" si="98"/>
        <v/>
      </c>
      <c r="E914" s="28">
        <f t="shared" si="99"/>
        <v>0</v>
      </c>
      <c r="F914" s="28">
        <f t="shared" si="100"/>
        <v>0</v>
      </c>
      <c r="G914" s="28" t="str">
        <f t="shared" si="101"/>
        <v/>
      </c>
      <c r="H914" s="45">
        <f>IF(AND(M914&gt;0,M914&lt;=STATS!$C$22),1,"")</f>
        <v>1</v>
      </c>
      <c r="J914" s="11">
        <v>913</v>
      </c>
      <c r="K914">
        <v>46.106670000000001</v>
      </c>
      <c r="L914">
        <v>-91.201909999999998</v>
      </c>
      <c r="M914" s="4">
        <v>12</v>
      </c>
      <c r="N914" s="4" t="s">
        <v>223</v>
      </c>
      <c r="R914" s="7"/>
      <c r="S914" s="7"/>
      <c r="T914" s="12"/>
      <c r="U914" s="12"/>
      <c r="V914" s="12"/>
      <c r="W914" s="12"/>
      <c r="EZ914" s="42"/>
      <c r="FA914" s="42"/>
      <c r="FB914" s="42"/>
      <c r="FC914" s="42"/>
      <c r="FD914" s="42"/>
    </row>
    <row r="915" spans="2:160">
      <c r="B915" s="28">
        <f t="shared" si="96"/>
        <v>0</v>
      </c>
      <c r="C915" s="28" t="str">
        <f t="shared" si="97"/>
        <v/>
      </c>
      <c r="D915" s="28" t="str">
        <f t="shared" si="98"/>
        <v/>
      </c>
      <c r="E915" s="28">
        <f t="shared" si="99"/>
        <v>0</v>
      </c>
      <c r="F915" s="28">
        <f t="shared" si="100"/>
        <v>0</v>
      </c>
      <c r="G915" s="28" t="str">
        <f t="shared" si="101"/>
        <v/>
      </c>
      <c r="H915" s="45">
        <f>IF(AND(M915&gt;0,M915&lt;=STATS!$C$22),1,"")</f>
        <v>1</v>
      </c>
      <c r="J915" s="11">
        <v>914</v>
      </c>
      <c r="K915">
        <v>46.106679999999997</v>
      </c>
      <c r="L915">
        <v>-91.201070000000001</v>
      </c>
      <c r="M915" s="4">
        <v>3</v>
      </c>
      <c r="N915" s="4" t="s">
        <v>225</v>
      </c>
      <c r="R915" s="7"/>
      <c r="S915" s="7"/>
      <c r="T915" s="12"/>
      <c r="U915" s="12"/>
      <c r="V915" s="12"/>
      <c r="W915" s="12"/>
      <c r="EZ915" s="42"/>
      <c r="FA915" s="42"/>
      <c r="FB915" s="42"/>
      <c r="FC915" s="42"/>
      <c r="FD915" s="42"/>
    </row>
    <row r="916" spans="2:160">
      <c r="B916" s="28">
        <f t="shared" si="96"/>
        <v>0</v>
      </c>
      <c r="C916" s="28" t="str">
        <f t="shared" si="97"/>
        <v/>
      </c>
      <c r="D916" s="28" t="str">
        <f t="shared" si="98"/>
        <v/>
      </c>
      <c r="E916" s="28">
        <f t="shared" si="99"/>
        <v>0</v>
      </c>
      <c r="F916" s="28">
        <f t="shared" si="100"/>
        <v>0</v>
      </c>
      <c r="G916" s="28" t="str">
        <f t="shared" si="101"/>
        <v/>
      </c>
      <c r="H916" s="45">
        <f>IF(AND(M916&gt;0,M916&lt;=STATS!$C$22),1,"")</f>
        <v>1</v>
      </c>
      <c r="J916" s="11">
        <v>915</v>
      </c>
      <c r="K916">
        <v>46.106720000000003</v>
      </c>
      <c r="L916">
        <v>-91.197710000000001</v>
      </c>
      <c r="M916" s="4">
        <v>4.5</v>
      </c>
      <c r="N916" s="4" t="s">
        <v>223</v>
      </c>
      <c r="R916" s="7"/>
      <c r="S916" s="7"/>
      <c r="T916" s="12"/>
      <c r="U916" s="12"/>
      <c r="V916" s="12"/>
      <c r="W916" s="12"/>
      <c r="EZ916" s="42"/>
      <c r="FA916" s="42"/>
      <c r="FB916" s="42"/>
      <c r="FC916" s="42"/>
      <c r="FD916" s="42"/>
    </row>
    <row r="917" spans="2:160">
      <c r="B917" s="28">
        <f t="shared" si="96"/>
        <v>0</v>
      </c>
      <c r="C917" s="28" t="str">
        <f t="shared" si="97"/>
        <v/>
      </c>
      <c r="D917" s="28" t="str">
        <f t="shared" si="98"/>
        <v/>
      </c>
      <c r="E917" s="28">
        <f t="shared" si="99"/>
        <v>0</v>
      </c>
      <c r="F917" s="28">
        <f t="shared" si="100"/>
        <v>0</v>
      </c>
      <c r="G917" s="28" t="str">
        <f t="shared" si="101"/>
        <v/>
      </c>
      <c r="H917" s="45">
        <f>IF(AND(M917&gt;0,M917&lt;=STATS!$C$22),1,"")</f>
        <v>1</v>
      </c>
      <c r="J917" s="11">
        <v>916</v>
      </c>
      <c r="K917">
        <v>46.106729999999999</v>
      </c>
      <c r="L917">
        <v>-91.196870000000004</v>
      </c>
      <c r="M917" s="4">
        <v>4.5</v>
      </c>
      <c r="N917" s="4" t="s">
        <v>223</v>
      </c>
      <c r="R917" s="7"/>
      <c r="S917" s="7"/>
      <c r="T917" s="12"/>
      <c r="U917" s="12"/>
      <c r="V917" s="12"/>
      <c r="W917" s="12"/>
      <c r="EZ917" s="42"/>
      <c r="FA917" s="42"/>
      <c r="FB917" s="42"/>
      <c r="FC917" s="42"/>
      <c r="FD917" s="42"/>
    </row>
    <row r="918" spans="2:160">
      <c r="B918" s="28">
        <f t="shared" si="96"/>
        <v>0</v>
      </c>
      <c r="C918" s="28" t="str">
        <f t="shared" si="97"/>
        <v/>
      </c>
      <c r="D918" s="28" t="str">
        <f t="shared" si="98"/>
        <v/>
      </c>
      <c r="E918" s="28">
        <f t="shared" si="99"/>
        <v>0</v>
      </c>
      <c r="F918" s="28">
        <f t="shared" si="100"/>
        <v>0</v>
      </c>
      <c r="G918" s="28" t="str">
        <f t="shared" si="101"/>
        <v/>
      </c>
      <c r="H918" s="45">
        <f>IF(AND(M918&gt;0,M918&lt;=STATS!$C$22),1,"")</f>
        <v>1</v>
      </c>
      <c r="J918" s="11">
        <v>917</v>
      </c>
      <c r="K918">
        <v>46.106990000000003</v>
      </c>
      <c r="L918">
        <v>-91.227149999999995</v>
      </c>
      <c r="M918" s="4">
        <v>4</v>
      </c>
      <c r="N918" s="4" t="s">
        <v>224</v>
      </c>
      <c r="R918" s="7"/>
      <c r="S918" s="7"/>
      <c r="T918" s="12"/>
      <c r="U918" s="12"/>
      <c r="V918" s="12"/>
      <c r="W918" s="12"/>
      <c r="EZ918" s="42"/>
      <c r="FA918" s="42"/>
      <c r="FB918" s="42"/>
      <c r="FC918" s="42"/>
      <c r="FD918" s="42"/>
    </row>
    <row r="919" spans="2:160">
      <c r="B919" s="28">
        <f t="shared" si="96"/>
        <v>0</v>
      </c>
      <c r="C919" s="28" t="str">
        <f t="shared" si="97"/>
        <v/>
      </c>
      <c r="D919" s="28" t="str">
        <f t="shared" si="98"/>
        <v/>
      </c>
      <c r="E919" s="28">
        <f t="shared" si="99"/>
        <v>0</v>
      </c>
      <c r="F919" s="28">
        <f t="shared" si="100"/>
        <v>0</v>
      </c>
      <c r="G919" s="28" t="str">
        <f t="shared" si="101"/>
        <v/>
      </c>
      <c r="H919" s="45">
        <f>IF(AND(M919&gt;0,M919&lt;=STATS!$C$22),1,"")</f>
        <v>1</v>
      </c>
      <c r="J919" s="11">
        <v>918</v>
      </c>
      <c r="K919">
        <v>46.106999999999999</v>
      </c>
      <c r="L919">
        <v>-91.226309999999998</v>
      </c>
      <c r="M919" s="4">
        <v>3</v>
      </c>
      <c r="N919" s="4" t="s">
        <v>225</v>
      </c>
      <c r="R919" s="7"/>
      <c r="S919" s="7"/>
      <c r="T919" s="12"/>
      <c r="U919" s="12"/>
      <c r="V919" s="12"/>
      <c r="W919" s="12"/>
      <c r="EZ919" s="42"/>
      <c r="FA919" s="42"/>
      <c r="FB919" s="42"/>
      <c r="FC919" s="42"/>
      <c r="FD919" s="42"/>
    </row>
    <row r="920" spans="2:160">
      <c r="B920" s="28">
        <f t="shared" si="96"/>
        <v>0</v>
      </c>
      <c r="C920" s="28" t="str">
        <f t="shared" si="97"/>
        <v/>
      </c>
      <c r="D920" s="28" t="str">
        <f t="shared" si="98"/>
        <v/>
      </c>
      <c r="E920" s="28" t="str">
        <f t="shared" si="99"/>
        <v/>
      </c>
      <c r="F920" s="28" t="str">
        <f t="shared" si="100"/>
        <v/>
      </c>
      <c r="G920" s="28" t="str">
        <f t="shared" si="101"/>
        <v/>
      </c>
      <c r="H920" s="45" t="str">
        <f>IF(AND(M920&gt;0,M920&lt;=STATS!$C$22),1,"")</f>
        <v/>
      </c>
      <c r="J920" s="11">
        <v>919</v>
      </c>
      <c r="K920">
        <v>46.107010000000002</v>
      </c>
      <c r="L920">
        <v>-91.225470000000001</v>
      </c>
      <c r="M920" s="4">
        <v>25.5</v>
      </c>
      <c r="R920" s="7"/>
      <c r="S920" s="7"/>
      <c r="T920" s="12"/>
      <c r="U920" s="12"/>
      <c r="V920" s="12"/>
      <c r="W920" s="12"/>
      <c r="EZ920" s="42"/>
      <c r="FA920" s="42"/>
      <c r="FB920" s="42"/>
      <c r="FC920" s="42"/>
      <c r="FD920" s="42"/>
    </row>
    <row r="921" spans="2:160">
      <c r="B921" s="28">
        <f t="shared" si="96"/>
        <v>0</v>
      </c>
      <c r="C921" s="28" t="str">
        <f t="shared" si="97"/>
        <v/>
      </c>
      <c r="D921" s="28" t="str">
        <f t="shared" si="98"/>
        <v/>
      </c>
      <c r="E921" s="28" t="str">
        <f t="shared" si="99"/>
        <v/>
      </c>
      <c r="F921" s="28" t="str">
        <f t="shared" si="100"/>
        <v/>
      </c>
      <c r="G921" s="28" t="str">
        <f t="shared" si="101"/>
        <v/>
      </c>
      <c r="H921" s="45" t="str">
        <f>IF(AND(M921&gt;0,M921&lt;=STATS!$C$22),1,"")</f>
        <v/>
      </c>
      <c r="J921" s="11">
        <v>920</v>
      </c>
      <c r="K921">
        <v>46.107019999999999</v>
      </c>
      <c r="L921">
        <v>-91.224630000000005</v>
      </c>
      <c r="M921" s="4">
        <v>33.5</v>
      </c>
      <c r="R921" s="7"/>
      <c r="S921" s="7"/>
      <c r="T921" s="12"/>
      <c r="U921" s="12"/>
      <c r="V921" s="12"/>
      <c r="W921" s="12"/>
      <c r="EZ921" s="42"/>
      <c r="FA921" s="42"/>
      <c r="FB921" s="42"/>
      <c r="FC921" s="42"/>
      <c r="FD921" s="42"/>
    </row>
    <row r="922" spans="2:160">
      <c r="B922" s="28">
        <f t="shared" si="96"/>
        <v>0</v>
      </c>
      <c r="C922" s="28" t="str">
        <f t="shared" si="97"/>
        <v/>
      </c>
      <c r="D922" s="28" t="str">
        <f t="shared" si="98"/>
        <v/>
      </c>
      <c r="E922" s="28" t="str">
        <f t="shared" si="99"/>
        <v/>
      </c>
      <c r="F922" s="28" t="str">
        <f t="shared" si="100"/>
        <v/>
      </c>
      <c r="G922" s="28" t="str">
        <f t="shared" si="101"/>
        <v/>
      </c>
      <c r="H922" s="45" t="str">
        <f>IF(AND(M922&gt;0,M922&lt;=STATS!$C$22),1,"")</f>
        <v/>
      </c>
      <c r="J922" s="11">
        <v>921</v>
      </c>
      <c r="K922">
        <v>46.107030000000002</v>
      </c>
      <c r="L922">
        <v>-91.223789999999994</v>
      </c>
      <c r="M922" s="4">
        <v>47</v>
      </c>
      <c r="R922" s="7"/>
      <c r="S922" s="7"/>
      <c r="T922" s="12"/>
      <c r="U922" s="12"/>
      <c r="V922" s="12"/>
      <c r="W922" s="12"/>
      <c r="EZ922" s="42"/>
      <c r="FA922" s="42"/>
      <c r="FB922" s="42"/>
      <c r="FC922" s="42"/>
      <c r="FD922" s="42"/>
    </row>
    <row r="923" spans="2:160">
      <c r="B923" s="28">
        <f t="shared" si="96"/>
        <v>0</v>
      </c>
      <c r="C923" s="28" t="str">
        <f t="shared" si="97"/>
        <v/>
      </c>
      <c r="D923" s="28" t="str">
        <f t="shared" si="98"/>
        <v/>
      </c>
      <c r="E923" s="28" t="str">
        <f t="shared" si="99"/>
        <v/>
      </c>
      <c r="F923" s="28" t="str">
        <f t="shared" si="100"/>
        <v/>
      </c>
      <c r="G923" s="28" t="str">
        <f t="shared" si="101"/>
        <v/>
      </c>
      <c r="H923" s="45" t="str">
        <f>IF(AND(M923&gt;0,M923&lt;=STATS!$C$22),1,"")</f>
        <v/>
      </c>
      <c r="J923" s="11">
        <v>922</v>
      </c>
      <c r="K923">
        <v>46.107030000000002</v>
      </c>
      <c r="L923">
        <v>-91.222939999999994</v>
      </c>
      <c r="M923" s="4">
        <v>48.5</v>
      </c>
      <c r="R923" s="7"/>
      <c r="S923" s="7"/>
      <c r="T923" s="12"/>
      <c r="U923" s="12"/>
      <c r="V923" s="12"/>
      <c r="W923" s="12"/>
      <c r="EZ923" s="42"/>
      <c r="FA923" s="42"/>
      <c r="FB923" s="42"/>
      <c r="FC923" s="42"/>
      <c r="FD923" s="42"/>
    </row>
    <row r="924" spans="2:160">
      <c r="B924" s="28">
        <f t="shared" si="96"/>
        <v>0</v>
      </c>
      <c r="C924" s="28" t="str">
        <f t="shared" si="97"/>
        <v/>
      </c>
      <c r="D924" s="28" t="str">
        <f t="shared" si="98"/>
        <v/>
      </c>
      <c r="E924" s="28" t="str">
        <f t="shared" si="99"/>
        <v/>
      </c>
      <c r="F924" s="28" t="str">
        <f t="shared" si="100"/>
        <v/>
      </c>
      <c r="G924" s="28" t="str">
        <f t="shared" si="101"/>
        <v/>
      </c>
      <c r="H924" s="45" t="str">
        <f>IF(AND(M924&gt;0,M924&lt;=STATS!$C$22),1,"")</f>
        <v/>
      </c>
      <c r="J924" s="11">
        <v>923</v>
      </c>
      <c r="K924">
        <v>46.107039999999998</v>
      </c>
      <c r="L924">
        <v>-91.222099999999998</v>
      </c>
      <c r="M924" s="4">
        <v>35</v>
      </c>
      <c r="R924" s="7"/>
      <c r="S924" s="7"/>
      <c r="T924" s="12"/>
      <c r="U924" s="12"/>
      <c r="V924" s="12"/>
      <c r="W924" s="12"/>
      <c r="EZ924" s="42"/>
      <c r="FA924" s="42"/>
      <c r="FB924" s="42"/>
      <c r="FC924" s="42"/>
      <c r="FD924" s="42"/>
    </row>
    <row r="925" spans="2:160">
      <c r="B925" s="28">
        <f t="shared" si="96"/>
        <v>0</v>
      </c>
      <c r="C925" s="28" t="str">
        <f t="shared" si="97"/>
        <v/>
      </c>
      <c r="D925" s="28" t="str">
        <f t="shared" si="98"/>
        <v/>
      </c>
      <c r="E925" s="28" t="str">
        <f t="shared" si="99"/>
        <v/>
      </c>
      <c r="F925" s="28" t="str">
        <f t="shared" si="100"/>
        <v/>
      </c>
      <c r="G925" s="28" t="str">
        <f t="shared" si="101"/>
        <v/>
      </c>
      <c r="H925" s="45" t="str">
        <f>IF(AND(M925&gt;0,M925&lt;=STATS!$C$22),1,"")</f>
        <v/>
      </c>
      <c r="J925" s="11">
        <v>924</v>
      </c>
      <c r="K925">
        <v>46.107050000000001</v>
      </c>
      <c r="L925">
        <v>-91.221260000000001</v>
      </c>
      <c r="M925" s="4">
        <v>21</v>
      </c>
      <c r="R925" s="7"/>
      <c r="S925" s="7"/>
      <c r="T925" s="12"/>
      <c r="U925" s="12"/>
      <c r="V925" s="12"/>
      <c r="W925" s="12"/>
      <c r="EZ925" s="42"/>
      <c r="FA925" s="42"/>
      <c r="FB925" s="42"/>
      <c r="FC925" s="42"/>
      <c r="FD925" s="42"/>
    </row>
    <row r="926" spans="2:160">
      <c r="B926" s="28">
        <f t="shared" si="96"/>
        <v>0</v>
      </c>
      <c r="C926" s="28" t="str">
        <f t="shared" si="97"/>
        <v/>
      </c>
      <c r="D926" s="28" t="str">
        <f t="shared" si="98"/>
        <v/>
      </c>
      <c r="E926" s="28" t="str">
        <f t="shared" si="99"/>
        <v/>
      </c>
      <c r="F926" s="28" t="str">
        <f t="shared" si="100"/>
        <v/>
      </c>
      <c r="G926" s="28" t="str">
        <f t="shared" si="101"/>
        <v/>
      </c>
      <c r="H926" s="45" t="str">
        <f>IF(AND(M926&gt;0,M926&lt;=STATS!$C$22),1,"")</f>
        <v/>
      </c>
      <c r="J926" s="11">
        <v>925</v>
      </c>
      <c r="K926">
        <v>46.107059999999997</v>
      </c>
      <c r="L926">
        <v>-91.220420000000004</v>
      </c>
      <c r="M926" s="4">
        <v>33.5</v>
      </c>
      <c r="R926" s="7"/>
      <c r="S926" s="7"/>
      <c r="T926" s="12"/>
      <c r="U926" s="12"/>
      <c r="V926" s="12"/>
      <c r="W926" s="12"/>
      <c r="EZ926" s="42"/>
      <c r="FA926" s="42"/>
      <c r="FB926" s="42"/>
      <c r="FC926" s="42"/>
      <c r="FD926" s="42"/>
    </row>
    <row r="927" spans="2:160">
      <c r="B927" s="28">
        <f t="shared" si="96"/>
        <v>0</v>
      </c>
      <c r="C927" s="28" t="str">
        <f t="shared" si="97"/>
        <v/>
      </c>
      <c r="D927" s="28" t="str">
        <f t="shared" si="98"/>
        <v/>
      </c>
      <c r="E927" s="28" t="str">
        <f t="shared" si="99"/>
        <v/>
      </c>
      <c r="F927" s="28" t="str">
        <f t="shared" si="100"/>
        <v/>
      </c>
      <c r="G927" s="28" t="str">
        <f t="shared" si="101"/>
        <v/>
      </c>
      <c r="H927" s="45" t="str">
        <f>IF(AND(M927&gt;0,M927&lt;=STATS!$C$22),1,"")</f>
        <v/>
      </c>
      <c r="J927" s="11">
        <v>926</v>
      </c>
      <c r="K927">
        <v>46.10707</v>
      </c>
      <c r="L927">
        <v>-91.219579999999993</v>
      </c>
      <c r="M927" s="4">
        <v>30.5</v>
      </c>
      <c r="R927" s="7"/>
      <c r="S927" s="7"/>
      <c r="T927" s="12"/>
      <c r="U927" s="12"/>
      <c r="V927" s="12"/>
      <c r="W927" s="12"/>
      <c r="EZ927" s="42"/>
      <c r="FA927" s="42"/>
      <c r="FB927" s="42"/>
      <c r="FC927" s="42"/>
      <c r="FD927" s="42"/>
    </row>
    <row r="928" spans="2:160">
      <c r="B928" s="28">
        <f t="shared" si="96"/>
        <v>0</v>
      </c>
      <c r="C928" s="28" t="str">
        <f t="shared" si="97"/>
        <v/>
      </c>
      <c r="D928" s="28" t="str">
        <f t="shared" si="98"/>
        <v/>
      </c>
      <c r="E928" s="28">
        <f t="shared" si="99"/>
        <v>0</v>
      </c>
      <c r="F928" s="28">
        <f t="shared" si="100"/>
        <v>0</v>
      </c>
      <c r="G928" s="28" t="str">
        <f t="shared" si="101"/>
        <v/>
      </c>
      <c r="H928" s="45">
        <f>IF(AND(M928&gt;0,M928&lt;=STATS!$C$22),1,"")</f>
        <v>1</v>
      </c>
      <c r="J928" s="11">
        <v>927</v>
      </c>
      <c r="K928">
        <v>46.107080000000003</v>
      </c>
      <c r="L928">
        <v>-91.218739999999997</v>
      </c>
      <c r="M928" s="4">
        <v>9.5</v>
      </c>
      <c r="N928" s="4" t="s">
        <v>225</v>
      </c>
      <c r="R928" s="7"/>
      <c r="S928" s="7"/>
      <c r="T928" s="12"/>
      <c r="U928" s="12"/>
      <c r="V928" s="12"/>
      <c r="W928" s="12"/>
      <c r="EZ928" s="42"/>
      <c r="FA928" s="42"/>
      <c r="FB928" s="42"/>
      <c r="FC928" s="42"/>
      <c r="FD928" s="42"/>
    </row>
    <row r="929" spans="2:160">
      <c r="B929" s="28">
        <f t="shared" si="96"/>
        <v>0</v>
      </c>
      <c r="C929" s="28" t="str">
        <f t="shared" si="97"/>
        <v/>
      </c>
      <c r="D929" s="28" t="str">
        <f t="shared" si="98"/>
        <v/>
      </c>
      <c r="E929" s="28">
        <f t="shared" si="99"/>
        <v>0</v>
      </c>
      <c r="F929" s="28">
        <f t="shared" si="100"/>
        <v>0</v>
      </c>
      <c r="G929" s="28" t="str">
        <f t="shared" si="101"/>
        <v/>
      </c>
      <c r="H929" s="45">
        <f>IF(AND(M929&gt;0,M929&lt;=STATS!$C$22),1,"")</f>
        <v>1</v>
      </c>
      <c r="J929" s="11">
        <v>928</v>
      </c>
      <c r="K929">
        <v>46.107089999999999</v>
      </c>
      <c r="L929">
        <v>-91.2179</v>
      </c>
      <c r="M929" s="4">
        <v>2</v>
      </c>
      <c r="N929" s="4" t="s">
        <v>225</v>
      </c>
      <c r="R929" s="7"/>
      <c r="S929" s="7"/>
      <c r="T929" s="12"/>
      <c r="U929" s="12"/>
      <c r="V929" s="12"/>
      <c r="W929" s="12"/>
      <c r="EZ929" s="42"/>
      <c r="FA929" s="42"/>
      <c r="FB929" s="42"/>
      <c r="FC929" s="42"/>
      <c r="FD929" s="42"/>
    </row>
    <row r="930" spans="2:160">
      <c r="B930" s="28">
        <f t="shared" si="96"/>
        <v>1</v>
      </c>
      <c r="C930" s="28">
        <f t="shared" si="97"/>
        <v>1</v>
      </c>
      <c r="D930" s="28" t="str">
        <f t="shared" si="98"/>
        <v/>
      </c>
      <c r="E930" s="28">
        <f t="shared" si="99"/>
        <v>1</v>
      </c>
      <c r="F930" s="28">
        <f t="shared" si="100"/>
        <v>0</v>
      </c>
      <c r="G930" s="28">
        <f t="shared" si="101"/>
        <v>9.5</v>
      </c>
      <c r="H930" s="45">
        <f>IF(AND(M930&gt;0,M930&lt;=STATS!$C$22),1,"")</f>
        <v>1</v>
      </c>
      <c r="J930" s="11">
        <v>929</v>
      </c>
      <c r="K930">
        <v>46.107100000000003</v>
      </c>
      <c r="L930">
        <v>-91.217060000000004</v>
      </c>
      <c r="M930" s="4">
        <v>9.5</v>
      </c>
      <c r="N930" s="4" t="s">
        <v>223</v>
      </c>
      <c r="R930" s="7"/>
      <c r="S930" s="7">
        <v>2</v>
      </c>
      <c r="T930" s="12"/>
      <c r="U930" s="12"/>
      <c r="V930" s="12"/>
      <c r="W930" s="12"/>
      <c r="EZ930" s="42"/>
      <c r="FA930" s="42"/>
      <c r="FB930" s="42"/>
      <c r="FC930" s="42"/>
      <c r="FD930" s="42"/>
    </row>
    <row r="931" spans="2:160">
      <c r="B931" s="28">
        <f t="shared" si="96"/>
        <v>0</v>
      </c>
      <c r="C931" s="28" t="str">
        <f t="shared" si="97"/>
        <v/>
      </c>
      <c r="D931" s="28" t="str">
        <f t="shared" si="98"/>
        <v/>
      </c>
      <c r="E931" s="28" t="str">
        <f t="shared" si="99"/>
        <v/>
      </c>
      <c r="F931" s="28" t="str">
        <f t="shared" si="100"/>
        <v/>
      </c>
      <c r="G931" s="28" t="str">
        <f t="shared" si="101"/>
        <v/>
      </c>
      <c r="H931" s="45" t="str">
        <f>IF(AND(M931&gt;0,M931&lt;=STATS!$C$22),1,"")</f>
        <v/>
      </c>
      <c r="J931" s="11">
        <v>930</v>
      </c>
      <c r="K931">
        <v>46.107109999999999</v>
      </c>
      <c r="L931">
        <v>-91.216220000000007</v>
      </c>
      <c r="M931" s="4">
        <v>29</v>
      </c>
      <c r="R931" s="7"/>
      <c r="S931" s="7"/>
      <c r="T931" s="12"/>
      <c r="U931" s="12"/>
      <c r="V931" s="12"/>
      <c r="W931" s="12"/>
      <c r="EZ931" s="42"/>
      <c r="FA931" s="42"/>
      <c r="FB931" s="42"/>
      <c r="FC931" s="42"/>
      <c r="FD931" s="42"/>
    </row>
    <row r="932" spans="2:160">
      <c r="B932" s="28">
        <f t="shared" si="96"/>
        <v>0</v>
      </c>
      <c r="C932" s="28" t="str">
        <f t="shared" si="97"/>
        <v/>
      </c>
      <c r="D932" s="28" t="str">
        <f t="shared" si="98"/>
        <v/>
      </c>
      <c r="E932" s="28" t="str">
        <f t="shared" si="99"/>
        <v/>
      </c>
      <c r="F932" s="28" t="str">
        <f t="shared" si="100"/>
        <v/>
      </c>
      <c r="G932" s="28" t="str">
        <f t="shared" si="101"/>
        <v/>
      </c>
      <c r="H932" s="45" t="str">
        <f>IF(AND(M932&gt;0,M932&lt;=STATS!$C$22),1,"")</f>
        <v/>
      </c>
      <c r="J932" s="11">
        <v>931</v>
      </c>
      <c r="K932">
        <v>46.107120000000002</v>
      </c>
      <c r="L932">
        <v>-91.215379999999996</v>
      </c>
      <c r="M932" s="4">
        <v>29</v>
      </c>
      <c r="R932" s="7"/>
      <c r="S932" s="7"/>
      <c r="T932" s="12"/>
      <c r="U932" s="12"/>
      <c r="V932" s="12"/>
      <c r="W932" s="12"/>
      <c r="EZ932" s="42"/>
      <c r="FA932" s="42"/>
      <c r="FB932" s="42"/>
      <c r="FC932" s="42"/>
      <c r="FD932" s="42"/>
    </row>
    <row r="933" spans="2:160">
      <c r="B933" s="28">
        <f t="shared" si="96"/>
        <v>0</v>
      </c>
      <c r="C933" s="28" t="str">
        <f t="shared" si="97"/>
        <v/>
      </c>
      <c r="D933" s="28" t="str">
        <f t="shared" si="98"/>
        <v/>
      </c>
      <c r="E933" s="28" t="str">
        <f t="shared" si="99"/>
        <v/>
      </c>
      <c r="F933" s="28" t="str">
        <f t="shared" si="100"/>
        <v/>
      </c>
      <c r="G933" s="28" t="str">
        <f t="shared" si="101"/>
        <v/>
      </c>
      <c r="H933" s="45" t="str">
        <f>IF(AND(M933&gt;0,M933&lt;=STATS!$C$22),1,"")</f>
        <v/>
      </c>
      <c r="J933" s="11">
        <v>932</v>
      </c>
      <c r="K933">
        <v>46.107129999999998</v>
      </c>
      <c r="L933">
        <v>-91.21454</v>
      </c>
      <c r="M933" s="4">
        <v>29.5</v>
      </c>
      <c r="R933" s="7"/>
      <c r="S933" s="7"/>
      <c r="T933" s="12"/>
      <c r="U933" s="12"/>
      <c r="V933" s="12"/>
      <c r="W933" s="12"/>
      <c r="EZ933" s="42"/>
      <c r="FA933" s="42"/>
      <c r="FB933" s="42"/>
      <c r="FC933" s="42"/>
      <c r="FD933" s="42"/>
    </row>
    <row r="934" spans="2:160">
      <c r="B934" s="28">
        <f t="shared" si="96"/>
        <v>0</v>
      </c>
      <c r="C934" s="28" t="str">
        <f t="shared" si="97"/>
        <v/>
      </c>
      <c r="D934" s="28" t="str">
        <f t="shared" si="98"/>
        <v/>
      </c>
      <c r="E934" s="28" t="str">
        <f t="shared" si="99"/>
        <v/>
      </c>
      <c r="F934" s="28" t="str">
        <f t="shared" si="100"/>
        <v/>
      </c>
      <c r="G934" s="28" t="str">
        <f t="shared" si="101"/>
        <v/>
      </c>
      <c r="H934" s="45" t="str">
        <f>IF(AND(M934&gt;0,M934&lt;=STATS!$C$22),1,"")</f>
        <v/>
      </c>
      <c r="J934" s="11">
        <v>933</v>
      </c>
      <c r="K934">
        <v>46.107129999999998</v>
      </c>
      <c r="L934">
        <v>-91.213700000000003</v>
      </c>
      <c r="M934" s="4">
        <v>23</v>
      </c>
      <c r="R934" s="7"/>
      <c r="S934" s="7"/>
      <c r="T934" s="12"/>
      <c r="U934" s="12"/>
      <c r="V934" s="12"/>
      <c r="W934" s="12"/>
      <c r="EZ934" s="42"/>
      <c r="FA934" s="42"/>
      <c r="FB934" s="42"/>
      <c r="FC934" s="42"/>
      <c r="FD934" s="42"/>
    </row>
    <row r="935" spans="2:160">
      <c r="B935" s="28">
        <f t="shared" si="96"/>
        <v>0</v>
      </c>
      <c r="C935" s="28" t="str">
        <f t="shared" si="97"/>
        <v/>
      </c>
      <c r="D935" s="28" t="str">
        <f t="shared" si="98"/>
        <v/>
      </c>
      <c r="E935" s="28">
        <f t="shared" si="99"/>
        <v>0</v>
      </c>
      <c r="F935" s="28">
        <f t="shared" si="100"/>
        <v>0</v>
      </c>
      <c r="G935" s="28" t="str">
        <f t="shared" si="101"/>
        <v/>
      </c>
      <c r="H935" s="45">
        <f>IF(AND(M935&gt;0,M935&lt;=STATS!$C$22),1,"")</f>
        <v>1</v>
      </c>
      <c r="J935" s="11">
        <v>934</v>
      </c>
      <c r="K935">
        <v>46.107140000000001</v>
      </c>
      <c r="L935">
        <v>-91.212860000000006</v>
      </c>
      <c r="M935" s="4">
        <v>14</v>
      </c>
      <c r="N935" s="4" t="s">
        <v>225</v>
      </c>
      <c r="R935" s="7"/>
      <c r="S935" s="7"/>
      <c r="T935" s="12"/>
      <c r="U935" s="12"/>
      <c r="V935" s="12"/>
      <c r="W935" s="12"/>
      <c r="EZ935" s="42"/>
      <c r="FA935" s="42"/>
      <c r="FB935" s="42"/>
      <c r="FC935" s="42"/>
      <c r="FD935" s="42"/>
    </row>
    <row r="936" spans="2:160">
      <c r="B936" s="28">
        <f t="shared" si="96"/>
        <v>0</v>
      </c>
      <c r="C936" s="28" t="str">
        <f t="shared" si="97"/>
        <v/>
      </c>
      <c r="D936" s="28" t="str">
        <f t="shared" si="98"/>
        <v/>
      </c>
      <c r="E936" s="28">
        <f t="shared" si="99"/>
        <v>0</v>
      </c>
      <c r="F936" s="28">
        <f t="shared" si="100"/>
        <v>0</v>
      </c>
      <c r="G936" s="28" t="str">
        <f t="shared" si="101"/>
        <v/>
      </c>
      <c r="H936" s="45">
        <f>IF(AND(M936&gt;0,M936&lt;=STATS!$C$22),1,"")</f>
        <v>1</v>
      </c>
      <c r="J936" s="11">
        <v>935</v>
      </c>
      <c r="K936">
        <v>46.107149999999997</v>
      </c>
      <c r="L936">
        <v>-91.212010000000006</v>
      </c>
      <c r="M936" s="4">
        <v>9</v>
      </c>
      <c r="N936" s="4" t="s">
        <v>225</v>
      </c>
      <c r="R936" s="7"/>
      <c r="S936" s="7"/>
      <c r="T936" s="12"/>
      <c r="U936" s="12"/>
      <c r="V936" s="12"/>
      <c r="W936" s="12"/>
      <c r="EZ936" s="42"/>
      <c r="FA936" s="42"/>
      <c r="FB936" s="42"/>
      <c r="FC936" s="42"/>
      <c r="FD936" s="42"/>
    </row>
    <row r="937" spans="2:160">
      <c r="B937" s="28">
        <f t="shared" si="96"/>
        <v>0</v>
      </c>
      <c r="C937" s="28" t="str">
        <f t="shared" si="97"/>
        <v/>
      </c>
      <c r="D937" s="28" t="str">
        <f t="shared" si="98"/>
        <v/>
      </c>
      <c r="E937" s="28" t="str">
        <f t="shared" si="99"/>
        <v/>
      </c>
      <c r="F937" s="28" t="str">
        <f t="shared" si="100"/>
        <v/>
      </c>
      <c r="G937" s="28" t="str">
        <f t="shared" si="101"/>
        <v/>
      </c>
      <c r="H937" s="45" t="str">
        <f>IF(AND(M937&gt;0,M937&lt;=STATS!$C$22),1,"")</f>
        <v/>
      </c>
      <c r="J937" s="11">
        <v>936</v>
      </c>
      <c r="K937">
        <v>46.10716</v>
      </c>
      <c r="L937">
        <v>-91.211169999999996</v>
      </c>
      <c r="M937" s="4">
        <v>18</v>
      </c>
      <c r="N937" s="4" t="s">
        <v>223</v>
      </c>
      <c r="R937" s="7"/>
      <c r="S937" s="7"/>
      <c r="T937" s="12"/>
      <c r="U937" s="12"/>
      <c r="V937" s="12"/>
      <c r="W937" s="12"/>
      <c r="EZ937" s="42"/>
      <c r="FA937" s="42"/>
      <c r="FB937" s="42"/>
      <c r="FC937" s="42"/>
      <c r="FD937" s="42"/>
    </row>
    <row r="938" spans="2:160">
      <c r="B938" s="28">
        <f t="shared" si="96"/>
        <v>0</v>
      </c>
      <c r="C938" s="28" t="str">
        <f t="shared" si="97"/>
        <v/>
      </c>
      <c r="D938" s="28" t="str">
        <f t="shared" si="98"/>
        <v/>
      </c>
      <c r="E938" s="28" t="str">
        <f t="shared" si="99"/>
        <v/>
      </c>
      <c r="F938" s="28" t="str">
        <f t="shared" si="100"/>
        <v/>
      </c>
      <c r="G938" s="28" t="str">
        <f t="shared" si="101"/>
        <v/>
      </c>
      <c r="H938" s="45" t="str">
        <f>IF(AND(M938&gt;0,M938&lt;=STATS!$C$22),1,"")</f>
        <v/>
      </c>
      <c r="J938" s="11">
        <v>937</v>
      </c>
      <c r="K938">
        <v>46.107170000000004</v>
      </c>
      <c r="L938">
        <v>-91.210329999999999</v>
      </c>
      <c r="M938" s="4">
        <v>17</v>
      </c>
      <c r="N938" s="4" t="s">
        <v>223</v>
      </c>
      <c r="R938" s="7"/>
      <c r="S938" s="7"/>
      <c r="T938" s="12"/>
      <c r="U938" s="12"/>
      <c r="V938" s="12"/>
      <c r="W938" s="12"/>
      <c r="EZ938" s="42"/>
      <c r="FA938" s="42"/>
      <c r="FB938" s="42"/>
      <c r="FC938" s="42"/>
      <c r="FD938" s="42"/>
    </row>
    <row r="939" spans="2:160">
      <c r="B939" s="28">
        <f t="shared" si="96"/>
        <v>0</v>
      </c>
      <c r="C939" s="28" t="str">
        <f t="shared" si="97"/>
        <v/>
      </c>
      <c r="D939" s="28" t="str">
        <f t="shared" si="98"/>
        <v/>
      </c>
      <c r="E939" s="28" t="str">
        <f t="shared" si="99"/>
        <v/>
      </c>
      <c r="F939" s="28" t="str">
        <f t="shared" si="100"/>
        <v/>
      </c>
      <c r="G939" s="28" t="str">
        <f t="shared" si="101"/>
        <v/>
      </c>
      <c r="H939" s="45" t="str">
        <f>IF(AND(M939&gt;0,M939&lt;=STATS!$C$22),1,"")</f>
        <v/>
      </c>
      <c r="J939" s="11">
        <v>938</v>
      </c>
      <c r="K939">
        <v>46.10718</v>
      </c>
      <c r="L939">
        <v>-91.209490000000002</v>
      </c>
      <c r="M939" s="4">
        <v>19</v>
      </c>
      <c r="N939" s="4" t="s">
        <v>223</v>
      </c>
      <c r="R939" s="7"/>
      <c r="S939" s="7"/>
      <c r="T939" s="12"/>
      <c r="U939" s="12"/>
      <c r="V939" s="12"/>
      <c r="W939" s="12"/>
      <c r="EZ939" s="42"/>
      <c r="FA939" s="42"/>
      <c r="FB939" s="42"/>
      <c r="FC939" s="42"/>
      <c r="FD939" s="42"/>
    </row>
    <row r="940" spans="2:160">
      <c r="B940" s="28">
        <f t="shared" si="96"/>
        <v>0</v>
      </c>
      <c r="C940" s="28" t="str">
        <f t="shared" si="97"/>
        <v/>
      </c>
      <c r="D940" s="28" t="str">
        <f t="shared" si="98"/>
        <v/>
      </c>
      <c r="E940" s="28">
        <f t="shared" si="99"/>
        <v>0</v>
      </c>
      <c r="F940" s="28">
        <f t="shared" si="100"/>
        <v>0</v>
      </c>
      <c r="G940" s="28" t="str">
        <f t="shared" si="101"/>
        <v/>
      </c>
      <c r="H940" s="45">
        <f>IF(AND(M940&gt;0,M940&lt;=STATS!$C$22),1,"")</f>
        <v>1</v>
      </c>
      <c r="J940" s="11">
        <v>939</v>
      </c>
      <c r="K940">
        <v>46.107190000000003</v>
      </c>
      <c r="L940">
        <v>-91.208650000000006</v>
      </c>
      <c r="M940" s="4">
        <v>7</v>
      </c>
      <c r="N940" s="4" t="s">
        <v>225</v>
      </c>
      <c r="R940" s="7"/>
      <c r="S940" s="7"/>
      <c r="T940" s="12"/>
      <c r="U940" s="12"/>
      <c r="V940" s="12"/>
      <c r="W940" s="12"/>
      <c r="EZ940" s="42"/>
      <c r="FA940" s="42"/>
      <c r="FB940" s="42"/>
      <c r="FC940" s="42"/>
      <c r="FD940" s="42"/>
    </row>
    <row r="941" spans="2:160">
      <c r="B941" s="28">
        <f t="shared" si="96"/>
        <v>0</v>
      </c>
      <c r="C941" s="28" t="str">
        <f t="shared" si="97"/>
        <v/>
      </c>
      <c r="D941" s="28" t="str">
        <f t="shared" si="98"/>
        <v/>
      </c>
      <c r="E941" s="28">
        <f t="shared" si="99"/>
        <v>0</v>
      </c>
      <c r="F941" s="28">
        <f t="shared" si="100"/>
        <v>0</v>
      </c>
      <c r="G941" s="28" t="str">
        <f t="shared" si="101"/>
        <v/>
      </c>
      <c r="H941" s="45">
        <f>IF(AND(M941&gt;0,M941&lt;=STATS!$C$22),1,"")</f>
        <v>1</v>
      </c>
      <c r="J941" s="11">
        <v>940</v>
      </c>
      <c r="K941">
        <v>46.107230000000001</v>
      </c>
      <c r="L941">
        <v>-91.204449999999994</v>
      </c>
      <c r="M941" s="4">
        <v>6</v>
      </c>
      <c r="N941" s="4" t="s">
        <v>223</v>
      </c>
      <c r="R941" s="7"/>
      <c r="S941" s="7"/>
      <c r="T941" s="12"/>
      <c r="U941" s="12"/>
      <c r="V941" s="12"/>
      <c r="W941" s="12"/>
      <c r="EZ941" s="42"/>
      <c r="FA941" s="42"/>
      <c r="FB941" s="42"/>
      <c r="FC941" s="42"/>
      <c r="FD941" s="42"/>
    </row>
    <row r="942" spans="2:160">
      <c r="B942" s="28">
        <f t="shared" si="96"/>
        <v>0</v>
      </c>
      <c r="C942" s="28" t="str">
        <f t="shared" si="97"/>
        <v/>
      </c>
      <c r="D942" s="28" t="str">
        <f t="shared" si="98"/>
        <v/>
      </c>
      <c r="E942" s="28">
        <f t="shared" si="99"/>
        <v>0</v>
      </c>
      <c r="F942" s="28">
        <f t="shared" si="100"/>
        <v>0</v>
      </c>
      <c r="G942" s="28" t="str">
        <f t="shared" si="101"/>
        <v/>
      </c>
      <c r="H942" s="45">
        <f>IF(AND(M942&gt;0,M942&lt;=STATS!$C$22),1,"")</f>
        <v>1</v>
      </c>
      <c r="J942" s="11">
        <v>941</v>
      </c>
      <c r="K942">
        <v>46.107239999999997</v>
      </c>
      <c r="L942">
        <v>-91.203609999999998</v>
      </c>
      <c r="M942" s="4">
        <v>5.5</v>
      </c>
      <c r="N942" s="4" t="s">
        <v>223</v>
      </c>
      <c r="R942" s="7"/>
      <c r="S942" s="7"/>
      <c r="T942" s="12"/>
      <c r="U942" s="12"/>
      <c r="V942" s="12"/>
      <c r="W942" s="12"/>
      <c r="EZ942" s="42"/>
      <c r="FA942" s="42"/>
      <c r="FB942" s="42"/>
      <c r="FC942" s="42"/>
      <c r="FD942" s="42"/>
    </row>
    <row r="943" spans="2:160">
      <c r="B943" s="28">
        <f t="shared" si="96"/>
        <v>1</v>
      </c>
      <c r="C943" s="28">
        <f t="shared" si="97"/>
        <v>1</v>
      </c>
      <c r="D943" s="28" t="str">
        <f t="shared" si="98"/>
        <v/>
      </c>
      <c r="E943" s="28">
        <f t="shared" si="99"/>
        <v>1</v>
      </c>
      <c r="F943" s="28">
        <f t="shared" si="100"/>
        <v>0</v>
      </c>
      <c r="G943" s="28">
        <f t="shared" si="101"/>
        <v>7</v>
      </c>
      <c r="H943" s="45">
        <f>IF(AND(M943&gt;0,M943&lt;=STATS!$C$22),1,"")</f>
        <v>1</v>
      </c>
      <c r="J943" s="11">
        <v>942</v>
      </c>
      <c r="K943">
        <v>46.107250000000001</v>
      </c>
      <c r="L943">
        <v>-91.202759999999998</v>
      </c>
      <c r="M943" s="4">
        <v>7</v>
      </c>
      <c r="N943" s="4" t="s">
        <v>223</v>
      </c>
      <c r="R943" s="7"/>
      <c r="S943" s="7">
        <v>1</v>
      </c>
      <c r="T943" s="12"/>
      <c r="U943" s="12"/>
      <c r="V943" s="12"/>
      <c r="W943" s="12"/>
      <c r="EZ943" s="42"/>
      <c r="FA943" s="42"/>
      <c r="FB943" s="42"/>
      <c r="FC943" s="42"/>
      <c r="FD943" s="42"/>
    </row>
    <row r="944" spans="2:160">
      <c r="B944" s="28">
        <f t="shared" si="96"/>
        <v>0</v>
      </c>
      <c r="C944" s="28" t="str">
        <f t="shared" si="97"/>
        <v/>
      </c>
      <c r="D944" s="28" t="str">
        <f t="shared" si="98"/>
        <v/>
      </c>
      <c r="E944" s="28">
        <f t="shared" si="99"/>
        <v>0</v>
      </c>
      <c r="F944" s="28">
        <f t="shared" si="100"/>
        <v>0</v>
      </c>
      <c r="G944" s="28" t="str">
        <f t="shared" si="101"/>
        <v/>
      </c>
      <c r="H944" s="45">
        <f>IF(AND(M944&gt;0,M944&lt;=STATS!$C$22),1,"")</f>
        <v>1</v>
      </c>
      <c r="J944" s="11">
        <v>943</v>
      </c>
      <c r="K944">
        <v>46.107259999999997</v>
      </c>
      <c r="L944">
        <v>-91.201920000000001</v>
      </c>
      <c r="M944" s="4">
        <v>2.5</v>
      </c>
      <c r="N944" s="4" t="s">
        <v>224</v>
      </c>
      <c r="R944" s="7"/>
      <c r="S944" s="7"/>
      <c r="T944" s="12"/>
      <c r="U944" s="12"/>
      <c r="V944" s="12"/>
      <c r="W944" s="12"/>
      <c r="EZ944" s="42"/>
      <c r="FA944" s="42"/>
      <c r="FB944" s="42"/>
      <c r="FC944" s="42"/>
      <c r="FD944" s="42"/>
    </row>
    <row r="945" spans="2:160">
      <c r="B945" s="28">
        <f t="shared" si="96"/>
        <v>0</v>
      </c>
      <c r="C945" s="28" t="str">
        <f t="shared" si="97"/>
        <v/>
      </c>
      <c r="D945" s="28" t="str">
        <f t="shared" si="98"/>
        <v/>
      </c>
      <c r="E945" s="28">
        <f t="shared" si="99"/>
        <v>0</v>
      </c>
      <c r="F945" s="28">
        <f t="shared" si="100"/>
        <v>0</v>
      </c>
      <c r="G945" s="28" t="str">
        <f t="shared" si="101"/>
        <v/>
      </c>
      <c r="H945" s="45">
        <f>IF(AND(M945&gt;0,M945&lt;=STATS!$C$22),1,"")</f>
        <v>1</v>
      </c>
      <c r="J945" s="11">
        <v>944</v>
      </c>
      <c r="K945">
        <v>46.107579999999999</v>
      </c>
      <c r="L945">
        <v>-91.226320000000001</v>
      </c>
      <c r="M945" s="4">
        <v>16.5</v>
      </c>
      <c r="N945" s="4" t="s">
        <v>223</v>
      </c>
      <c r="R945" s="7"/>
      <c r="S945" s="7"/>
      <c r="T945" s="12"/>
      <c r="U945" s="12"/>
      <c r="V945" s="12"/>
      <c r="W945" s="12"/>
      <c r="EZ945" s="42"/>
      <c r="FA945" s="42"/>
      <c r="FB945" s="42"/>
      <c r="FC945" s="42"/>
      <c r="FD945" s="42"/>
    </row>
    <row r="946" spans="2:160">
      <c r="B946" s="28">
        <f t="shared" si="96"/>
        <v>0</v>
      </c>
      <c r="C946" s="28" t="str">
        <f t="shared" si="97"/>
        <v/>
      </c>
      <c r="D946" s="28" t="str">
        <f t="shared" si="98"/>
        <v/>
      </c>
      <c r="E946" s="28" t="str">
        <f t="shared" si="99"/>
        <v/>
      </c>
      <c r="F946" s="28" t="str">
        <f t="shared" si="100"/>
        <v/>
      </c>
      <c r="G946" s="28" t="str">
        <f t="shared" si="101"/>
        <v/>
      </c>
      <c r="H946" s="45" t="str">
        <f>IF(AND(M946&gt;0,M946&lt;=STATS!$C$22),1,"")</f>
        <v/>
      </c>
      <c r="J946" s="11">
        <v>945</v>
      </c>
      <c r="K946">
        <v>46.107590000000002</v>
      </c>
      <c r="L946">
        <v>-91.225480000000005</v>
      </c>
      <c r="M946" s="4">
        <v>20.5</v>
      </c>
      <c r="R946" s="7"/>
      <c r="S946" s="7"/>
      <c r="T946" s="12"/>
      <c r="U946" s="12"/>
      <c r="V946" s="12"/>
      <c r="W946" s="12"/>
      <c r="EZ946" s="42"/>
      <c r="FA946" s="42"/>
      <c r="FB946" s="42"/>
      <c r="FC946" s="42"/>
      <c r="FD946" s="42"/>
    </row>
    <row r="947" spans="2:160">
      <c r="B947" s="28">
        <f t="shared" si="96"/>
        <v>0</v>
      </c>
      <c r="C947" s="28" t="str">
        <f t="shared" si="97"/>
        <v/>
      </c>
      <c r="D947" s="28" t="str">
        <f t="shared" si="98"/>
        <v/>
      </c>
      <c r="E947" s="28" t="str">
        <f t="shared" si="99"/>
        <v/>
      </c>
      <c r="F947" s="28" t="str">
        <f t="shared" si="100"/>
        <v/>
      </c>
      <c r="G947" s="28" t="str">
        <f t="shared" si="101"/>
        <v/>
      </c>
      <c r="H947" s="45" t="str">
        <f>IF(AND(M947&gt;0,M947&lt;=STATS!$C$22),1,"")</f>
        <v/>
      </c>
      <c r="J947" s="11">
        <v>946</v>
      </c>
      <c r="K947">
        <v>46.107599999999998</v>
      </c>
      <c r="L947">
        <v>-91.224639999999994</v>
      </c>
      <c r="M947" s="4">
        <v>26</v>
      </c>
      <c r="R947" s="7"/>
      <c r="S947" s="7"/>
      <c r="T947" s="12"/>
      <c r="U947" s="12"/>
      <c r="V947" s="12"/>
      <c r="W947" s="12"/>
      <c r="EZ947" s="42"/>
      <c r="FA947" s="42"/>
      <c r="FB947" s="42"/>
      <c r="FC947" s="42"/>
      <c r="FD947" s="42"/>
    </row>
    <row r="948" spans="2:160">
      <c r="B948" s="28">
        <f t="shared" si="96"/>
        <v>0</v>
      </c>
      <c r="C948" s="28" t="str">
        <f t="shared" si="97"/>
        <v/>
      </c>
      <c r="D948" s="28" t="str">
        <f t="shared" si="98"/>
        <v/>
      </c>
      <c r="E948" s="28" t="str">
        <f t="shared" si="99"/>
        <v/>
      </c>
      <c r="F948" s="28" t="str">
        <f t="shared" si="100"/>
        <v/>
      </c>
      <c r="G948" s="28" t="str">
        <f t="shared" si="101"/>
        <v/>
      </c>
      <c r="H948" s="45" t="str">
        <f>IF(AND(M948&gt;0,M948&lt;=STATS!$C$22),1,"")</f>
        <v/>
      </c>
      <c r="J948" s="11">
        <v>947</v>
      </c>
      <c r="K948">
        <v>46.107610000000001</v>
      </c>
      <c r="L948">
        <v>-91.223799999999997</v>
      </c>
      <c r="M948" s="4">
        <v>39</v>
      </c>
      <c r="R948" s="7"/>
      <c r="S948" s="7"/>
      <c r="T948" s="12"/>
      <c r="U948" s="12"/>
      <c r="V948" s="12"/>
      <c r="W948" s="12"/>
      <c r="EZ948" s="42"/>
      <c r="FA948" s="42"/>
      <c r="FB948" s="42"/>
      <c r="FC948" s="42"/>
      <c r="FD948" s="42"/>
    </row>
    <row r="949" spans="2:160">
      <c r="B949" s="28">
        <f t="shared" si="96"/>
        <v>0</v>
      </c>
      <c r="C949" s="28" t="str">
        <f t="shared" si="97"/>
        <v/>
      </c>
      <c r="D949" s="28" t="str">
        <f t="shared" si="98"/>
        <v/>
      </c>
      <c r="E949" s="28" t="str">
        <f t="shared" si="99"/>
        <v/>
      </c>
      <c r="F949" s="28" t="str">
        <f t="shared" si="100"/>
        <v/>
      </c>
      <c r="G949" s="28" t="str">
        <f t="shared" si="101"/>
        <v/>
      </c>
      <c r="H949" s="45" t="str">
        <f>IF(AND(M949&gt;0,M949&lt;=STATS!$C$22),1,"")</f>
        <v/>
      </c>
      <c r="J949" s="11">
        <v>948</v>
      </c>
      <c r="K949">
        <v>46.107619999999997</v>
      </c>
      <c r="L949">
        <v>-91.22296</v>
      </c>
      <c r="M949" s="4">
        <v>32.5</v>
      </c>
      <c r="R949" s="7"/>
      <c r="S949" s="7"/>
      <c r="T949" s="12"/>
      <c r="U949" s="12"/>
      <c r="V949" s="12"/>
      <c r="W949" s="12"/>
      <c r="EZ949" s="42"/>
      <c r="FA949" s="42"/>
      <c r="FB949" s="42"/>
      <c r="FC949" s="42"/>
      <c r="FD949" s="42"/>
    </row>
    <row r="950" spans="2:160">
      <c r="B950" s="28">
        <f t="shared" si="96"/>
        <v>1</v>
      </c>
      <c r="C950" s="28">
        <f t="shared" si="97"/>
        <v>1</v>
      </c>
      <c r="D950" s="28" t="str">
        <f t="shared" si="98"/>
        <v/>
      </c>
      <c r="E950" s="28">
        <f t="shared" si="99"/>
        <v>1</v>
      </c>
      <c r="F950" s="28">
        <f t="shared" si="100"/>
        <v>0</v>
      </c>
      <c r="G950" s="28">
        <f t="shared" si="101"/>
        <v>11</v>
      </c>
      <c r="H950" s="45">
        <f>IF(AND(M950&gt;0,M950&lt;=STATS!$C$22),1,"")</f>
        <v>1</v>
      </c>
      <c r="J950" s="11">
        <v>949</v>
      </c>
      <c r="K950">
        <v>46.10763</v>
      </c>
      <c r="L950">
        <v>-91.222120000000004</v>
      </c>
      <c r="M950" s="4">
        <v>11</v>
      </c>
      <c r="N950" s="4" t="s">
        <v>225</v>
      </c>
      <c r="R950" s="7"/>
      <c r="S950" s="7">
        <v>1</v>
      </c>
      <c r="T950" s="12"/>
      <c r="U950" s="12"/>
      <c r="V950" s="12"/>
      <c r="W950" s="12"/>
      <c r="EZ950" s="42"/>
      <c r="FA950" s="42"/>
      <c r="FB950" s="42"/>
      <c r="FC950" s="42"/>
      <c r="FD950" s="42"/>
    </row>
    <row r="951" spans="2:160">
      <c r="B951" s="28">
        <f t="shared" si="96"/>
        <v>1</v>
      </c>
      <c r="C951" s="28">
        <f t="shared" si="97"/>
        <v>1</v>
      </c>
      <c r="D951" s="28" t="str">
        <f t="shared" si="98"/>
        <v/>
      </c>
      <c r="E951" s="28">
        <f t="shared" si="99"/>
        <v>1</v>
      </c>
      <c r="F951" s="28">
        <f t="shared" si="100"/>
        <v>0</v>
      </c>
      <c r="G951" s="28">
        <f t="shared" si="101"/>
        <v>12</v>
      </c>
      <c r="H951" s="45">
        <f>IF(AND(M951&gt;0,M951&lt;=STATS!$C$22),1,"")</f>
        <v>1</v>
      </c>
      <c r="J951" s="11">
        <v>950</v>
      </c>
      <c r="K951">
        <v>46.107640000000004</v>
      </c>
      <c r="L951">
        <v>-91.221279999999993</v>
      </c>
      <c r="M951" s="4">
        <v>12</v>
      </c>
      <c r="N951" s="4" t="s">
        <v>223</v>
      </c>
      <c r="R951" s="7"/>
      <c r="S951" s="7">
        <v>2</v>
      </c>
      <c r="T951" s="12"/>
      <c r="U951" s="12"/>
      <c r="V951" s="12"/>
      <c r="W951" s="12"/>
      <c r="EZ951" s="42"/>
      <c r="FA951" s="42"/>
      <c r="FB951" s="42"/>
      <c r="FC951" s="42"/>
      <c r="FD951" s="42"/>
    </row>
    <row r="952" spans="2:160">
      <c r="B952" s="28">
        <f t="shared" si="96"/>
        <v>0</v>
      </c>
      <c r="C952" s="28" t="str">
        <f t="shared" si="97"/>
        <v/>
      </c>
      <c r="D952" s="28" t="str">
        <f t="shared" si="98"/>
        <v/>
      </c>
      <c r="E952" s="28" t="str">
        <f t="shared" si="99"/>
        <v/>
      </c>
      <c r="F952" s="28" t="str">
        <f t="shared" si="100"/>
        <v/>
      </c>
      <c r="G952" s="28" t="str">
        <f t="shared" si="101"/>
        <v/>
      </c>
      <c r="H952" s="45" t="str">
        <f>IF(AND(M952&gt;0,M952&lt;=STATS!$C$22),1,"")</f>
        <v/>
      </c>
      <c r="J952" s="11">
        <v>951</v>
      </c>
      <c r="K952">
        <v>46.10765</v>
      </c>
      <c r="L952">
        <v>-91.220439999999996</v>
      </c>
      <c r="M952" s="4">
        <v>26.5</v>
      </c>
      <c r="R952" s="7"/>
      <c r="S952" s="7"/>
      <c r="T952" s="12"/>
      <c r="U952" s="12"/>
      <c r="V952" s="12"/>
      <c r="W952" s="12"/>
      <c r="EZ952" s="42"/>
      <c r="FA952" s="42"/>
      <c r="FB952" s="42"/>
      <c r="FC952" s="42"/>
      <c r="FD952" s="42"/>
    </row>
    <row r="953" spans="2:160">
      <c r="B953" s="28">
        <f t="shared" si="96"/>
        <v>0</v>
      </c>
      <c r="C953" s="28" t="str">
        <f t="shared" si="97"/>
        <v/>
      </c>
      <c r="D953" s="28" t="str">
        <f t="shared" si="98"/>
        <v/>
      </c>
      <c r="E953" s="28" t="str">
        <f t="shared" si="99"/>
        <v/>
      </c>
      <c r="F953" s="28" t="str">
        <f t="shared" si="100"/>
        <v/>
      </c>
      <c r="G953" s="28" t="str">
        <f t="shared" si="101"/>
        <v/>
      </c>
      <c r="H953" s="45" t="str">
        <f>IF(AND(M953&gt;0,M953&lt;=STATS!$C$22),1,"")</f>
        <v/>
      </c>
      <c r="J953" s="11">
        <v>952</v>
      </c>
      <c r="K953">
        <v>46.107660000000003</v>
      </c>
      <c r="L953">
        <v>-91.219589999999997</v>
      </c>
      <c r="M953" s="4">
        <v>27.5</v>
      </c>
      <c r="R953" s="7"/>
      <c r="S953" s="7"/>
      <c r="T953" s="12"/>
      <c r="U953" s="12"/>
      <c r="V953" s="12"/>
      <c r="W953" s="12"/>
      <c r="EZ953" s="42"/>
      <c r="FA953" s="42"/>
      <c r="FB953" s="42"/>
      <c r="FC953" s="42"/>
      <c r="FD953" s="42"/>
    </row>
    <row r="954" spans="2:160">
      <c r="B954" s="28">
        <f t="shared" si="96"/>
        <v>0</v>
      </c>
      <c r="C954" s="28" t="str">
        <f t="shared" si="97"/>
        <v/>
      </c>
      <c r="D954" s="28" t="str">
        <f t="shared" si="98"/>
        <v/>
      </c>
      <c r="E954" s="28" t="str">
        <f t="shared" si="99"/>
        <v/>
      </c>
      <c r="F954" s="28" t="str">
        <f t="shared" si="100"/>
        <v/>
      </c>
      <c r="G954" s="28" t="str">
        <f t="shared" si="101"/>
        <v/>
      </c>
      <c r="H954" s="45" t="str">
        <f>IF(AND(M954&gt;0,M954&lt;=STATS!$C$22),1,"")</f>
        <v/>
      </c>
      <c r="J954" s="11">
        <v>953</v>
      </c>
      <c r="K954">
        <v>46.107660000000003</v>
      </c>
      <c r="L954">
        <v>-91.21875</v>
      </c>
      <c r="M954" s="4">
        <v>20.5</v>
      </c>
      <c r="R954" s="7"/>
      <c r="S954" s="7"/>
      <c r="T954" s="12"/>
      <c r="U954" s="12"/>
      <c r="V954" s="12"/>
      <c r="W954" s="12"/>
      <c r="EZ954" s="42"/>
      <c r="FA954" s="42"/>
      <c r="FB954" s="42"/>
      <c r="FC954" s="42"/>
      <c r="FD954" s="42"/>
    </row>
    <row r="955" spans="2:160">
      <c r="B955" s="28">
        <f t="shared" si="96"/>
        <v>0</v>
      </c>
      <c r="C955" s="28" t="str">
        <f t="shared" si="97"/>
        <v/>
      </c>
      <c r="D955" s="28" t="str">
        <f t="shared" si="98"/>
        <v/>
      </c>
      <c r="E955" s="28">
        <f t="shared" si="99"/>
        <v>0</v>
      </c>
      <c r="F955" s="28">
        <f t="shared" si="100"/>
        <v>0</v>
      </c>
      <c r="G955" s="28" t="str">
        <f t="shared" si="101"/>
        <v/>
      </c>
      <c r="H955" s="45">
        <f>IF(AND(M955&gt;0,M955&lt;=STATS!$C$22),1,"")</f>
        <v>1</v>
      </c>
      <c r="J955" s="11">
        <v>954</v>
      </c>
      <c r="K955">
        <v>46.107680000000002</v>
      </c>
      <c r="L955">
        <v>-91.217070000000007</v>
      </c>
      <c r="M955" s="4">
        <v>3</v>
      </c>
      <c r="N955" s="4" t="s">
        <v>225</v>
      </c>
      <c r="R955" s="7"/>
      <c r="S955" s="7"/>
      <c r="T955" s="12"/>
      <c r="U955" s="12"/>
      <c r="V955" s="12"/>
      <c r="W955" s="12"/>
      <c r="EZ955" s="42"/>
      <c r="FA955" s="42"/>
      <c r="FB955" s="42"/>
      <c r="FC955" s="42"/>
      <c r="FD955" s="42"/>
    </row>
    <row r="956" spans="2:160">
      <c r="B956" s="28">
        <f t="shared" si="96"/>
        <v>0</v>
      </c>
      <c r="C956" s="28" t="str">
        <f t="shared" si="97"/>
        <v/>
      </c>
      <c r="D956" s="28" t="str">
        <f t="shared" si="98"/>
        <v/>
      </c>
      <c r="E956" s="28" t="str">
        <f t="shared" si="99"/>
        <v/>
      </c>
      <c r="F956" s="28" t="str">
        <f t="shared" si="100"/>
        <v/>
      </c>
      <c r="G956" s="28" t="str">
        <f t="shared" si="101"/>
        <v/>
      </c>
      <c r="H956" s="45" t="str">
        <f>IF(AND(M956&gt;0,M956&lt;=STATS!$C$22),1,"")</f>
        <v/>
      </c>
      <c r="J956" s="11">
        <v>955</v>
      </c>
      <c r="K956">
        <v>46.107689999999998</v>
      </c>
      <c r="L956">
        <v>-91.216229999999996</v>
      </c>
      <c r="M956" s="4">
        <v>21.5</v>
      </c>
      <c r="R956" s="7"/>
      <c r="S956" s="7"/>
      <c r="T956" s="12"/>
      <c r="U956" s="12"/>
      <c r="V956" s="12"/>
      <c r="W956" s="12"/>
      <c r="EZ956" s="42"/>
      <c r="FA956" s="42"/>
      <c r="FB956" s="42"/>
      <c r="FC956" s="42"/>
      <c r="FD956" s="42"/>
    </row>
    <row r="957" spans="2:160">
      <c r="B957" s="28">
        <f t="shared" si="96"/>
        <v>0</v>
      </c>
      <c r="C957" s="28" t="str">
        <f t="shared" si="97"/>
        <v/>
      </c>
      <c r="D957" s="28" t="str">
        <f t="shared" si="98"/>
        <v/>
      </c>
      <c r="E957" s="28" t="str">
        <f t="shared" si="99"/>
        <v/>
      </c>
      <c r="F957" s="28" t="str">
        <f t="shared" si="100"/>
        <v/>
      </c>
      <c r="G957" s="28" t="str">
        <f t="shared" si="101"/>
        <v/>
      </c>
      <c r="H957" s="45" t="str">
        <f>IF(AND(M957&gt;0,M957&lt;=STATS!$C$22),1,"")</f>
        <v/>
      </c>
      <c r="J957" s="11">
        <v>956</v>
      </c>
      <c r="K957">
        <v>46.107700000000001</v>
      </c>
      <c r="L957">
        <v>-91.215389999999999</v>
      </c>
      <c r="M957" s="4">
        <v>23.5</v>
      </c>
      <c r="R957" s="7"/>
      <c r="S957" s="7"/>
      <c r="T957" s="12"/>
      <c r="U957" s="12"/>
      <c r="V957" s="12"/>
      <c r="W957" s="12"/>
      <c r="EZ957" s="42"/>
      <c r="FA957" s="42"/>
      <c r="FB957" s="42"/>
      <c r="FC957" s="42"/>
      <c r="FD957" s="42"/>
    </row>
    <row r="958" spans="2:160">
      <c r="B958" s="28">
        <f t="shared" si="96"/>
        <v>0</v>
      </c>
      <c r="C958" s="28" t="str">
        <f t="shared" si="97"/>
        <v/>
      </c>
      <c r="D958" s="28" t="str">
        <f t="shared" si="98"/>
        <v/>
      </c>
      <c r="E958" s="28" t="str">
        <f t="shared" si="99"/>
        <v/>
      </c>
      <c r="F958" s="28" t="str">
        <f t="shared" si="100"/>
        <v/>
      </c>
      <c r="G958" s="28" t="str">
        <f t="shared" si="101"/>
        <v/>
      </c>
      <c r="H958" s="45" t="str">
        <f>IF(AND(M958&gt;0,M958&lt;=STATS!$C$22),1,"")</f>
        <v/>
      </c>
      <c r="J958" s="11">
        <v>957</v>
      </c>
      <c r="K958">
        <v>46.107709999999997</v>
      </c>
      <c r="L958">
        <v>-91.214550000000003</v>
      </c>
      <c r="M958" s="4">
        <v>22.5</v>
      </c>
      <c r="R958" s="7"/>
      <c r="S958" s="7"/>
      <c r="T958" s="12"/>
      <c r="U958" s="12"/>
      <c r="V958" s="12"/>
      <c r="W958" s="12"/>
      <c r="EZ958" s="42"/>
      <c r="FA958" s="42"/>
      <c r="FB958" s="42"/>
      <c r="FC958" s="42"/>
      <c r="FD958" s="42"/>
    </row>
    <row r="959" spans="2:160">
      <c r="B959" s="28">
        <f t="shared" si="96"/>
        <v>0</v>
      </c>
      <c r="C959" s="28" t="str">
        <f t="shared" si="97"/>
        <v/>
      </c>
      <c r="D959" s="28" t="str">
        <f t="shared" si="98"/>
        <v/>
      </c>
      <c r="E959" s="28" t="str">
        <f t="shared" si="99"/>
        <v/>
      </c>
      <c r="F959" s="28" t="str">
        <f t="shared" si="100"/>
        <v/>
      </c>
      <c r="G959" s="28" t="str">
        <f t="shared" si="101"/>
        <v/>
      </c>
      <c r="H959" s="45" t="str">
        <f>IF(AND(M959&gt;0,M959&lt;=STATS!$C$22),1,"")</f>
        <v/>
      </c>
      <c r="J959" s="11">
        <v>958</v>
      </c>
      <c r="K959">
        <v>46.10772</v>
      </c>
      <c r="L959">
        <v>-91.213710000000006</v>
      </c>
      <c r="M959" s="4">
        <v>24</v>
      </c>
      <c r="R959" s="7"/>
      <c r="S959" s="7"/>
      <c r="T959" s="12"/>
      <c r="U959" s="12"/>
      <c r="V959" s="12"/>
      <c r="W959" s="12"/>
      <c r="EZ959" s="42"/>
      <c r="FA959" s="42"/>
      <c r="FB959" s="42"/>
      <c r="FC959" s="42"/>
      <c r="FD959" s="42"/>
    </row>
    <row r="960" spans="2:160">
      <c r="B960" s="28">
        <f t="shared" si="96"/>
        <v>0</v>
      </c>
      <c r="C960" s="28" t="str">
        <f t="shared" si="97"/>
        <v/>
      </c>
      <c r="D960" s="28" t="str">
        <f t="shared" si="98"/>
        <v/>
      </c>
      <c r="E960" s="28" t="str">
        <f t="shared" si="99"/>
        <v/>
      </c>
      <c r="F960" s="28" t="str">
        <f t="shared" si="100"/>
        <v/>
      </c>
      <c r="G960" s="28" t="str">
        <f t="shared" si="101"/>
        <v/>
      </c>
      <c r="H960" s="45" t="str">
        <f>IF(AND(M960&gt;0,M960&lt;=STATS!$C$22),1,"")</f>
        <v/>
      </c>
      <c r="J960" s="11">
        <v>959</v>
      </c>
      <c r="K960">
        <v>46.107729999999997</v>
      </c>
      <c r="L960">
        <v>-91.212869999999995</v>
      </c>
      <c r="M960" s="4">
        <v>21.5</v>
      </c>
      <c r="R960" s="7"/>
      <c r="S960" s="7"/>
      <c r="T960" s="12"/>
      <c r="U960" s="12"/>
      <c r="V960" s="12"/>
      <c r="W960" s="12"/>
      <c r="EZ960" s="42"/>
      <c r="FA960" s="42"/>
      <c r="FB960" s="42"/>
      <c r="FC960" s="42"/>
      <c r="FD960" s="42"/>
    </row>
    <row r="961" spans="2:160">
      <c r="B961" s="28">
        <f t="shared" si="96"/>
        <v>0</v>
      </c>
      <c r="C961" s="28" t="str">
        <f t="shared" si="97"/>
        <v/>
      </c>
      <c r="D961" s="28" t="str">
        <f t="shared" si="98"/>
        <v/>
      </c>
      <c r="E961" s="28" t="str">
        <f t="shared" si="99"/>
        <v/>
      </c>
      <c r="F961" s="28" t="str">
        <f t="shared" si="100"/>
        <v/>
      </c>
      <c r="G961" s="28" t="str">
        <f t="shared" si="101"/>
        <v/>
      </c>
      <c r="H961" s="45" t="str">
        <f>IF(AND(M961&gt;0,M961&lt;=STATS!$C$22),1,"")</f>
        <v/>
      </c>
      <c r="J961" s="11">
        <v>960</v>
      </c>
      <c r="K961">
        <v>46.10774</v>
      </c>
      <c r="L961">
        <v>-91.212029999999999</v>
      </c>
      <c r="M961" s="4">
        <v>17.5</v>
      </c>
      <c r="N961" s="4" t="s">
        <v>223</v>
      </c>
      <c r="R961" s="7"/>
      <c r="S961" s="7"/>
      <c r="T961" s="12"/>
      <c r="U961" s="12"/>
      <c r="V961" s="12"/>
      <c r="W961" s="12"/>
      <c r="EZ961" s="42"/>
      <c r="FA961" s="42"/>
      <c r="FB961" s="42"/>
      <c r="FC961" s="42"/>
      <c r="FD961" s="42"/>
    </row>
    <row r="962" spans="2:160">
      <c r="B962" s="28">
        <f t="shared" ref="B962:B1025" si="102">COUNT(R962:EY962,FE962:FM962)</f>
        <v>0</v>
      </c>
      <c r="C962" s="28" t="str">
        <f t="shared" ref="C962:C1025" si="103">IF(COUNT(R962:EY962,FE962:FM962)&gt;0,COUNT(R962:EY962,FE962:FM962),"")</f>
        <v/>
      </c>
      <c r="D962" s="28" t="str">
        <f t="shared" ref="D962:D1025" si="104">IF(COUNT(T962:BJ962,BL962:BT962,BV962:CB962,CD962:EY962,FE962:FM962)&gt;0,COUNT(T962:BJ962,BL962:BT962,BV962:CB962,CD962:EY962,FE962:FM962),"")</f>
        <v/>
      </c>
      <c r="E962" s="28" t="str">
        <f t="shared" ref="E962:E1025" si="105">IF(H962=1,COUNT(R962:EY962,FE962:FM962),"")</f>
        <v/>
      </c>
      <c r="F962" s="28" t="str">
        <f t="shared" ref="F962:F1025" si="106">IF(H962=1,COUNT(T962:BJ962,BL962:BT962,BV962:CB962,CD962:EY962,FE962:FM962),"")</f>
        <v/>
      </c>
      <c r="G962" s="28" t="str">
        <f t="shared" ref="G962:G1025" si="107">IF($B962&gt;=1,$M962,"")</f>
        <v/>
      </c>
      <c r="H962" s="45" t="str">
        <f>IF(AND(M962&gt;0,M962&lt;=STATS!$C$22),1,"")</f>
        <v/>
      </c>
      <c r="J962" s="11">
        <v>961</v>
      </c>
      <c r="K962">
        <v>46.107750000000003</v>
      </c>
      <c r="L962">
        <v>-91.211190000000002</v>
      </c>
      <c r="M962" s="4">
        <v>18.5</v>
      </c>
      <c r="N962" s="4" t="s">
        <v>223</v>
      </c>
      <c r="R962" s="7"/>
      <c r="S962" s="7"/>
      <c r="T962" s="12"/>
      <c r="U962" s="12"/>
      <c r="V962" s="12"/>
      <c r="W962" s="12"/>
      <c r="EZ962" s="42"/>
      <c r="FA962" s="42"/>
      <c r="FB962" s="42"/>
      <c r="FC962" s="42"/>
      <c r="FD962" s="42"/>
    </row>
    <row r="963" spans="2:160">
      <c r="B963" s="28">
        <f t="shared" si="102"/>
        <v>0</v>
      </c>
      <c r="C963" s="28" t="str">
        <f t="shared" si="103"/>
        <v/>
      </c>
      <c r="D963" s="28" t="str">
        <f t="shared" si="104"/>
        <v/>
      </c>
      <c r="E963" s="28" t="str">
        <f t="shared" si="105"/>
        <v/>
      </c>
      <c r="F963" s="28" t="str">
        <f t="shared" si="106"/>
        <v/>
      </c>
      <c r="G963" s="28" t="str">
        <f t="shared" si="107"/>
        <v/>
      </c>
      <c r="H963" s="45" t="str">
        <f>IF(AND(M963&gt;0,M963&lt;=STATS!$C$22),1,"")</f>
        <v/>
      </c>
      <c r="J963" s="11">
        <v>962</v>
      </c>
      <c r="K963">
        <v>46.107750000000003</v>
      </c>
      <c r="L963">
        <v>-91.210340000000002</v>
      </c>
      <c r="M963" s="4">
        <v>17.5</v>
      </c>
      <c r="N963" s="4" t="s">
        <v>223</v>
      </c>
      <c r="R963" s="7"/>
      <c r="S963" s="7"/>
      <c r="T963" s="12"/>
      <c r="U963" s="12"/>
      <c r="V963" s="12"/>
      <c r="W963" s="12"/>
      <c r="EZ963" s="42"/>
      <c r="FA963" s="42"/>
      <c r="FB963" s="42"/>
      <c r="FC963" s="42"/>
      <c r="FD963" s="42"/>
    </row>
    <row r="964" spans="2:160">
      <c r="B964" s="28">
        <f t="shared" si="102"/>
        <v>0</v>
      </c>
      <c r="C964" s="28" t="str">
        <f t="shared" si="103"/>
        <v/>
      </c>
      <c r="D964" s="28" t="str">
        <f t="shared" si="104"/>
        <v/>
      </c>
      <c r="E964" s="28" t="str">
        <f t="shared" si="105"/>
        <v/>
      </c>
      <c r="F964" s="28" t="str">
        <f t="shared" si="106"/>
        <v/>
      </c>
      <c r="G964" s="28" t="str">
        <f t="shared" si="107"/>
        <v/>
      </c>
      <c r="H964" s="45" t="str">
        <f>IF(AND(M964&gt;0,M964&lt;=STATS!$C$22),1,"")</f>
        <v/>
      </c>
      <c r="J964" s="11">
        <v>963</v>
      </c>
      <c r="K964">
        <v>46.107759999999999</v>
      </c>
      <c r="L964">
        <v>-91.209500000000006</v>
      </c>
      <c r="M964" s="4">
        <v>18</v>
      </c>
      <c r="N964" s="4" t="s">
        <v>223</v>
      </c>
      <c r="R964" s="7"/>
      <c r="S964" s="7"/>
      <c r="T964" s="12"/>
      <c r="U964" s="12"/>
      <c r="V964" s="12"/>
      <c r="W964" s="12"/>
      <c r="EZ964" s="42"/>
      <c r="FA964" s="42"/>
      <c r="FB964" s="42"/>
      <c r="FC964" s="42"/>
      <c r="FD964" s="42"/>
    </row>
    <row r="965" spans="2:160">
      <c r="B965" s="28">
        <f t="shared" si="102"/>
        <v>0</v>
      </c>
      <c r="C965" s="28" t="str">
        <f t="shared" si="103"/>
        <v/>
      </c>
      <c r="D965" s="28" t="str">
        <f t="shared" si="104"/>
        <v/>
      </c>
      <c r="E965" s="28">
        <f t="shared" si="105"/>
        <v>0</v>
      </c>
      <c r="F965" s="28">
        <f t="shared" si="106"/>
        <v>0</v>
      </c>
      <c r="G965" s="28" t="str">
        <f t="shared" si="107"/>
        <v/>
      </c>
      <c r="H965" s="45">
        <f>IF(AND(M965&gt;0,M965&lt;=STATS!$C$22),1,"")</f>
        <v>1</v>
      </c>
      <c r="J965" s="11">
        <v>964</v>
      </c>
      <c r="K965">
        <v>46.107770000000002</v>
      </c>
      <c r="L965">
        <v>-91.208659999999995</v>
      </c>
      <c r="M965" s="4">
        <v>12</v>
      </c>
      <c r="N965" s="4" t="s">
        <v>224</v>
      </c>
      <c r="R965" s="7"/>
      <c r="S965" s="7"/>
      <c r="T965" s="12"/>
      <c r="U965" s="12"/>
      <c r="V965" s="12"/>
      <c r="W965" s="12"/>
      <c r="EZ965" s="42"/>
      <c r="FA965" s="42"/>
      <c r="FB965" s="42"/>
      <c r="FC965" s="42"/>
      <c r="FD965" s="42"/>
    </row>
    <row r="966" spans="2:160">
      <c r="B966" s="28">
        <f t="shared" si="102"/>
        <v>0</v>
      </c>
      <c r="C966" s="28" t="str">
        <f t="shared" si="103"/>
        <v/>
      </c>
      <c r="D966" s="28" t="str">
        <f t="shared" si="104"/>
        <v/>
      </c>
      <c r="E966" s="28">
        <f t="shared" si="105"/>
        <v>0</v>
      </c>
      <c r="F966" s="28">
        <f t="shared" si="106"/>
        <v>0</v>
      </c>
      <c r="G966" s="28" t="str">
        <f t="shared" si="107"/>
        <v/>
      </c>
      <c r="H966" s="45">
        <f>IF(AND(M966&gt;0,M966&lt;=STATS!$C$22),1,"")</f>
        <v>1</v>
      </c>
      <c r="J966" s="11">
        <v>965</v>
      </c>
      <c r="K966">
        <v>46.107819999999997</v>
      </c>
      <c r="L966">
        <v>-91.203620000000001</v>
      </c>
      <c r="M966" s="4">
        <v>4</v>
      </c>
      <c r="N966" s="4" t="s">
        <v>223</v>
      </c>
      <c r="R966" s="7"/>
      <c r="S966" s="7"/>
      <c r="T966" s="12"/>
      <c r="U966" s="12"/>
      <c r="V966" s="12"/>
      <c r="W966" s="12"/>
      <c r="EZ966" s="42"/>
      <c r="FA966" s="42"/>
      <c r="FB966" s="42"/>
      <c r="FC966" s="42"/>
      <c r="FD966" s="42"/>
    </row>
    <row r="967" spans="2:160">
      <c r="B967" s="28">
        <f t="shared" si="102"/>
        <v>0</v>
      </c>
      <c r="C967" s="28" t="str">
        <f t="shared" si="103"/>
        <v/>
      </c>
      <c r="D967" s="28" t="str">
        <f t="shared" si="104"/>
        <v/>
      </c>
      <c r="E967" s="28">
        <f t="shared" si="105"/>
        <v>0</v>
      </c>
      <c r="F967" s="28">
        <f t="shared" si="106"/>
        <v>0</v>
      </c>
      <c r="G967" s="28" t="str">
        <f t="shared" si="107"/>
        <v/>
      </c>
      <c r="H967" s="45">
        <f>IF(AND(M967&gt;0,M967&lt;=STATS!$C$22),1,"")</f>
        <v>1</v>
      </c>
      <c r="J967" s="11">
        <v>966</v>
      </c>
      <c r="K967">
        <v>46.10783</v>
      </c>
      <c r="L967">
        <v>-91.202780000000004</v>
      </c>
      <c r="M967" s="4">
        <v>4.5</v>
      </c>
      <c r="N967" s="4" t="s">
        <v>223</v>
      </c>
      <c r="R967" s="7"/>
      <c r="S967" s="7"/>
      <c r="T967" s="12"/>
      <c r="U967" s="12"/>
      <c r="V967" s="12"/>
      <c r="W967" s="12"/>
      <c r="EZ967" s="42"/>
      <c r="FA967" s="42"/>
      <c r="FB967" s="42"/>
      <c r="FC967" s="42"/>
      <c r="FD967" s="42"/>
    </row>
    <row r="968" spans="2:160">
      <c r="B968" s="28">
        <f t="shared" si="102"/>
        <v>0</v>
      </c>
      <c r="C968" s="28" t="str">
        <f t="shared" si="103"/>
        <v/>
      </c>
      <c r="D968" s="28" t="str">
        <f t="shared" si="104"/>
        <v/>
      </c>
      <c r="E968" s="28">
        <f t="shared" si="105"/>
        <v>0</v>
      </c>
      <c r="F968" s="28">
        <f t="shared" si="106"/>
        <v>0</v>
      </c>
      <c r="G968" s="28" t="str">
        <f t="shared" si="107"/>
        <v/>
      </c>
      <c r="H968" s="45">
        <f>IF(AND(M968&gt;0,M968&lt;=STATS!$C$22),1,"")</f>
        <v>1</v>
      </c>
      <c r="J968" s="11">
        <v>967</v>
      </c>
      <c r="K968">
        <v>46.107840000000003</v>
      </c>
      <c r="L968">
        <v>-91.201939999999993</v>
      </c>
      <c r="M968" s="4">
        <v>4.5</v>
      </c>
      <c r="N968" s="4" t="s">
        <v>223</v>
      </c>
      <c r="R968" s="7"/>
      <c r="S968" s="7"/>
      <c r="T968" s="12"/>
      <c r="U968" s="12"/>
      <c r="V968" s="12"/>
      <c r="W968" s="12"/>
      <c r="EZ968" s="42"/>
      <c r="FA968" s="42"/>
      <c r="FB968" s="42"/>
      <c r="FC968" s="42"/>
      <c r="FD968" s="42"/>
    </row>
    <row r="969" spans="2:160">
      <c r="B969" s="28">
        <f t="shared" si="102"/>
        <v>0</v>
      </c>
      <c r="C969" s="28" t="str">
        <f t="shared" si="103"/>
        <v/>
      </c>
      <c r="D969" s="28" t="str">
        <f t="shared" si="104"/>
        <v/>
      </c>
      <c r="E969" s="28">
        <f t="shared" si="105"/>
        <v>0</v>
      </c>
      <c r="F969" s="28">
        <f t="shared" si="106"/>
        <v>0</v>
      </c>
      <c r="G969" s="28" t="str">
        <f t="shared" si="107"/>
        <v/>
      </c>
      <c r="H969" s="45">
        <f>IF(AND(M969&gt;0,M969&lt;=STATS!$C$22),1,"")</f>
        <v>1</v>
      </c>
      <c r="J969" s="11">
        <v>968</v>
      </c>
      <c r="K969">
        <v>46.107849999999999</v>
      </c>
      <c r="L969">
        <v>-91.201099999999997</v>
      </c>
      <c r="M969" s="4">
        <v>1.5</v>
      </c>
      <c r="N969" s="4" t="s">
        <v>223</v>
      </c>
      <c r="R969" s="7"/>
      <c r="S969" s="7"/>
      <c r="T969" s="12"/>
      <c r="U969" s="12"/>
      <c r="V969" s="12"/>
      <c r="W969" s="12"/>
      <c r="EZ969" s="42"/>
      <c r="FA969" s="42"/>
      <c r="FB969" s="42"/>
      <c r="FC969" s="42"/>
      <c r="FD969" s="42"/>
    </row>
    <row r="970" spans="2:160">
      <c r="B970" s="28">
        <f t="shared" si="102"/>
        <v>0</v>
      </c>
      <c r="C970" s="28" t="str">
        <f t="shared" si="103"/>
        <v/>
      </c>
      <c r="D970" s="28" t="str">
        <f t="shared" si="104"/>
        <v/>
      </c>
      <c r="E970" s="28" t="str">
        <f t="shared" si="105"/>
        <v/>
      </c>
      <c r="F970" s="28" t="str">
        <f t="shared" si="106"/>
        <v/>
      </c>
      <c r="G970" s="28" t="str">
        <f t="shared" si="107"/>
        <v/>
      </c>
      <c r="H970" s="45" t="str">
        <f>IF(AND(M970&gt;0,M970&lt;=STATS!$C$22),1,"")</f>
        <v/>
      </c>
      <c r="J970" s="11">
        <v>969</v>
      </c>
      <c r="K970">
        <v>46.10819</v>
      </c>
      <c r="L970">
        <v>-91.224649999999997</v>
      </c>
      <c r="M970" s="4">
        <v>19</v>
      </c>
      <c r="R970" s="7"/>
      <c r="S970" s="7"/>
      <c r="T970" s="12"/>
      <c r="U970" s="12"/>
      <c r="V970" s="12"/>
      <c r="W970" s="12"/>
      <c r="EZ970" s="42"/>
      <c r="FA970" s="42"/>
      <c r="FB970" s="42"/>
      <c r="FC970" s="42"/>
      <c r="FD970" s="42"/>
    </row>
    <row r="971" spans="2:160">
      <c r="B971" s="28">
        <f t="shared" si="102"/>
        <v>0</v>
      </c>
      <c r="C971" s="28" t="str">
        <f t="shared" si="103"/>
        <v/>
      </c>
      <c r="D971" s="28" t="str">
        <f t="shared" si="104"/>
        <v/>
      </c>
      <c r="E971" s="28" t="str">
        <f t="shared" si="105"/>
        <v/>
      </c>
      <c r="F971" s="28" t="str">
        <f t="shared" si="106"/>
        <v/>
      </c>
      <c r="G971" s="28" t="str">
        <f t="shared" si="107"/>
        <v/>
      </c>
      <c r="H971" s="45" t="str">
        <f>IF(AND(M971&gt;0,M971&lt;=STATS!$C$22),1,"")</f>
        <v/>
      </c>
      <c r="J971" s="11">
        <v>970</v>
      </c>
      <c r="K971">
        <v>46.108199999999997</v>
      </c>
      <c r="L971">
        <v>-91.22381</v>
      </c>
      <c r="M971" s="4">
        <v>31.5</v>
      </c>
      <c r="R971" s="7"/>
      <c r="S971" s="7"/>
      <c r="T971" s="12"/>
      <c r="U971" s="12"/>
      <c r="V971" s="12"/>
      <c r="W971" s="12"/>
      <c r="EZ971" s="42"/>
      <c r="FA971" s="42"/>
      <c r="FB971" s="42"/>
      <c r="FC971" s="42"/>
      <c r="FD971" s="42"/>
    </row>
    <row r="972" spans="2:160">
      <c r="B972" s="28">
        <f t="shared" si="102"/>
        <v>0</v>
      </c>
      <c r="C972" s="28" t="str">
        <f t="shared" si="103"/>
        <v/>
      </c>
      <c r="D972" s="28" t="str">
        <f t="shared" si="104"/>
        <v/>
      </c>
      <c r="E972" s="28" t="str">
        <f t="shared" si="105"/>
        <v/>
      </c>
      <c r="F972" s="28" t="str">
        <f t="shared" si="106"/>
        <v/>
      </c>
      <c r="G972" s="28" t="str">
        <f t="shared" si="107"/>
        <v/>
      </c>
      <c r="H972" s="45" t="str">
        <f>IF(AND(M972&gt;0,M972&lt;=STATS!$C$22),1,"")</f>
        <v/>
      </c>
      <c r="J972" s="11">
        <v>971</v>
      </c>
      <c r="K972">
        <v>46.10821</v>
      </c>
      <c r="L972">
        <v>-91.222970000000004</v>
      </c>
      <c r="M972" s="4">
        <v>32</v>
      </c>
      <c r="R972" s="7"/>
      <c r="S972" s="7"/>
      <c r="T972" s="12"/>
      <c r="U972" s="12"/>
      <c r="V972" s="12"/>
      <c r="W972" s="12"/>
      <c r="EZ972" s="42"/>
      <c r="FA972" s="42"/>
      <c r="FB972" s="42"/>
      <c r="FC972" s="42"/>
      <c r="FD972" s="42"/>
    </row>
    <row r="973" spans="2:160">
      <c r="B973" s="28">
        <f t="shared" si="102"/>
        <v>0</v>
      </c>
      <c r="C973" s="28" t="str">
        <f t="shared" si="103"/>
        <v/>
      </c>
      <c r="D973" s="28" t="str">
        <f t="shared" si="104"/>
        <v/>
      </c>
      <c r="E973" s="28" t="str">
        <f t="shared" si="105"/>
        <v/>
      </c>
      <c r="F973" s="28" t="str">
        <f t="shared" si="106"/>
        <v/>
      </c>
      <c r="G973" s="28" t="str">
        <f t="shared" si="107"/>
        <v/>
      </c>
      <c r="H973" s="45" t="str">
        <f>IF(AND(M973&gt;0,M973&lt;=STATS!$C$22),1,"")</f>
        <v/>
      </c>
      <c r="J973" s="11">
        <v>972</v>
      </c>
      <c r="K973">
        <v>46.10821</v>
      </c>
      <c r="L973">
        <v>-91.222130000000007</v>
      </c>
      <c r="M973" s="4">
        <v>28.5</v>
      </c>
      <c r="R973" s="7"/>
      <c r="S973" s="7"/>
      <c r="T973" s="12"/>
      <c r="U973" s="12"/>
      <c r="V973" s="12"/>
      <c r="W973" s="12"/>
      <c r="EZ973" s="42"/>
      <c r="FA973" s="42"/>
      <c r="FB973" s="42"/>
      <c r="FC973" s="42"/>
      <c r="FD973" s="42"/>
    </row>
    <row r="974" spans="2:160">
      <c r="B974" s="28">
        <f t="shared" si="102"/>
        <v>0</v>
      </c>
      <c r="C974" s="28" t="str">
        <f t="shared" si="103"/>
        <v/>
      </c>
      <c r="D974" s="28" t="str">
        <f t="shared" si="104"/>
        <v/>
      </c>
      <c r="E974" s="28" t="str">
        <f t="shared" si="105"/>
        <v/>
      </c>
      <c r="F974" s="28" t="str">
        <f t="shared" si="106"/>
        <v/>
      </c>
      <c r="G974" s="28" t="str">
        <f t="shared" si="107"/>
        <v/>
      </c>
      <c r="H974" s="45" t="str">
        <f>IF(AND(M974&gt;0,M974&lt;=STATS!$C$22),1,"")</f>
        <v/>
      </c>
      <c r="J974" s="11">
        <v>973</v>
      </c>
      <c r="K974">
        <v>46.108220000000003</v>
      </c>
      <c r="L974">
        <v>-91.221289999999996</v>
      </c>
      <c r="M974" s="4">
        <v>25.5</v>
      </c>
      <c r="R974" s="7"/>
      <c r="S974" s="7"/>
      <c r="T974" s="12"/>
      <c r="U974" s="12"/>
      <c r="V974" s="12"/>
      <c r="W974" s="12"/>
      <c r="EZ974" s="42"/>
      <c r="FA974" s="42"/>
      <c r="FB974" s="42"/>
      <c r="FC974" s="42"/>
      <c r="FD974" s="42"/>
    </row>
    <row r="975" spans="2:160">
      <c r="B975" s="28">
        <f t="shared" si="102"/>
        <v>0</v>
      </c>
      <c r="C975" s="28" t="str">
        <f t="shared" si="103"/>
        <v/>
      </c>
      <c r="D975" s="28" t="str">
        <f t="shared" si="104"/>
        <v/>
      </c>
      <c r="E975" s="28" t="str">
        <f t="shared" si="105"/>
        <v/>
      </c>
      <c r="F975" s="28" t="str">
        <f t="shared" si="106"/>
        <v/>
      </c>
      <c r="G975" s="28" t="str">
        <f t="shared" si="107"/>
        <v/>
      </c>
      <c r="H975" s="45" t="str">
        <f>IF(AND(M975&gt;0,M975&lt;=STATS!$C$22),1,"")</f>
        <v/>
      </c>
      <c r="J975" s="11">
        <v>974</v>
      </c>
      <c r="K975">
        <v>46.108229999999999</v>
      </c>
      <c r="L975">
        <v>-91.22045</v>
      </c>
      <c r="M975" s="4">
        <v>18.5</v>
      </c>
      <c r="R975" s="7"/>
      <c r="S975" s="7"/>
      <c r="T975" s="12"/>
      <c r="U975" s="12"/>
      <c r="V975" s="12"/>
      <c r="W975" s="12"/>
      <c r="EZ975" s="42"/>
      <c r="FA975" s="42"/>
      <c r="FB975" s="42"/>
      <c r="FC975" s="42"/>
      <c r="FD975" s="42"/>
    </row>
    <row r="976" spans="2:160">
      <c r="B976" s="28">
        <f t="shared" si="102"/>
        <v>0</v>
      </c>
      <c r="C976" s="28" t="str">
        <f t="shared" si="103"/>
        <v/>
      </c>
      <c r="D976" s="28" t="str">
        <f t="shared" si="104"/>
        <v/>
      </c>
      <c r="E976" s="28" t="str">
        <f t="shared" si="105"/>
        <v/>
      </c>
      <c r="F976" s="28" t="str">
        <f t="shared" si="106"/>
        <v/>
      </c>
      <c r="G976" s="28" t="str">
        <f t="shared" si="107"/>
        <v/>
      </c>
      <c r="H976" s="45" t="str">
        <f>IF(AND(M976&gt;0,M976&lt;=STATS!$C$22),1,"")</f>
        <v/>
      </c>
      <c r="J976" s="11">
        <v>975</v>
      </c>
      <c r="K976">
        <v>46.108240000000002</v>
      </c>
      <c r="L976">
        <v>-91.219610000000003</v>
      </c>
      <c r="M976" s="4">
        <v>29</v>
      </c>
      <c r="R976" s="7"/>
      <c r="S976" s="7"/>
      <c r="T976" s="12"/>
      <c r="U976" s="12"/>
      <c r="V976" s="12"/>
      <c r="W976" s="12"/>
      <c r="EZ976" s="42"/>
      <c r="FA976" s="42"/>
      <c r="FB976" s="42"/>
      <c r="FC976" s="42"/>
      <c r="FD976" s="42"/>
    </row>
    <row r="977" spans="2:160">
      <c r="B977" s="28">
        <f t="shared" si="102"/>
        <v>0</v>
      </c>
      <c r="C977" s="28" t="str">
        <f t="shared" si="103"/>
        <v/>
      </c>
      <c r="D977" s="28" t="str">
        <f t="shared" si="104"/>
        <v/>
      </c>
      <c r="E977" s="28" t="str">
        <f t="shared" si="105"/>
        <v/>
      </c>
      <c r="F977" s="28" t="str">
        <f t="shared" si="106"/>
        <v/>
      </c>
      <c r="G977" s="28" t="str">
        <f t="shared" si="107"/>
        <v/>
      </c>
      <c r="H977" s="45" t="str">
        <f>IF(AND(M977&gt;0,M977&lt;=STATS!$C$22),1,"")</f>
        <v/>
      </c>
      <c r="J977" s="11">
        <v>976</v>
      </c>
      <c r="K977">
        <v>46.108249999999998</v>
      </c>
      <c r="L977">
        <v>-91.218770000000006</v>
      </c>
      <c r="M977" s="4">
        <v>22</v>
      </c>
      <c r="R977" s="7"/>
      <c r="S977" s="7"/>
      <c r="T977" s="12"/>
      <c r="U977" s="12"/>
      <c r="V977" s="12"/>
      <c r="W977" s="12"/>
      <c r="EZ977" s="42"/>
      <c r="FA977" s="42"/>
      <c r="FB977" s="42"/>
      <c r="FC977" s="42"/>
      <c r="FD977" s="42"/>
    </row>
    <row r="978" spans="2:160">
      <c r="B978" s="28">
        <f t="shared" si="102"/>
        <v>0</v>
      </c>
      <c r="C978" s="28" t="str">
        <f t="shared" si="103"/>
        <v/>
      </c>
      <c r="D978" s="28" t="str">
        <f t="shared" si="104"/>
        <v/>
      </c>
      <c r="E978" s="28">
        <f t="shared" si="105"/>
        <v>0</v>
      </c>
      <c r="F978" s="28">
        <f t="shared" si="106"/>
        <v>0</v>
      </c>
      <c r="G978" s="28" t="str">
        <f t="shared" si="107"/>
        <v/>
      </c>
      <c r="H978" s="45">
        <f>IF(AND(M978&gt;0,M978&lt;=STATS!$C$22),1,"")</f>
        <v>1</v>
      </c>
      <c r="J978" s="11">
        <v>977</v>
      </c>
      <c r="K978">
        <v>46.108269999999997</v>
      </c>
      <c r="L978">
        <v>-91.217089999999999</v>
      </c>
      <c r="M978" s="4">
        <v>13</v>
      </c>
      <c r="N978" s="4" t="s">
        <v>223</v>
      </c>
      <c r="R978" s="7"/>
      <c r="S978" s="7"/>
      <c r="T978" s="12"/>
      <c r="U978" s="12"/>
      <c r="V978" s="12"/>
      <c r="W978" s="12"/>
      <c r="EZ978" s="42"/>
      <c r="FA978" s="42"/>
      <c r="FB978" s="42"/>
      <c r="FC978" s="42"/>
      <c r="FD978" s="42"/>
    </row>
    <row r="979" spans="2:160">
      <c r="B979" s="28">
        <f t="shared" si="102"/>
        <v>0</v>
      </c>
      <c r="C979" s="28" t="str">
        <f t="shared" si="103"/>
        <v/>
      </c>
      <c r="D979" s="28" t="str">
        <f t="shared" si="104"/>
        <v/>
      </c>
      <c r="E979" s="28" t="str">
        <f t="shared" si="105"/>
        <v/>
      </c>
      <c r="F979" s="28" t="str">
        <f t="shared" si="106"/>
        <v/>
      </c>
      <c r="G979" s="28" t="str">
        <f t="shared" si="107"/>
        <v/>
      </c>
      <c r="H979" s="45" t="str">
        <f>IF(AND(M979&gt;0,M979&lt;=STATS!$C$22),1,"")</f>
        <v/>
      </c>
      <c r="J979" s="11">
        <v>978</v>
      </c>
      <c r="K979">
        <v>46.108280000000001</v>
      </c>
      <c r="L979">
        <v>-91.216239999999999</v>
      </c>
      <c r="M979" s="4">
        <v>21.5</v>
      </c>
      <c r="R979" s="7"/>
      <c r="S979" s="7"/>
      <c r="T979" s="12"/>
      <c r="U979" s="12"/>
      <c r="V979" s="12"/>
      <c r="W979" s="12"/>
      <c r="EZ979" s="42"/>
      <c r="FA979" s="42"/>
      <c r="FB979" s="42"/>
      <c r="FC979" s="42"/>
      <c r="FD979" s="42"/>
    </row>
    <row r="980" spans="2:160">
      <c r="B980" s="28">
        <f t="shared" si="102"/>
        <v>0</v>
      </c>
      <c r="C980" s="28" t="str">
        <f t="shared" si="103"/>
        <v/>
      </c>
      <c r="D980" s="28" t="str">
        <f t="shared" si="104"/>
        <v/>
      </c>
      <c r="E980" s="28">
        <f t="shared" si="105"/>
        <v>0</v>
      </c>
      <c r="F980" s="28">
        <f t="shared" si="106"/>
        <v>0</v>
      </c>
      <c r="G980" s="28" t="str">
        <f t="shared" si="107"/>
        <v/>
      </c>
      <c r="H980" s="45">
        <f>IF(AND(M980&gt;0,M980&lt;=STATS!$C$22),1,"")</f>
        <v>1</v>
      </c>
      <c r="J980" s="11">
        <v>979</v>
      </c>
      <c r="K980">
        <v>46.108289999999997</v>
      </c>
      <c r="L980">
        <v>-91.215400000000002</v>
      </c>
      <c r="M980" s="4">
        <v>16</v>
      </c>
      <c r="N980" s="4" t="s">
        <v>225</v>
      </c>
      <c r="R980" s="7"/>
      <c r="S980" s="7"/>
      <c r="T980" s="12"/>
      <c r="U980" s="12"/>
      <c r="V980" s="12"/>
      <c r="W980" s="12"/>
      <c r="EZ980" s="42"/>
      <c r="FA980" s="42"/>
      <c r="FB980" s="42"/>
      <c r="FC980" s="42"/>
      <c r="FD980" s="42"/>
    </row>
    <row r="981" spans="2:160">
      <c r="B981" s="28">
        <f t="shared" si="102"/>
        <v>0</v>
      </c>
      <c r="C981" s="28" t="str">
        <f t="shared" si="103"/>
        <v/>
      </c>
      <c r="D981" s="28" t="str">
        <f t="shared" si="104"/>
        <v/>
      </c>
      <c r="E981" s="28">
        <f t="shared" si="105"/>
        <v>0</v>
      </c>
      <c r="F981" s="28">
        <f t="shared" si="106"/>
        <v>0</v>
      </c>
      <c r="G981" s="28" t="str">
        <f t="shared" si="107"/>
        <v/>
      </c>
      <c r="H981" s="45">
        <f>IF(AND(M981&gt;0,M981&lt;=STATS!$C$22),1,"")</f>
        <v>1</v>
      </c>
      <c r="J981" s="11">
        <v>980</v>
      </c>
      <c r="K981">
        <v>46.108289999999997</v>
      </c>
      <c r="L981">
        <v>-91.214560000000006</v>
      </c>
      <c r="M981" s="4">
        <v>4</v>
      </c>
      <c r="N981" s="4" t="s">
        <v>225</v>
      </c>
      <c r="R981" s="7"/>
      <c r="S981" s="7"/>
      <c r="T981" s="12"/>
      <c r="U981" s="12"/>
      <c r="V981" s="12"/>
      <c r="W981" s="12"/>
      <c r="EZ981" s="42"/>
      <c r="FA981" s="42"/>
      <c r="FB981" s="42"/>
      <c r="FC981" s="42"/>
      <c r="FD981" s="42"/>
    </row>
    <row r="982" spans="2:160">
      <c r="B982" s="28">
        <f t="shared" si="102"/>
        <v>0</v>
      </c>
      <c r="C982" s="28" t="str">
        <f t="shared" si="103"/>
        <v/>
      </c>
      <c r="D982" s="28" t="str">
        <f t="shared" si="104"/>
        <v/>
      </c>
      <c r="E982" s="28">
        <f t="shared" si="105"/>
        <v>0</v>
      </c>
      <c r="F982" s="28">
        <f t="shared" si="106"/>
        <v>0</v>
      </c>
      <c r="G982" s="28" t="str">
        <f t="shared" si="107"/>
        <v/>
      </c>
      <c r="H982" s="45">
        <f>IF(AND(M982&gt;0,M982&lt;=STATS!$C$22),1,"")</f>
        <v>1</v>
      </c>
      <c r="J982" s="11">
        <v>981</v>
      </c>
      <c r="K982">
        <v>46.1083</v>
      </c>
      <c r="L982">
        <v>-91.213719999999995</v>
      </c>
      <c r="M982" s="4">
        <v>5</v>
      </c>
      <c r="N982" s="4" t="s">
        <v>225</v>
      </c>
      <c r="R982" s="7"/>
      <c r="S982" s="7"/>
      <c r="T982" s="12"/>
      <c r="U982" s="12"/>
      <c r="V982" s="12"/>
      <c r="W982" s="12"/>
      <c r="EZ982" s="42"/>
      <c r="FA982" s="42"/>
      <c r="FB982" s="42"/>
      <c r="FC982" s="42"/>
      <c r="FD982" s="42"/>
    </row>
    <row r="983" spans="2:160">
      <c r="B983" s="28">
        <f t="shared" si="102"/>
        <v>0</v>
      </c>
      <c r="C983" s="28" t="str">
        <f t="shared" si="103"/>
        <v/>
      </c>
      <c r="D983" s="28" t="str">
        <f t="shared" si="104"/>
        <v/>
      </c>
      <c r="E983" s="28" t="str">
        <f t="shared" si="105"/>
        <v/>
      </c>
      <c r="F983" s="28" t="str">
        <f t="shared" si="106"/>
        <v/>
      </c>
      <c r="G983" s="28" t="str">
        <f t="shared" si="107"/>
        <v/>
      </c>
      <c r="H983" s="45" t="str">
        <f>IF(AND(M983&gt;0,M983&lt;=STATS!$C$22),1,"")</f>
        <v/>
      </c>
      <c r="J983" s="11">
        <v>982</v>
      </c>
      <c r="K983">
        <v>46.108310000000003</v>
      </c>
      <c r="L983">
        <v>-91.212879999999998</v>
      </c>
      <c r="M983" s="4">
        <v>18.5</v>
      </c>
      <c r="N983" s="4" t="s">
        <v>223</v>
      </c>
      <c r="R983" s="7"/>
      <c r="S983" s="7"/>
      <c r="T983" s="12"/>
      <c r="U983" s="12"/>
      <c r="V983" s="12"/>
      <c r="W983" s="12"/>
      <c r="EZ983" s="42"/>
      <c r="FA983" s="42"/>
      <c r="FB983" s="42"/>
      <c r="FC983" s="42"/>
      <c r="FD983" s="42"/>
    </row>
    <row r="984" spans="2:160">
      <c r="B984" s="28">
        <f t="shared" si="102"/>
        <v>0</v>
      </c>
      <c r="C984" s="28" t="str">
        <f t="shared" si="103"/>
        <v/>
      </c>
      <c r="D984" s="28" t="str">
        <f t="shared" si="104"/>
        <v/>
      </c>
      <c r="E984" s="28" t="str">
        <f t="shared" si="105"/>
        <v/>
      </c>
      <c r="F984" s="28" t="str">
        <f t="shared" si="106"/>
        <v/>
      </c>
      <c r="G984" s="28" t="str">
        <f t="shared" si="107"/>
        <v/>
      </c>
      <c r="H984" s="45" t="str">
        <f>IF(AND(M984&gt;0,M984&lt;=STATS!$C$22),1,"")</f>
        <v/>
      </c>
      <c r="J984" s="11">
        <v>983</v>
      </c>
      <c r="K984">
        <v>46.108319999999999</v>
      </c>
      <c r="L984">
        <v>-91.212040000000002</v>
      </c>
      <c r="M984" s="4">
        <v>20.5</v>
      </c>
      <c r="R984" s="7"/>
      <c r="S984" s="7"/>
      <c r="T984" s="12"/>
      <c r="U984" s="12"/>
      <c r="V984" s="12"/>
      <c r="W984" s="12"/>
      <c r="EZ984" s="42"/>
      <c r="FA984" s="42"/>
      <c r="FB984" s="42"/>
      <c r="FC984" s="42"/>
      <c r="FD984" s="42"/>
    </row>
    <row r="985" spans="2:160">
      <c r="B985" s="28">
        <f t="shared" si="102"/>
        <v>0</v>
      </c>
      <c r="C985" s="28" t="str">
        <f t="shared" si="103"/>
        <v/>
      </c>
      <c r="D985" s="28" t="str">
        <f t="shared" si="104"/>
        <v/>
      </c>
      <c r="E985" s="28">
        <f t="shared" si="105"/>
        <v>0</v>
      </c>
      <c r="F985" s="28">
        <f t="shared" si="106"/>
        <v>0</v>
      </c>
      <c r="G985" s="28" t="str">
        <f t="shared" si="107"/>
        <v/>
      </c>
      <c r="H985" s="45">
        <f>IF(AND(M985&gt;0,M985&lt;=STATS!$C$22),1,"")</f>
        <v>1</v>
      </c>
      <c r="J985" s="11">
        <v>984</v>
      </c>
      <c r="K985">
        <v>46.108330000000002</v>
      </c>
      <c r="L985">
        <v>-91.211200000000005</v>
      </c>
      <c r="M985" s="4">
        <v>12.5</v>
      </c>
      <c r="N985" s="4" t="s">
        <v>225</v>
      </c>
      <c r="R985" s="7"/>
      <c r="S985" s="7"/>
      <c r="T985" s="12"/>
      <c r="U985" s="12"/>
      <c r="V985" s="12"/>
      <c r="W985" s="12"/>
      <c r="EZ985" s="42"/>
      <c r="FA985" s="42"/>
      <c r="FB985" s="42"/>
      <c r="FC985" s="42"/>
      <c r="FD985" s="42"/>
    </row>
    <row r="986" spans="2:160">
      <c r="B986" s="28">
        <f t="shared" si="102"/>
        <v>0</v>
      </c>
      <c r="C986" s="28" t="str">
        <f t="shared" si="103"/>
        <v/>
      </c>
      <c r="D986" s="28" t="str">
        <f t="shared" si="104"/>
        <v/>
      </c>
      <c r="E986" s="28">
        <f t="shared" si="105"/>
        <v>0</v>
      </c>
      <c r="F986" s="28">
        <f t="shared" si="106"/>
        <v>0</v>
      </c>
      <c r="G986" s="28" t="str">
        <f t="shared" si="107"/>
        <v/>
      </c>
      <c r="H986" s="45">
        <f>IF(AND(M986&gt;0,M986&lt;=STATS!$C$22),1,"")</f>
        <v>1</v>
      </c>
      <c r="J986" s="11">
        <v>985</v>
      </c>
      <c r="K986">
        <v>46.108339999999998</v>
      </c>
      <c r="L986">
        <v>-91.210359999999994</v>
      </c>
      <c r="M986" s="4">
        <v>5</v>
      </c>
      <c r="N986" s="4" t="s">
        <v>225</v>
      </c>
      <c r="R986" s="7"/>
      <c r="S986" s="7"/>
      <c r="T986" s="12"/>
      <c r="U986" s="12"/>
      <c r="V986" s="12"/>
      <c r="W986" s="12"/>
      <c r="EZ986" s="42"/>
      <c r="FA986" s="42"/>
      <c r="FB986" s="42"/>
      <c r="FC986" s="42"/>
      <c r="FD986" s="42"/>
    </row>
    <row r="987" spans="2:160">
      <c r="B987" s="28">
        <f t="shared" si="102"/>
        <v>0</v>
      </c>
      <c r="C987" s="28" t="str">
        <f t="shared" si="103"/>
        <v/>
      </c>
      <c r="D987" s="28" t="str">
        <f t="shared" si="104"/>
        <v/>
      </c>
      <c r="E987" s="28">
        <f t="shared" si="105"/>
        <v>0</v>
      </c>
      <c r="F987" s="28">
        <f t="shared" si="106"/>
        <v>0</v>
      </c>
      <c r="G987" s="28" t="str">
        <f t="shared" si="107"/>
        <v/>
      </c>
      <c r="H987" s="45">
        <f>IF(AND(M987&gt;0,M987&lt;=STATS!$C$22),1,"")</f>
        <v>1</v>
      </c>
      <c r="J987" s="11">
        <v>986</v>
      </c>
      <c r="K987">
        <v>46.108359999999998</v>
      </c>
      <c r="L987">
        <v>-91.208680000000001</v>
      </c>
      <c r="M987" s="4">
        <v>16.5</v>
      </c>
      <c r="N987" s="4" t="s">
        <v>223</v>
      </c>
      <c r="R987" s="7"/>
      <c r="S987" s="7"/>
      <c r="T987" s="12"/>
      <c r="U987" s="12"/>
      <c r="V987" s="12"/>
      <c r="W987" s="12"/>
      <c r="EZ987" s="42"/>
      <c r="FA987" s="42"/>
      <c r="FB987" s="42"/>
      <c r="FC987" s="42"/>
      <c r="FD987" s="42"/>
    </row>
    <row r="988" spans="2:160">
      <c r="B988" s="28">
        <f t="shared" si="102"/>
        <v>0</v>
      </c>
      <c r="C988" s="28" t="str">
        <f t="shared" si="103"/>
        <v/>
      </c>
      <c r="D988" s="28" t="str">
        <f t="shared" si="104"/>
        <v/>
      </c>
      <c r="E988" s="28">
        <f t="shared" si="105"/>
        <v>0</v>
      </c>
      <c r="F988" s="28">
        <f t="shared" si="106"/>
        <v>0</v>
      </c>
      <c r="G988" s="28" t="str">
        <f t="shared" si="107"/>
        <v/>
      </c>
      <c r="H988" s="45">
        <f>IF(AND(M988&gt;0,M988&lt;=STATS!$C$22),1,"")</f>
        <v>1</v>
      </c>
      <c r="J988" s="11">
        <v>987</v>
      </c>
      <c r="K988">
        <v>46.108750000000001</v>
      </c>
      <c r="L988">
        <v>-91.226349999999996</v>
      </c>
      <c r="M988" s="4">
        <v>3.5</v>
      </c>
      <c r="N988" s="4" t="s">
        <v>223</v>
      </c>
      <c r="R988" s="7"/>
      <c r="S988" s="7" t="s">
        <v>227</v>
      </c>
      <c r="T988" s="12"/>
      <c r="U988" s="12"/>
      <c r="V988" s="12"/>
      <c r="W988" s="12"/>
      <c r="EZ988" s="42"/>
      <c r="FA988" s="42"/>
      <c r="FB988" s="42"/>
      <c r="FC988" s="42"/>
      <c r="FD988" s="42"/>
    </row>
    <row r="989" spans="2:160">
      <c r="B989" s="28">
        <f t="shared" si="102"/>
        <v>0</v>
      </c>
      <c r="C989" s="28" t="str">
        <f t="shared" si="103"/>
        <v/>
      </c>
      <c r="D989" s="28" t="str">
        <f t="shared" si="104"/>
        <v/>
      </c>
      <c r="E989" s="28">
        <f t="shared" si="105"/>
        <v>0</v>
      </c>
      <c r="F989" s="28">
        <f t="shared" si="106"/>
        <v>0</v>
      </c>
      <c r="G989" s="28" t="str">
        <f t="shared" si="107"/>
        <v/>
      </c>
      <c r="H989" s="45">
        <f>IF(AND(M989&gt;0,M989&lt;=STATS!$C$22),1,"")</f>
        <v>1</v>
      </c>
      <c r="J989" s="11">
        <v>988</v>
      </c>
      <c r="K989">
        <v>46.108759999999997</v>
      </c>
      <c r="L989">
        <v>-91.22551</v>
      </c>
      <c r="M989" s="4">
        <v>9</v>
      </c>
      <c r="N989" s="4" t="s">
        <v>223</v>
      </c>
      <c r="R989" s="7"/>
      <c r="S989" s="7" t="s">
        <v>227</v>
      </c>
      <c r="T989" s="12"/>
      <c r="U989" s="12"/>
      <c r="V989" s="12"/>
      <c r="W989" s="12"/>
      <c r="EZ989" s="42"/>
      <c r="FA989" s="42"/>
      <c r="FB989" s="42"/>
      <c r="FC989" s="42"/>
      <c r="FD989" s="42"/>
    </row>
    <row r="990" spans="2:160">
      <c r="B990" s="28">
        <f t="shared" si="102"/>
        <v>1</v>
      </c>
      <c r="C990" s="28">
        <f t="shared" si="103"/>
        <v>1</v>
      </c>
      <c r="D990" s="28" t="str">
        <f t="shared" si="104"/>
        <v/>
      </c>
      <c r="E990" s="28">
        <f t="shared" si="105"/>
        <v>1</v>
      </c>
      <c r="F990" s="28">
        <f t="shared" si="106"/>
        <v>0</v>
      </c>
      <c r="G990" s="28">
        <f t="shared" si="107"/>
        <v>12</v>
      </c>
      <c r="H990" s="45">
        <f>IF(AND(M990&gt;0,M990&lt;=STATS!$C$22),1,"")</f>
        <v>1</v>
      </c>
      <c r="J990" s="11">
        <v>989</v>
      </c>
      <c r="K990">
        <v>46.10877</v>
      </c>
      <c r="L990">
        <v>-91.224670000000003</v>
      </c>
      <c r="M990" s="4">
        <v>12</v>
      </c>
      <c r="N990" s="4" t="s">
        <v>223</v>
      </c>
      <c r="R990" s="7"/>
      <c r="S990" s="7">
        <v>2</v>
      </c>
      <c r="T990" s="12"/>
      <c r="U990" s="12"/>
      <c r="V990" s="12"/>
      <c r="W990" s="12"/>
      <c r="EZ990" s="42"/>
      <c r="FA990" s="42"/>
      <c r="FB990" s="42"/>
      <c r="FC990" s="42"/>
      <c r="FD990" s="42"/>
    </row>
    <row r="991" spans="2:160">
      <c r="B991" s="28">
        <f t="shared" si="102"/>
        <v>0</v>
      </c>
      <c r="C991" s="28" t="str">
        <f t="shared" si="103"/>
        <v/>
      </c>
      <c r="D991" s="28" t="str">
        <f t="shared" si="104"/>
        <v/>
      </c>
      <c r="E991" s="28">
        <f t="shared" si="105"/>
        <v>0</v>
      </c>
      <c r="F991" s="28">
        <f t="shared" si="106"/>
        <v>0</v>
      </c>
      <c r="G991" s="28" t="str">
        <f t="shared" si="107"/>
        <v/>
      </c>
      <c r="H991" s="45">
        <f>IF(AND(M991&gt;0,M991&lt;=STATS!$C$22),1,"")</f>
        <v>1</v>
      </c>
      <c r="J991" s="11">
        <v>990</v>
      </c>
      <c r="K991">
        <v>46.108780000000003</v>
      </c>
      <c r="L991">
        <v>-91.223830000000007</v>
      </c>
      <c r="M991" s="4">
        <v>12</v>
      </c>
      <c r="N991" s="4" t="s">
        <v>225</v>
      </c>
      <c r="R991" s="7"/>
      <c r="S991" s="7" t="s">
        <v>227</v>
      </c>
      <c r="T991" s="12"/>
      <c r="U991" s="12"/>
      <c r="V991" s="12"/>
      <c r="W991" s="12"/>
      <c r="EZ991" s="42"/>
      <c r="FA991" s="42"/>
      <c r="FB991" s="42"/>
      <c r="FC991" s="42"/>
      <c r="FD991" s="42"/>
    </row>
    <row r="992" spans="2:160">
      <c r="B992" s="28">
        <f t="shared" si="102"/>
        <v>0</v>
      </c>
      <c r="C992" s="28" t="str">
        <f t="shared" si="103"/>
        <v/>
      </c>
      <c r="D992" s="28" t="str">
        <f t="shared" si="104"/>
        <v/>
      </c>
      <c r="E992" s="28" t="str">
        <f t="shared" si="105"/>
        <v/>
      </c>
      <c r="F992" s="28" t="str">
        <f t="shared" si="106"/>
        <v/>
      </c>
      <c r="G992" s="28" t="str">
        <f t="shared" si="107"/>
        <v/>
      </c>
      <c r="H992" s="45" t="str">
        <f>IF(AND(M992&gt;0,M992&lt;=STATS!$C$22),1,"")</f>
        <v/>
      </c>
      <c r="J992" s="11">
        <v>991</v>
      </c>
      <c r="K992">
        <v>46.108789999999999</v>
      </c>
      <c r="L992">
        <v>-91.222980000000007</v>
      </c>
      <c r="M992" s="4">
        <v>30.5</v>
      </c>
      <c r="R992" s="7"/>
      <c r="S992" s="7"/>
      <c r="T992" s="12"/>
      <c r="U992" s="12"/>
      <c r="V992" s="12"/>
      <c r="W992" s="12"/>
      <c r="EZ992" s="42"/>
      <c r="FA992" s="42"/>
      <c r="FB992" s="42"/>
      <c r="FC992" s="42"/>
      <c r="FD992" s="42"/>
    </row>
    <row r="993" spans="2:160">
      <c r="B993" s="28">
        <f t="shared" si="102"/>
        <v>0</v>
      </c>
      <c r="C993" s="28" t="str">
        <f t="shared" si="103"/>
        <v/>
      </c>
      <c r="D993" s="28" t="str">
        <f t="shared" si="104"/>
        <v/>
      </c>
      <c r="E993" s="28" t="str">
        <f t="shared" si="105"/>
        <v/>
      </c>
      <c r="F993" s="28" t="str">
        <f t="shared" si="106"/>
        <v/>
      </c>
      <c r="G993" s="28" t="str">
        <f t="shared" si="107"/>
        <v/>
      </c>
      <c r="H993" s="45" t="str">
        <f>IF(AND(M993&gt;0,M993&lt;=STATS!$C$22),1,"")</f>
        <v/>
      </c>
      <c r="J993" s="11">
        <v>992</v>
      </c>
      <c r="K993">
        <v>46.108800000000002</v>
      </c>
      <c r="L993">
        <v>-91.222139999999996</v>
      </c>
      <c r="M993" s="4">
        <v>28</v>
      </c>
      <c r="R993" s="7"/>
      <c r="S993" s="7"/>
      <c r="T993" s="12"/>
      <c r="U993" s="12"/>
      <c r="V993" s="12"/>
      <c r="W993" s="12"/>
      <c r="EZ993" s="42"/>
      <c r="FA993" s="42"/>
      <c r="FB993" s="42"/>
      <c r="FC993" s="42"/>
      <c r="FD993" s="42"/>
    </row>
    <row r="994" spans="2:160">
      <c r="B994" s="28">
        <f t="shared" si="102"/>
        <v>0</v>
      </c>
      <c r="C994" s="28" t="str">
        <f t="shared" si="103"/>
        <v/>
      </c>
      <c r="D994" s="28" t="str">
        <f t="shared" si="104"/>
        <v/>
      </c>
      <c r="E994" s="28" t="str">
        <f t="shared" si="105"/>
        <v/>
      </c>
      <c r="F994" s="28" t="str">
        <f t="shared" si="106"/>
        <v/>
      </c>
      <c r="G994" s="28" t="str">
        <f t="shared" si="107"/>
        <v/>
      </c>
      <c r="H994" s="45" t="str">
        <f>IF(AND(M994&gt;0,M994&lt;=STATS!$C$22),1,"")</f>
        <v/>
      </c>
      <c r="J994" s="11">
        <v>993</v>
      </c>
      <c r="K994">
        <v>46.108809999999998</v>
      </c>
      <c r="L994">
        <v>-91.221299999999999</v>
      </c>
      <c r="M994" s="4">
        <v>22.5</v>
      </c>
      <c r="R994" s="7"/>
      <c r="S994" s="7"/>
      <c r="T994" s="12"/>
      <c r="U994" s="12"/>
      <c r="V994" s="12"/>
      <c r="W994" s="12"/>
      <c r="EZ994" s="42"/>
      <c r="FA994" s="42"/>
      <c r="FB994" s="42"/>
      <c r="FC994" s="42"/>
      <c r="FD994" s="42"/>
    </row>
    <row r="995" spans="2:160">
      <c r="B995" s="28">
        <f t="shared" si="102"/>
        <v>0</v>
      </c>
      <c r="C995" s="28" t="str">
        <f t="shared" si="103"/>
        <v/>
      </c>
      <c r="D995" s="28" t="str">
        <f t="shared" si="104"/>
        <v/>
      </c>
      <c r="E995" s="28" t="str">
        <f t="shared" si="105"/>
        <v/>
      </c>
      <c r="F995" s="28" t="str">
        <f t="shared" si="106"/>
        <v/>
      </c>
      <c r="G995" s="28" t="str">
        <f t="shared" si="107"/>
        <v/>
      </c>
      <c r="H995" s="45" t="str">
        <f>IF(AND(M995&gt;0,M995&lt;=STATS!$C$22),1,"")</f>
        <v/>
      </c>
      <c r="J995" s="11">
        <v>994</v>
      </c>
      <c r="K995">
        <v>46.108820000000001</v>
      </c>
      <c r="L995">
        <v>-91.220460000000003</v>
      </c>
      <c r="M995" s="4">
        <v>19.5</v>
      </c>
      <c r="R995" s="7"/>
      <c r="S995" s="7"/>
      <c r="T995" s="12"/>
      <c r="U995" s="12"/>
      <c r="V995" s="12"/>
      <c r="W995" s="12"/>
      <c r="EZ995" s="42"/>
      <c r="FA995" s="42"/>
      <c r="FB995" s="42"/>
      <c r="FC995" s="42"/>
      <c r="FD995" s="42"/>
    </row>
    <row r="996" spans="2:160">
      <c r="B996" s="28">
        <f t="shared" si="102"/>
        <v>0</v>
      </c>
      <c r="C996" s="28" t="str">
        <f t="shared" si="103"/>
        <v/>
      </c>
      <c r="D996" s="28" t="str">
        <f t="shared" si="104"/>
        <v/>
      </c>
      <c r="E996" s="28" t="str">
        <f t="shared" si="105"/>
        <v/>
      </c>
      <c r="F996" s="28" t="str">
        <f t="shared" si="106"/>
        <v/>
      </c>
      <c r="G996" s="28" t="str">
        <f t="shared" si="107"/>
        <v/>
      </c>
      <c r="H996" s="45" t="str">
        <f>IF(AND(M996&gt;0,M996&lt;=STATS!$C$22),1,"")</f>
        <v/>
      </c>
      <c r="J996" s="11">
        <v>995</v>
      </c>
      <c r="K996">
        <v>46.108829999999998</v>
      </c>
      <c r="L996">
        <v>-91.219620000000006</v>
      </c>
      <c r="M996" s="4">
        <v>21.5</v>
      </c>
      <c r="R996" s="7"/>
      <c r="S996" s="7"/>
      <c r="T996" s="12"/>
      <c r="U996" s="12"/>
      <c r="V996" s="12"/>
      <c r="W996" s="12"/>
      <c r="EZ996" s="42"/>
      <c r="FA996" s="42"/>
      <c r="FB996" s="42"/>
      <c r="FC996" s="42"/>
      <c r="FD996" s="42"/>
    </row>
    <row r="997" spans="2:160">
      <c r="B997" s="28">
        <f t="shared" si="102"/>
        <v>0</v>
      </c>
      <c r="C997" s="28" t="str">
        <f t="shared" si="103"/>
        <v/>
      </c>
      <c r="D997" s="28" t="str">
        <f t="shared" si="104"/>
        <v/>
      </c>
      <c r="E997" s="28" t="str">
        <f t="shared" si="105"/>
        <v/>
      </c>
      <c r="F997" s="28" t="str">
        <f t="shared" si="106"/>
        <v/>
      </c>
      <c r="G997" s="28" t="str">
        <f t="shared" si="107"/>
        <v/>
      </c>
      <c r="H997" s="45" t="str">
        <f>IF(AND(M997&gt;0,M997&lt;=STATS!$C$22),1,"")</f>
        <v/>
      </c>
      <c r="J997" s="11">
        <v>996</v>
      </c>
      <c r="K997">
        <v>46.108840000000001</v>
      </c>
      <c r="L997">
        <v>-91.218779999999995</v>
      </c>
      <c r="M997" s="4">
        <v>24.5</v>
      </c>
      <c r="R997" s="7"/>
      <c r="S997" s="7"/>
      <c r="T997" s="12"/>
      <c r="U997" s="12"/>
      <c r="V997" s="12"/>
      <c r="W997" s="12"/>
      <c r="EZ997" s="42"/>
      <c r="FA997" s="42"/>
      <c r="FB997" s="42"/>
      <c r="FC997" s="42"/>
      <c r="FD997" s="42"/>
    </row>
    <row r="998" spans="2:160">
      <c r="B998" s="28">
        <f t="shared" si="102"/>
        <v>0</v>
      </c>
      <c r="C998" s="28" t="str">
        <f t="shared" si="103"/>
        <v/>
      </c>
      <c r="D998" s="28" t="str">
        <f t="shared" si="104"/>
        <v/>
      </c>
      <c r="E998" s="28" t="str">
        <f t="shared" si="105"/>
        <v/>
      </c>
      <c r="F998" s="28" t="str">
        <f t="shared" si="106"/>
        <v/>
      </c>
      <c r="G998" s="28" t="str">
        <f t="shared" si="107"/>
        <v/>
      </c>
      <c r="H998" s="45" t="str">
        <f>IF(AND(M998&gt;0,M998&lt;=STATS!$C$22),1,"")</f>
        <v/>
      </c>
      <c r="J998" s="11">
        <v>997</v>
      </c>
      <c r="K998">
        <v>46.108840000000001</v>
      </c>
      <c r="L998">
        <v>-91.217939999999999</v>
      </c>
      <c r="M998" s="4">
        <v>23</v>
      </c>
      <c r="R998" s="7"/>
      <c r="S998" s="7"/>
      <c r="T998" s="12"/>
      <c r="U998" s="12"/>
      <c r="V998" s="12"/>
      <c r="W998" s="12"/>
      <c r="EZ998" s="42"/>
      <c r="FA998" s="42"/>
      <c r="FB998" s="42"/>
      <c r="FC998" s="42"/>
      <c r="FD998" s="42"/>
    </row>
    <row r="999" spans="2:160">
      <c r="B999" s="28">
        <f t="shared" si="102"/>
        <v>0</v>
      </c>
      <c r="C999" s="28" t="str">
        <f t="shared" si="103"/>
        <v/>
      </c>
      <c r="D999" s="28" t="str">
        <f t="shared" si="104"/>
        <v/>
      </c>
      <c r="E999" s="28" t="str">
        <f t="shared" si="105"/>
        <v/>
      </c>
      <c r="F999" s="28" t="str">
        <f t="shared" si="106"/>
        <v/>
      </c>
      <c r="G999" s="28" t="str">
        <f t="shared" si="107"/>
        <v/>
      </c>
      <c r="H999" s="45" t="str">
        <f>IF(AND(M999&gt;0,M999&lt;=STATS!$C$22),1,"")</f>
        <v/>
      </c>
      <c r="J999" s="11">
        <v>998</v>
      </c>
      <c r="K999">
        <v>46.108849999999997</v>
      </c>
      <c r="L999">
        <v>-91.217100000000002</v>
      </c>
      <c r="M999" s="4">
        <v>21</v>
      </c>
      <c r="R999" s="7"/>
      <c r="S999" s="7"/>
      <c r="T999" s="12"/>
      <c r="U999" s="12"/>
      <c r="V999" s="12"/>
      <c r="W999" s="12"/>
      <c r="EZ999" s="42"/>
      <c r="FA999" s="42"/>
      <c r="FB999" s="42"/>
      <c r="FC999" s="42"/>
      <c r="FD999" s="42"/>
    </row>
    <row r="1000" spans="2:160">
      <c r="B1000" s="28">
        <f t="shared" si="102"/>
        <v>0</v>
      </c>
      <c r="C1000" s="28" t="str">
        <f t="shared" si="103"/>
        <v/>
      </c>
      <c r="D1000" s="28" t="str">
        <f t="shared" si="104"/>
        <v/>
      </c>
      <c r="E1000" s="28" t="str">
        <f t="shared" si="105"/>
        <v/>
      </c>
      <c r="F1000" s="28" t="str">
        <f t="shared" si="106"/>
        <v/>
      </c>
      <c r="G1000" s="28" t="str">
        <f t="shared" si="107"/>
        <v/>
      </c>
      <c r="H1000" s="45" t="str">
        <f>IF(AND(M1000&gt;0,M1000&lt;=STATS!$C$22),1,"")</f>
        <v/>
      </c>
      <c r="J1000" s="11">
        <v>999</v>
      </c>
      <c r="K1000">
        <v>46.10886</v>
      </c>
      <c r="L1000">
        <v>-91.216260000000005</v>
      </c>
      <c r="M1000" s="4">
        <v>23.5</v>
      </c>
      <c r="R1000" s="7"/>
      <c r="S1000" s="7"/>
      <c r="T1000" s="12"/>
      <c r="U1000" s="12"/>
      <c r="V1000" s="12"/>
      <c r="W1000" s="12"/>
      <c r="EZ1000" s="42"/>
      <c r="FA1000" s="42"/>
      <c r="FB1000" s="42"/>
      <c r="FC1000" s="42"/>
      <c r="FD1000" s="42"/>
    </row>
    <row r="1001" spans="2:160">
      <c r="B1001" s="28">
        <f t="shared" si="102"/>
        <v>0</v>
      </c>
      <c r="C1001" s="28" t="str">
        <f t="shared" si="103"/>
        <v/>
      </c>
      <c r="D1001" s="28" t="str">
        <f t="shared" si="104"/>
        <v/>
      </c>
      <c r="E1001" s="28" t="str">
        <f t="shared" si="105"/>
        <v/>
      </c>
      <c r="F1001" s="28" t="str">
        <f t="shared" si="106"/>
        <v/>
      </c>
      <c r="G1001" s="28" t="str">
        <f t="shared" si="107"/>
        <v/>
      </c>
      <c r="H1001" s="45" t="str">
        <f>IF(AND(M1001&gt;0,M1001&lt;=STATS!$C$22),1,"")</f>
        <v/>
      </c>
      <c r="J1001" s="11">
        <v>1000</v>
      </c>
      <c r="K1001">
        <v>46.108870000000003</v>
      </c>
      <c r="L1001">
        <v>-91.215419999999995</v>
      </c>
      <c r="M1001" s="4">
        <v>24</v>
      </c>
      <c r="R1001" s="7"/>
      <c r="S1001" s="7"/>
      <c r="T1001" s="12"/>
      <c r="U1001" s="12"/>
      <c r="V1001" s="12"/>
      <c r="W1001" s="12"/>
      <c r="EZ1001" s="42"/>
      <c r="FA1001" s="42"/>
      <c r="FB1001" s="42"/>
      <c r="FC1001" s="42"/>
      <c r="FD1001" s="42"/>
    </row>
    <row r="1002" spans="2:160">
      <c r="B1002" s="28">
        <f t="shared" si="102"/>
        <v>0</v>
      </c>
      <c r="C1002" s="28" t="str">
        <f t="shared" si="103"/>
        <v/>
      </c>
      <c r="D1002" s="28" t="str">
        <f t="shared" si="104"/>
        <v/>
      </c>
      <c r="E1002" s="28" t="str">
        <f t="shared" si="105"/>
        <v/>
      </c>
      <c r="F1002" s="28" t="str">
        <f t="shared" si="106"/>
        <v/>
      </c>
      <c r="G1002" s="28" t="str">
        <f t="shared" si="107"/>
        <v/>
      </c>
      <c r="H1002" s="45" t="str">
        <f>IF(AND(M1002&gt;0,M1002&lt;=STATS!$C$22),1,"")</f>
        <v/>
      </c>
      <c r="J1002" s="11">
        <v>1001</v>
      </c>
      <c r="K1002">
        <v>46.108879999999999</v>
      </c>
      <c r="L1002">
        <v>-91.214569999999995</v>
      </c>
      <c r="M1002" s="4">
        <v>19</v>
      </c>
      <c r="R1002" s="7"/>
      <c r="S1002" s="7"/>
      <c r="T1002" s="12"/>
      <c r="U1002" s="12"/>
      <c r="V1002" s="12"/>
      <c r="W1002" s="12"/>
      <c r="EZ1002" s="42"/>
      <c r="FA1002" s="42"/>
      <c r="FB1002" s="42"/>
      <c r="FC1002" s="42"/>
      <c r="FD1002" s="42"/>
    </row>
    <row r="1003" spans="2:160">
      <c r="B1003" s="28">
        <f t="shared" si="102"/>
        <v>0</v>
      </c>
      <c r="C1003" s="28" t="str">
        <f t="shared" si="103"/>
        <v/>
      </c>
      <c r="D1003" s="28" t="str">
        <f t="shared" si="104"/>
        <v/>
      </c>
      <c r="E1003" s="28">
        <f t="shared" si="105"/>
        <v>0</v>
      </c>
      <c r="F1003" s="28">
        <f t="shared" si="106"/>
        <v>0</v>
      </c>
      <c r="G1003" s="28" t="str">
        <f t="shared" si="107"/>
        <v/>
      </c>
      <c r="H1003" s="45">
        <f>IF(AND(M1003&gt;0,M1003&lt;=STATS!$C$22),1,"")</f>
        <v>1</v>
      </c>
      <c r="J1003" s="11">
        <v>1002</v>
      </c>
      <c r="K1003">
        <v>46.108890000000002</v>
      </c>
      <c r="L1003">
        <v>-91.213729999999998</v>
      </c>
      <c r="M1003" s="4">
        <v>3</v>
      </c>
      <c r="N1003" s="4" t="s">
        <v>225</v>
      </c>
      <c r="R1003" s="7"/>
      <c r="S1003" s="7"/>
      <c r="T1003" s="12"/>
      <c r="U1003" s="12"/>
      <c r="V1003" s="12"/>
      <c r="W1003" s="12"/>
      <c r="EZ1003" s="42"/>
      <c r="FA1003" s="42"/>
      <c r="FB1003" s="42"/>
      <c r="FC1003" s="42"/>
      <c r="FD1003" s="42"/>
    </row>
    <row r="1004" spans="2:160">
      <c r="B1004" s="28">
        <f t="shared" si="102"/>
        <v>0</v>
      </c>
      <c r="C1004" s="28" t="str">
        <f t="shared" si="103"/>
        <v/>
      </c>
      <c r="D1004" s="28" t="str">
        <f t="shared" si="104"/>
        <v/>
      </c>
      <c r="E1004" s="28">
        <f t="shared" si="105"/>
        <v>0</v>
      </c>
      <c r="F1004" s="28">
        <f t="shared" si="106"/>
        <v>0</v>
      </c>
      <c r="G1004" s="28" t="str">
        <f t="shared" si="107"/>
        <v/>
      </c>
      <c r="H1004" s="45">
        <f>IF(AND(M1004&gt;0,M1004&lt;=STATS!$C$22),1,"")</f>
        <v>1</v>
      </c>
      <c r="J1004" s="11">
        <v>1003</v>
      </c>
      <c r="K1004">
        <v>46.108899999999998</v>
      </c>
      <c r="L1004">
        <v>-91.212890000000002</v>
      </c>
      <c r="M1004" s="4">
        <v>5.5</v>
      </c>
      <c r="N1004" s="4" t="s">
        <v>225</v>
      </c>
      <c r="R1004" s="7"/>
      <c r="S1004" s="7"/>
      <c r="T1004" s="12"/>
      <c r="U1004" s="12"/>
      <c r="V1004" s="12"/>
      <c r="W1004" s="12"/>
      <c r="EZ1004" s="42"/>
      <c r="FA1004" s="42"/>
      <c r="FB1004" s="42"/>
      <c r="FC1004" s="42"/>
      <c r="FD1004" s="42"/>
    </row>
    <row r="1005" spans="2:160">
      <c r="B1005" s="28">
        <f t="shared" si="102"/>
        <v>0</v>
      </c>
      <c r="C1005" s="28" t="str">
        <f t="shared" si="103"/>
        <v/>
      </c>
      <c r="D1005" s="28" t="str">
        <f t="shared" si="104"/>
        <v/>
      </c>
      <c r="E1005" s="28" t="str">
        <f t="shared" si="105"/>
        <v/>
      </c>
      <c r="F1005" s="28" t="str">
        <f t="shared" si="106"/>
        <v/>
      </c>
      <c r="G1005" s="28" t="str">
        <f t="shared" si="107"/>
        <v/>
      </c>
      <c r="H1005" s="45" t="str">
        <f>IF(AND(M1005&gt;0,M1005&lt;=STATS!$C$22),1,"")</f>
        <v/>
      </c>
      <c r="J1005" s="11">
        <v>1004</v>
      </c>
      <c r="K1005">
        <v>46.108910000000002</v>
      </c>
      <c r="L1005">
        <v>-91.212050000000005</v>
      </c>
      <c r="M1005" s="4">
        <v>17</v>
      </c>
      <c r="N1005" s="4" t="s">
        <v>223</v>
      </c>
      <c r="R1005" s="7"/>
      <c r="S1005" s="7"/>
      <c r="T1005" s="12"/>
      <c r="U1005" s="12"/>
      <c r="V1005" s="12"/>
      <c r="W1005" s="12"/>
      <c r="EZ1005" s="42"/>
      <c r="FA1005" s="42"/>
      <c r="FB1005" s="42"/>
      <c r="FC1005" s="42"/>
      <c r="FD1005" s="42"/>
    </row>
    <row r="1006" spans="2:160">
      <c r="B1006" s="28">
        <f t="shared" si="102"/>
        <v>0</v>
      </c>
      <c r="C1006" s="28" t="str">
        <f t="shared" si="103"/>
        <v/>
      </c>
      <c r="D1006" s="28" t="str">
        <f t="shared" si="104"/>
        <v/>
      </c>
      <c r="E1006" s="28" t="str">
        <f t="shared" si="105"/>
        <v/>
      </c>
      <c r="F1006" s="28" t="str">
        <f t="shared" si="106"/>
        <v/>
      </c>
      <c r="G1006" s="28" t="str">
        <f t="shared" si="107"/>
        <v/>
      </c>
      <c r="H1006" s="45" t="str">
        <f>IF(AND(M1006&gt;0,M1006&lt;=STATS!$C$22),1,"")</f>
        <v/>
      </c>
      <c r="J1006" s="11">
        <v>1005</v>
      </c>
      <c r="K1006">
        <v>46.108910000000002</v>
      </c>
      <c r="L1006">
        <v>-91.211209999999994</v>
      </c>
      <c r="M1006" s="4">
        <v>18</v>
      </c>
      <c r="N1006" s="4" t="s">
        <v>223</v>
      </c>
      <c r="R1006" s="7"/>
      <c r="S1006" s="7"/>
      <c r="T1006" s="12"/>
      <c r="U1006" s="12"/>
      <c r="V1006" s="12"/>
      <c r="W1006" s="12"/>
      <c r="EZ1006" s="42"/>
      <c r="FA1006" s="42"/>
      <c r="FB1006" s="42"/>
      <c r="FC1006" s="42"/>
      <c r="FD1006" s="42"/>
    </row>
    <row r="1007" spans="2:160">
      <c r="B1007" s="28">
        <f t="shared" si="102"/>
        <v>0</v>
      </c>
      <c r="C1007" s="28" t="str">
        <f t="shared" si="103"/>
        <v/>
      </c>
      <c r="D1007" s="28" t="str">
        <f t="shared" si="104"/>
        <v/>
      </c>
      <c r="E1007" s="28">
        <f t="shared" si="105"/>
        <v>0</v>
      </c>
      <c r="F1007" s="28">
        <f t="shared" si="106"/>
        <v>0</v>
      </c>
      <c r="G1007" s="28" t="str">
        <f t="shared" si="107"/>
        <v/>
      </c>
      <c r="H1007" s="45">
        <f>IF(AND(M1007&gt;0,M1007&lt;=STATS!$C$22),1,"")</f>
        <v>1</v>
      </c>
      <c r="J1007" s="11">
        <v>1006</v>
      </c>
      <c r="K1007">
        <v>46.108919999999998</v>
      </c>
      <c r="L1007">
        <v>-91.210369999999998</v>
      </c>
      <c r="M1007" s="4">
        <v>14.5</v>
      </c>
      <c r="N1007" s="4" t="s">
        <v>223</v>
      </c>
      <c r="R1007" s="7"/>
      <c r="S1007" s="7"/>
      <c r="T1007" s="12"/>
      <c r="U1007" s="12"/>
      <c r="V1007" s="12"/>
      <c r="W1007" s="12"/>
      <c r="EZ1007" s="42"/>
      <c r="FA1007" s="42"/>
      <c r="FB1007" s="42"/>
      <c r="FC1007" s="42"/>
      <c r="FD1007" s="42"/>
    </row>
    <row r="1008" spans="2:160">
      <c r="B1008" s="28">
        <f t="shared" si="102"/>
        <v>0</v>
      </c>
      <c r="C1008" s="28" t="str">
        <f t="shared" si="103"/>
        <v/>
      </c>
      <c r="D1008" s="28" t="str">
        <f t="shared" si="104"/>
        <v/>
      </c>
      <c r="E1008" s="28">
        <f t="shared" si="105"/>
        <v>0</v>
      </c>
      <c r="F1008" s="28">
        <f t="shared" si="106"/>
        <v>0</v>
      </c>
      <c r="G1008" s="28" t="str">
        <f t="shared" si="107"/>
        <v/>
      </c>
      <c r="H1008" s="45">
        <f>IF(AND(M1008&gt;0,M1008&lt;=STATS!$C$22),1,"")</f>
        <v>1</v>
      </c>
      <c r="J1008" s="11">
        <v>1007</v>
      </c>
      <c r="K1008">
        <v>46.108930000000001</v>
      </c>
      <c r="L1008">
        <v>-91.209530000000001</v>
      </c>
      <c r="M1008" s="4">
        <v>12</v>
      </c>
      <c r="N1008" s="4" t="s">
        <v>223</v>
      </c>
      <c r="R1008" s="7"/>
      <c r="S1008" s="7"/>
      <c r="T1008" s="12"/>
      <c r="U1008" s="12"/>
      <c r="V1008" s="12"/>
      <c r="W1008" s="12"/>
      <c r="EZ1008" s="42"/>
      <c r="FA1008" s="42"/>
      <c r="FB1008" s="42"/>
      <c r="FC1008" s="42"/>
      <c r="FD1008" s="42"/>
    </row>
    <row r="1009" spans="2:160">
      <c r="B1009" s="28">
        <f t="shared" si="102"/>
        <v>0</v>
      </c>
      <c r="C1009" s="28" t="str">
        <f t="shared" si="103"/>
        <v/>
      </c>
      <c r="D1009" s="28" t="str">
        <f t="shared" si="104"/>
        <v/>
      </c>
      <c r="E1009" s="28">
        <f t="shared" si="105"/>
        <v>0</v>
      </c>
      <c r="F1009" s="28">
        <f t="shared" si="106"/>
        <v>0</v>
      </c>
      <c r="G1009" s="28" t="str">
        <f t="shared" si="107"/>
        <v/>
      </c>
      <c r="H1009" s="45">
        <f>IF(AND(M1009&gt;0,M1009&lt;=STATS!$C$22),1,"")</f>
        <v>1</v>
      </c>
      <c r="J1009" s="11">
        <v>1008</v>
      </c>
      <c r="K1009">
        <v>46.108939999999997</v>
      </c>
      <c r="L1009">
        <v>-91.208690000000004</v>
      </c>
      <c r="M1009" s="4">
        <v>15</v>
      </c>
      <c r="N1009" s="4" t="s">
        <v>223</v>
      </c>
      <c r="R1009" s="7"/>
      <c r="S1009" s="7"/>
      <c r="T1009" s="12"/>
      <c r="U1009" s="12"/>
      <c r="V1009" s="12"/>
      <c r="W1009" s="12"/>
      <c r="EZ1009" s="42"/>
      <c r="FA1009" s="42"/>
      <c r="FB1009" s="42"/>
      <c r="FC1009" s="42"/>
      <c r="FD1009" s="42"/>
    </row>
    <row r="1010" spans="2:160">
      <c r="B1010" s="28">
        <f t="shared" si="102"/>
        <v>0</v>
      </c>
      <c r="C1010" s="28" t="str">
        <f t="shared" si="103"/>
        <v/>
      </c>
      <c r="D1010" s="28" t="str">
        <f t="shared" si="104"/>
        <v/>
      </c>
      <c r="E1010" s="28">
        <f t="shared" si="105"/>
        <v>0</v>
      </c>
      <c r="F1010" s="28">
        <f t="shared" si="106"/>
        <v>0</v>
      </c>
      <c r="G1010" s="28" t="str">
        <f t="shared" si="107"/>
        <v/>
      </c>
      <c r="H1010" s="45">
        <f>IF(AND(M1010&gt;0,M1010&lt;=STATS!$C$22),1,"")</f>
        <v>1</v>
      </c>
      <c r="J1010" s="11">
        <v>1009</v>
      </c>
      <c r="K1010">
        <v>46.10933</v>
      </c>
      <c r="L1010">
        <v>-91.227199999999996</v>
      </c>
      <c r="M1010" s="4">
        <v>2.5</v>
      </c>
      <c r="N1010" s="4" t="s">
        <v>223</v>
      </c>
      <c r="R1010" s="7"/>
      <c r="S1010" s="7"/>
      <c r="T1010" s="12"/>
      <c r="U1010" s="12"/>
      <c r="V1010" s="12"/>
      <c r="W1010" s="12"/>
      <c r="EZ1010" s="42"/>
      <c r="FA1010" s="42"/>
      <c r="FB1010" s="42"/>
      <c r="FC1010" s="42"/>
      <c r="FD1010" s="42"/>
    </row>
    <row r="1011" spans="2:160">
      <c r="B1011" s="28">
        <f t="shared" si="102"/>
        <v>1</v>
      </c>
      <c r="C1011" s="28">
        <f t="shared" si="103"/>
        <v>1</v>
      </c>
      <c r="D1011" s="28" t="str">
        <f t="shared" si="104"/>
        <v/>
      </c>
      <c r="E1011" s="28">
        <f t="shared" si="105"/>
        <v>1</v>
      </c>
      <c r="F1011" s="28">
        <f t="shared" si="106"/>
        <v>0</v>
      </c>
      <c r="G1011" s="28">
        <f t="shared" si="107"/>
        <v>9</v>
      </c>
      <c r="H1011" s="45">
        <f>IF(AND(M1011&gt;0,M1011&lt;=STATS!$C$22),1,"")</f>
        <v>1</v>
      </c>
      <c r="J1011" s="11">
        <v>1010</v>
      </c>
      <c r="K1011">
        <v>46.109349999999999</v>
      </c>
      <c r="L1011">
        <v>-91.225520000000003</v>
      </c>
      <c r="M1011" s="4">
        <v>9</v>
      </c>
      <c r="N1011" s="4" t="s">
        <v>223</v>
      </c>
      <c r="R1011" s="7"/>
      <c r="S1011" s="7">
        <v>2</v>
      </c>
      <c r="T1011" s="12"/>
      <c r="U1011" s="12"/>
      <c r="V1011" s="12"/>
      <c r="W1011" s="12"/>
      <c r="EZ1011" s="42"/>
      <c r="FA1011" s="42"/>
      <c r="FB1011" s="42"/>
      <c r="FC1011" s="42"/>
      <c r="FD1011" s="42"/>
    </row>
    <row r="1012" spans="2:160">
      <c r="B1012" s="28">
        <f t="shared" si="102"/>
        <v>0</v>
      </c>
      <c r="C1012" s="28" t="str">
        <f t="shared" si="103"/>
        <v/>
      </c>
      <c r="D1012" s="28" t="str">
        <f t="shared" si="104"/>
        <v/>
      </c>
      <c r="E1012" s="28" t="str">
        <f t="shared" si="105"/>
        <v/>
      </c>
      <c r="F1012" s="28" t="str">
        <f t="shared" si="106"/>
        <v/>
      </c>
      <c r="G1012" s="28" t="str">
        <f t="shared" si="107"/>
        <v/>
      </c>
      <c r="H1012" s="45" t="str">
        <f>IF(AND(M1012&gt;0,M1012&lt;=STATS!$C$22),1,"")</f>
        <v/>
      </c>
      <c r="J1012" s="11">
        <v>1011</v>
      </c>
      <c r="K1012">
        <v>46.109360000000002</v>
      </c>
      <c r="L1012">
        <v>-91.224680000000006</v>
      </c>
      <c r="M1012" s="4">
        <v>19</v>
      </c>
      <c r="R1012" s="7"/>
      <c r="S1012" s="7"/>
      <c r="T1012" s="12"/>
      <c r="U1012" s="12"/>
      <c r="V1012" s="12"/>
      <c r="W1012" s="12"/>
      <c r="EZ1012" s="42"/>
      <c r="FA1012" s="42"/>
      <c r="FB1012" s="42"/>
      <c r="FC1012" s="42"/>
      <c r="FD1012" s="42"/>
    </row>
    <row r="1013" spans="2:160">
      <c r="B1013" s="28">
        <f t="shared" si="102"/>
        <v>0</v>
      </c>
      <c r="C1013" s="28" t="str">
        <f t="shared" si="103"/>
        <v/>
      </c>
      <c r="D1013" s="28" t="str">
        <f t="shared" si="104"/>
        <v/>
      </c>
      <c r="E1013" s="28" t="str">
        <f t="shared" si="105"/>
        <v/>
      </c>
      <c r="F1013" s="28" t="str">
        <f t="shared" si="106"/>
        <v/>
      </c>
      <c r="G1013" s="28" t="str">
        <f t="shared" si="107"/>
        <v/>
      </c>
      <c r="H1013" s="45" t="str">
        <f>IF(AND(M1013&gt;0,M1013&lt;=STATS!$C$22),1,"")</f>
        <v/>
      </c>
      <c r="J1013" s="11">
        <v>1012</v>
      </c>
      <c r="K1013">
        <v>46.109369999999998</v>
      </c>
      <c r="L1013">
        <v>-91.223839999999996</v>
      </c>
      <c r="M1013" s="4">
        <v>19.5</v>
      </c>
      <c r="R1013" s="7"/>
      <c r="S1013" s="7"/>
      <c r="T1013" s="12"/>
      <c r="U1013" s="12"/>
      <c r="V1013" s="12"/>
      <c r="W1013" s="12"/>
      <c r="EZ1013" s="42"/>
      <c r="FA1013" s="42"/>
      <c r="FB1013" s="42"/>
      <c r="FC1013" s="42"/>
      <c r="FD1013" s="42"/>
    </row>
    <row r="1014" spans="2:160">
      <c r="B1014" s="28">
        <f t="shared" si="102"/>
        <v>0</v>
      </c>
      <c r="C1014" s="28" t="str">
        <f t="shared" si="103"/>
        <v/>
      </c>
      <c r="D1014" s="28" t="str">
        <f t="shared" si="104"/>
        <v/>
      </c>
      <c r="E1014" s="28">
        <f t="shared" si="105"/>
        <v>0</v>
      </c>
      <c r="F1014" s="28">
        <f t="shared" si="106"/>
        <v>0</v>
      </c>
      <c r="G1014" s="28" t="str">
        <f t="shared" si="107"/>
        <v/>
      </c>
      <c r="H1014" s="45">
        <f>IF(AND(M1014&gt;0,M1014&lt;=STATS!$C$22),1,"")</f>
        <v>1</v>
      </c>
      <c r="J1014" s="11">
        <v>1013</v>
      </c>
      <c r="K1014">
        <v>46.109369999999998</v>
      </c>
      <c r="L1014">
        <v>-91.222999999999999</v>
      </c>
      <c r="M1014" s="4">
        <v>3</v>
      </c>
      <c r="N1014" s="4" t="s">
        <v>225</v>
      </c>
      <c r="R1014" s="7"/>
      <c r="S1014" s="7"/>
      <c r="T1014" s="12"/>
      <c r="U1014" s="12"/>
      <c r="V1014" s="12"/>
      <c r="W1014" s="12"/>
      <c r="EZ1014" s="42"/>
      <c r="FA1014" s="42"/>
      <c r="FB1014" s="42"/>
      <c r="FC1014" s="42"/>
      <c r="FD1014" s="42"/>
    </row>
    <row r="1015" spans="2:160">
      <c r="B1015" s="28">
        <f t="shared" si="102"/>
        <v>0</v>
      </c>
      <c r="C1015" s="28" t="str">
        <f t="shared" si="103"/>
        <v/>
      </c>
      <c r="D1015" s="28" t="str">
        <f t="shared" si="104"/>
        <v/>
      </c>
      <c r="E1015" s="28">
        <f t="shared" si="105"/>
        <v>0</v>
      </c>
      <c r="F1015" s="28">
        <f t="shared" si="106"/>
        <v>0</v>
      </c>
      <c r="G1015" s="28" t="str">
        <f t="shared" si="107"/>
        <v/>
      </c>
      <c r="H1015" s="45">
        <f>IF(AND(M1015&gt;0,M1015&lt;=STATS!$C$22),1,"")</f>
        <v>1</v>
      </c>
      <c r="J1015" s="11">
        <v>1014</v>
      </c>
      <c r="K1015">
        <v>46.109380000000002</v>
      </c>
      <c r="L1015">
        <v>-91.222160000000002</v>
      </c>
      <c r="M1015" s="4">
        <v>2</v>
      </c>
      <c r="N1015" s="4" t="s">
        <v>225</v>
      </c>
      <c r="R1015" s="7"/>
      <c r="S1015" s="7"/>
      <c r="T1015" s="12"/>
      <c r="U1015" s="12"/>
      <c r="V1015" s="12"/>
      <c r="W1015" s="12"/>
      <c r="EZ1015" s="42"/>
      <c r="FA1015" s="42"/>
      <c r="FB1015" s="42"/>
      <c r="FC1015" s="42"/>
      <c r="FD1015" s="42"/>
    </row>
    <row r="1016" spans="2:160">
      <c r="B1016" s="28">
        <f t="shared" si="102"/>
        <v>0</v>
      </c>
      <c r="C1016" s="28" t="str">
        <f t="shared" si="103"/>
        <v/>
      </c>
      <c r="D1016" s="28" t="str">
        <f t="shared" si="104"/>
        <v/>
      </c>
      <c r="E1016" s="28">
        <f t="shared" si="105"/>
        <v>0</v>
      </c>
      <c r="F1016" s="28">
        <f t="shared" si="106"/>
        <v>0</v>
      </c>
      <c r="G1016" s="28" t="str">
        <f t="shared" si="107"/>
        <v/>
      </c>
      <c r="H1016" s="45">
        <f>IF(AND(M1016&gt;0,M1016&lt;=STATS!$C$22),1,"")</f>
        <v>1</v>
      </c>
      <c r="J1016" s="11">
        <v>1015</v>
      </c>
      <c r="K1016">
        <v>46.109389999999998</v>
      </c>
      <c r="L1016">
        <v>-91.221320000000006</v>
      </c>
      <c r="M1016" s="4">
        <v>13</v>
      </c>
      <c r="N1016" s="4" t="s">
        <v>223</v>
      </c>
      <c r="R1016" s="7"/>
      <c r="S1016" s="7"/>
      <c r="T1016" s="12"/>
      <c r="U1016" s="12"/>
      <c r="V1016" s="12"/>
      <c r="W1016" s="12"/>
      <c r="EZ1016" s="42"/>
      <c r="FA1016" s="42"/>
      <c r="FB1016" s="42"/>
      <c r="FC1016" s="42"/>
      <c r="FD1016" s="42"/>
    </row>
    <row r="1017" spans="2:160">
      <c r="B1017" s="28">
        <f t="shared" si="102"/>
        <v>0</v>
      </c>
      <c r="C1017" s="28" t="str">
        <f t="shared" si="103"/>
        <v/>
      </c>
      <c r="D1017" s="28" t="str">
        <f t="shared" si="104"/>
        <v/>
      </c>
      <c r="E1017" s="28">
        <f t="shared" si="105"/>
        <v>0</v>
      </c>
      <c r="F1017" s="28">
        <f t="shared" si="106"/>
        <v>0</v>
      </c>
      <c r="G1017" s="28" t="str">
        <f t="shared" si="107"/>
        <v/>
      </c>
      <c r="H1017" s="45">
        <f>IF(AND(M1017&gt;0,M1017&lt;=STATS!$C$22),1,"")</f>
        <v>1</v>
      </c>
      <c r="J1017" s="11">
        <v>1016</v>
      </c>
      <c r="K1017">
        <v>46.109400000000001</v>
      </c>
      <c r="L1017">
        <v>-91.220470000000006</v>
      </c>
      <c r="M1017" s="4">
        <v>9</v>
      </c>
      <c r="N1017" s="4" t="s">
        <v>224</v>
      </c>
      <c r="R1017" s="7"/>
      <c r="S1017" s="7"/>
      <c r="T1017" s="12"/>
      <c r="U1017" s="12"/>
      <c r="V1017" s="12"/>
      <c r="W1017" s="12"/>
      <c r="EZ1017" s="42"/>
      <c r="FA1017" s="42"/>
      <c r="FB1017" s="42"/>
      <c r="FC1017" s="42"/>
      <c r="FD1017" s="42"/>
    </row>
    <row r="1018" spans="2:160">
      <c r="B1018" s="28">
        <f t="shared" si="102"/>
        <v>0</v>
      </c>
      <c r="C1018" s="28" t="str">
        <f t="shared" si="103"/>
        <v/>
      </c>
      <c r="D1018" s="28" t="str">
        <f t="shared" si="104"/>
        <v/>
      </c>
      <c r="E1018" s="28">
        <f t="shared" si="105"/>
        <v>0</v>
      </c>
      <c r="F1018" s="28">
        <f t="shared" si="106"/>
        <v>0</v>
      </c>
      <c r="G1018" s="28" t="str">
        <f t="shared" si="107"/>
        <v/>
      </c>
      <c r="H1018" s="45">
        <f>IF(AND(M1018&gt;0,M1018&lt;=STATS!$C$22),1,"")</f>
        <v>1</v>
      </c>
      <c r="J1018" s="11">
        <v>1017</v>
      </c>
      <c r="K1018">
        <v>46.109430000000003</v>
      </c>
      <c r="L1018">
        <v>-91.217950000000002</v>
      </c>
      <c r="M1018" s="4">
        <v>8</v>
      </c>
      <c r="N1018" s="4" t="s">
        <v>223</v>
      </c>
      <c r="R1018" s="7"/>
      <c r="S1018" s="7"/>
      <c r="T1018" s="12"/>
      <c r="U1018" s="12"/>
      <c r="V1018" s="12"/>
      <c r="W1018" s="12"/>
      <c r="EZ1018" s="42"/>
      <c r="FA1018" s="42"/>
      <c r="FB1018" s="42"/>
      <c r="FC1018" s="42"/>
      <c r="FD1018" s="42"/>
    </row>
    <row r="1019" spans="2:160">
      <c r="B1019" s="28">
        <f t="shared" si="102"/>
        <v>0</v>
      </c>
      <c r="C1019" s="28" t="str">
        <f t="shared" si="103"/>
        <v/>
      </c>
      <c r="D1019" s="28" t="str">
        <f t="shared" si="104"/>
        <v/>
      </c>
      <c r="E1019" s="28" t="str">
        <f t="shared" si="105"/>
        <v/>
      </c>
      <c r="F1019" s="28" t="str">
        <f t="shared" si="106"/>
        <v/>
      </c>
      <c r="G1019" s="28" t="str">
        <f t="shared" si="107"/>
        <v/>
      </c>
      <c r="H1019" s="45" t="str">
        <f>IF(AND(M1019&gt;0,M1019&lt;=STATS!$C$22),1,"")</f>
        <v/>
      </c>
      <c r="J1019" s="11">
        <v>1018</v>
      </c>
      <c r="K1019">
        <v>46.109439999999999</v>
      </c>
      <c r="L1019">
        <v>-91.217110000000005</v>
      </c>
      <c r="M1019" s="4">
        <v>19</v>
      </c>
      <c r="R1019" s="7"/>
      <c r="S1019" s="7"/>
      <c r="T1019" s="12"/>
      <c r="U1019" s="12"/>
      <c r="V1019" s="12"/>
      <c r="W1019" s="12"/>
      <c r="EZ1019" s="42"/>
      <c r="FA1019" s="42"/>
      <c r="FB1019" s="42"/>
      <c r="FC1019" s="42"/>
      <c r="FD1019" s="42"/>
    </row>
    <row r="1020" spans="2:160">
      <c r="B1020" s="28">
        <f t="shared" si="102"/>
        <v>0</v>
      </c>
      <c r="C1020" s="28" t="str">
        <f t="shared" si="103"/>
        <v/>
      </c>
      <c r="D1020" s="28" t="str">
        <f t="shared" si="104"/>
        <v/>
      </c>
      <c r="E1020" s="28" t="str">
        <f t="shared" si="105"/>
        <v/>
      </c>
      <c r="F1020" s="28" t="str">
        <f t="shared" si="106"/>
        <v/>
      </c>
      <c r="G1020" s="28" t="str">
        <f t="shared" si="107"/>
        <v/>
      </c>
      <c r="H1020" s="45" t="str">
        <f>IF(AND(M1020&gt;0,M1020&lt;=STATS!$C$22),1,"")</f>
        <v/>
      </c>
      <c r="J1020" s="11">
        <v>1019</v>
      </c>
      <c r="K1020">
        <v>46.109450000000002</v>
      </c>
      <c r="L1020">
        <v>-91.216269999999994</v>
      </c>
      <c r="M1020" s="4">
        <v>23</v>
      </c>
      <c r="R1020" s="7"/>
      <c r="S1020" s="7"/>
      <c r="T1020" s="12"/>
      <c r="U1020" s="12"/>
      <c r="V1020" s="12"/>
      <c r="W1020" s="12"/>
      <c r="EZ1020" s="42"/>
      <c r="FA1020" s="42"/>
      <c r="FB1020" s="42"/>
      <c r="FC1020" s="42"/>
      <c r="FD1020" s="42"/>
    </row>
    <row r="1021" spans="2:160">
      <c r="B1021" s="28">
        <f t="shared" si="102"/>
        <v>0</v>
      </c>
      <c r="C1021" s="28" t="str">
        <f t="shared" si="103"/>
        <v/>
      </c>
      <c r="D1021" s="28" t="str">
        <f t="shared" si="104"/>
        <v/>
      </c>
      <c r="E1021" s="28" t="str">
        <f t="shared" si="105"/>
        <v/>
      </c>
      <c r="F1021" s="28" t="str">
        <f t="shared" si="106"/>
        <v/>
      </c>
      <c r="G1021" s="28" t="str">
        <f t="shared" si="107"/>
        <v/>
      </c>
      <c r="H1021" s="45" t="str">
        <f>IF(AND(M1021&gt;0,M1021&lt;=STATS!$C$22),1,"")</f>
        <v/>
      </c>
      <c r="J1021" s="11">
        <v>1020</v>
      </c>
      <c r="K1021">
        <v>46.109459999999999</v>
      </c>
      <c r="L1021">
        <v>-91.215429999999998</v>
      </c>
      <c r="M1021" s="4">
        <v>26</v>
      </c>
      <c r="R1021" s="7"/>
      <c r="S1021" s="7"/>
      <c r="T1021" s="12"/>
      <c r="U1021" s="12"/>
      <c r="V1021" s="12"/>
      <c r="W1021" s="12"/>
      <c r="EZ1021" s="42"/>
      <c r="FA1021" s="42"/>
      <c r="FB1021" s="42"/>
      <c r="FC1021" s="42"/>
      <c r="FD1021" s="42"/>
    </row>
    <row r="1022" spans="2:160">
      <c r="B1022" s="28">
        <f t="shared" si="102"/>
        <v>0</v>
      </c>
      <c r="C1022" s="28" t="str">
        <f t="shared" si="103"/>
        <v/>
      </c>
      <c r="D1022" s="28" t="str">
        <f t="shared" si="104"/>
        <v/>
      </c>
      <c r="E1022" s="28" t="str">
        <f t="shared" si="105"/>
        <v/>
      </c>
      <c r="F1022" s="28" t="str">
        <f t="shared" si="106"/>
        <v/>
      </c>
      <c r="G1022" s="28" t="str">
        <f t="shared" si="107"/>
        <v/>
      </c>
      <c r="H1022" s="45" t="str">
        <f>IF(AND(M1022&gt;0,M1022&lt;=STATS!$C$22),1,"")</f>
        <v/>
      </c>
      <c r="J1022" s="11">
        <v>1021</v>
      </c>
      <c r="K1022">
        <v>46.109459999999999</v>
      </c>
      <c r="L1022">
        <v>-91.214590000000001</v>
      </c>
      <c r="M1022" s="4">
        <v>25.5</v>
      </c>
      <c r="R1022" s="7"/>
      <c r="S1022" s="7"/>
      <c r="T1022" s="12"/>
      <c r="U1022" s="12"/>
      <c r="V1022" s="12"/>
      <c r="W1022" s="12"/>
      <c r="EZ1022" s="42"/>
      <c r="FA1022" s="42"/>
      <c r="FB1022" s="42"/>
      <c r="FC1022" s="42"/>
      <c r="FD1022" s="42"/>
    </row>
    <row r="1023" spans="2:160">
      <c r="B1023" s="28">
        <f t="shared" si="102"/>
        <v>0</v>
      </c>
      <c r="C1023" s="28" t="str">
        <f t="shared" si="103"/>
        <v/>
      </c>
      <c r="D1023" s="28" t="str">
        <f t="shared" si="104"/>
        <v/>
      </c>
      <c r="E1023" s="28">
        <f t="shared" si="105"/>
        <v>0</v>
      </c>
      <c r="F1023" s="28">
        <f t="shared" si="106"/>
        <v>0</v>
      </c>
      <c r="G1023" s="28" t="str">
        <f t="shared" si="107"/>
        <v/>
      </c>
      <c r="H1023" s="45">
        <f>IF(AND(M1023&gt;0,M1023&lt;=STATS!$C$22),1,"")</f>
        <v>1</v>
      </c>
      <c r="J1023" s="11">
        <v>1022</v>
      </c>
      <c r="K1023">
        <v>46.109479999999998</v>
      </c>
      <c r="L1023">
        <v>-91.212909999999994</v>
      </c>
      <c r="M1023" s="4">
        <v>9</v>
      </c>
      <c r="N1023" s="4" t="s">
        <v>223</v>
      </c>
      <c r="R1023" s="7"/>
      <c r="S1023" s="7"/>
      <c r="T1023" s="12"/>
      <c r="U1023" s="12"/>
      <c r="V1023" s="12"/>
      <c r="W1023" s="12"/>
      <c r="EZ1023" s="42"/>
      <c r="FA1023" s="42"/>
      <c r="FB1023" s="42"/>
      <c r="FC1023" s="42"/>
      <c r="FD1023" s="42"/>
    </row>
    <row r="1024" spans="2:160">
      <c r="B1024" s="28">
        <f t="shared" si="102"/>
        <v>1</v>
      </c>
      <c r="C1024" s="28">
        <f t="shared" si="103"/>
        <v>1</v>
      </c>
      <c r="D1024" s="28" t="str">
        <f t="shared" si="104"/>
        <v/>
      </c>
      <c r="E1024" s="28">
        <f t="shared" si="105"/>
        <v>1</v>
      </c>
      <c r="F1024" s="28">
        <f t="shared" si="106"/>
        <v>0</v>
      </c>
      <c r="G1024" s="28">
        <f t="shared" si="107"/>
        <v>11</v>
      </c>
      <c r="H1024" s="45">
        <f>IF(AND(M1024&gt;0,M1024&lt;=STATS!$C$22),1,"")</f>
        <v>1</v>
      </c>
      <c r="J1024" s="11">
        <v>1023</v>
      </c>
      <c r="K1024">
        <v>46.109490000000001</v>
      </c>
      <c r="L1024">
        <v>-91.212069999999997</v>
      </c>
      <c r="M1024" s="4">
        <v>11</v>
      </c>
      <c r="N1024" s="4" t="s">
        <v>224</v>
      </c>
      <c r="R1024" s="7"/>
      <c r="S1024" s="7">
        <v>1</v>
      </c>
      <c r="T1024" s="12"/>
      <c r="U1024" s="12"/>
      <c r="V1024" s="12"/>
      <c r="W1024" s="12"/>
      <c r="EZ1024" s="42"/>
      <c r="FA1024" s="42"/>
      <c r="FB1024" s="42"/>
      <c r="FC1024" s="42"/>
      <c r="FD1024" s="42"/>
    </row>
    <row r="1025" spans="2:160">
      <c r="B1025" s="28">
        <f t="shared" si="102"/>
        <v>0</v>
      </c>
      <c r="C1025" s="28" t="str">
        <f t="shared" si="103"/>
        <v/>
      </c>
      <c r="D1025" s="28" t="str">
        <f t="shared" si="104"/>
        <v/>
      </c>
      <c r="E1025" s="28">
        <f t="shared" si="105"/>
        <v>0</v>
      </c>
      <c r="F1025" s="28">
        <f t="shared" si="106"/>
        <v>0</v>
      </c>
      <c r="G1025" s="28" t="str">
        <f t="shared" si="107"/>
        <v/>
      </c>
      <c r="H1025" s="45">
        <f>IF(AND(M1025&gt;0,M1025&lt;=STATS!$C$22),1,"")</f>
        <v>1</v>
      </c>
      <c r="J1025" s="11">
        <v>1024</v>
      </c>
      <c r="K1025">
        <v>46.109499999999997</v>
      </c>
      <c r="L1025">
        <v>-91.211219999999997</v>
      </c>
      <c r="M1025" s="4">
        <v>15</v>
      </c>
      <c r="N1025" s="4" t="s">
        <v>223</v>
      </c>
      <c r="R1025" s="7"/>
      <c r="S1025" s="7"/>
      <c r="T1025" s="12"/>
      <c r="U1025" s="12"/>
      <c r="V1025" s="12"/>
      <c r="W1025" s="12"/>
      <c r="EZ1025" s="42"/>
      <c r="FA1025" s="42"/>
      <c r="FB1025" s="42"/>
      <c r="FC1025" s="42"/>
      <c r="FD1025" s="42"/>
    </row>
    <row r="1026" spans="2:160">
      <c r="B1026" s="28">
        <f t="shared" ref="B1026:B1089" si="108">COUNT(R1026:EY1026,FE1026:FM1026)</f>
        <v>1</v>
      </c>
      <c r="C1026" s="28">
        <f t="shared" ref="C1026:C1089" si="109">IF(COUNT(R1026:EY1026,FE1026:FM1026)&gt;0,COUNT(R1026:EY1026,FE1026:FM1026),"")</f>
        <v>1</v>
      </c>
      <c r="D1026" s="28" t="str">
        <f t="shared" ref="D1026:D1089" si="110">IF(COUNT(T1026:BJ1026,BL1026:BT1026,BV1026:CB1026,CD1026:EY1026,FE1026:FM1026)&gt;0,COUNT(T1026:BJ1026,BL1026:BT1026,BV1026:CB1026,CD1026:EY1026,FE1026:FM1026),"")</f>
        <v/>
      </c>
      <c r="E1026" s="28">
        <f t="shared" ref="E1026:E1089" si="111">IF(H1026=1,COUNT(R1026:EY1026,FE1026:FM1026),"")</f>
        <v>1</v>
      </c>
      <c r="F1026" s="28">
        <f t="shared" ref="F1026:F1089" si="112">IF(H1026=1,COUNT(T1026:BJ1026,BL1026:BT1026,BV1026:CB1026,CD1026:EY1026,FE1026:FM1026),"")</f>
        <v>0</v>
      </c>
      <c r="G1026" s="28">
        <f t="shared" ref="G1026:G1089" si="113">IF($B1026&gt;=1,$M1026,"")</f>
        <v>11.5</v>
      </c>
      <c r="H1026" s="45">
        <f>IF(AND(M1026&gt;0,M1026&lt;=STATS!$C$22),1,"")</f>
        <v>1</v>
      </c>
      <c r="J1026" s="11">
        <v>1025</v>
      </c>
      <c r="K1026">
        <v>46.10951</v>
      </c>
      <c r="L1026">
        <v>-91.210380000000001</v>
      </c>
      <c r="M1026" s="4">
        <v>11.5</v>
      </c>
      <c r="N1026" s="4" t="s">
        <v>223</v>
      </c>
      <c r="R1026" s="7"/>
      <c r="S1026" s="7">
        <v>2</v>
      </c>
      <c r="T1026" s="12"/>
      <c r="U1026" s="12"/>
      <c r="V1026" s="12"/>
      <c r="W1026" s="12"/>
      <c r="EZ1026" s="42"/>
      <c r="FA1026" s="42"/>
      <c r="FB1026" s="42"/>
      <c r="FC1026" s="42"/>
      <c r="FD1026" s="42"/>
    </row>
    <row r="1027" spans="2:160">
      <c r="B1027" s="28">
        <f t="shared" si="108"/>
        <v>0</v>
      </c>
      <c r="C1027" s="28" t="str">
        <f t="shared" si="109"/>
        <v/>
      </c>
      <c r="D1027" s="28" t="str">
        <f t="shared" si="110"/>
        <v/>
      </c>
      <c r="E1027" s="28">
        <f t="shared" si="111"/>
        <v>0</v>
      </c>
      <c r="F1027" s="28">
        <f t="shared" si="112"/>
        <v>0</v>
      </c>
      <c r="G1027" s="28" t="str">
        <f t="shared" si="113"/>
        <v/>
      </c>
      <c r="H1027" s="45">
        <f>IF(AND(M1027&gt;0,M1027&lt;=STATS!$C$22),1,"")</f>
        <v>1</v>
      </c>
      <c r="J1027" s="11">
        <v>1026</v>
      </c>
      <c r="K1027">
        <v>46.109520000000003</v>
      </c>
      <c r="L1027">
        <v>-91.209540000000004</v>
      </c>
      <c r="M1027" s="4">
        <v>13</v>
      </c>
      <c r="N1027" s="4" t="s">
        <v>223</v>
      </c>
      <c r="R1027" s="7"/>
      <c r="S1027" s="7"/>
      <c r="T1027" s="12"/>
      <c r="U1027" s="12"/>
      <c r="V1027" s="12"/>
      <c r="W1027" s="12"/>
      <c r="EZ1027" s="42"/>
      <c r="FA1027" s="42"/>
      <c r="FB1027" s="42"/>
      <c r="FC1027" s="42"/>
      <c r="FD1027" s="42"/>
    </row>
    <row r="1028" spans="2:160">
      <c r="B1028" s="28">
        <f t="shared" si="108"/>
        <v>0</v>
      </c>
      <c r="C1028" s="28" t="str">
        <f t="shared" si="109"/>
        <v/>
      </c>
      <c r="D1028" s="28" t="str">
        <f t="shared" si="110"/>
        <v/>
      </c>
      <c r="E1028" s="28">
        <f t="shared" si="111"/>
        <v>0</v>
      </c>
      <c r="F1028" s="28">
        <f t="shared" si="112"/>
        <v>0</v>
      </c>
      <c r="G1028" s="28" t="str">
        <f t="shared" si="113"/>
        <v/>
      </c>
      <c r="H1028" s="45">
        <f>IF(AND(M1028&gt;0,M1028&lt;=STATS!$C$22),1,"")</f>
        <v>1</v>
      </c>
      <c r="J1028" s="11">
        <v>1027</v>
      </c>
      <c r="K1028">
        <v>46.109529999999999</v>
      </c>
      <c r="L1028">
        <v>-91.208699999999993</v>
      </c>
      <c r="M1028" s="4">
        <v>15.5</v>
      </c>
      <c r="N1028" s="4" t="s">
        <v>223</v>
      </c>
      <c r="R1028" s="7"/>
      <c r="S1028" s="7"/>
      <c r="T1028" s="12"/>
      <c r="U1028" s="12"/>
      <c r="V1028" s="12"/>
      <c r="W1028" s="12"/>
      <c r="EZ1028" s="42"/>
      <c r="FA1028" s="42"/>
      <c r="FB1028" s="42"/>
      <c r="FC1028" s="42"/>
      <c r="FD1028" s="42"/>
    </row>
    <row r="1029" spans="2:160">
      <c r="B1029" s="28">
        <f t="shared" si="108"/>
        <v>1</v>
      </c>
      <c r="C1029" s="28">
        <f t="shared" si="109"/>
        <v>1</v>
      </c>
      <c r="D1029" s="28" t="str">
        <f t="shared" si="110"/>
        <v/>
      </c>
      <c r="E1029" s="28">
        <f t="shared" si="111"/>
        <v>1</v>
      </c>
      <c r="F1029" s="28">
        <f t="shared" si="112"/>
        <v>0</v>
      </c>
      <c r="G1029" s="28">
        <f t="shared" si="113"/>
        <v>10</v>
      </c>
      <c r="H1029" s="45">
        <f>IF(AND(M1029&gt;0,M1029&lt;=STATS!$C$22),1,"")</f>
        <v>1</v>
      </c>
      <c r="J1029" s="11">
        <v>1028</v>
      </c>
      <c r="K1029">
        <v>46.109540000000003</v>
      </c>
      <c r="L1029">
        <v>-91.207859999999997</v>
      </c>
      <c r="M1029" s="4">
        <v>10</v>
      </c>
      <c r="N1029" s="4" t="s">
        <v>223</v>
      </c>
      <c r="R1029" s="7"/>
      <c r="S1029" s="7">
        <v>1</v>
      </c>
      <c r="T1029" s="12"/>
      <c r="U1029" s="12"/>
      <c r="V1029" s="12"/>
      <c r="W1029" s="12"/>
      <c r="EZ1029" s="42"/>
      <c r="FA1029" s="42"/>
      <c r="FB1029" s="42"/>
      <c r="FC1029" s="42"/>
      <c r="FD1029" s="42"/>
    </row>
    <row r="1030" spans="2:160">
      <c r="B1030" s="28">
        <f t="shared" si="108"/>
        <v>0</v>
      </c>
      <c r="C1030" s="28" t="str">
        <f t="shared" si="109"/>
        <v/>
      </c>
      <c r="D1030" s="28" t="str">
        <f t="shared" si="110"/>
        <v/>
      </c>
      <c r="E1030" s="28">
        <f t="shared" si="111"/>
        <v>0</v>
      </c>
      <c r="F1030" s="28">
        <f t="shared" si="112"/>
        <v>0</v>
      </c>
      <c r="G1030" s="28" t="str">
        <f t="shared" si="113"/>
        <v/>
      </c>
      <c r="H1030" s="45">
        <f>IF(AND(M1030&gt;0,M1030&lt;=STATS!$C$22),1,"")</f>
        <v>1</v>
      </c>
      <c r="J1030" s="11">
        <v>1029</v>
      </c>
      <c r="K1030">
        <v>46.109540000000003</v>
      </c>
      <c r="L1030">
        <v>-91.20702</v>
      </c>
      <c r="M1030" s="4">
        <v>4.5</v>
      </c>
      <c r="N1030" s="4" t="s">
        <v>223</v>
      </c>
      <c r="R1030" s="7"/>
      <c r="S1030" s="7"/>
      <c r="T1030" s="12"/>
      <c r="U1030" s="12"/>
      <c r="V1030" s="12"/>
      <c r="W1030" s="12"/>
      <c r="EZ1030" s="42"/>
      <c r="FA1030" s="42"/>
      <c r="FB1030" s="42"/>
      <c r="FC1030" s="42"/>
      <c r="FD1030" s="42"/>
    </row>
    <row r="1031" spans="2:160">
      <c r="B1031" s="28">
        <f t="shared" si="108"/>
        <v>0</v>
      </c>
      <c r="C1031" s="28" t="str">
        <f t="shared" si="109"/>
        <v/>
      </c>
      <c r="D1031" s="28" t="str">
        <f t="shared" si="110"/>
        <v/>
      </c>
      <c r="E1031" s="28">
        <f t="shared" si="111"/>
        <v>0</v>
      </c>
      <c r="F1031" s="28">
        <f t="shared" si="112"/>
        <v>0</v>
      </c>
      <c r="G1031" s="28" t="str">
        <f t="shared" si="113"/>
        <v/>
      </c>
      <c r="H1031" s="45">
        <f>IF(AND(M1031&gt;0,M1031&lt;=STATS!$C$22),1,"")</f>
        <v>1</v>
      </c>
      <c r="J1031" s="11">
        <v>1030</v>
      </c>
      <c r="K1031">
        <v>46.109920000000002</v>
      </c>
      <c r="L1031">
        <v>-91.227209999999999</v>
      </c>
      <c r="M1031" s="4">
        <v>1</v>
      </c>
      <c r="N1031" s="4" t="s">
        <v>223</v>
      </c>
      <c r="R1031" s="7"/>
      <c r="S1031" s="7"/>
      <c r="T1031" s="12"/>
      <c r="U1031" s="12"/>
      <c r="V1031" s="12"/>
      <c r="W1031" s="12"/>
      <c r="EZ1031" s="42"/>
      <c r="FA1031" s="42"/>
      <c r="FB1031" s="42"/>
      <c r="FC1031" s="42"/>
      <c r="FD1031" s="42"/>
    </row>
    <row r="1032" spans="2:160">
      <c r="B1032" s="28">
        <f t="shared" si="108"/>
        <v>0</v>
      </c>
      <c r="C1032" s="28" t="str">
        <f t="shared" si="109"/>
        <v/>
      </c>
      <c r="D1032" s="28" t="str">
        <f t="shared" si="110"/>
        <v/>
      </c>
      <c r="E1032" s="28">
        <f t="shared" si="111"/>
        <v>0</v>
      </c>
      <c r="F1032" s="28">
        <f t="shared" si="112"/>
        <v>0</v>
      </c>
      <c r="G1032" s="28" t="str">
        <f t="shared" si="113"/>
        <v/>
      </c>
      <c r="H1032" s="45">
        <f>IF(AND(M1032&gt;0,M1032&lt;=STATS!$C$22),1,"")</f>
        <v>1</v>
      </c>
      <c r="J1032" s="11">
        <v>1031</v>
      </c>
      <c r="K1032">
        <v>46.109920000000002</v>
      </c>
      <c r="L1032">
        <v>-91.226370000000003</v>
      </c>
      <c r="M1032" s="4">
        <v>7</v>
      </c>
      <c r="N1032" s="4" t="s">
        <v>223</v>
      </c>
      <c r="R1032" s="7"/>
      <c r="S1032" s="7"/>
      <c r="T1032" s="12"/>
      <c r="U1032" s="12"/>
      <c r="V1032" s="12"/>
      <c r="W1032" s="12"/>
      <c r="EZ1032" s="42"/>
      <c r="FA1032" s="42"/>
      <c r="FB1032" s="42"/>
      <c r="FC1032" s="42"/>
      <c r="FD1032" s="42"/>
    </row>
    <row r="1033" spans="2:160">
      <c r="B1033" s="28">
        <f t="shared" si="108"/>
        <v>0</v>
      </c>
      <c r="C1033" s="28" t="str">
        <f t="shared" si="109"/>
        <v/>
      </c>
      <c r="D1033" s="28" t="str">
        <f t="shared" si="110"/>
        <v/>
      </c>
      <c r="E1033" s="28">
        <f t="shared" si="111"/>
        <v>0</v>
      </c>
      <c r="F1033" s="28">
        <f t="shared" si="112"/>
        <v>0</v>
      </c>
      <c r="G1033" s="28" t="str">
        <f t="shared" si="113"/>
        <v/>
      </c>
      <c r="H1033" s="45">
        <f>IF(AND(M1033&gt;0,M1033&lt;=STATS!$C$22),1,"")</f>
        <v>1</v>
      </c>
      <c r="J1033" s="11">
        <v>1032</v>
      </c>
      <c r="K1033">
        <v>46.109929999999999</v>
      </c>
      <c r="L1033">
        <v>-91.225530000000006</v>
      </c>
      <c r="M1033" s="4">
        <v>12</v>
      </c>
      <c r="N1033" s="4" t="s">
        <v>225</v>
      </c>
      <c r="R1033" s="7"/>
      <c r="S1033" s="7"/>
      <c r="T1033" s="12"/>
      <c r="U1033" s="12"/>
      <c r="V1033" s="12"/>
      <c r="W1033" s="12"/>
      <c r="EZ1033" s="42"/>
      <c r="FA1033" s="42"/>
      <c r="FB1033" s="42"/>
      <c r="FC1033" s="42"/>
      <c r="FD1033" s="42"/>
    </row>
    <row r="1034" spans="2:160">
      <c r="B1034" s="28">
        <f t="shared" si="108"/>
        <v>0</v>
      </c>
      <c r="C1034" s="28" t="str">
        <f t="shared" si="109"/>
        <v/>
      </c>
      <c r="D1034" s="28" t="str">
        <f t="shared" si="110"/>
        <v/>
      </c>
      <c r="E1034" s="28" t="str">
        <f t="shared" si="111"/>
        <v/>
      </c>
      <c r="F1034" s="28" t="str">
        <f t="shared" si="112"/>
        <v/>
      </c>
      <c r="G1034" s="28" t="str">
        <f t="shared" si="113"/>
        <v/>
      </c>
      <c r="H1034" s="45" t="str">
        <f>IF(AND(M1034&gt;0,M1034&lt;=STATS!$C$22),1,"")</f>
        <v/>
      </c>
      <c r="J1034" s="11">
        <v>1033</v>
      </c>
      <c r="K1034">
        <v>46.109940000000002</v>
      </c>
      <c r="L1034">
        <v>-91.224689999999995</v>
      </c>
      <c r="M1034" s="4">
        <v>29.5</v>
      </c>
      <c r="R1034" s="7"/>
      <c r="S1034" s="7"/>
      <c r="T1034" s="12"/>
      <c r="U1034" s="12"/>
      <c r="V1034" s="12"/>
      <c r="W1034" s="12"/>
      <c r="EZ1034" s="42"/>
      <c r="FA1034" s="42"/>
      <c r="FB1034" s="42"/>
      <c r="FC1034" s="42"/>
      <c r="FD1034" s="42"/>
    </row>
    <row r="1035" spans="2:160">
      <c r="B1035" s="28">
        <f t="shared" si="108"/>
        <v>0</v>
      </c>
      <c r="C1035" s="28" t="str">
        <f t="shared" si="109"/>
        <v/>
      </c>
      <c r="D1035" s="28" t="str">
        <f t="shared" si="110"/>
        <v/>
      </c>
      <c r="E1035" s="28" t="str">
        <f t="shared" si="111"/>
        <v/>
      </c>
      <c r="F1035" s="28" t="str">
        <f t="shared" si="112"/>
        <v/>
      </c>
      <c r="G1035" s="28" t="str">
        <f t="shared" si="113"/>
        <v/>
      </c>
      <c r="H1035" s="45" t="str">
        <f>IF(AND(M1035&gt;0,M1035&lt;=STATS!$C$22),1,"")</f>
        <v/>
      </c>
      <c r="J1035" s="11">
        <v>1034</v>
      </c>
      <c r="K1035">
        <v>46.109949999999998</v>
      </c>
      <c r="L1035">
        <v>-91.223849999999999</v>
      </c>
      <c r="M1035" s="4">
        <v>29.5</v>
      </c>
      <c r="R1035" s="7"/>
      <c r="S1035" s="7"/>
      <c r="T1035" s="12"/>
      <c r="U1035" s="12"/>
      <c r="V1035" s="12"/>
      <c r="W1035" s="12"/>
      <c r="EZ1035" s="42"/>
      <c r="FA1035" s="42"/>
      <c r="FB1035" s="42"/>
      <c r="FC1035" s="42"/>
      <c r="FD1035" s="42"/>
    </row>
    <row r="1036" spans="2:160">
      <c r="B1036" s="28">
        <f t="shared" si="108"/>
        <v>0</v>
      </c>
      <c r="C1036" s="28" t="str">
        <f t="shared" si="109"/>
        <v/>
      </c>
      <c r="D1036" s="28" t="str">
        <f t="shared" si="110"/>
        <v/>
      </c>
      <c r="E1036" s="28" t="str">
        <f t="shared" si="111"/>
        <v/>
      </c>
      <c r="F1036" s="28" t="str">
        <f t="shared" si="112"/>
        <v/>
      </c>
      <c r="G1036" s="28" t="str">
        <f t="shared" si="113"/>
        <v/>
      </c>
      <c r="H1036" s="45" t="str">
        <f>IF(AND(M1036&gt;0,M1036&lt;=STATS!$C$22),1,"")</f>
        <v/>
      </c>
      <c r="J1036" s="11">
        <v>1035</v>
      </c>
      <c r="K1036">
        <v>46.109960000000001</v>
      </c>
      <c r="L1036">
        <v>-91.223010000000002</v>
      </c>
      <c r="M1036" s="4">
        <v>25.5</v>
      </c>
      <c r="R1036" s="7"/>
      <c r="S1036" s="7"/>
      <c r="T1036" s="12"/>
      <c r="U1036" s="12"/>
      <c r="V1036" s="12"/>
      <c r="W1036" s="12"/>
      <c r="EZ1036" s="42"/>
      <c r="FA1036" s="42"/>
      <c r="FB1036" s="42"/>
      <c r="FC1036" s="42"/>
      <c r="FD1036" s="42"/>
    </row>
    <row r="1037" spans="2:160">
      <c r="B1037" s="28">
        <f t="shared" si="108"/>
        <v>0</v>
      </c>
      <c r="C1037" s="28" t="str">
        <f t="shared" si="109"/>
        <v/>
      </c>
      <c r="D1037" s="28" t="str">
        <f t="shared" si="110"/>
        <v/>
      </c>
      <c r="E1037" s="28">
        <f t="shared" si="111"/>
        <v>0</v>
      </c>
      <c r="F1037" s="28">
        <f t="shared" si="112"/>
        <v>0</v>
      </c>
      <c r="G1037" s="28" t="str">
        <f t="shared" si="113"/>
        <v/>
      </c>
      <c r="H1037" s="45">
        <f>IF(AND(M1037&gt;0,M1037&lt;=STATS!$C$22),1,"")</f>
        <v>1</v>
      </c>
      <c r="J1037" s="11">
        <v>1036</v>
      </c>
      <c r="K1037">
        <v>46.110010000000003</v>
      </c>
      <c r="L1037">
        <v>-91.217960000000005</v>
      </c>
      <c r="M1037" s="4">
        <v>2</v>
      </c>
      <c r="N1037" s="4" t="s">
        <v>225</v>
      </c>
      <c r="R1037" s="7"/>
      <c r="S1037" s="7"/>
      <c r="T1037" s="12"/>
      <c r="U1037" s="12"/>
      <c r="V1037" s="12"/>
      <c r="W1037" s="12"/>
      <c r="EZ1037" s="42"/>
      <c r="FA1037" s="42"/>
      <c r="FB1037" s="42"/>
      <c r="FC1037" s="42"/>
      <c r="FD1037" s="42"/>
    </row>
    <row r="1038" spans="2:160">
      <c r="B1038" s="28">
        <f t="shared" si="108"/>
        <v>1</v>
      </c>
      <c r="C1038" s="28">
        <f t="shared" si="109"/>
        <v>1</v>
      </c>
      <c r="D1038" s="28" t="str">
        <f t="shared" si="110"/>
        <v/>
      </c>
      <c r="E1038" s="28">
        <f t="shared" si="111"/>
        <v>1</v>
      </c>
      <c r="F1038" s="28">
        <f t="shared" si="112"/>
        <v>0</v>
      </c>
      <c r="G1038" s="28">
        <f t="shared" si="113"/>
        <v>9</v>
      </c>
      <c r="H1038" s="45">
        <f>IF(AND(M1038&gt;0,M1038&lt;=STATS!$C$22),1,"")</f>
        <v>1</v>
      </c>
      <c r="J1038" s="11">
        <v>1037</v>
      </c>
      <c r="K1038">
        <v>46.110019999999999</v>
      </c>
      <c r="L1038">
        <v>-91.217119999999994</v>
      </c>
      <c r="M1038" s="4">
        <v>9</v>
      </c>
      <c r="N1038" s="4" t="s">
        <v>224</v>
      </c>
      <c r="R1038" s="7"/>
      <c r="S1038" s="7">
        <v>1</v>
      </c>
      <c r="T1038" s="12"/>
      <c r="U1038" s="12"/>
      <c r="V1038" s="12"/>
      <c r="W1038" s="12"/>
      <c r="EZ1038" s="42"/>
      <c r="FA1038" s="42"/>
      <c r="FB1038" s="42"/>
      <c r="FC1038" s="42"/>
      <c r="FD1038" s="42"/>
    </row>
    <row r="1039" spans="2:160">
      <c r="B1039" s="28">
        <f t="shared" si="108"/>
        <v>0</v>
      </c>
      <c r="C1039" s="28" t="str">
        <f t="shared" si="109"/>
        <v/>
      </c>
      <c r="D1039" s="28" t="str">
        <f t="shared" si="110"/>
        <v/>
      </c>
      <c r="E1039" s="28" t="str">
        <f t="shared" si="111"/>
        <v/>
      </c>
      <c r="F1039" s="28" t="str">
        <f t="shared" si="112"/>
        <v/>
      </c>
      <c r="G1039" s="28" t="str">
        <f t="shared" si="113"/>
        <v/>
      </c>
      <c r="H1039" s="45" t="str">
        <f>IF(AND(M1039&gt;0,M1039&lt;=STATS!$C$22),1,"")</f>
        <v/>
      </c>
      <c r="J1039" s="11">
        <v>1038</v>
      </c>
      <c r="K1039">
        <v>46.110030000000002</v>
      </c>
      <c r="L1039">
        <v>-91.216279999999998</v>
      </c>
      <c r="M1039" s="4">
        <v>24.5</v>
      </c>
      <c r="R1039" s="7"/>
      <c r="S1039" s="7"/>
      <c r="T1039" s="12"/>
      <c r="U1039" s="12"/>
      <c r="V1039" s="12"/>
      <c r="W1039" s="12"/>
      <c r="EZ1039" s="42"/>
      <c r="FA1039" s="42"/>
      <c r="FB1039" s="42"/>
      <c r="FC1039" s="42"/>
      <c r="FD1039" s="42"/>
    </row>
    <row r="1040" spans="2:160">
      <c r="B1040" s="28">
        <f t="shared" si="108"/>
        <v>0</v>
      </c>
      <c r="C1040" s="28" t="str">
        <f t="shared" si="109"/>
        <v/>
      </c>
      <c r="D1040" s="28" t="str">
        <f t="shared" si="110"/>
        <v/>
      </c>
      <c r="E1040" s="28" t="str">
        <f t="shared" si="111"/>
        <v/>
      </c>
      <c r="F1040" s="28" t="str">
        <f t="shared" si="112"/>
        <v/>
      </c>
      <c r="G1040" s="28" t="str">
        <f t="shared" si="113"/>
        <v/>
      </c>
      <c r="H1040" s="45" t="str">
        <f>IF(AND(M1040&gt;0,M1040&lt;=STATS!$C$22),1,"")</f>
        <v/>
      </c>
      <c r="J1040" s="11">
        <v>1039</v>
      </c>
      <c r="K1040">
        <v>46.110039999999998</v>
      </c>
      <c r="L1040">
        <v>-91.215440000000001</v>
      </c>
      <c r="M1040" s="4">
        <v>28</v>
      </c>
      <c r="R1040" s="7"/>
      <c r="S1040" s="7"/>
      <c r="T1040" s="12"/>
      <c r="U1040" s="12"/>
      <c r="V1040" s="12"/>
      <c r="W1040" s="12"/>
      <c r="EZ1040" s="42"/>
      <c r="FA1040" s="42"/>
      <c r="FB1040" s="42"/>
      <c r="FC1040" s="42"/>
      <c r="FD1040" s="42"/>
    </row>
    <row r="1041" spans="2:160">
      <c r="B1041" s="28">
        <f t="shared" si="108"/>
        <v>0</v>
      </c>
      <c r="C1041" s="28" t="str">
        <f t="shared" si="109"/>
        <v/>
      </c>
      <c r="D1041" s="28" t="str">
        <f t="shared" si="110"/>
        <v/>
      </c>
      <c r="E1041" s="28" t="str">
        <f t="shared" si="111"/>
        <v/>
      </c>
      <c r="F1041" s="28" t="str">
        <f t="shared" si="112"/>
        <v/>
      </c>
      <c r="G1041" s="28" t="str">
        <f t="shared" si="113"/>
        <v/>
      </c>
      <c r="H1041" s="45" t="str">
        <f>IF(AND(M1041&gt;0,M1041&lt;=STATS!$C$22),1,"")</f>
        <v/>
      </c>
      <c r="J1041" s="11">
        <v>1040</v>
      </c>
      <c r="K1041">
        <v>46.110050000000001</v>
      </c>
      <c r="L1041">
        <v>-91.214600000000004</v>
      </c>
      <c r="M1041" s="4">
        <v>23</v>
      </c>
      <c r="R1041" s="7"/>
      <c r="S1041" s="7"/>
      <c r="T1041" s="12"/>
      <c r="U1041" s="12"/>
      <c r="V1041" s="12"/>
      <c r="W1041" s="12"/>
      <c r="EZ1041" s="42"/>
      <c r="FA1041" s="42"/>
      <c r="FB1041" s="42"/>
      <c r="FC1041" s="42"/>
      <c r="FD1041" s="42"/>
    </row>
    <row r="1042" spans="2:160">
      <c r="B1042" s="28">
        <f t="shared" si="108"/>
        <v>0</v>
      </c>
      <c r="C1042" s="28" t="str">
        <f t="shared" si="109"/>
        <v/>
      </c>
      <c r="D1042" s="28" t="str">
        <f t="shared" si="110"/>
        <v/>
      </c>
      <c r="E1042" s="28">
        <f t="shared" si="111"/>
        <v>0</v>
      </c>
      <c r="F1042" s="28">
        <f t="shared" si="112"/>
        <v>0</v>
      </c>
      <c r="G1042" s="28" t="str">
        <f t="shared" si="113"/>
        <v/>
      </c>
      <c r="H1042" s="45">
        <f>IF(AND(M1042&gt;0,M1042&lt;=STATS!$C$22),1,"")</f>
        <v>1</v>
      </c>
      <c r="J1042" s="11">
        <v>1041</v>
      </c>
      <c r="K1042">
        <v>46.110059999999997</v>
      </c>
      <c r="L1042">
        <v>-91.213759999999994</v>
      </c>
      <c r="M1042" s="4">
        <v>5</v>
      </c>
      <c r="N1042" s="4" t="s">
        <v>225</v>
      </c>
      <c r="R1042" s="7"/>
      <c r="S1042" s="7"/>
      <c r="T1042" s="12"/>
      <c r="U1042" s="12"/>
      <c r="V1042" s="12"/>
      <c r="W1042" s="12"/>
      <c r="EZ1042" s="42"/>
      <c r="FA1042" s="42"/>
      <c r="FB1042" s="42"/>
      <c r="FC1042" s="42"/>
      <c r="FD1042" s="42"/>
    </row>
    <row r="1043" spans="2:160">
      <c r="B1043" s="28">
        <f t="shared" si="108"/>
        <v>1</v>
      </c>
      <c r="C1043" s="28">
        <f t="shared" si="109"/>
        <v>1</v>
      </c>
      <c r="D1043" s="28" t="str">
        <f t="shared" si="110"/>
        <v/>
      </c>
      <c r="E1043" s="28">
        <f t="shared" si="111"/>
        <v>1</v>
      </c>
      <c r="F1043" s="28">
        <f t="shared" si="112"/>
        <v>0</v>
      </c>
      <c r="G1043" s="28">
        <f t="shared" si="113"/>
        <v>7</v>
      </c>
      <c r="H1043" s="45">
        <f>IF(AND(M1043&gt;0,M1043&lt;=STATS!$C$22),1,"")</f>
        <v>1</v>
      </c>
      <c r="J1043" s="11">
        <v>1042</v>
      </c>
      <c r="K1043">
        <v>46.11007</v>
      </c>
      <c r="L1043">
        <v>-91.212919999999997</v>
      </c>
      <c r="M1043" s="4">
        <v>7</v>
      </c>
      <c r="N1043" s="4" t="s">
        <v>223</v>
      </c>
      <c r="R1043" s="7"/>
      <c r="S1043" s="7">
        <v>1</v>
      </c>
      <c r="T1043" s="12"/>
      <c r="U1043" s="12"/>
      <c r="V1043" s="12"/>
      <c r="W1043" s="12"/>
      <c r="EZ1043" s="42"/>
      <c r="FA1043" s="42"/>
      <c r="FB1043" s="42"/>
      <c r="FC1043" s="42"/>
      <c r="FD1043" s="42"/>
    </row>
    <row r="1044" spans="2:160">
      <c r="B1044" s="28">
        <f t="shared" si="108"/>
        <v>1</v>
      </c>
      <c r="C1044" s="28">
        <f t="shared" si="109"/>
        <v>1</v>
      </c>
      <c r="D1044" s="28" t="str">
        <f t="shared" si="110"/>
        <v/>
      </c>
      <c r="E1044" s="28">
        <f t="shared" si="111"/>
        <v>1</v>
      </c>
      <c r="F1044" s="28">
        <f t="shared" si="112"/>
        <v>0</v>
      </c>
      <c r="G1044" s="28">
        <f t="shared" si="113"/>
        <v>12</v>
      </c>
      <c r="H1044" s="45">
        <f>IF(AND(M1044&gt;0,M1044&lt;=STATS!$C$22),1,"")</f>
        <v>1</v>
      </c>
      <c r="J1044" s="11">
        <v>1043</v>
      </c>
      <c r="K1044">
        <v>46.110080000000004</v>
      </c>
      <c r="L1044">
        <v>-91.21208</v>
      </c>
      <c r="M1044" s="4">
        <v>12</v>
      </c>
      <c r="N1044" s="4" t="s">
        <v>223</v>
      </c>
      <c r="R1044" s="7"/>
      <c r="S1044" s="7">
        <v>2</v>
      </c>
      <c r="T1044" s="12"/>
      <c r="U1044" s="12"/>
      <c r="V1044" s="12"/>
      <c r="W1044" s="12"/>
      <c r="EZ1044" s="42"/>
      <c r="FA1044" s="42"/>
      <c r="FB1044" s="42"/>
      <c r="FC1044" s="42"/>
      <c r="FD1044" s="42"/>
    </row>
    <row r="1045" spans="2:160">
      <c r="B1045" s="28">
        <f t="shared" si="108"/>
        <v>1</v>
      </c>
      <c r="C1045" s="28">
        <f t="shared" si="109"/>
        <v>1</v>
      </c>
      <c r="D1045" s="28" t="str">
        <f t="shared" si="110"/>
        <v/>
      </c>
      <c r="E1045" s="28">
        <f t="shared" si="111"/>
        <v>1</v>
      </c>
      <c r="F1045" s="28">
        <f t="shared" si="112"/>
        <v>0</v>
      </c>
      <c r="G1045" s="28">
        <f t="shared" si="113"/>
        <v>13</v>
      </c>
      <c r="H1045" s="45">
        <f>IF(AND(M1045&gt;0,M1045&lt;=STATS!$C$22),1,"")</f>
        <v>1</v>
      </c>
      <c r="J1045" s="11">
        <v>1044</v>
      </c>
      <c r="K1045">
        <v>46.11009</v>
      </c>
      <c r="L1045">
        <v>-91.211240000000004</v>
      </c>
      <c r="M1045" s="4">
        <v>13</v>
      </c>
      <c r="N1045" s="4" t="s">
        <v>223</v>
      </c>
      <c r="R1045" s="7"/>
      <c r="S1045" s="7">
        <v>2</v>
      </c>
      <c r="T1045" s="12"/>
      <c r="U1045" s="12"/>
      <c r="V1045" s="12"/>
      <c r="W1045" s="12"/>
      <c r="EZ1045" s="42"/>
      <c r="FA1045" s="42"/>
      <c r="FB1045" s="42"/>
      <c r="FC1045" s="42"/>
      <c r="FD1045" s="42"/>
    </row>
    <row r="1046" spans="2:160">
      <c r="B1046" s="28">
        <f t="shared" si="108"/>
        <v>1</v>
      </c>
      <c r="C1046" s="28">
        <f t="shared" si="109"/>
        <v>1</v>
      </c>
      <c r="D1046" s="28" t="str">
        <f t="shared" si="110"/>
        <v/>
      </c>
      <c r="E1046" s="28">
        <f t="shared" si="111"/>
        <v>1</v>
      </c>
      <c r="F1046" s="28">
        <f t="shared" si="112"/>
        <v>0</v>
      </c>
      <c r="G1046" s="28">
        <f t="shared" si="113"/>
        <v>8.5</v>
      </c>
      <c r="H1046" s="45">
        <f>IF(AND(M1046&gt;0,M1046&lt;=STATS!$C$22),1,"")</f>
        <v>1</v>
      </c>
      <c r="J1046" s="11">
        <v>1045</v>
      </c>
      <c r="K1046">
        <v>46.11009</v>
      </c>
      <c r="L1046">
        <v>-91.210400000000007</v>
      </c>
      <c r="M1046" s="4">
        <v>8.5</v>
      </c>
      <c r="N1046" s="4" t="s">
        <v>223</v>
      </c>
      <c r="R1046" s="7"/>
      <c r="S1046" s="7">
        <v>3</v>
      </c>
      <c r="T1046" s="12"/>
      <c r="U1046" s="12"/>
      <c r="V1046" s="12"/>
      <c r="W1046" s="12"/>
      <c r="EZ1046" s="42"/>
      <c r="FA1046" s="42"/>
      <c r="FB1046" s="42"/>
      <c r="FC1046" s="42"/>
      <c r="FD1046" s="42"/>
    </row>
    <row r="1047" spans="2:160">
      <c r="B1047" s="28">
        <f t="shared" si="108"/>
        <v>1</v>
      </c>
      <c r="C1047" s="28">
        <f t="shared" si="109"/>
        <v>1</v>
      </c>
      <c r="D1047" s="28" t="str">
        <f t="shared" si="110"/>
        <v/>
      </c>
      <c r="E1047" s="28">
        <f t="shared" si="111"/>
        <v>1</v>
      </c>
      <c r="F1047" s="28">
        <f t="shared" si="112"/>
        <v>0</v>
      </c>
      <c r="G1047" s="28">
        <f t="shared" si="113"/>
        <v>10</v>
      </c>
      <c r="H1047" s="45">
        <f>IF(AND(M1047&gt;0,M1047&lt;=STATS!$C$22),1,"")</f>
        <v>1</v>
      </c>
      <c r="J1047" s="11">
        <v>1046</v>
      </c>
      <c r="K1047">
        <v>46.110100000000003</v>
      </c>
      <c r="L1047">
        <v>-91.209549999999993</v>
      </c>
      <c r="M1047" s="4">
        <v>10</v>
      </c>
      <c r="N1047" s="4" t="s">
        <v>223</v>
      </c>
      <c r="R1047" s="7"/>
      <c r="S1047" s="7">
        <v>1</v>
      </c>
      <c r="T1047" s="12"/>
      <c r="U1047" s="12"/>
      <c r="V1047" s="12"/>
      <c r="W1047" s="12"/>
      <c r="EZ1047" s="42"/>
      <c r="FA1047" s="42"/>
      <c r="FB1047" s="42"/>
      <c r="FC1047" s="42"/>
      <c r="FD1047" s="42"/>
    </row>
    <row r="1048" spans="2:160">
      <c r="B1048" s="28">
        <f t="shared" si="108"/>
        <v>0</v>
      </c>
      <c r="C1048" s="28" t="str">
        <f t="shared" si="109"/>
        <v/>
      </c>
      <c r="D1048" s="28" t="str">
        <f t="shared" si="110"/>
        <v/>
      </c>
      <c r="E1048" s="28">
        <f t="shared" si="111"/>
        <v>0</v>
      </c>
      <c r="F1048" s="28">
        <f t="shared" si="112"/>
        <v>0</v>
      </c>
      <c r="G1048" s="28" t="str">
        <f t="shared" si="113"/>
        <v/>
      </c>
      <c r="H1048" s="45">
        <f>IF(AND(M1048&gt;0,M1048&lt;=STATS!$C$22),1,"")</f>
        <v>1</v>
      </c>
      <c r="J1048" s="11">
        <v>1047</v>
      </c>
      <c r="K1048">
        <v>46.110109999999999</v>
      </c>
      <c r="L1048">
        <v>-91.208709999999996</v>
      </c>
      <c r="M1048" s="4">
        <v>13</v>
      </c>
      <c r="N1048" s="4" t="s">
        <v>223</v>
      </c>
      <c r="R1048" s="7"/>
      <c r="S1048" s="7"/>
      <c r="T1048" s="12"/>
      <c r="U1048" s="12"/>
      <c r="V1048" s="12"/>
      <c r="W1048" s="12"/>
      <c r="EZ1048" s="42"/>
      <c r="FA1048" s="42"/>
      <c r="FB1048" s="42"/>
      <c r="FC1048" s="42"/>
      <c r="FD1048" s="42"/>
    </row>
    <row r="1049" spans="2:160">
      <c r="B1049" s="28">
        <f t="shared" si="108"/>
        <v>1</v>
      </c>
      <c r="C1049" s="28">
        <f t="shared" si="109"/>
        <v>1</v>
      </c>
      <c r="D1049" s="28" t="str">
        <f t="shared" si="110"/>
        <v/>
      </c>
      <c r="E1049" s="28">
        <f t="shared" si="111"/>
        <v>1</v>
      </c>
      <c r="F1049" s="28">
        <f t="shared" si="112"/>
        <v>0</v>
      </c>
      <c r="G1049" s="28">
        <f t="shared" si="113"/>
        <v>13.5</v>
      </c>
      <c r="H1049" s="45">
        <f>IF(AND(M1049&gt;0,M1049&lt;=STATS!$C$22),1,"")</f>
        <v>1</v>
      </c>
      <c r="J1049" s="11">
        <v>1048</v>
      </c>
      <c r="K1049">
        <v>46.110120000000002</v>
      </c>
      <c r="L1049">
        <v>-91.20787</v>
      </c>
      <c r="M1049" s="4">
        <v>13.5</v>
      </c>
      <c r="N1049" s="4" t="s">
        <v>223</v>
      </c>
      <c r="R1049" s="7"/>
      <c r="S1049" s="7">
        <v>2</v>
      </c>
      <c r="T1049" s="12"/>
      <c r="U1049" s="12"/>
      <c r="V1049" s="12"/>
      <c r="W1049" s="12"/>
      <c r="EZ1049" s="42"/>
      <c r="FA1049" s="42"/>
      <c r="FB1049" s="42"/>
      <c r="FC1049" s="42"/>
      <c r="FD1049" s="42"/>
    </row>
    <row r="1050" spans="2:160">
      <c r="B1050" s="28">
        <f t="shared" si="108"/>
        <v>0</v>
      </c>
      <c r="C1050" s="28" t="str">
        <f t="shared" si="109"/>
        <v/>
      </c>
      <c r="D1050" s="28" t="str">
        <f t="shared" si="110"/>
        <v/>
      </c>
      <c r="E1050" s="28">
        <f t="shared" si="111"/>
        <v>0</v>
      </c>
      <c r="F1050" s="28">
        <f t="shared" si="112"/>
        <v>0</v>
      </c>
      <c r="G1050" s="28" t="str">
        <f t="shared" si="113"/>
        <v/>
      </c>
      <c r="H1050" s="45">
        <f>IF(AND(M1050&gt;0,M1050&lt;=STATS!$C$22),1,"")</f>
        <v>1</v>
      </c>
      <c r="J1050" s="11">
        <v>1049</v>
      </c>
      <c r="K1050">
        <v>46.110129999999998</v>
      </c>
      <c r="L1050">
        <v>-91.207030000000003</v>
      </c>
      <c r="M1050" s="4">
        <v>5.5</v>
      </c>
      <c r="N1050" s="4" t="s">
        <v>223</v>
      </c>
      <c r="R1050" s="7"/>
      <c r="S1050" s="7"/>
      <c r="T1050" s="12"/>
      <c r="U1050" s="12"/>
      <c r="V1050" s="12"/>
      <c r="W1050" s="12"/>
      <c r="EZ1050" s="42"/>
      <c r="FA1050" s="42"/>
      <c r="FB1050" s="42"/>
      <c r="FC1050" s="42"/>
      <c r="FD1050" s="42"/>
    </row>
    <row r="1051" spans="2:160">
      <c r="B1051" s="28">
        <f t="shared" si="108"/>
        <v>0</v>
      </c>
      <c r="C1051" s="28" t="str">
        <f t="shared" si="109"/>
        <v/>
      </c>
      <c r="D1051" s="28" t="str">
        <f t="shared" si="110"/>
        <v/>
      </c>
      <c r="E1051" s="28">
        <f t="shared" si="111"/>
        <v>0</v>
      </c>
      <c r="F1051" s="28">
        <f t="shared" si="112"/>
        <v>0</v>
      </c>
      <c r="G1051" s="28" t="str">
        <f t="shared" si="113"/>
        <v/>
      </c>
      <c r="H1051" s="45">
        <f>IF(AND(M1051&gt;0,M1051&lt;=STATS!$C$22),1,"")</f>
        <v>1</v>
      </c>
      <c r="J1051" s="11">
        <v>1050</v>
      </c>
      <c r="K1051">
        <v>46.110140000000001</v>
      </c>
      <c r="L1051">
        <v>-91.206190000000007</v>
      </c>
      <c r="M1051" s="4">
        <v>2</v>
      </c>
      <c r="N1051" s="4" t="s">
        <v>223</v>
      </c>
      <c r="R1051" s="7"/>
      <c r="S1051" s="7"/>
      <c r="T1051" s="12"/>
      <c r="U1051" s="12"/>
      <c r="V1051" s="12"/>
      <c r="W1051" s="12"/>
      <c r="EZ1051" s="42"/>
      <c r="FA1051" s="42"/>
      <c r="FB1051" s="42"/>
      <c r="FC1051" s="42"/>
      <c r="FD1051" s="42"/>
    </row>
    <row r="1052" spans="2:160">
      <c r="B1052" s="28">
        <f t="shared" si="108"/>
        <v>0</v>
      </c>
      <c r="C1052" s="28" t="str">
        <f t="shared" si="109"/>
        <v/>
      </c>
      <c r="D1052" s="28" t="str">
        <f t="shared" si="110"/>
        <v/>
      </c>
      <c r="E1052" s="28">
        <f t="shared" si="111"/>
        <v>0</v>
      </c>
      <c r="F1052" s="28">
        <f t="shared" si="112"/>
        <v>0</v>
      </c>
      <c r="G1052" s="28" t="str">
        <f t="shared" si="113"/>
        <v/>
      </c>
      <c r="H1052" s="45">
        <f>IF(AND(M1052&gt;0,M1052&lt;=STATS!$C$22),1,"")</f>
        <v>1</v>
      </c>
      <c r="J1052" s="11">
        <v>1051</v>
      </c>
      <c r="K1052">
        <v>46.110500000000002</v>
      </c>
      <c r="L1052">
        <v>-91.227230000000006</v>
      </c>
      <c r="M1052" s="4">
        <v>4.5</v>
      </c>
      <c r="N1052" s="4" t="s">
        <v>223</v>
      </c>
      <c r="R1052" s="7"/>
      <c r="S1052" s="7" t="s">
        <v>227</v>
      </c>
      <c r="T1052" s="12"/>
      <c r="U1052" s="12"/>
      <c r="V1052" s="12"/>
      <c r="W1052" s="12"/>
      <c r="EZ1052" s="42"/>
      <c r="FA1052" s="42"/>
      <c r="FB1052" s="42"/>
      <c r="FC1052" s="42"/>
      <c r="FD1052" s="42"/>
    </row>
    <row r="1053" spans="2:160">
      <c r="B1053" s="28">
        <f t="shared" si="108"/>
        <v>0</v>
      </c>
      <c r="C1053" s="28" t="str">
        <f t="shared" si="109"/>
        <v/>
      </c>
      <c r="D1053" s="28" t="str">
        <f t="shared" si="110"/>
        <v/>
      </c>
      <c r="E1053" s="28" t="str">
        <f t="shared" si="111"/>
        <v/>
      </c>
      <c r="F1053" s="28" t="str">
        <f t="shared" si="112"/>
        <v/>
      </c>
      <c r="G1053" s="28" t="str">
        <f t="shared" si="113"/>
        <v/>
      </c>
      <c r="H1053" s="45" t="str">
        <f>IF(AND(M1053&gt;0,M1053&lt;=STATS!$C$22),1,"")</f>
        <v/>
      </c>
      <c r="J1053" s="11">
        <v>1052</v>
      </c>
      <c r="K1053">
        <v>46.110509999999998</v>
      </c>
      <c r="L1053">
        <v>-91.226389999999995</v>
      </c>
      <c r="M1053" s="4">
        <v>19.5</v>
      </c>
      <c r="R1053" s="7"/>
      <c r="S1053" s="7"/>
      <c r="T1053" s="12"/>
      <c r="U1053" s="12"/>
      <c r="V1053" s="12"/>
      <c r="W1053" s="12"/>
      <c r="EZ1053" s="42"/>
      <c r="FA1053" s="42"/>
      <c r="FB1053" s="42"/>
      <c r="FC1053" s="42"/>
      <c r="FD1053" s="42"/>
    </row>
    <row r="1054" spans="2:160">
      <c r="B1054" s="28">
        <f t="shared" si="108"/>
        <v>0</v>
      </c>
      <c r="C1054" s="28" t="str">
        <f t="shared" si="109"/>
        <v/>
      </c>
      <c r="D1054" s="28" t="str">
        <f t="shared" si="110"/>
        <v/>
      </c>
      <c r="E1054" s="28" t="str">
        <f t="shared" si="111"/>
        <v/>
      </c>
      <c r="F1054" s="28" t="str">
        <f t="shared" si="112"/>
        <v/>
      </c>
      <c r="G1054" s="28" t="str">
        <f t="shared" si="113"/>
        <v/>
      </c>
      <c r="H1054" s="45" t="str">
        <f>IF(AND(M1054&gt;0,M1054&lt;=STATS!$C$22),1,"")</f>
        <v/>
      </c>
      <c r="J1054" s="11">
        <v>1053</v>
      </c>
      <c r="K1054">
        <v>46.110520000000001</v>
      </c>
      <c r="L1054">
        <v>-91.225549999999998</v>
      </c>
      <c r="M1054" s="4">
        <v>26</v>
      </c>
      <c r="R1054" s="7"/>
      <c r="S1054" s="7"/>
      <c r="T1054" s="12"/>
      <c r="U1054" s="12"/>
      <c r="V1054" s="12"/>
      <c r="W1054" s="12"/>
      <c r="EZ1054" s="42"/>
      <c r="FA1054" s="42"/>
      <c r="FB1054" s="42"/>
      <c r="FC1054" s="42"/>
      <c r="FD1054" s="42"/>
    </row>
    <row r="1055" spans="2:160">
      <c r="B1055" s="28">
        <f t="shared" si="108"/>
        <v>0</v>
      </c>
      <c r="C1055" s="28" t="str">
        <f t="shared" si="109"/>
        <v/>
      </c>
      <c r="D1055" s="28" t="str">
        <f t="shared" si="110"/>
        <v/>
      </c>
      <c r="E1055" s="28" t="str">
        <f t="shared" si="111"/>
        <v/>
      </c>
      <c r="F1055" s="28" t="str">
        <f t="shared" si="112"/>
        <v/>
      </c>
      <c r="G1055" s="28" t="str">
        <f t="shared" si="113"/>
        <v/>
      </c>
      <c r="H1055" s="45" t="str">
        <f>IF(AND(M1055&gt;0,M1055&lt;=STATS!$C$22),1,"")</f>
        <v/>
      </c>
      <c r="J1055" s="11">
        <v>1054</v>
      </c>
      <c r="K1055">
        <v>46.110529999999997</v>
      </c>
      <c r="L1055">
        <v>-91.224710000000002</v>
      </c>
      <c r="M1055" s="4">
        <v>29</v>
      </c>
      <c r="R1055" s="7"/>
      <c r="S1055" s="7"/>
      <c r="T1055" s="12"/>
      <c r="U1055" s="12"/>
      <c r="V1055" s="12"/>
      <c r="W1055" s="12"/>
      <c r="EZ1055" s="42"/>
      <c r="FA1055" s="42"/>
      <c r="FB1055" s="42"/>
      <c r="FC1055" s="42"/>
      <c r="FD1055" s="42"/>
    </row>
    <row r="1056" spans="2:160">
      <c r="B1056" s="28">
        <f t="shared" si="108"/>
        <v>0</v>
      </c>
      <c r="C1056" s="28" t="str">
        <f t="shared" si="109"/>
        <v/>
      </c>
      <c r="D1056" s="28" t="str">
        <f t="shared" si="110"/>
        <v/>
      </c>
      <c r="E1056" s="28" t="str">
        <f t="shared" si="111"/>
        <v/>
      </c>
      <c r="F1056" s="28" t="str">
        <f t="shared" si="112"/>
        <v/>
      </c>
      <c r="G1056" s="28" t="str">
        <f t="shared" si="113"/>
        <v/>
      </c>
      <c r="H1056" s="45" t="str">
        <f>IF(AND(M1056&gt;0,M1056&lt;=STATS!$C$22),1,"")</f>
        <v/>
      </c>
      <c r="J1056" s="11">
        <v>1055</v>
      </c>
      <c r="K1056">
        <v>46.11054</v>
      </c>
      <c r="L1056">
        <v>-91.223860000000002</v>
      </c>
      <c r="M1056" s="4">
        <v>26</v>
      </c>
      <c r="R1056" s="7"/>
      <c r="S1056" s="7"/>
      <c r="T1056" s="12"/>
      <c r="U1056" s="12"/>
      <c r="V1056" s="12"/>
      <c r="W1056" s="12"/>
      <c r="EZ1056" s="42"/>
      <c r="FA1056" s="42"/>
      <c r="FB1056" s="42"/>
      <c r="FC1056" s="42"/>
      <c r="FD1056" s="42"/>
    </row>
    <row r="1057" spans="2:160">
      <c r="B1057" s="28">
        <f t="shared" si="108"/>
        <v>0</v>
      </c>
      <c r="C1057" s="28" t="str">
        <f t="shared" si="109"/>
        <v/>
      </c>
      <c r="D1057" s="28" t="str">
        <f t="shared" si="110"/>
        <v/>
      </c>
      <c r="E1057" s="28" t="str">
        <f t="shared" si="111"/>
        <v/>
      </c>
      <c r="F1057" s="28" t="str">
        <f t="shared" si="112"/>
        <v/>
      </c>
      <c r="G1057" s="28" t="str">
        <f t="shared" si="113"/>
        <v/>
      </c>
      <c r="H1057" s="45" t="str">
        <f>IF(AND(M1057&gt;0,M1057&lt;=STATS!$C$22),1,"")</f>
        <v/>
      </c>
      <c r="J1057" s="11">
        <v>1056</v>
      </c>
      <c r="K1057">
        <v>46.110550000000003</v>
      </c>
      <c r="L1057">
        <v>-91.223020000000005</v>
      </c>
      <c r="M1057" s="4">
        <v>28.5</v>
      </c>
      <c r="R1057" s="7"/>
      <c r="S1057" s="7"/>
      <c r="T1057" s="12"/>
      <c r="U1057" s="12"/>
      <c r="V1057" s="12"/>
      <c r="W1057" s="12"/>
      <c r="EZ1057" s="42"/>
      <c r="FA1057" s="42"/>
      <c r="FB1057" s="42"/>
      <c r="FC1057" s="42"/>
      <c r="FD1057" s="42"/>
    </row>
    <row r="1058" spans="2:160">
      <c r="B1058" s="28">
        <f t="shared" si="108"/>
        <v>0</v>
      </c>
      <c r="C1058" s="28" t="str">
        <f t="shared" si="109"/>
        <v/>
      </c>
      <c r="D1058" s="28" t="str">
        <f t="shared" si="110"/>
        <v/>
      </c>
      <c r="E1058" s="28" t="str">
        <f t="shared" si="111"/>
        <v/>
      </c>
      <c r="F1058" s="28" t="str">
        <f t="shared" si="112"/>
        <v/>
      </c>
      <c r="G1058" s="28" t="str">
        <f t="shared" si="113"/>
        <v/>
      </c>
      <c r="H1058" s="45" t="str">
        <f>IF(AND(M1058&gt;0,M1058&lt;=STATS!$C$22),1,"")</f>
        <v/>
      </c>
      <c r="J1058" s="11">
        <v>1057</v>
      </c>
      <c r="K1058">
        <v>46.110619999999997</v>
      </c>
      <c r="L1058">
        <v>-91.216300000000004</v>
      </c>
      <c r="M1058" s="4">
        <v>18</v>
      </c>
      <c r="N1058" s="4" t="s">
        <v>223</v>
      </c>
      <c r="R1058" s="7"/>
      <c r="S1058" s="7"/>
      <c r="T1058" s="12"/>
      <c r="U1058" s="12"/>
      <c r="V1058" s="12"/>
      <c r="W1058" s="12"/>
      <c r="EZ1058" s="42"/>
      <c r="FA1058" s="42"/>
      <c r="FB1058" s="42"/>
      <c r="FC1058" s="42"/>
      <c r="FD1058" s="42"/>
    </row>
    <row r="1059" spans="2:160">
      <c r="B1059" s="28">
        <f t="shared" si="108"/>
        <v>0</v>
      </c>
      <c r="C1059" s="28" t="str">
        <f t="shared" si="109"/>
        <v/>
      </c>
      <c r="D1059" s="28" t="str">
        <f t="shared" si="110"/>
        <v/>
      </c>
      <c r="E1059" s="28" t="str">
        <f t="shared" si="111"/>
        <v/>
      </c>
      <c r="F1059" s="28" t="str">
        <f t="shared" si="112"/>
        <v/>
      </c>
      <c r="G1059" s="28" t="str">
        <f t="shared" si="113"/>
        <v/>
      </c>
      <c r="H1059" s="45" t="str">
        <f>IF(AND(M1059&gt;0,M1059&lt;=STATS!$C$22),1,"")</f>
        <v/>
      </c>
      <c r="J1059" s="11">
        <v>1058</v>
      </c>
      <c r="K1059">
        <v>46.110619999999997</v>
      </c>
      <c r="L1059">
        <v>-91.215450000000004</v>
      </c>
      <c r="M1059" s="4">
        <v>31.5</v>
      </c>
      <c r="R1059" s="7"/>
      <c r="S1059" s="7"/>
      <c r="T1059" s="12"/>
      <c r="U1059" s="12"/>
      <c r="V1059" s="12"/>
      <c r="W1059" s="12"/>
      <c r="EZ1059" s="42"/>
      <c r="FA1059" s="42"/>
      <c r="FB1059" s="42"/>
      <c r="FC1059" s="42"/>
      <c r="FD1059" s="42"/>
    </row>
    <row r="1060" spans="2:160">
      <c r="B1060" s="28">
        <f t="shared" si="108"/>
        <v>0</v>
      </c>
      <c r="C1060" s="28" t="str">
        <f t="shared" si="109"/>
        <v/>
      </c>
      <c r="D1060" s="28" t="str">
        <f t="shared" si="110"/>
        <v/>
      </c>
      <c r="E1060" s="28" t="str">
        <f t="shared" si="111"/>
        <v/>
      </c>
      <c r="F1060" s="28" t="str">
        <f t="shared" si="112"/>
        <v/>
      </c>
      <c r="G1060" s="28" t="str">
        <f t="shared" si="113"/>
        <v/>
      </c>
      <c r="H1060" s="45" t="str">
        <f>IF(AND(M1060&gt;0,M1060&lt;=STATS!$C$22),1,"")</f>
        <v/>
      </c>
      <c r="J1060" s="11">
        <v>1059</v>
      </c>
      <c r="K1060">
        <v>46.11063</v>
      </c>
      <c r="L1060">
        <v>-91.214609999999993</v>
      </c>
      <c r="M1060" s="4">
        <v>24.5</v>
      </c>
      <c r="R1060" s="7"/>
      <c r="S1060" s="7"/>
      <c r="T1060" s="12"/>
      <c r="U1060" s="12"/>
      <c r="V1060" s="12"/>
      <c r="W1060" s="12"/>
      <c r="EZ1060" s="42"/>
      <c r="FA1060" s="42"/>
      <c r="FB1060" s="42"/>
      <c r="FC1060" s="42"/>
      <c r="FD1060" s="42"/>
    </row>
    <row r="1061" spans="2:160">
      <c r="B1061" s="28">
        <f t="shared" si="108"/>
        <v>0</v>
      </c>
      <c r="C1061" s="28" t="str">
        <f t="shared" si="109"/>
        <v/>
      </c>
      <c r="D1061" s="28" t="str">
        <f t="shared" si="110"/>
        <v/>
      </c>
      <c r="E1061" s="28" t="str">
        <f t="shared" si="111"/>
        <v/>
      </c>
      <c r="F1061" s="28" t="str">
        <f t="shared" si="112"/>
        <v/>
      </c>
      <c r="G1061" s="28" t="str">
        <f t="shared" si="113"/>
        <v/>
      </c>
      <c r="H1061" s="45" t="str">
        <f>IF(AND(M1061&gt;0,M1061&lt;=STATS!$C$22),1,"")</f>
        <v/>
      </c>
      <c r="J1061" s="11">
        <v>1060</v>
      </c>
      <c r="K1061">
        <v>46.110639999999997</v>
      </c>
      <c r="L1061">
        <v>-91.213769999999997</v>
      </c>
      <c r="M1061" s="4">
        <v>20</v>
      </c>
      <c r="R1061" s="7"/>
      <c r="S1061" s="7"/>
      <c r="T1061" s="12"/>
      <c r="U1061" s="12"/>
      <c r="V1061" s="12"/>
      <c r="W1061" s="12"/>
      <c r="EZ1061" s="42"/>
      <c r="FA1061" s="42"/>
      <c r="FB1061" s="42"/>
      <c r="FC1061" s="42"/>
      <c r="FD1061" s="42"/>
    </row>
    <row r="1062" spans="2:160">
      <c r="B1062" s="28">
        <f t="shared" si="108"/>
        <v>1</v>
      </c>
      <c r="C1062" s="28">
        <f t="shared" si="109"/>
        <v>1</v>
      </c>
      <c r="D1062" s="28" t="str">
        <f t="shared" si="110"/>
        <v/>
      </c>
      <c r="E1062" s="28">
        <f t="shared" si="111"/>
        <v>1</v>
      </c>
      <c r="F1062" s="28">
        <f t="shared" si="112"/>
        <v>0</v>
      </c>
      <c r="G1062" s="28">
        <f t="shared" si="113"/>
        <v>9</v>
      </c>
      <c r="H1062" s="45">
        <f>IF(AND(M1062&gt;0,M1062&lt;=STATS!$C$22),1,"")</f>
        <v>1</v>
      </c>
      <c r="J1062" s="11">
        <v>1061</v>
      </c>
      <c r="K1062">
        <v>46.11065</v>
      </c>
      <c r="L1062">
        <v>-91.21293</v>
      </c>
      <c r="M1062" s="4">
        <v>9</v>
      </c>
      <c r="N1062" s="4" t="s">
        <v>223</v>
      </c>
      <c r="R1062" s="7"/>
      <c r="S1062" s="7">
        <v>2</v>
      </c>
      <c r="T1062" s="12"/>
      <c r="U1062" s="12"/>
      <c r="V1062" s="12"/>
      <c r="W1062" s="12"/>
      <c r="EZ1062" s="42"/>
      <c r="FA1062" s="42"/>
      <c r="FB1062" s="42"/>
      <c r="FC1062" s="42"/>
      <c r="FD1062" s="42"/>
    </row>
    <row r="1063" spans="2:160">
      <c r="B1063" s="28">
        <f t="shared" si="108"/>
        <v>1</v>
      </c>
      <c r="C1063" s="28">
        <f t="shared" si="109"/>
        <v>1</v>
      </c>
      <c r="D1063" s="28" t="str">
        <f t="shared" si="110"/>
        <v/>
      </c>
      <c r="E1063" s="28">
        <f t="shared" si="111"/>
        <v>1</v>
      </c>
      <c r="F1063" s="28">
        <f t="shared" si="112"/>
        <v>0</v>
      </c>
      <c r="G1063" s="28">
        <f t="shared" si="113"/>
        <v>10</v>
      </c>
      <c r="H1063" s="45">
        <f>IF(AND(M1063&gt;0,M1063&lt;=STATS!$C$22),1,"")</f>
        <v>1</v>
      </c>
      <c r="J1063" s="11">
        <v>1062</v>
      </c>
      <c r="K1063">
        <v>46.110660000000003</v>
      </c>
      <c r="L1063">
        <v>-91.212090000000003</v>
      </c>
      <c r="M1063" s="4">
        <v>10</v>
      </c>
      <c r="N1063" s="4" t="s">
        <v>223</v>
      </c>
      <c r="R1063" s="7"/>
      <c r="S1063" s="7">
        <v>2</v>
      </c>
      <c r="T1063" s="12"/>
      <c r="U1063" s="12"/>
      <c r="V1063" s="12"/>
      <c r="W1063" s="12"/>
      <c r="EZ1063" s="42"/>
      <c r="FA1063" s="42"/>
      <c r="FB1063" s="42"/>
      <c r="FC1063" s="42"/>
      <c r="FD1063" s="42"/>
    </row>
    <row r="1064" spans="2:160">
      <c r="B1064" s="28">
        <f t="shared" si="108"/>
        <v>1</v>
      </c>
      <c r="C1064" s="28">
        <f t="shared" si="109"/>
        <v>1</v>
      </c>
      <c r="D1064" s="28" t="str">
        <f t="shared" si="110"/>
        <v/>
      </c>
      <c r="E1064" s="28">
        <f t="shared" si="111"/>
        <v>1</v>
      </c>
      <c r="F1064" s="28">
        <f t="shared" si="112"/>
        <v>0</v>
      </c>
      <c r="G1064" s="28">
        <f t="shared" si="113"/>
        <v>10</v>
      </c>
      <c r="H1064" s="45">
        <f>IF(AND(M1064&gt;0,M1064&lt;=STATS!$C$22),1,"")</f>
        <v>1</v>
      </c>
      <c r="J1064" s="11">
        <v>1063</v>
      </c>
      <c r="K1064">
        <v>46.110669999999999</v>
      </c>
      <c r="L1064">
        <v>-91.211250000000007</v>
      </c>
      <c r="M1064" s="4">
        <v>10</v>
      </c>
      <c r="N1064" s="4" t="s">
        <v>223</v>
      </c>
      <c r="R1064" s="7"/>
      <c r="S1064" s="7">
        <v>3</v>
      </c>
      <c r="T1064" s="12"/>
      <c r="U1064" s="12"/>
      <c r="V1064" s="12"/>
      <c r="W1064" s="12"/>
      <c r="EZ1064" s="42"/>
      <c r="FA1064" s="42"/>
      <c r="FB1064" s="42"/>
      <c r="FC1064" s="42"/>
      <c r="FD1064" s="42"/>
    </row>
    <row r="1065" spans="2:160">
      <c r="B1065" s="28">
        <f t="shared" si="108"/>
        <v>1</v>
      </c>
      <c r="C1065" s="28">
        <f t="shared" si="109"/>
        <v>1</v>
      </c>
      <c r="D1065" s="28" t="str">
        <f t="shared" si="110"/>
        <v/>
      </c>
      <c r="E1065" s="28">
        <f t="shared" si="111"/>
        <v>1</v>
      </c>
      <c r="F1065" s="28">
        <f t="shared" si="112"/>
        <v>0</v>
      </c>
      <c r="G1065" s="28">
        <f t="shared" si="113"/>
        <v>6</v>
      </c>
      <c r="H1065" s="45">
        <f>IF(AND(M1065&gt;0,M1065&lt;=STATS!$C$22),1,"")</f>
        <v>1</v>
      </c>
      <c r="J1065" s="11">
        <v>1064</v>
      </c>
      <c r="K1065">
        <v>46.110680000000002</v>
      </c>
      <c r="L1065">
        <v>-91.210409999999996</v>
      </c>
      <c r="M1065" s="4">
        <v>6</v>
      </c>
      <c r="N1065" s="4" t="s">
        <v>223</v>
      </c>
      <c r="R1065" s="7"/>
      <c r="S1065" s="7">
        <v>3</v>
      </c>
      <c r="T1065" s="12"/>
      <c r="U1065" s="12"/>
      <c r="V1065" s="12"/>
      <c r="W1065" s="12"/>
      <c r="EZ1065" s="42"/>
      <c r="FA1065" s="42"/>
      <c r="FB1065" s="42"/>
      <c r="FC1065" s="42"/>
      <c r="FD1065" s="42"/>
    </row>
    <row r="1066" spans="2:160">
      <c r="B1066" s="28">
        <f t="shared" si="108"/>
        <v>0</v>
      </c>
      <c r="C1066" s="28" t="str">
        <f t="shared" si="109"/>
        <v/>
      </c>
      <c r="D1066" s="28" t="str">
        <f t="shared" si="110"/>
        <v/>
      </c>
      <c r="E1066" s="28">
        <f t="shared" si="111"/>
        <v>0</v>
      </c>
      <c r="F1066" s="28">
        <f t="shared" si="112"/>
        <v>0</v>
      </c>
      <c r="G1066" s="28" t="str">
        <f t="shared" si="113"/>
        <v/>
      </c>
      <c r="H1066" s="45">
        <f>IF(AND(M1066&gt;0,M1066&lt;=STATS!$C$22),1,"")</f>
        <v>1</v>
      </c>
      <c r="J1066" s="11">
        <v>1065</v>
      </c>
      <c r="K1066">
        <v>46.110689999999998</v>
      </c>
      <c r="L1066">
        <v>-91.209569999999999</v>
      </c>
      <c r="M1066" s="4">
        <v>5.5</v>
      </c>
      <c r="N1066" s="4" t="s">
        <v>223</v>
      </c>
      <c r="R1066" s="7"/>
      <c r="S1066" s="7" t="s">
        <v>227</v>
      </c>
      <c r="T1066" s="12"/>
      <c r="U1066" s="12"/>
      <c r="V1066" s="12"/>
      <c r="W1066" s="12"/>
      <c r="EZ1066" s="42"/>
      <c r="FA1066" s="42"/>
      <c r="FB1066" s="42"/>
      <c r="FC1066" s="42"/>
      <c r="FD1066" s="42"/>
    </row>
    <row r="1067" spans="2:160">
      <c r="B1067" s="28">
        <f t="shared" si="108"/>
        <v>0</v>
      </c>
      <c r="C1067" s="28" t="str">
        <f t="shared" si="109"/>
        <v/>
      </c>
      <c r="D1067" s="28" t="str">
        <f t="shared" si="110"/>
        <v/>
      </c>
      <c r="E1067" s="28">
        <f t="shared" si="111"/>
        <v>0</v>
      </c>
      <c r="F1067" s="28">
        <f t="shared" si="112"/>
        <v>0</v>
      </c>
      <c r="G1067" s="28" t="str">
        <f t="shared" si="113"/>
        <v/>
      </c>
      <c r="H1067" s="45">
        <f>IF(AND(M1067&gt;0,M1067&lt;=STATS!$C$22),1,"")</f>
        <v>1</v>
      </c>
      <c r="J1067" s="11">
        <v>1066</v>
      </c>
      <c r="K1067">
        <v>46.110700000000001</v>
      </c>
      <c r="L1067">
        <v>-91.208730000000003</v>
      </c>
      <c r="M1067" s="4">
        <v>5</v>
      </c>
      <c r="N1067" s="4" t="s">
        <v>223</v>
      </c>
      <c r="R1067" s="7"/>
      <c r="S1067" s="7"/>
      <c r="T1067" s="12"/>
      <c r="U1067" s="12"/>
      <c r="V1067" s="12"/>
      <c r="W1067" s="12"/>
      <c r="EZ1067" s="42"/>
      <c r="FA1067" s="42"/>
      <c r="FB1067" s="42"/>
      <c r="FC1067" s="42"/>
      <c r="FD1067" s="42"/>
    </row>
    <row r="1068" spans="2:160">
      <c r="B1068" s="28">
        <f t="shared" si="108"/>
        <v>0</v>
      </c>
      <c r="C1068" s="28" t="str">
        <f t="shared" si="109"/>
        <v/>
      </c>
      <c r="D1068" s="28" t="str">
        <f t="shared" si="110"/>
        <v/>
      </c>
      <c r="E1068" s="28">
        <f t="shared" si="111"/>
        <v>0</v>
      </c>
      <c r="F1068" s="28">
        <f t="shared" si="112"/>
        <v>0</v>
      </c>
      <c r="G1068" s="28" t="str">
        <f t="shared" si="113"/>
        <v/>
      </c>
      <c r="H1068" s="45">
        <f>IF(AND(M1068&gt;0,M1068&lt;=STATS!$C$22),1,"")</f>
        <v>1</v>
      </c>
      <c r="J1068" s="11">
        <v>1067</v>
      </c>
      <c r="K1068">
        <v>46.110709999999997</v>
      </c>
      <c r="L1068">
        <v>-91.207890000000006</v>
      </c>
      <c r="M1068" s="4">
        <v>14</v>
      </c>
      <c r="N1068" s="4" t="s">
        <v>223</v>
      </c>
      <c r="R1068" s="7"/>
      <c r="S1068" s="7"/>
      <c r="T1068" s="12"/>
      <c r="U1068" s="12"/>
      <c r="V1068" s="12"/>
      <c r="W1068" s="12"/>
      <c r="EZ1068" s="42"/>
      <c r="FA1068" s="42"/>
      <c r="FB1068" s="42"/>
      <c r="FC1068" s="42"/>
      <c r="FD1068" s="42"/>
    </row>
    <row r="1069" spans="2:160">
      <c r="B1069" s="28">
        <f t="shared" si="108"/>
        <v>0</v>
      </c>
      <c r="C1069" s="28" t="str">
        <f t="shared" si="109"/>
        <v/>
      </c>
      <c r="D1069" s="28" t="str">
        <f t="shared" si="110"/>
        <v/>
      </c>
      <c r="E1069" s="28">
        <f t="shared" si="111"/>
        <v>0</v>
      </c>
      <c r="F1069" s="28">
        <f t="shared" si="112"/>
        <v>0</v>
      </c>
      <c r="G1069" s="28" t="str">
        <f t="shared" si="113"/>
        <v/>
      </c>
      <c r="H1069" s="45">
        <f>IF(AND(M1069&gt;0,M1069&lt;=STATS!$C$22),1,"")</f>
        <v>1</v>
      </c>
      <c r="J1069" s="11">
        <v>1068</v>
      </c>
      <c r="K1069">
        <v>46.110709999999997</v>
      </c>
      <c r="L1069">
        <v>-91.207049999999995</v>
      </c>
      <c r="M1069" s="4">
        <v>6</v>
      </c>
      <c r="N1069" s="4" t="s">
        <v>223</v>
      </c>
      <c r="R1069" s="7"/>
      <c r="S1069" s="7"/>
      <c r="T1069" s="12"/>
      <c r="U1069" s="12"/>
      <c r="V1069" s="12"/>
      <c r="W1069" s="12"/>
      <c r="EZ1069" s="42"/>
      <c r="FA1069" s="42"/>
      <c r="FB1069" s="42"/>
      <c r="FC1069" s="42"/>
      <c r="FD1069" s="42"/>
    </row>
    <row r="1070" spans="2:160">
      <c r="B1070" s="28">
        <f t="shared" si="108"/>
        <v>0</v>
      </c>
      <c r="C1070" s="28" t="str">
        <f t="shared" si="109"/>
        <v/>
      </c>
      <c r="D1070" s="28" t="str">
        <f t="shared" si="110"/>
        <v/>
      </c>
      <c r="E1070" s="28">
        <f t="shared" si="111"/>
        <v>0</v>
      </c>
      <c r="F1070" s="28">
        <f t="shared" si="112"/>
        <v>0</v>
      </c>
      <c r="G1070" s="28" t="str">
        <f t="shared" si="113"/>
        <v/>
      </c>
      <c r="H1070" s="45">
        <f>IF(AND(M1070&gt;0,M1070&lt;=STATS!$C$22),1,"")</f>
        <v>1</v>
      </c>
      <c r="J1070" s="11">
        <v>1069</v>
      </c>
      <c r="K1070">
        <v>46.110720000000001</v>
      </c>
      <c r="L1070">
        <v>-91.206199999999995</v>
      </c>
      <c r="M1070" s="4">
        <v>5</v>
      </c>
      <c r="N1070" s="4" t="s">
        <v>223</v>
      </c>
      <c r="R1070" s="7"/>
      <c r="S1070" s="7"/>
      <c r="T1070" s="12"/>
      <c r="U1070" s="12"/>
      <c r="V1070" s="12"/>
      <c r="W1070" s="12"/>
      <c r="EZ1070" s="42"/>
      <c r="FA1070" s="42"/>
      <c r="FB1070" s="42"/>
      <c r="FC1070" s="42"/>
      <c r="FD1070" s="42"/>
    </row>
    <row r="1071" spans="2:160">
      <c r="B1071" s="28">
        <f t="shared" si="108"/>
        <v>0</v>
      </c>
      <c r="C1071" s="28" t="str">
        <f t="shared" si="109"/>
        <v/>
      </c>
      <c r="D1071" s="28" t="str">
        <f t="shared" si="110"/>
        <v/>
      </c>
      <c r="E1071" s="28">
        <f t="shared" si="111"/>
        <v>0</v>
      </c>
      <c r="F1071" s="28">
        <f t="shared" si="112"/>
        <v>0</v>
      </c>
      <c r="G1071" s="28" t="str">
        <f t="shared" si="113"/>
        <v/>
      </c>
      <c r="H1071" s="45">
        <f>IF(AND(M1071&gt;0,M1071&lt;=STATS!$C$22),1,"")</f>
        <v>1</v>
      </c>
      <c r="J1071" s="11">
        <v>1070</v>
      </c>
      <c r="K1071">
        <v>46.111080000000001</v>
      </c>
      <c r="L1071">
        <v>-91.227239999999995</v>
      </c>
      <c r="M1071" s="4">
        <v>1</v>
      </c>
      <c r="N1071" s="4" t="s">
        <v>224</v>
      </c>
      <c r="R1071" s="7"/>
      <c r="S1071" s="7"/>
      <c r="T1071" s="12"/>
      <c r="U1071" s="12"/>
      <c r="V1071" s="12"/>
      <c r="W1071" s="12"/>
      <c r="EZ1071" s="42"/>
      <c r="FA1071" s="42"/>
      <c r="FB1071" s="42"/>
      <c r="FC1071" s="42"/>
      <c r="FD1071" s="42"/>
    </row>
    <row r="1072" spans="2:160">
      <c r="B1072" s="28">
        <f t="shared" si="108"/>
        <v>0</v>
      </c>
      <c r="C1072" s="28" t="str">
        <f t="shared" si="109"/>
        <v/>
      </c>
      <c r="D1072" s="28" t="str">
        <f t="shared" si="110"/>
        <v/>
      </c>
      <c r="E1072" s="28" t="str">
        <f t="shared" si="111"/>
        <v/>
      </c>
      <c r="F1072" s="28" t="str">
        <f t="shared" si="112"/>
        <v/>
      </c>
      <c r="G1072" s="28" t="str">
        <f t="shared" si="113"/>
        <v/>
      </c>
      <c r="H1072" s="45" t="str">
        <f>IF(AND(M1072&gt;0,M1072&lt;=STATS!$C$22),1,"")</f>
        <v/>
      </c>
      <c r="J1072" s="11">
        <v>1071</v>
      </c>
      <c r="K1072">
        <v>46.111089999999997</v>
      </c>
      <c r="L1072">
        <v>-91.226399999999998</v>
      </c>
      <c r="M1072" s="4">
        <v>19.5</v>
      </c>
      <c r="R1072" s="7"/>
      <c r="S1072" s="7"/>
      <c r="T1072" s="12"/>
      <c r="U1072" s="12"/>
      <c r="V1072" s="12"/>
      <c r="W1072" s="12"/>
      <c r="EZ1072" s="42"/>
      <c r="FA1072" s="42"/>
      <c r="FB1072" s="42"/>
      <c r="FC1072" s="42"/>
      <c r="FD1072" s="42"/>
    </row>
    <row r="1073" spans="2:160">
      <c r="B1073" s="28">
        <f t="shared" si="108"/>
        <v>0</v>
      </c>
      <c r="C1073" s="28" t="str">
        <f t="shared" si="109"/>
        <v/>
      </c>
      <c r="D1073" s="28" t="str">
        <f t="shared" si="110"/>
        <v/>
      </c>
      <c r="E1073" s="28" t="str">
        <f t="shared" si="111"/>
        <v/>
      </c>
      <c r="F1073" s="28" t="str">
        <f t="shared" si="112"/>
        <v/>
      </c>
      <c r="G1073" s="28" t="str">
        <f t="shared" si="113"/>
        <v/>
      </c>
      <c r="H1073" s="45" t="str">
        <f>IF(AND(M1073&gt;0,M1073&lt;=STATS!$C$22),1,"")</f>
        <v/>
      </c>
      <c r="J1073" s="11">
        <v>1072</v>
      </c>
      <c r="K1073">
        <v>46.1111</v>
      </c>
      <c r="L1073">
        <v>-91.225560000000002</v>
      </c>
      <c r="M1073" s="4">
        <v>19</v>
      </c>
      <c r="R1073" s="7"/>
      <c r="S1073" s="7"/>
      <c r="T1073" s="12"/>
      <c r="U1073" s="12"/>
      <c r="V1073" s="12"/>
      <c r="W1073" s="12"/>
      <c r="EZ1073" s="42"/>
      <c r="FA1073" s="42"/>
      <c r="FB1073" s="42"/>
      <c r="FC1073" s="42"/>
      <c r="FD1073" s="42"/>
    </row>
    <row r="1074" spans="2:160">
      <c r="B1074" s="28">
        <f t="shared" si="108"/>
        <v>0</v>
      </c>
      <c r="C1074" s="28" t="str">
        <f t="shared" si="109"/>
        <v/>
      </c>
      <c r="D1074" s="28" t="str">
        <f t="shared" si="110"/>
        <v/>
      </c>
      <c r="E1074" s="28" t="str">
        <f t="shared" si="111"/>
        <v/>
      </c>
      <c r="F1074" s="28" t="str">
        <f t="shared" si="112"/>
        <v/>
      </c>
      <c r="G1074" s="28" t="str">
        <f t="shared" si="113"/>
        <v/>
      </c>
      <c r="H1074" s="45" t="str">
        <f>IF(AND(M1074&gt;0,M1074&lt;=STATS!$C$22),1,"")</f>
        <v/>
      </c>
      <c r="J1074" s="11">
        <v>1073</v>
      </c>
      <c r="K1074">
        <v>46.111109999999996</v>
      </c>
      <c r="L1074">
        <v>-91.224720000000005</v>
      </c>
      <c r="M1074" s="4">
        <v>29</v>
      </c>
      <c r="R1074" s="7"/>
      <c r="S1074" s="7"/>
      <c r="T1074" s="12"/>
      <c r="U1074" s="12"/>
      <c r="V1074" s="12"/>
      <c r="W1074" s="12"/>
      <c r="EZ1074" s="42"/>
      <c r="FA1074" s="42"/>
      <c r="FB1074" s="42"/>
      <c r="FC1074" s="42"/>
      <c r="FD1074" s="42"/>
    </row>
    <row r="1075" spans="2:160">
      <c r="B1075" s="28">
        <f t="shared" si="108"/>
        <v>0</v>
      </c>
      <c r="C1075" s="28" t="str">
        <f t="shared" si="109"/>
        <v/>
      </c>
      <c r="D1075" s="28" t="str">
        <f t="shared" si="110"/>
        <v/>
      </c>
      <c r="E1075" s="28">
        <f t="shared" si="111"/>
        <v>0</v>
      </c>
      <c r="F1075" s="28">
        <f t="shared" si="112"/>
        <v>0</v>
      </c>
      <c r="G1075" s="28" t="str">
        <f t="shared" si="113"/>
        <v/>
      </c>
      <c r="H1075" s="45">
        <f>IF(AND(M1075&gt;0,M1075&lt;=STATS!$C$22),1,"")</f>
        <v>1</v>
      </c>
      <c r="J1075" s="11">
        <v>1074</v>
      </c>
      <c r="K1075">
        <v>46.11112</v>
      </c>
      <c r="L1075">
        <v>-91.223879999999994</v>
      </c>
      <c r="M1075" s="4">
        <v>4</v>
      </c>
      <c r="N1075" s="4" t="s">
        <v>225</v>
      </c>
      <c r="R1075" s="7"/>
      <c r="S1075" s="7"/>
      <c r="T1075" s="12"/>
      <c r="U1075" s="12"/>
      <c r="V1075" s="12"/>
      <c r="W1075" s="12"/>
      <c r="EZ1075" s="42"/>
      <c r="FA1075" s="42"/>
      <c r="FB1075" s="42"/>
      <c r="FC1075" s="42"/>
      <c r="FD1075" s="42"/>
    </row>
    <row r="1076" spans="2:160">
      <c r="B1076" s="28">
        <f t="shared" si="108"/>
        <v>0</v>
      </c>
      <c r="C1076" s="28" t="str">
        <f t="shared" si="109"/>
        <v/>
      </c>
      <c r="D1076" s="28" t="str">
        <f t="shared" si="110"/>
        <v/>
      </c>
      <c r="E1076" s="28">
        <f t="shared" si="111"/>
        <v>0</v>
      </c>
      <c r="F1076" s="28">
        <f t="shared" si="112"/>
        <v>0</v>
      </c>
      <c r="G1076" s="28" t="str">
        <f t="shared" si="113"/>
        <v/>
      </c>
      <c r="H1076" s="45">
        <f>IF(AND(M1076&gt;0,M1076&lt;=STATS!$C$22),1,"")</f>
        <v>1</v>
      </c>
      <c r="J1076" s="11">
        <v>1075</v>
      </c>
      <c r="K1076">
        <v>46.111199999999997</v>
      </c>
      <c r="L1076">
        <v>-91.216309999999993</v>
      </c>
      <c r="M1076" s="4">
        <v>2</v>
      </c>
      <c r="N1076" s="4" t="s">
        <v>225</v>
      </c>
      <c r="R1076" s="7"/>
      <c r="S1076" s="7"/>
      <c r="T1076" s="12"/>
      <c r="U1076" s="12"/>
      <c r="V1076" s="12"/>
      <c r="W1076" s="12"/>
      <c r="EZ1076" s="42"/>
      <c r="FA1076" s="42"/>
      <c r="FB1076" s="42"/>
      <c r="FC1076" s="42"/>
      <c r="FD1076" s="42"/>
    </row>
    <row r="1077" spans="2:160">
      <c r="B1077" s="28">
        <f t="shared" si="108"/>
        <v>0</v>
      </c>
      <c r="C1077" s="28" t="str">
        <f t="shared" si="109"/>
        <v/>
      </c>
      <c r="D1077" s="28" t="str">
        <f t="shared" si="110"/>
        <v/>
      </c>
      <c r="E1077" s="28" t="str">
        <f t="shared" si="111"/>
        <v/>
      </c>
      <c r="F1077" s="28" t="str">
        <f t="shared" si="112"/>
        <v/>
      </c>
      <c r="G1077" s="28" t="str">
        <f t="shared" si="113"/>
        <v/>
      </c>
      <c r="H1077" s="45" t="str">
        <f>IF(AND(M1077&gt;0,M1077&lt;=STATS!$C$22),1,"")</f>
        <v/>
      </c>
      <c r="J1077" s="11">
        <v>1076</v>
      </c>
      <c r="K1077">
        <v>46.11121</v>
      </c>
      <c r="L1077">
        <v>-91.215469999999996</v>
      </c>
      <c r="M1077" s="4">
        <v>19</v>
      </c>
      <c r="R1077" s="7"/>
      <c r="S1077" s="7"/>
      <c r="T1077" s="12"/>
      <c r="U1077" s="12"/>
      <c r="V1077" s="12"/>
      <c r="W1077" s="12"/>
      <c r="EZ1077" s="42"/>
      <c r="FA1077" s="42"/>
      <c r="FB1077" s="42"/>
      <c r="FC1077" s="42"/>
      <c r="FD1077" s="42"/>
    </row>
    <row r="1078" spans="2:160">
      <c r="B1078" s="28">
        <f t="shared" si="108"/>
        <v>0</v>
      </c>
      <c r="C1078" s="28" t="str">
        <f t="shared" si="109"/>
        <v/>
      </c>
      <c r="D1078" s="28" t="str">
        <f t="shared" si="110"/>
        <v/>
      </c>
      <c r="E1078" s="28" t="str">
        <f t="shared" si="111"/>
        <v/>
      </c>
      <c r="F1078" s="28" t="str">
        <f t="shared" si="112"/>
        <v/>
      </c>
      <c r="G1078" s="28" t="str">
        <f t="shared" si="113"/>
        <v/>
      </c>
      <c r="H1078" s="45" t="str">
        <f>IF(AND(M1078&gt;0,M1078&lt;=STATS!$C$22),1,"")</f>
        <v/>
      </c>
      <c r="J1078" s="11">
        <v>1077</v>
      </c>
      <c r="K1078">
        <v>46.111220000000003</v>
      </c>
      <c r="L1078">
        <v>-91.21463</v>
      </c>
      <c r="M1078" s="4">
        <v>25</v>
      </c>
      <c r="R1078" s="7"/>
      <c r="S1078" s="7"/>
      <c r="T1078" s="12"/>
      <c r="U1078" s="12"/>
      <c r="V1078" s="12"/>
      <c r="W1078" s="12"/>
      <c r="EZ1078" s="42"/>
      <c r="FA1078" s="42"/>
      <c r="FB1078" s="42"/>
      <c r="FC1078" s="42"/>
      <c r="FD1078" s="42"/>
    </row>
    <row r="1079" spans="2:160">
      <c r="B1079" s="28">
        <f t="shared" si="108"/>
        <v>0</v>
      </c>
      <c r="C1079" s="28" t="str">
        <f t="shared" si="109"/>
        <v/>
      </c>
      <c r="D1079" s="28" t="str">
        <f t="shared" si="110"/>
        <v/>
      </c>
      <c r="E1079" s="28" t="str">
        <f t="shared" si="111"/>
        <v/>
      </c>
      <c r="F1079" s="28" t="str">
        <f t="shared" si="112"/>
        <v/>
      </c>
      <c r="G1079" s="28" t="str">
        <f t="shared" si="113"/>
        <v/>
      </c>
      <c r="H1079" s="45" t="str">
        <f>IF(AND(M1079&gt;0,M1079&lt;=STATS!$C$22),1,"")</f>
        <v/>
      </c>
      <c r="J1079" s="11">
        <v>1078</v>
      </c>
      <c r="K1079">
        <v>46.111229999999999</v>
      </c>
      <c r="L1079">
        <v>-91.21378</v>
      </c>
      <c r="M1079" s="4">
        <v>20</v>
      </c>
      <c r="R1079" s="7"/>
      <c r="S1079" s="7"/>
      <c r="T1079" s="12"/>
      <c r="U1079" s="12"/>
      <c r="V1079" s="12"/>
      <c r="W1079" s="12"/>
      <c r="EZ1079" s="42"/>
      <c r="FA1079" s="42"/>
      <c r="FB1079" s="42"/>
      <c r="FC1079" s="42"/>
      <c r="FD1079" s="42"/>
    </row>
    <row r="1080" spans="2:160">
      <c r="B1080" s="28">
        <f t="shared" si="108"/>
        <v>1</v>
      </c>
      <c r="C1080" s="28">
        <f t="shared" si="109"/>
        <v>1</v>
      </c>
      <c r="D1080" s="28" t="str">
        <f t="shared" si="110"/>
        <v/>
      </c>
      <c r="E1080" s="28">
        <f t="shared" si="111"/>
        <v>1</v>
      </c>
      <c r="F1080" s="28">
        <f t="shared" si="112"/>
        <v>0</v>
      </c>
      <c r="G1080" s="28">
        <f t="shared" si="113"/>
        <v>11</v>
      </c>
      <c r="H1080" s="45">
        <f>IF(AND(M1080&gt;0,M1080&lt;=STATS!$C$22),1,"")</f>
        <v>1</v>
      </c>
      <c r="J1080" s="11">
        <v>1079</v>
      </c>
      <c r="K1080">
        <v>46.111240000000002</v>
      </c>
      <c r="L1080">
        <v>-91.212940000000003</v>
      </c>
      <c r="M1080" s="4">
        <v>11</v>
      </c>
      <c r="N1080" s="4" t="s">
        <v>223</v>
      </c>
      <c r="R1080" s="7"/>
      <c r="S1080" s="7">
        <v>1</v>
      </c>
      <c r="T1080" s="12"/>
      <c r="U1080" s="12"/>
      <c r="V1080" s="12"/>
      <c r="W1080" s="12"/>
      <c r="EZ1080" s="42"/>
      <c r="FA1080" s="42"/>
      <c r="FB1080" s="42"/>
      <c r="FC1080" s="42"/>
      <c r="FD1080" s="42"/>
    </row>
    <row r="1081" spans="2:160">
      <c r="B1081" s="28">
        <f t="shared" si="108"/>
        <v>1</v>
      </c>
      <c r="C1081" s="28">
        <f t="shared" si="109"/>
        <v>1</v>
      </c>
      <c r="D1081" s="28" t="str">
        <f t="shared" si="110"/>
        <v/>
      </c>
      <c r="E1081" s="28">
        <f t="shared" si="111"/>
        <v>1</v>
      </c>
      <c r="F1081" s="28">
        <f t="shared" si="112"/>
        <v>0</v>
      </c>
      <c r="G1081" s="28">
        <f t="shared" si="113"/>
        <v>9.5</v>
      </c>
      <c r="H1081" s="45">
        <f>IF(AND(M1081&gt;0,M1081&lt;=STATS!$C$22),1,"")</f>
        <v>1</v>
      </c>
      <c r="J1081" s="11">
        <v>1080</v>
      </c>
      <c r="K1081">
        <v>46.111249999999998</v>
      </c>
      <c r="L1081">
        <v>-91.212100000000007</v>
      </c>
      <c r="M1081" s="4">
        <v>9.5</v>
      </c>
      <c r="N1081" s="4" t="s">
        <v>223</v>
      </c>
      <c r="R1081" s="7"/>
      <c r="S1081" s="7">
        <v>3</v>
      </c>
      <c r="T1081" s="12"/>
      <c r="U1081" s="12"/>
      <c r="V1081" s="12"/>
      <c r="W1081" s="12"/>
      <c r="EZ1081" s="42"/>
      <c r="FA1081" s="42"/>
      <c r="FB1081" s="42"/>
      <c r="FC1081" s="42"/>
      <c r="FD1081" s="42"/>
    </row>
    <row r="1082" spans="2:160">
      <c r="B1082" s="28">
        <f t="shared" si="108"/>
        <v>1</v>
      </c>
      <c r="C1082" s="28">
        <f t="shared" si="109"/>
        <v>1</v>
      </c>
      <c r="D1082" s="28" t="str">
        <f t="shared" si="110"/>
        <v/>
      </c>
      <c r="E1082" s="28">
        <f t="shared" si="111"/>
        <v>1</v>
      </c>
      <c r="F1082" s="28">
        <f t="shared" si="112"/>
        <v>0</v>
      </c>
      <c r="G1082" s="28">
        <f t="shared" si="113"/>
        <v>9</v>
      </c>
      <c r="H1082" s="45">
        <f>IF(AND(M1082&gt;0,M1082&lt;=STATS!$C$22),1,"")</f>
        <v>1</v>
      </c>
      <c r="J1082" s="11">
        <v>1081</v>
      </c>
      <c r="K1082">
        <v>46.111260000000001</v>
      </c>
      <c r="L1082">
        <v>-91.211259999999996</v>
      </c>
      <c r="M1082" s="4">
        <v>9</v>
      </c>
      <c r="N1082" s="4" t="s">
        <v>223</v>
      </c>
      <c r="R1082" s="7"/>
      <c r="S1082" s="7">
        <v>3</v>
      </c>
      <c r="T1082" s="12"/>
      <c r="U1082" s="12"/>
      <c r="V1082" s="12"/>
      <c r="W1082" s="12"/>
      <c r="EZ1082" s="42"/>
      <c r="FA1082" s="42"/>
      <c r="FB1082" s="42"/>
      <c r="FC1082" s="42"/>
      <c r="FD1082" s="42"/>
    </row>
    <row r="1083" spans="2:160">
      <c r="B1083" s="28">
        <f t="shared" si="108"/>
        <v>0</v>
      </c>
      <c r="C1083" s="28" t="str">
        <f t="shared" si="109"/>
        <v/>
      </c>
      <c r="D1083" s="28" t="str">
        <f t="shared" si="110"/>
        <v/>
      </c>
      <c r="E1083" s="28">
        <f t="shared" si="111"/>
        <v>0</v>
      </c>
      <c r="F1083" s="28">
        <f t="shared" si="112"/>
        <v>0</v>
      </c>
      <c r="G1083" s="28" t="str">
        <f t="shared" si="113"/>
        <v/>
      </c>
      <c r="H1083" s="45">
        <f>IF(AND(M1083&gt;0,M1083&lt;=STATS!$C$22),1,"")</f>
        <v>1</v>
      </c>
      <c r="J1083" s="11">
        <v>1082</v>
      </c>
      <c r="K1083">
        <v>46.111260000000001</v>
      </c>
      <c r="L1083">
        <v>-91.210419999999999</v>
      </c>
      <c r="M1083" s="4">
        <v>8</v>
      </c>
      <c r="N1083" s="4" t="s">
        <v>223</v>
      </c>
      <c r="R1083" s="7"/>
      <c r="S1083" s="7"/>
      <c r="T1083" s="12"/>
      <c r="U1083" s="12"/>
      <c r="V1083" s="12"/>
      <c r="W1083" s="12"/>
      <c r="EZ1083" s="42"/>
      <c r="FA1083" s="42"/>
      <c r="FB1083" s="42"/>
      <c r="FC1083" s="42"/>
      <c r="FD1083" s="42"/>
    </row>
    <row r="1084" spans="2:160">
      <c r="B1084" s="28">
        <f t="shared" si="108"/>
        <v>1</v>
      </c>
      <c r="C1084" s="28">
        <f t="shared" si="109"/>
        <v>1</v>
      </c>
      <c r="D1084" s="28" t="str">
        <f t="shared" si="110"/>
        <v/>
      </c>
      <c r="E1084" s="28">
        <f t="shared" si="111"/>
        <v>1</v>
      </c>
      <c r="F1084" s="28">
        <f t="shared" si="112"/>
        <v>0</v>
      </c>
      <c r="G1084" s="28">
        <f t="shared" si="113"/>
        <v>5</v>
      </c>
      <c r="H1084" s="45">
        <f>IF(AND(M1084&gt;0,M1084&lt;=STATS!$C$22),1,"")</f>
        <v>1</v>
      </c>
      <c r="J1084" s="11">
        <v>1083</v>
      </c>
      <c r="K1084">
        <v>46.111269999999998</v>
      </c>
      <c r="L1084">
        <v>-91.209580000000003</v>
      </c>
      <c r="M1084" s="4">
        <v>5</v>
      </c>
      <c r="N1084" s="4" t="s">
        <v>223</v>
      </c>
      <c r="R1084" s="7"/>
      <c r="S1084" s="7">
        <v>1</v>
      </c>
      <c r="T1084" s="12"/>
      <c r="U1084" s="12"/>
      <c r="V1084" s="12"/>
      <c r="W1084" s="12"/>
      <c r="EZ1084" s="42"/>
      <c r="FA1084" s="42"/>
      <c r="FB1084" s="42"/>
      <c r="FC1084" s="42"/>
      <c r="FD1084" s="42"/>
    </row>
    <row r="1085" spans="2:160">
      <c r="B1085" s="28">
        <f t="shared" si="108"/>
        <v>1</v>
      </c>
      <c r="C1085" s="28">
        <f t="shared" si="109"/>
        <v>1</v>
      </c>
      <c r="D1085" s="28" t="str">
        <f t="shared" si="110"/>
        <v/>
      </c>
      <c r="E1085" s="28">
        <f t="shared" si="111"/>
        <v>1</v>
      </c>
      <c r="F1085" s="28">
        <f t="shared" si="112"/>
        <v>0</v>
      </c>
      <c r="G1085" s="28">
        <f t="shared" si="113"/>
        <v>5.5</v>
      </c>
      <c r="H1085" s="45">
        <f>IF(AND(M1085&gt;0,M1085&lt;=STATS!$C$22),1,"")</f>
        <v>1</v>
      </c>
      <c r="J1085" s="11">
        <v>1084</v>
      </c>
      <c r="K1085">
        <v>46.111280000000001</v>
      </c>
      <c r="L1085">
        <v>-91.208740000000006</v>
      </c>
      <c r="M1085" s="4">
        <v>5.5</v>
      </c>
      <c r="N1085" s="4" t="s">
        <v>223</v>
      </c>
      <c r="R1085" s="7"/>
      <c r="S1085" s="7">
        <v>1</v>
      </c>
      <c r="T1085" s="12"/>
      <c r="U1085" s="12"/>
      <c r="V1085" s="12"/>
      <c r="W1085" s="12"/>
      <c r="EZ1085" s="42"/>
      <c r="FA1085" s="42"/>
      <c r="FB1085" s="42"/>
      <c r="FC1085" s="42"/>
      <c r="FD1085" s="42"/>
    </row>
    <row r="1086" spans="2:160">
      <c r="B1086" s="28">
        <f t="shared" si="108"/>
        <v>1</v>
      </c>
      <c r="C1086" s="28">
        <f t="shared" si="109"/>
        <v>1</v>
      </c>
      <c r="D1086" s="28" t="str">
        <f t="shared" si="110"/>
        <v/>
      </c>
      <c r="E1086" s="28">
        <f t="shared" si="111"/>
        <v>1</v>
      </c>
      <c r="F1086" s="28">
        <f t="shared" si="112"/>
        <v>0</v>
      </c>
      <c r="G1086" s="28">
        <f t="shared" si="113"/>
        <v>12</v>
      </c>
      <c r="H1086" s="45">
        <f>IF(AND(M1086&gt;0,M1086&lt;=STATS!$C$22),1,"")</f>
        <v>1</v>
      </c>
      <c r="J1086" s="11">
        <v>1085</v>
      </c>
      <c r="K1086">
        <v>46.111289999999997</v>
      </c>
      <c r="L1086">
        <v>-91.207899999999995</v>
      </c>
      <c r="M1086" s="4">
        <v>12</v>
      </c>
      <c r="N1086" s="4" t="s">
        <v>223</v>
      </c>
      <c r="R1086" s="7"/>
      <c r="S1086" s="7">
        <v>2</v>
      </c>
      <c r="T1086" s="12"/>
      <c r="U1086" s="12"/>
      <c r="V1086" s="12"/>
      <c r="W1086" s="12"/>
      <c r="EZ1086" s="42"/>
      <c r="FA1086" s="42"/>
      <c r="FB1086" s="42"/>
      <c r="FC1086" s="42"/>
      <c r="FD1086" s="42"/>
    </row>
    <row r="1087" spans="2:160">
      <c r="B1087" s="28">
        <f t="shared" si="108"/>
        <v>0</v>
      </c>
      <c r="C1087" s="28" t="str">
        <f t="shared" si="109"/>
        <v/>
      </c>
      <c r="D1087" s="28" t="str">
        <f t="shared" si="110"/>
        <v/>
      </c>
      <c r="E1087" s="28">
        <f t="shared" si="111"/>
        <v>0</v>
      </c>
      <c r="F1087" s="28">
        <f t="shared" si="112"/>
        <v>0</v>
      </c>
      <c r="G1087" s="28" t="str">
        <f t="shared" si="113"/>
        <v/>
      </c>
      <c r="H1087" s="45">
        <f>IF(AND(M1087&gt;0,M1087&lt;=STATS!$C$22),1,"")</f>
        <v>1</v>
      </c>
      <c r="J1087" s="11">
        <v>1086</v>
      </c>
      <c r="K1087">
        <v>46.1113</v>
      </c>
      <c r="L1087">
        <v>-91.207059999999998</v>
      </c>
      <c r="M1087" s="4">
        <v>10</v>
      </c>
      <c r="N1087" s="4" t="s">
        <v>223</v>
      </c>
      <c r="R1087" s="7"/>
      <c r="S1087" s="7"/>
      <c r="T1087" s="12"/>
      <c r="U1087" s="12"/>
      <c r="V1087" s="12"/>
      <c r="W1087" s="12"/>
      <c r="EZ1087" s="42"/>
      <c r="FA1087" s="42"/>
      <c r="FB1087" s="42"/>
      <c r="FC1087" s="42"/>
      <c r="FD1087" s="42"/>
    </row>
    <row r="1088" spans="2:160">
      <c r="B1088" s="28">
        <f t="shared" si="108"/>
        <v>0</v>
      </c>
      <c r="C1088" s="28" t="str">
        <f t="shared" si="109"/>
        <v/>
      </c>
      <c r="D1088" s="28" t="str">
        <f t="shared" si="110"/>
        <v/>
      </c>
      <c r="E1088" s="28">
        <f t="shared" si="111"/>
        <v>0</v>
      </c>
      <c r="F1088" s="28">
        <f t="shared" si="112"/>
        <v>0</v>
      </c>
      <c r="G1088" s="28" t="str">
        <f t="shared" si="113"/>
        <v/>
      </c>
      <c r="H1088" s="45">
        <f>IF(AND(M1088&gt;0,M1088&lt;=STATS!$C$22),1,"")</f>
        <v>1</v>
      </c>
      <c r="J1088" s="11">
        <v>1087</v>
      </c>
      <c r="K1088">
        <v>46.111310000000003</v>
      </c>
      <c r="L1088">
        <v>-91.206220000000002</v>
      </c>
      <c r="M1088" s="4">
        <v>5.5</v>
      </c>
      <c r="N1088" s="4" t="s">
        <v>223</v>
      </c>
      <c r="R1088" s="7"/>
      <c r="S1088" s="7"/>
      <c r="T1088" s="12"/>
      <c r="U1088" s="12"/>
      <c r="V1088" s="12"/>
      <c r="W1088" s="12"/>
      <c r="EZ1088" s="42"/>
      <c r="FA1088" s="42"/>
      <c r="FB1088" s="42"/>
      <c r="FC1088" s="42"/>
      <c r="FD1088" s="42"/>
    </row>
    <row r="1089" spans="2:160">
      <c r="B1089" s="28">
        <f t="shared" si="108"/>
        <v>0</v>
      </c>
      <c r="C1089" s="28" t="str">
        <f t="shared" si="109"/>
        <v/>
      </c>
      <c r="D1089" s="28" t="str">
        <f t="shared" si="110"/>
        <v/>
      </c>
      <c r="E1089" s="28">
        <f t="shared" si="111"/>
        <v>0</v>
      </c>
      <c r="F1089" s="28">
        <f t="shared" si="112"/>
        <v>0</v>
      </c>
      <c r="G1089" s="28" t="str">
        <f t="shared" si="113"/>
        <v/>
      </c>
      <c r="H1089" s="45">
        <f>IF(AND(M1089&gt;0,M1089&lt;=STATS!$C$22),1,"")</f>
        <v>1</v>
      </c>
      <c r="J1089" s="11">
        <v>1088</v>
      </c>
      <c r="K1089">
        <v>46.111669999999997</v>
      </c>
      <c r="L1089">
        <v>-91.227249999999998</v>
      </c>
      <c r="M1089" s="4">
        <v>2</v>
      </c>
      <c r="N1089" s="4" t="s">
        <v>224</v>
      </c>
      <c r="R1089" s="7"/>
      <c r="S1089" s="7"/>
      <c r="T1089" s="12"/>
      <c r="U1089" s="12"/>
      <c r="V1089" s="12"/>
      <c r="W1089" s="12"/>
      <c r="EZ1089" s="42"/>
      <c r="FA1089" s="42"/>
      <c r="FB1089" s="42"/>
      <c r="FC1089" s="42"/>
      <c r="FD1089" s="42"/>
    </row>
    <row r="1090" spans="2:160">
      <c r="B1090" s="28">
        <f t="shared" ref="B1090:B1153" si="114">COUNT(R1090:EY1090,FE1090:FM1090)</f>
        <v>0</v>
      </c>
      <c r="C1090" s="28" t="str">
        <f t="shared" ref="C1090:C1153" si="115">IF(COUNT(R1090:EY1090,FE1090:FM1090)&gt;0,COUNT(R1090:EY1090,FE1090:FM1090),"")</f>
        <v/>
      </c>
      <c r="D1090" s="28" t="str">
        <f t="shared" ref="D1090:D1153" si="116">IF(COUNT(T1090:BJ1090,BL1090:BT1090,BV1090:CB1090,CD1090:EY1090,FE1090:FM1090)&gt;0,COUNT(T1090:BJ1090,BL1090:BT1090,BV1090:CB1090,CD1090:EY1090,FE1090:FM1090),"")</f>
        <v/>
      </c>
      <c r="E1090" s="28">
        <f t="shared" ref="E1090:E1153" si="117">IF(H1090=1,COUNT(R1090:EY1090,FE1090:FM1090),"")</f>
        <v>0</v>
      </c>
      <c r="F1090" s="28">
        <f t="shared" ref="F1090:F1153" si="118">IF(H1090=1,COUNT(T1090:BJ1090,BL1090:BT1090,BV1090:CB1090,CD1090:EY1090,FE1090:FM1090),"")</f>
        <v>0</v>
      </c>
      <c r="G1090" s="28" t="str">
        <f t="shared" ref="G1090:G1153" si="119">IF($B1090&gt;=1,$M1090,"")</f>
        <v/>
      </c>
      <c r="H1090" s="45">
        <f>IF(AND(M1090&gt;0,M1090&lt;=STATS!$C$22),1,"")</f>
        <v>1</v>
      </c>
      <c r="J1090" s="11">
        <v>1089</v>
      </c>
      <c r="K1090">
        <v>46.11168</v>
      </c>
      <c r="L1090">
        <v>-91.226410000000001</v>
      </c>
      <c r="M1090" s="4">
        <v>8</v>
      </c>
      <c r="N1090" s="4" t="s">
        <v>223</v>
      </c>
      <c r="R1090" s="7"/>
      <c r="S1090" s="7"/>
      <c r="T1090" s="12"/>
      <c r="U1090" s="12"/>
      <c r="V1090" s="12"/>
      <c r="W1090" s="12"/>
      <c r="EZ1090" s="42"/>
      <c r="FA1090" s="42"/>
      <c r="FB1090" s="42"/>
      <c r="FC1090" s="42"/>
      <c r="FD1090" s="42"/>
    </row>
    <row r="1091" spans="2:160">
      <c r="B1091" s="28">
        <f t="shared" si="114"/>
        <v>0</v>
      </c>
      <c r="C1091" s="28" t="str">
        <f t="shared" si="115"/>
        <v/>
      </c>
      <c r="D1091" s="28" t="str">
        <f t="shared" si="116"/>
        <v/>
      </c>
      <c r="E1091" s="28">
        <f t="shared" si="117"/>
        <v>0</v>
      </c>
      <c r="F1091" s="28">
        <f t="shared" si="118"/>
        <v>0</v>
      </c>
      <c r="G1091" s="28" t="str">
        <f t="shared" si="119"/>
        <v/>
      </c>
      <c r="H1091" s="45">
        <f>IF(AND(M1091&gt;0,M1091&lt;=STATS!$C$22),1,"")</f>
        <v>1</v>
      </c>
      <c r="J1091" s="11">
        <v>1090</v>
      </c>
      <c r="K1091">
        <v>46.111690000000003</v>
      </c>
      <c r="L1091">
        <v>-91.225570000000005</v>
      </c>
      <c r="M1091" s="4">
        <v>5</v>
      </c>
      <c r="N1091" s="4" t="s">
        <v>225</v>
      </c>
      <c r="R1091" s="7"/>
      <c r="S1091" s="7"/>
      <c r="T1091" s="12"/>
      <c r="U1091" s="12"/>
      <c r="V1091" s="12"/>
      <c r="W1091" s="12"/>
      <c r="EZ1091" s="42"/>
      <c r="FA1091" s="42"/>
      <c r="FB1091" s="42"/>
      <c r="FC1091" s="42"/>
      <c r="FD1091" s="42"/>
    </row>
    <row r="1092" spans="2:160">
      <c r="B1092" s="28">
        <f t="shared" si="114"/>
        <v>0</v>
      </c>
      <c r="C1092" s="28" t="str">
        <f t="shared" si="115"/>
        <v/>
      </c>
      <c r="D1092" s="28" t="str">
        <f t="shared" si="116"/>
        <v/>
      </c>
      <c r="E1092" s="28" t="str">
        <f t="shared" si="117"/>
        <v/>
      </c>
      <c r="F1092" s="28" t="str">
        <f t="shared" si="118"/>
        <v/>
      </c>
      <c r="G1092" s="28" t="str">
        <f t="shared" si="119"/>
        <v/>
      </c>
      <c r="H1092" s="45" t="str">
        <f>IF(AND(M1092&gt;0,M1092&lt;=STATS!$C$22),1,"")</f>
        <v/>
      </c>
      <c r="J1092" s="11">
        <v>1091</v>
      </c>
      <c r="K1092">
        <v>46.111699999999999</v>
      </c>
      <c r="L1092">
        <v>-91.224729999999994</v>
      </c>
      <c r="M1092" s="4">
        <v>29</v>
      </c>
      <c r="R1092" s="7"/>
      <c r="S1092" s="7"/>
      <c r="T1092" s="12"/>
      <c r="U1092" s="12"/>
      <c r="V1092" s="12"/>
      <c r="W1092" s="12"/>
      <c r="EZ1092" s="42"/>
      <c r="FA1092" s="42"/>
      <c r="FB1092" s="42"/>
      <c r="FC1092" s="42"/>
      <c r="FD1092" s="42"/>
    </row>
    <row r="1093" spans="2:160">
      <c r="B1093" s="28">
        <f t="shared" si="114"/>
        <v>0</v>
      </c>
      <c r="C1093" s="28" t="str">
        <f t="shared" si="115"/>
        <v/>
      </c>
      <c r="D1093" s="28" t="str">
        <f t="shared" si="116"/>
        <v/>
      </c>
      <c r="E1093" s="28" t="str">
        <f t="shared" si="117"/>
        <v/>
      </c>
      <c r="F1093" s="28" t="str">
        <f t="shared" si="118"/>
        <v/>
      </c>
      <c r="G1093" s="28" t="str">
        <f t="shared" si="119"/>
        <v/>
      </c>
      <c r="H1093" s="45" t="str">
        <f>IF(AND(M1093&gt;0,M1093&lt;=STATS!$C$22),1,"")</f>
        <v/>
      </c>
      <c r="J1093" s="11">
        <v>1092</v>
      </c>
      <c r="K1093">
        <v>46.111800000000002</v>
      </c>
      <c r="L1093">
        <v>-91.214640000000003</v>
      </c>
      <c r="M1093" s="4">
        <v>19.5</v>
      </c>
      <c r="R1093" s="7"/>
      <c r="S1093" s="7"/>
      <c r="T1093" s="12"/>
      <c r="U1093" s="12"/>
      <c r="V1093" s="12"/>
      <c r="W1093" s="12"/>
      <c r="EZ1093" s="42"/>
      <c r="FA1093" s="42"/>
      <c r="FB1093" s="42"/>
      <c r="FC1093" s="42"/>
      <c r="FD1093" s="42"/>
    </row>
    <row r="1094" spans="2:160">
      <c r="B1094" s="28">
        <f t="shared" si="114"/>
        <v>0</v>
      </c>
      <c r="C1094" s="28" t="str">
        <f t="shared" si="115"/>
        <v/>
      </c>
      <c r="D1094" s="28" t="str">
        <f t="shared" si="116"/>
        <v/>
      </c>
      <c r="E1094" s="28">
        <f t="shared" si="117"/>
        <v>0</v>
      </c>
      <c r="F1094" s="28">
        <f t="shared" si="118"/>
        <v>0</v>
      </c>
      <c r="G1094" s="28" t="str">
        <f t="shared" si="119"/>
        <v/>
      </c>
      <c r="H1094" s="45">
        <f>IF(AND(M1094&gt;0,M1094&lt;=STATS!$C$22),1,"")</f>
        <v>1</v>
      </c>
      <c r="J1094" s="11">
        <v>1093</v>
      </c>
      <c r="K1094">
        <v>46.111809999999998</v>
      </c>
      <c r="L1094">
        <v>-91.213800000000006</v>
      </c>
      <c r="M1094" s="4">
        <v>10</v>
      </c>
      <c r="N1094" s="4" t="s">
        <v>225</v>
      </c>
      <c r="R1094" s="7"/>
      <c r="S1094" s="7"/>
      <c r="T1094" s="12"/>
      <c r="U1094" s="12"/>
      <c r="V1094" s="12"/>
      <c r="W1094" s="12"/>
      <c r="EZ1094" s="42"/>
      <c r="FA1094" s="42"/>
      <c r="FB1094" s="42"/>
      <c r="FC1094" s="42"/>
      <c r="FD1094" s="42"/>
    </row>
    <row r="1095" spans="2:160">
      <c r="B1095" s="28">
        <f t="shared" si="114"/>
        <v>1</v>
      </c>
      <c r="C1095" s="28">
        <f t="shared" si="115"/>
        <v>1</v>
      </c>
      <c r="D1095" s="28" t="str">
        <f t="shared" si="116"/>
        <v/>
      </c>
      <c r="E1095" s="28">
        <f t="shared" si="117"/>
        <v>1</v>
      </c>
      <c r="F1095" s="28">
        <f t="shared" si="118"/>
        <v>0</v>
      </c>
      <c r="G1095" s="28">
        <f t="shared" si="119"/>
        <v>11</v>
      </c>
      <c r="H1095" s="45">
        <f>IF(AND(M1095&gt;0,M1095&lt;=STATS!$C$22),1,"")</f>
        <v>1</v>
      </c>
      <c r="J1095" s="11">
        <v>1094</v>
      </c>
      <c r="K1095">
        <v>46.111820000000002</v>
      </c>
      <c r="L1095">
        <v>-91.212959999999995</v>
      </c>
      <c r="M1095" s="4">
        <v>11</v>
      </c>
      <c r="N1095" s="4" t="s">
        <v>223</v>
      </c>
      <c r="R1095" s="7"/>
      <c r="S1095" s="7">
        <v>3</v>
      </c>
      <c r="T1095" s="12"/>
      <c r="U1095" s="12"/>
      <c r="V1095" s="12"/>
      <c r="W1095" s="12"/>
      <c r="EZ1095" s="42"/>
      <c r="FA1095" s="42"/>
      <c r="FB1095" s="42"/>
      <c r="FC1095" s="42"/>
      <c r="FD1095" s="42"/>
    </row>
    <row r="1096" spans="2:160">
      <c r="B1096" s="28">
        <f t="shared" si="114"/>
        <v>1</v>
      </c>
      <c r="C1096" s="28">
        <f t="shared" si="115"/>
        <v>1</v>
      </c>
      <c r="D1096" s="28" t="str">
        <f t="shared" si="116"/>
        <v/>
      </c>
      <c r="E1096" s="28">
        <f t="shared" si="117"/>
        <v>1</v>
      </c>
      <c r="F1096" s="28">
        <f t="shared" si="118"/>
        <v>0</v>
      </c>
      <c r="G1096" s="28">
        <f t="shared" si="119"/>
        <v>9</v>
      </c>
      <c r="H1096" s="45">
        <f>IF(AND(M1096&gt;0,M1096&lt;=STATS!$C$22),1,"")</f>
        <v>1</v>
      </c>
      <c r="J1096" s="11">
        <v>1095</v>
      </c>
      <c r="K1096">
        <v>46.111829999999998</v>
      </c>
      <c r="L1096">
        <v>-91.212119999999999</v>
      </c>
      <c r="M1096" s="4">
        <v>9</v>
      </c>
      <c r="N1096" s="4" t="s">
        <v>223</v>
      </c>
      <c r="R1096" s="7"/>
      <c r="S1096" s="7">
        <v>3</v>
      </c>
      <c r="T1096" s="12"/>
      <c r="U1096" s="12"/>
      <c r="V1096" s="12"/>
      <c r="W1096" s="12"/>
      <c r="EZ1096" s="42"/>
      <c r="FA1096" s="42"/>
      <c r="FB1096" s="42"/>
      <c r="FC1096" s="42"/>
      <c r="FD1096" s="42"/>
    </row>
    <row r="1097" spans="2:160">
      <c r="B1097" s="28">
        <f t="shared" si="114"/>
        <v>0</v>
      </c>
      <c r="C1097" s="28" t="str">
        <f t="shared" si="115"/>
        <v/>
      </c>
      <c r="D1097" s="28" t="str">
        <f t="shared" si="116"/>
        <v/>
      </c>
      <c r="E1097" s="28">
        <f t="shared" si="117"/>
        <v>0</v>
      </c>
      <c r="F1097" s="28">
        <f t="shared" si="118"/>
        <v>0</v>
      </c>
      <c r="G1097" s="28" t="str">
        <f t="shared" si="119"/>
        <v/>
      </c>
      <c r="H1097" s="45">
        <f>IF(AND(M1097&gt;0,M1097&lt;=STATS!$C$22),1,"")</f>
        <v>1</v>
      </c>
      <c r="J1097" s="11">
        <v>1096</v>
      </c>
      <c r="K1097">
        <v>46.111840000000001</v>
      </c>
      <c r="L1097">
        <v>-91.211280000000002</v>
      </c>
      <c r="M1097" s="4">
        <v>8</v>
      </c>
      <c r="N1097" s="4" t="s">
        <v>223</v>
      </c>
      <c r="R1097" s="7"/>
      <c r="S1097" s="7" t="s">
        <v>227</v>
      </c>
      <c r="T1097" s="12"/>
      <c r="U1097" s="12"/>
      <c r="V1097" s="12"/>
      <c r="W1097" s="12"/>
      <c r="EZ1097" s="42"/>
      <c r="FA1097" s="42"/>
      <c r="FB1097" s="42"/>
      <c r="FC1097" s="42"/>
      <c r="FD1097" s="42"/>
    </row>
    <row r="1098" spans="2:160">
      <c r="B1098" s="28">
        <f t="shared" si="114"/>
        <v>0</v>
      </c>
      <c r="C1098" s="28" t="str">
        <f t="shared" si="115"/>
        <v/>
      </c>
      <c r="D1098" s="28" t="str">
        <f t="shared" si="116"/>
        <v/>
      </c>
      <c r="E1098" s="28">
        <f t="shared" si="117"/>
        <v>0</v>
      </c>
      <c r="F1098" s="28">
        <f t="shared" si="118"/>
        <v>0</v>
      </c>
      <c r="G1098" s="28" t="str">
        <f t="shared" si="119"/>
        <v/>
      </c>
      <c r="H1098" s="45">
        <f>IF(AND(M1098&gt;0,M1098&lt;=STATS!$C$22),1,"")</f>
        <v>1</v>
      </c>
      <c r="J1098" s="11">
        <v>1097</v>
      </c>
      <c r="K1098">
        <v>46.111849999999997</v>
      </c>
      <c r="L1098">
        <v>-91.210430000000002</v>
      </c>
      <c r="M1098" s="4">
        <v>5.5</v>
      </c>
      <c r="N1098" s="4" t="s">
        <v>224</v>
      </c>
      <c r="R1098" s="7"/>
      <c r="S1098" s="7"/>
      <c r="T1098" s="12"/>
      <c r="U1098" s="12"/>
      <c r="V1098" s="12"/>
      <c r="W1098" s="12"/>
      <c r="EZ1098" s="42"/>
      <c r="FA1098" s="42"/>
      <c r="FB1098" s="42"/>
      <c r="FC1098" s="42"/>
      <c r="FD1098" s="42"/>
    </row>
    <row r="1099" spans="2:160">
      <c r="B1099" s="28">
        <f t="shared" si="114"/>
        <v>0</v>
      </c>
      <c r="C1099" s="28" t="str">
        <f t="shared" si="115"/>
        <v/>
      </c>
      <c r="D1099" s="28" t="str">
        <f t="shared" si="116"/>
        <v/>
      </c>
      <c r="E1099" s="28">
        <f t="shared" si="117"/>
        <v>0</v>
      </c>
      <c r="F1099" s="28">
        <f t="shared" si="118"/>
        <v>0</v>
      </c>
      <c r="G1099" s="28" t="str">
        <f t="shared" si="119"/>
        <v/>
      </c>
      <c r="H1099" s="45">
        <f>IF(AND(M1099&gt;0,M1099&lt;=STATS!$C$22),1,"")</f>
        <v>1</v>
      </c>
      <c r="J1099" s="11">
        <v>1098</v>
      </c>
      <c r="K1099">
        <v>46.11186</v>
      </c>
      <c r="L1099">
        <v>-91.209590000000006</v>
      </c>
      <c r="M1099" s="4">
        <v>5.5</v>
      </c>
      <c r="N1099" s="4" t="s">
        <v>223</v>
      </c>
      <c r="R1099" s="7"/>
      <c r="S1099" s="7"/>
      <c r="T1099" s="12"/>
      <c r="U1099" s="12"/>
      <c r="V1099" s="12"/>
      <c r="W1099" s="12"/>
      <c r="EZ1099" s="42"/>
      <c r="FA1099" s="42"/>
      <c r="FB1099" s="42"/>
      <c r="FC1099" s="42"/>
      <c r="FD1099" s="42"/>
    </row>
    <row r="1100" spans="2:160">
      <c r="B1100" s="28">
        <f t="shared" si="114"/>
        <v>0</v>
      </c>
      <c r="C1100" s="28" t="str">
        <f t="shared" si="115"/>
        <v/>
      </c>
      <c r="D1100" s="28" t="str">
        <f t="shared" si="116"/>
        <v/>
      </c>
      <c r="E1100" s="28">
        <f t="shared" si="117"/>
        <v>0</v>
      </c>
      <c r="F1100" s="28">
        <f t="shared" si="118"/>
        <v>0</v>
      </c>
      <c r="G1100" s="28" t="str">
        <f t="shared" si="119"/>
        <v/>
      </c>
      <c r="H1100" s="45">
        <f>IF(AND(M1100&gt;0,M1100&lt;=STATS!$C$22),1,"")</f>
        <v>1</v>
      </c>
      <c r="J1100" s="11">
        <v>1099</v>
      </c>
      <c r="K1100">
        <v>46.111870000000003</v>
      </c>
      <c r="L1100">
        <v>-91.208749999999995</v>
      </c>
      <c r="M1100" s="4">
        <v>5</v>
      </c>
      <c r="N1100" s="4" t="s">
        <v>223</v>
      </c>
      <c r="R1100" s="7"/>
      <c r="S1100" s="7"/>
      <c r="T1100" s="12"/>
      <c r="U1100" s="12"/>
      <c r="V1100" s="12"/>
      <c r="W1100" s="12"/>
      <c r="EZ1100" s="42"/>
      <c r="FA1100" s="42"/>
      <c r="FB1100" s="42"/>
      <c r="FC1100" s="42"/>
      <c r="FD1100" s="42"/>
    </row>
    <row r="1101" spans="2:160">
      <c r="B1101" s="28">
        <f t="shared" si="114"/>
        <v>0</v>
      </c>
      <c r="C1101" s="28" t="str">
        <f t="shared" si="115"/>
        <v/>
      </c>
      <c r="D1101" s="28" t="str">
        <f t="shared" si="116"/>
        <v/>
      </c>
      <c r="E1101" s="28">
        <f t="shared" si="117"/>
        <v>0</v>
      </c>
      <c r="F1101" s="28">
        <f t="shared" si="118"/>
        <v>0</v>
      </c>
      <c r="G1101" s="28" t="str">
        <f t="shared" si="119"/>
        <v/>
      </c>
      <c r="H1101" s="45">
        <f>IF(AND(M1101&gt;0,M1101&lt;=STATS!$C$22),1,"")</f>
        <v>1</v>
      </c>
      <c r="J1101" s="11">
        <v>1100</v>
      </c>
      <c r="K1101">
        <v>46.111870000000003</v>
      </c>
      <c r="L1101">
        <v>-91.207909999999998</v>
      </c>
      <c r="M1101" s="4">
        <v>7</v>
      </c>
      <c r="N1101" s="4" t="s">
        <v>223</v>
      </c>
      <c r="R1101" s="7"/>
      <c r="S1101" s="7"/>
      <c r="T1101" s="12"/>
      <c r="U1101" s="12"/>
      <c r="V1101" s="12"/>
      <c r="W1101" s="12"/>
      <c r="EZ1101" s="42"/>
      <c r="FA1101" s="42"/>
      <c r="FB1101" s="42"/>
      <c r="FC1101" s="42"/>
      <c r="FD1101" s="42"/>
    </row>
    <row r="1102" spans="2:160">
      <c r="B1102" s="28">
        <f t="shared" si="114"/>
        <v>0</v>
      </c>
      <c r="C1102" s="28" t="str">
        <f t="shared" si="115"/>
        <v/>
      </c>
      <c r="D1102" s="28" t="str">
        <f t="shared" si="116"/>
        <v/>
      </c>
      <c r="E1102" s="28">
        <f t="shared" si="117"/>
        <v>0</v>
      </c>
      <c r="F1102" s="28">
        <f t="shared" si="118"/>
        <v>0</v>
      </c>
      <c r="G1102" s="28" t="str">
        <f t="shared" si="119"/>
        <v/>
      </c>
      <c r="H1102" s="45">
        <f>IF(AND(M1102&gt;0,M1102&lt;=STATS!$C$22),1,"")</f>
        <v>1</v>
      </c>
      <c r="J1102" s="11">
        <v>1101</v>
      </c>
      <c r="K1102">
        <v>46.111879999999999</v>
      </c>
      <c r="L1102">
        <v>-91.207070000000002</v>
      </c>
      <c r="M1102" s="4">
        <v>8.5</v>
      </c>
      <c r="N1102" s="4" t="s">
        <v>223</v>
      </c>
      <c r="R1102" s="7"/>
      <c r="S1102" s="7"/>
      <c r="T1102" s="12"/>
      <c r="U1102" s="12"/>
      <c r="V1102" s="12"/>
      <c r="W1102" s="12"/>
      <c r="EZ1102" s="42"/>
      <c r="FA1102" s="42"/>
      <c r="FB1102" s="42"/>
      <c r="FC1102" s="42"/>
      <c r="FD1102" s="42"/>
    </row>
    <row r="1103" spans="2:160">
      <c r="B1103" s="28">
        <f t="shared" si="114"/>
        <v>0</v>
      </c>
      <c r="C1103" s="28" t="str">
        <f t="shared" si="115"/>
        <v/>
      </c>
      <c r="D1103" s="28" t="str">
        <f t="shared" si="116"/>
        <v/>
      </c>
      <c r="E1103" s="28">
        <f t="shared" si="117"/>
        <v>0</v>
      </c>
      <c r="F1103" s="28">
        <f t="shared" si="118"/>
        <v>0</v>
      </c>
      <c r="G1103" s="28" t="str">
        <f t="shared" si="119"/>
        <v/>
      </c>
      <c r="H1103" s="45">
        <f>IF(AND(M1103&gt;0,M1103&lt;=STATS!$C$22),1,"")</f>
        <v>1</v>
      </c>
      <c r="J1103" s="11">
        <v>1102</v>
      </c>
      <c r="K1103">
        <v>46.111890000000002</v>
      </c>
      <c r="L1103">
        <v>-91.206230000000005</v>
      </c>
      <c r="M1103" s="4">
        <v>5</v>
      </c>
      <c r="N1103" s="4" t="s">
        <v>223</v>
      </c>
      <c r="R1103" s="7"/>
      <c r="S1103" s="7"/>
      <c r="T1103" s="12"/>
      <c r="U1103" s="12"/>
      <c r="V1103" s="12"/>
      <c r="W1103" s="12"/>
      <c r="EZ1103" s="42"/>
      <c r="FA1103" s="42"/>
      <c r="FB1103" s="42"/>
      <c r="FC1103" s="42"/>
      <c r="FD1103" s="42"/>
    </row>
    <row r="1104" spans="2:160">
      <c r="B1104" s="28">
        <f t="shared" si="114"/>
        <v>0</v>
      </c>
      <c r="C1104" s="28" t="str">
        <f t="shared" si="115"/>
        <v/>
      </c>
      <c r="D1104" s="28" t="str">
        <f t="shared" si="116"/>
        <v/>
      </c>
      <c r="E1104" s="28">
        <f t="shared" si="117"/>
        <v>0</v>
      </c>
      <c r="F1104" s="28">
        <f t="shared" si="118"/>
        <v>0</v>
      </c>
      <c r="G1104" s="28" t="str">
        <f t="shared" si="119"/>
        <v/>
      </c>
      <c r="H1104" s="45">
        <f>IF(AND(M1104&gt;0,M1104&lt;=STATS!$C$22),1,"")</f>
        <v>1</v>
      </c>
      <c r="J1104" s="11">
        <v>1103</v>
      </c>
      <c r="K1104">
        <v>46.111899999999999</v>
      </c>
      <c r="L1104">
        <v>-91.205389999999994</v>
      </c>
      <c r="M1104" s="4">
        <v>7</v>
      </c>
      <c r="N1104" s="4" t="s">
        <v>223</v>
      </c>
      <c r="R1104" s="7"/>
      <c r="S1104" s="7"/>
      <c r="T1104" s="12"/>
      <c r="U1104" s="12"/>
      <c r="V1104" s="12"/>
      <c r="W1104" s="12"/>
      <c r="EZ1104" s="42"/>
      <c r="FA1104" s="42"/>
      <c r="FB1104" s="42"/>
      <c r="FC1104" s="42"/>
      <c r="FD1104" s="42"/>
    </row>
    <row r="1105" spans="2:160">
      <c r="B1105" s="28">
        <f t="shared" si="114"/>
        <v>0</v>
      </c>
      <c r="C1105" s="28" t="str">
        <f t="shared" si="115"/>
        <v/>
      </c>
      <c r="D1105" s="28" t="str">
        <f t="shared" si="116"/>
        <v/>
      </c>
      <c r="E1105" s="28">
        <f t="shared" si="117"/>
        <v>0</v>
      </c>
      <c r="F1105" s="28">
        <f t="shared" si="118"/>
        <v>0</v>
      </c>
      <c r="G1105" s="28" t="str">
        <f t="shared" si="119"/>
        <v/>
      </c>
      <c r="H1105" s="45">
        <f>IF(AND(M1105&gt;0,M1105&lt;=STATS!$C$22),1,"")</f>
        <v>1</v>
      </c>
      <c r="J1105" s="11">
        <v>1104</v>
      </c>
      <c r="K1105">
        <v>46.111910000000002</v>
      </c>
      <c r="L1105">
        <v>-91.204549999999998</v>
      </c>
      <c r="M1105" s="4">
        <v>2</v>
      </c>
      <c r="N1105" s="4" t="s">
        <v>223</v>
      </c>
      <c r="R1105" s="7"/>
      <c r="S1105" s="7"/>
      <c r="T1105" s="12"/>
      <c r="U1105" s="12"/>
      <c r="V1105" s="12"/>
      <c r="W1105" s="12"/>
      <c r="EZ1105" s="42"/>
      <c r="FA1105" s="42"/>
      <c r="FB1105" s="42"/>
      <c r="FC1105" s="42"/>
      <c r="FD1105" s="42"/>
    </row>
    <row r="1106" spans="2:160">
      <c r="B1106" s="28">
        <f t="shared" si="114"/>
        <v>0</v>
      </c>
      <c r="C1106" s="28" t="str">
        <f t="shared" si="115"/>
        <v/>
      </c>
      <c r="D1106" s="28" t="str">
        <f t="shared" si="116"/>
        <v/>
      </c>
      <c r="E1106" s="28">
        <f t="shared" si="117"/>
        <v>0</v>
      </c>
      <c r="F1106" s="28">
        <f t="shared" si="118"/>
        <v>0</v>
      </c>
      <c r="G1106" s="28" t="str">
        <f t="shared" si="119"/>
        <v/>
      </c>
      <c r="H1106" s="45">
        <f>IF(AND(M1106&gt;0,M1106&lt;=STATS!$C$22),1,"")</f>
        <v>1</v>
      </c>
      <c r="J1106" s="11">
        <v>1105</v>
      </c>
      <c r="K1106">
        <v>46.112270000000002</v>
      </c>
      <c r="L1106">
        <v>-91.225579999999994</v>
      </c>
      <c r="M1106" s="4">
        <v>8.5</v>
      </c>
      <c r="N1106" s="4" t="s">
        <v>223</v>
      </c>
      <c r="R1106" s="7"/>
      <c r="S1106" s="7"/>
      <c r="T1106" s="12"/>
      <c r="U1106" s="12"/>
      <c r="V1106" s="12"/>
      <c r="W1106" s="12"/>
      <c r="EZ1106" s="42"/>
      <c r="FA1106" s="42"/>
      <c r="FB1106" s="42"/>
      <c r="FC1106" s="42"/>
      <c r="FD1106" s="42"/>
    </row>
    <row r="1107" spans="2:160">
      <c r="B1107" s="28">
        <f t="shared" si="114"/>
        <v>0</v>
      </c>
      <c r="C1107" s="28" t="str">
        <f t="shared" si="115"/>
        <v/>
      </c>
      <c r="D1107" s="28" t="str">
        <f t="shared" si="116"/>
        <v/>
      </c>
      <c r="E1107" s="28">
        <f t="shared" si="117"/>
        <v>0</v>
      </c>
      <c r="F1107" s="28">
        <f t="shared" si="118"/>
        <v>0</v>
      </c>
      <c r="G1107" s="28" t="str">
        <f t="shared" si="119"/>
        <v/>
      </c>
      <c r="H1107" s="45">
        <f>IF(AND(M1107&gt;0,M1107&lt;=STATS!$C$22),1,"")</f>
        <v>1</v>
      </c>
      <c r="J1107" s="11">
        <v>1106</v>
      </c>
      <c r="K1107">
        <v>46.112279999999998</v>
      </c>
      <c r="L1107">
        <v>-91.224739999999997</v>
      </c>
      <c r="M1107" s="4">
        <v>5</v>
      </c>
      <c r="N1107" s="4" t="s">
        <v>225</v>
      </c>
      <c r="R1107" s="7"/>
      <c r="S1107" s="7"/>
      <c r="T1107" s="12"/>
      <c r="U1107" s="12"/>
      <c r="V1107" s="12"/>
      <c r="W1107" s="12"/>
      <c r="EZ1107" s="42"/>
      <c r="FA1107" s="42"/>
      <c r="FB1107" s="42"/>
      <c r="FC1107" s="42"/>
      <c r="FD1107" s="42"/>
    </row>
    <row r="1108" spans="2:160">
      <c r="B1108" s="28">
        <f t="shared" si="114"/>
        <v>0</v>
      </c>
      <c r="C1108" s="28" t="str">
        <f t="shared" si="115"/>
        <v/>
      </c>
      <c r="D1108" s="28" t="str">
        <f t="shared" si="116"/>
        <v/>
      </c>
      <c r="E1108" s="28">
        <f t="shared" si="117"/>
        <v>0</v>
      </c>
      <c r="F1108" s="28">
        <f t="shared" si="118"/>
        <v>0</v>
      </c>
      <c r="G1108" s="28" t="str">
        <f t="shared" si="119"/>
        <v/>
      </c>
      <c r="H1108" s="45">
        <f>IF(AND(M1108&gt;0,M1108&lt;=STATS!$C$22),1,"")</f>
        <v>1</v>
      </c>
      <c r="J1108" s="11">
        <v>1107</v>
      </c>
      <c r="K1108">
        <v>46.112389999999998</v>
      </c>
      <c r="L1108">
        <v>-91.214650000000006</v>
      </c>
      <c r="M1108" s="4">
        <v>3</v>
      </c>
      <c r="N1108" s="4" t="s">
        <v>225</v>
      </c>
      <c r="R1108" s="7"/>
      <c r="S1108" s="7"/>
      <c r="T1108" s="12"/>
      <c r="U1108" s="12"/>
      <c r="V1108" s="12"/>
      <c r="W1108" s="12"/>
      <c r="EZ1108" s="42"/>
      <c r="FA1108" s="42"/>
      <c r="FB1108" s="42"/>
      <c r="FC1108" s="42"/>
      <c r="FD1108" s="42"/>
    </row>
    <row r="1109" spans="2:160">
      <c r="B1109" s="28">
        <f t="shared" si="114"/>
        <v>0</v>
      </c>
      <c r="C1109" s="28" t="str">
        <f t="shared" si="115"/>
        <v/>
      </c>
      <c r="D1109" s="28" t="str">
        <f t="shared" si="116"/>
        <v/>
      </c>
      <c r="E1109" s="28">
        <f t="shared" si="117"/>
        <v>0</v>
      </c>
      <c r="F1109" s="28">
        <f t="shared" si="118"/>
        <v>0</v>
      </c>
      <c r="G1109" s="28" t="str">
        <f t="shared" si="119"/>
        <v/>
      </c>
      <c r="H1109" s="45">
        <f>IF(AND(M1109&gt;0,M1109&lt;=STATS!$C$22),1,"")</f>
        <v>1</v>
      </c>
      <c r="J1109" s="11">
        <v>1108</v>
      </c>
      <c r="K1109">
        <v>46.112400000000001</v>
      </c>
      <c r="L1109">
        <v>-91.213809999999995</v>
      </c>
      <c r="M1109" s="4">
        <v>14</v>
      </c>
      <c r="N1109" s="4" t="s">
        <v>223</v>
      </c>
      <c r="R1109" s="7"/>
      <c r="S1109" s="7"/>
      <c r="T1109" s="12"/>
      <c r="U1109" s="12"/>
      <c r="V1109" s="12"/>
      <c r="W1109" s="12"/>
      <c r="EZ1109" s="42"/>
      <c r="FA1109" s="42"/>
      <c r="FB1109" s="42"/>
      <c r="FC1109" s="42"/>
      <c r="FD1109" s="42"/>
    </row>
    <row r="1110" spans="2:160">
      <c r="B1110" s="28">
        <f t="shared" si="114"/>
        <v>1</v>
      </c>
      <c r="C1110" s="28">
        <f t="shared" si="115"/>
        <v>1</v>
      </c>
      <c r="D1110" s="28" t="str">
        <f t="shared" si="116"/>
        <v/>
      </c>
      <c r="E1110" s="28">
        <f t="shared" si="117"/>
        <v>1</v>
      </c>
      <c r="F1110" s="28">
        <f t="shared" si="118"/>
        <v>0</v>
      </c>
      <c r="G1110" s="28">
        <f t="shared" si="119"/>
        <v>8.5</v>
      </c>
      <c r="H1110" s="45">
        <f>IF(AND(M1110&gt;0,M1110&lt;=STATS!$C$22),1,"")</f>
        <v>1</v>
      </c>
      <c r="J1110" s="11">
        <v>1109</v>
      </c>
      <c r="K1110">
        <v>46.112409999999997</v>
      </c>
      <c r="L1110">
        <v>-91.212969999999999</v>
      </c>
      <c r="M1110" s="4">
        <v>8.5</v>
      </c>
      <c r="N1110" s="4" t="s">
        <v>223</v>
      </c>
      <c r="R1110" s="7"/>
      <c r="S1110" s="7">
        <v>3</v>
      </c>
      <c r="T1110" s="12"/>
      <c r="U1110" s="12"/>
      <c r="V1110" s="12"/>
      <c r="W1110" s="12"/>
      <c r="EZ1110" s="42"/>
      <c r="FA1110" s="42"/>
      <c r="FB1110" s="42"/>
      <c r="FC1110" s="42"/>
      <c r="FD1110" s="42"/>
    </row>
    <row r="1111" spans="2:160">
      <c r="B1111" s="28">
        <f t="shared" si="114"/>
        <v>0</v>
      </c>
      <c r="C1111" s="28" t="str">
        <f t="shared" si="115"/>
        <v/>
      </c>
      <c r="D1111" s="28" t="str">
        <f t="shared" si="116"/>
        <v/>
      </c>
      <c r="E1111" s="28">
        <f t="shared" si="117"/>
        <v>0</v>
      </c>
      <c r="F1111" s="28">
        <f t="shared" si="118"/>
        <v>0</v>
      </c>
      <c r="G1111" s="28" t="str">
        <f t="shared" si="119"/>
        <v/>
      </c>
      <c r="H1111" s="45">
        <f>IF(AND(M1111&gt;0,M1111&lt;=STATS!$C$22),1,"")</f>
        <v>1</v>
      </c>
      <c r="J1111" s="11">
        <v>1110</v>
      </c>
      <c r="K1111">
        <v>46.11242</v>
      </c>
      <c r="L1111">
        <v>-91.212130000000002</v>
      </c>
      <c r="M1111" s="4">
        <v>3</v>
      </c>
      <c r="N1111" s="4" t="s">
        <v>225</v>
      </c>
      <c r="R1111" s="7"/>
      <c r="S1111" s="7"/>
      <c r="T1111" s="12"/>
      <c r="U1111" s="12"/>
      <c r="V1111" s="12"/>
      <c r="W1111" s="12"/>
      <c r="EZ1111" s="42"/>
      <c r="FA1111" s="42"/>
      <c r="FB1111" s="42"/>
      <c r="FC1111" s="42"/>
      <c r="FD1111" s="42"/>
    </row>
    <row r="1112" spans="2:160">
      <c r="B1112" s="28">
        <f t="shared" si="114"/>
        <v>1</v>
      </c>
      <c r="C1112" s="28">
        <f t="shared" si="115"/>
        <v>1</v>
      </c>
      <c r="D1112" s="28" t="str">
        <f t="shared" si="116"/>
        <v/>
      </c>
      <c r="E1112" s="28">
        <f t="shared" si="117"/>
        <v>1</v>
      </c>
      <c r="F1112" s="28">
        <f t="shared" si="118"/>
        <v>0</v>
      </c>
      <c r="G1112" s="28">
        <f t="shared" si="119"/>
        <v>6.5</v>
      </c>
      <c r="H1112" s="45">
        <f>IF(AND(M1112&gt;0,M1112&lt;=STATS!$C$22),1,"")</f>
        <v>1</v>
      </c>
      <c r="J1112" s="11">
        <v>1111</v>
      </c>
      <c r="K1112">
        <v>46.11242</v>
      </c>
      <c r="L1112">
        <v>-91.211290000000005</v>
      </c>
      <c r="M1112" s="4">
        <v>6.5</v>
      </c>
      <c r="N1112" s="4" t="s">
        <v>223</v>
      </c>
      <c r="R1112" s="7"/>
      <c r="S1112" s="7">
        <v>1</v>
      </c>
      <c r="T1112" s="12"/>
      <c r="U1112" s="12"/>
      <c r="V1112" s="12"/>
      <c r="W1112" s="12"/>
      <c r="EZ1112" s="42"/>
      <c r="FA1112" s="42"/>
      <c r="FB1112" s="42"/>
      <c r="FC1112" s="42"/>
      <c r="FD1112" s="42"/>
    </row>
    <row r="1113" spans="2:160">
      <c r="B1113" s="28">
        <f t="shared" si="114"/>
        <v>0</v>
      </c>
      <c r="C1113" s="28" t="str">
        <f t="shared" si="115"/>
        <v/>
      </c>
      <c r="D1113" s="28" t="str">
        <f t="shared" si="116"/>
        <v/>
      </c>
      <c r="E1113" s="28">
        <f t="shared" si="117"/>
        <v>0</v>
      </c>
      <c r="F1113" s="28">
        <f t="shared" si="118"/>
        <v>0</v>
      </c>
      <c r="G1113" s="28" t="str">
        <f t="shared" si="119"/>
        <v/>
      </c>
      <c r="H1113" s="45">
        <f>IF(AND(M1113&gt;0,M1113&lt;=STATS!$C$22),1,"")</f>
        <v>1</v>
      </c>
      <c r="J1113" s="11">
        <v>1112</v>
      </c>
      <c r="K1113">
        <v>46.112430000000003</v>
      </c>
      <c r="L1113">
        <v>-91.210449999999994</v>
      </c>
      <c r="M1113" s="4">
        <v>5</v>
      </c>
      <c r="N1113" s="4" t="s">
        <v>223</v>
      </c>
      <c r="R1113" s="7"/>
      <c r="S1113" s="7"/>
      <c r="T1113" s="12"/>
      <c r="U1113" s="12"/>
      <c r="V1113" s="12"/>
      <c r="W1113" s="12"/>
      <c r="EZ1113" s="42"/>
      <c r="FA1113" s="42"/>
      <c r="FB1113" s="42"/>
      <c r="FC1113" s="42"/>
      <c r="FD1113" s="42"/>
    </row>
    <row r="1114" spans="2:160">
      <c r="B1114" s="28">
        <f t="shared" si="114"/>
        <v>0</v>
      </c>
      <c r="C1114" s="28" t="str">
        <f t="shared" si="115"/>
        <v/>
      </c>
      <c r="D1114" s="28" t="str">
        <f t="shared" si="116"/>
        <v/>
      </c>
      <c r="E1114" s="28">
        <f t="shared" si="117"/>
        <v>0</v>
      </c>
      <c r="F1114" s="28">
        <f t="shared" si="118"/>
        <v>0</v>
      </c>
      <c r="G1114" s="28" t="str">
        <f t="shared" si="119"/>
        <v/>
      </c>
      <c r="H1114" s="45">
        <f>IF(AND(M1114&gt;0,M1114&lt;=STATS!$C$22),1,"")</f>
        <v>1</v>
      </c>
      <c r="J1114" s="11">
        <v>1113</v>
      </c>
      <c r="K1114">
        <v>46.112439999999999</v>
      </c>
      <c r="L1114">
        <v>-91.209609999999998</v>
      </c>
      <c r="M1114" s="4">
        <v>5</v>
      </c>
      <c r="N1114" s="4" t="s">
        <v>223</v>
      </c>
      <c r="R1114" s="7"/>
      <c r="S1114" s="7"/>
      <c r="T1114" s="12"/>
      <c r="U1114" s="12"/>
      <c r="V1114" s="12"/>
      <c r="W1114" s="12"/>
      <c r="EZ1114" s="42"/>
      <c r="FA1114" s="42"/>
      <c r="FB1114" s="42"/>
      <c r="FC1114" s="42"/>
      <c r="FD1114" s="42"/>
    </row>
    <row r="1115" spans="2:160">
      <c r="B1115" s="28">
        <f t="shared" si="114"/>
        <v>0</v>
      </c>
      <c r="C1115" s="28" t="str">
        <f t="shared" si="115"/>
        <v/>
      </c>
      <c r="D1115" s="28" t="str">
        <f t="shared" si="116"/>
        <v/>
      </c>
      <c r="E1115" s="28">
        <f t="shared" si="117"/>
        <v>0</v>
      </c>
      <c r="F1115" s="28">
        <f t="shared" si="118"/>
        <v>0</v>
      </c>
      <c r="G1115" s="28" t="str">
        <f t="shared" si="119"/>
        <v/>
      </c>
      <c r="H1115" s="45">
        <f>IF(AND(M1115&gt;0,M1115&lt;=STATS!$C$22),1,"")</f>
        <v>1</v>
      </c>
      <c r="J1115" s="11">
        <v>1114</v>
      </c>
      <c r="K1115">
        <v>46.112450000000003</v>
      </c>
      <c r="L1115">
        <v>-91.208759999999998</v>
      </c>
      <c r="M1115" s="4">
        <v>4.5</v>
      </c>
      <c r="N1115" s="4" t="s">
        <v>223</v>
      </c>
      <c r="R1115" s="7"/>
      <c r="S1115" s="7"/>
      <c r="T1115" s="12"/>
      <c r="U1115" s="12"/>
      <c r="V1115" s="12"/>
      <c r="W1115" s="12"/>
      <c r="EZ1115" s="42"/>
      <c r="FA1115" s="42"/>
      <c r="FB1115" s="42"/>
      <c r="FC1115" s="42"/>
      <c r="FD1115" s="42"/>
    </row>
    <row r="1116" spans="2:160">
      <c r="B1116" s="28">
        <f t="shared" si="114"/>
        <v>0</v>
      </c>
      <c r="C1116" s="28" t="str">
        <f t="shared" si="115"/>
        <v/>
      </c>
      <c r="D1116" s="28" t="str">
        <f t="shared" si="116"/>
        <v/>
      </c>
      <c r="E1116" s="28">
        <f t="shared" si="117"/>
        <v>0</v>
      </c>
      <c r="F1116" s="28">
        <f t="shared" si="118"/>
        <v>0</v>
      </c>
      <c r="G1116" s="28" t="str">
        <f t="shared" si="119"/>
        <v/>
      </c>
      <c r="H1116" s="45">
        <f>IF(AND(M1116&gt;0,M1116&lt;=STATS!$C$22),1,"")</f>
        <v>1</v>
      </c>
      <c r="J1116" s="11">
        <v>1115</v>
      </c>
      <c r="K1116">
        <v>46.112459999999999</v>
      </c>
      <c r="L1116">
        <v>-91.207920000000001</v>
      </c>
      <c r="M1116" s="4">
        <v>5</v>
      </c>
      <c r="N1116" s="4" t="s">
        <v>223</v>
      </c>
      <c r="R1116" s="7"/>
      <c r="S1116" s="7" t="s">
        <v>227</v>
      </c>
      <c r="T1116" s="12"/>
      <c r="U1116" s="12"/>
      <c r="V1116" s="12"/>
      <c r="W1116" s="12"/>
      <c r="EZ1116" s="42"/>
      <c r="FA1116" s="42"/>
      <c r="FB1116" s="42"/>
      <c r="FC1116" s="42"/>
      <c r="FD1116" s="42"/>
    </row>
    <row r="1117" spans="2:160">
      <c r="B1117" s="28">
        <f t="shared" si="114"/>
        <v>0</v>
      </c>
      <c r="C1117" s="28" t="str">
        <f t="shared" si="115"/>
        <v/>
      </c>
      <c r="D1117" s="28" t="str">
        <f t="shared" si="116"/>
        <v/>
      </c>
      <c r="E1117" s="28">
        <f t="shared" si="117"/>
        <v>0</v>
      </c>
      <c r="F1117" s="28">
        <f t="shared" si="118"/>
        <v>0</v>
      </c>
      <c r="G1117" s="28" t="str">
        <f t="shared" si="119"/>
        <v/>
      </c>
      <c r="H1117" s="45">
        <f>IF(AND(M1117&gt;0,M1117&lt;=STATS!$C$22),1,"")</f>
        <v>1</v>
      </c>
      <c r="J1117" s="11">
        <v>1116</v>
      </c>
      <c r="K1117">
        <v>46.112470000000002</v>
      </c>
      <c r="L1117">
        <v>-91.207080000000005</v>
      </c>
      <c r="M1117" s="4">
        <v>5.5</v>
      </c>
      <c r="N1117" s="4" t="s">
        <v>223</v>
      </c>
      <c r="R1117" s="7"/>
      <c r="S1117" s="7"/>
      <c r="T1117" s="12"/>
      <c r="U1117" s="12"/>
      <c r="V1117" s="12"/>
      <c r="W1117" s="12"/>
      <c r="EZ1117" s="42"/>
      <c r="FA1117" s="42"/>
      <c r="FB1117" s="42"/>
      <c r="FC1117" s="42"/>
      <c r="FD1117" s="42"/>
    </row>
    <row r="1118" spans="2:160">
      <c r="B1118" s="28">
        <f t="shared" si="114"/>
        <v>0</v>
      </c>
      <c r="C1118" s="28" t="str">
        <f t="shared" si="115"/>
        <v/>
      </c>
      <c r="D1118" s="28" t="str">
        <f t="shared" si="116"/>
        <v/>
      </c>
      <c r="E1118" s="28">
        <f t="shared" si="117"/>
        <v>0</v>
      </c>
      <c r="F1118" s="28">
        <f t="shared" si="118"/>
        <v>0</v>
      </c>
      <c r="G1118" s="28" t="str">
        <f t="shared" si="119"/>
        <v/>
      </c>
      <c r="H1118" s="45">
        <f>IF(AND(M1118&gt;0,M1118&lt;=STATS!$C$22),1,"")</f>
        <v>1</v>
      </c>
      <c r="J1118" s="11">
        <v>1117</v>
      </c>
      <c r="K1118">
        <v>46.112479999999998</v>
      </c>
      <c r="L1118">
        <v>-91.206239999999994</v>
      </c>
      <c r="M1118" s="4">
        <v>3.5</v>
      </c>
      <c r="N1118" s="4" t="s">
        <v>223</v>
      </c>
      <c r="R1118" s="7"/>
      <c r="S1118" s="7" t="s">
        <v>227</v>
      </c>
      <c r="T1118" s="12"/>
      <c r="U1118" s="12"/>
      <c r="V1118" s="12"/>
      <c r="W1118" s="12"/>
      <c r="EZ1118" s="42"/>
      <c r="FA1118" s="42"/>
      <c r="FB1118" s="42"/>
      <c r="FC1118" s="42"/>
      <c r="FD1118" s="42"/>
    </row>
    <row r="1119" spans="2:160">
      <c r="B1119" s="28">
        <f t="shared" si="114"/>
        <v>0</v>
      </c>
      <c r="C1119" s="28" t="str">
        <f t="shared" si="115"/>
        <v/>
      </c>
      <c r="D1119" s="28" t="str">
        <f t="shared" si="116"/>
        <v/>
      </c>
      <c r="E1119" s="28">
        <f t="shared" si="117"/>
        <v>0</v>
      </c>
      <c r="F1119" s="28">
        <f t="shared" si="118"/>
        <v>0</v>
      </c>
      <c r="G1119" s="28" t="str">
        <f t="shared" si="119"/>
        <v/>
      </c>
      <c r="H1119" s="45">
        <f>IF(AND(M1119&gt;0,M1119&lt;=STATS!$C$22),1,"")</f>
        <v>1</v>
      </c>
      <c r="J1119" s="11">
        <v>1118</v>
      </c>
      <c r="K1119">
        <v>46.112490000000001</v>
      </c>
      <c r="L1119">
        <v>-91.205399999999997</v>
      </c>
      <c r="M1119" s="4">
        <v>4</v>
      </c>
      <c r="N1119" s="4" t="s">
        <v>223</v>
      </c>
      <c r="R1119" s="7"/>
      <c r="S1119" s="7"/>
      <c r="T1119" s="12"/>
      <c r="U1119" s="12"/>
      <c r="V1119" s="12"/>
      <c r="W1119" s="12"/>
      <c r="EZ1119" s="42"/>
      <c r="FA1119" s="42"/>
      <c r="FB1119" s="42"/>
      <c r="FC1119" s="42"/>
      <c r="FD1119" s="42"/>
    </row>
    <row r="1120" spans="2:160">
      <c r="B1120" s="28">
        <f t="shared" si="114"/>
        <v>0</v>
      </c>
      <c r="C1120" s="28" t="str">
        <f t="shared" si="115"/>
        <v/>
      </c>
      <c r="D1120" s="28" t="str">
        <f t="shared" si="116"/>
        <v/>
      </c>
      <c r="E1120" s="28">
        <f t="shared" si="117"/>
        <v>0</v>
      </c>
      <c r="F1120" s="28">
        <f t="shared" si="118"/>
        <v>0</v>
      </c>
      <c r="G1120" s="28" t="str">
        <f t="shared" si="119"/>
        <v/>
      </c>
      <c r="H1120" s="45">
        <f>IF(AND(M1120&gt;0,M1120&lt;=STATS!$C$22),1,"")</f>
        <v>1</v>
      </c>
      <c r="J1120" s="11">
        <v>1119</v>
      </c>
      <c r="K1120">
        <v>46.112499999999997</v>
      </c>
      <c r="L1120">
        <v>-91.204560000000001</v>
      </c>
      <c r="M1120" s="4">
        <v>2.5</v>
      </c>
      <c r="N1120" s="4" t="s">
        <v>223</v>
      </c>
      <c r="R1120" s="7"/>
      <c r="S1120" s="7"/>
      <c r="T1120" s="12"/>
      <c r="U1120" s="12"/>
      <c r="V1120" s="12"/>
      <c r="W1120" s="12"/>
      <c r="EZ1120" s="42"/>
      <c r="FA1120" s="42"/>
      <c r="FB1120" s="42"/>
      <c r="FC1120" s="42"/>
      <c r="FD1120" s="42"/>
    </row>
    <row r="1121" spans="2:160">
      <c r="B1121" s="28">
        <f t="shared" si="114"/>
        <v>1</v>
      </c>
      <c r="C1121" s="28">
        <f t="shared" si="115"/>
        <v>1</v>
      </c>
      <c r="D1121" s="28" t="str">
        <f t="shared" si="116"/>
        <v/>
      </c>
      <c r="E1121" s="28">
        <f t="shared" si="117"/>
        <v>1</v>
      </c>
      <c r="F1121" s="28">
        <f t="shared" si="118"/>
        <v>0</v>
      </c>
      <c r="G1121" s="28">
        <f t="shared" si="119"/>
        <v>5.5</v>
      </c>
      <c r="H1121" s="45">
        <f>IF(AND(M1121&gt;0,M1121&lt;=STATS!$C$22),1,"")</f>
        <v>1</v>
      </c>
      <c r="J1121" s="11">
        <v>1120</v>
      </c>
      <c r="K1121">
        <v>46.11298</v>
      </c>
      <c r="L1121">
        <v>-91.213819999999998</v>
      </c>
      <c r="M1121" s="4">
        <v>5.5</v>
      </c>
      <c r="N1121" s="4" t="s">
        <v>223</v>
      </c>
      <c r="R1121" s="7"/>
      <c r="S1121" s="7">
        <v>1</v>
      </c>
      <c r="T1121" s="12"/>
      <c r="U1121" s="12"/>
      <c r="V1121" s="12"/>
      <c r="W1121" s="12"/>
      <c r="EZ1121" s="42"/>
      <c r="FA1121" s="42"/>
      <c r="FB1121" s="42"/>
      <c r="FC1121" s="42"/>
      <c r="FD1121" s="42"/>
    </row>
    <row r="1122" spans="2:160">
      <c r="B1122" s="28">
        <f t="shared" si="114"/>
        <v>1</v>
      </c>
      <c r="C1122" s="28">
        <f t="shared" si="115"/>
        <v>1</v>
      </c>
      <c r="D1122" s="28" t="str">
        <f t="shared" si="116"/>
        <v/>
      </c>
      <c r="E1122" s="28">
        <f t="shared" si="117"/>
        <v>1</v>
      </c>
      <c r="F1122" s="28">
        <f t="shared" si="118"/>
        <v>0</v>
      </c>
      <c r="G1122" s="28">
        <f t="shared" si="119"/>
        <v>6.5</v>
      </c>
      <c r="H1122" s="45">
        <f>IF(AND(M1122&gt;0,M1122&lt;=STATS!$C$22),1,"")</f>
        <v>1</v>
      </c>
      <c r="J1122" s="11">
        <v>1121</v>
      </c>
      <c r="K1122">
        <v>46.112990000000003</v>
      </c>
      <c r="L1122">
        <v>-91.212980000000002</v>
      </c>
      <c r="M1122" s="4">
        <v>6.5</v>
      </c>
      <c r="N1122" s="4" t="s">
        <v>223</v>
      </c>
      <c r="R1122" s="7"/>
      <c r="S1122" s="7">
        <v>2</v>
      </c>
      <c r="T1122" s="12"/>
      <c r="U1122" s="12"/>
      <c r="V1122" s="12"/>
      <c r="W1122" s="12"/>
      <c r="EZ1122" s="42"/>
      <c r="FA1122" s="42"/>
      <c r="FB1122" s="42"/>
      <c r="FC1122" s="42"/>
      <c r="FD1122" s="42"/>
    </row>
    <row r="1123" spans="2:160">
      <c r="B1123" s="28">
        <f t="shared" si="114"/>
        <v>0</v>
      </c>
      <c r="C1123" s="28" t="str">
        <f t="shared" si="115"/>
        <v/>
      </c>
      <c r="D1123" s="28" t="str">
        <f t="shared" si="116"/>
        <v/>
      </c>
      <c r="E1123" s="28">
        <f t="shared" si="117"/>
        <v>0</v>
      </c>
      <c r="F1123" s="28">
        <f t="shared" si="118"/>
        <v>0</v>
      </c>
      <c r="G1123" s="28" t="str">
        <f t="shared" si="119"/>
        <v/>
      </c>
      <c r="H1123" s="45">
        <f>IF(AND(M1123&gt;0,M1123&lt;=STATS!$C$22),1,"")</f>
        <v>1</v>
      </c>
      <c r="J1123" s="11">
        <v>1122</v>
      </c>
      <c r="K1123">
        <v>46.113</v>
      </c>
      <c r="L1123">
        <v>-91.212140000000005</v>
      </c>
      <c r="M1123" s="4">
        <v>6.5</v>
      </c>
      <c r="N1123" s="4" t="s">
        <v>223</v>
      </c>
      <c r="R1123" s="7"/>
      <c r="S1123" s="7"/>
      <c r="T1123" s="12"/>
      <c r="U1123" s="12"/>
      <c r="V1123" s="12"/>
      <c r="W1123" s="12"/>
      <c r="EZ1123" s="42"/>
      <c r="FA1123" s="42"/>
      <c r="FB1123" s="42"/>
      <c r="FC1123" s="42"/>
      <c r="FD1123" s="42"/>
    </row>
    <row r="1124" spans="2:160">
      <c r="B1124" s="28">
        <f t="shared" si="114"/>
        <v>0</v>
      </c>
      <c r="C1124" s="28" t="str">
        <f t="shared" si="115"/>
        <v/>
      </c>
      <c r="D1124" s="28" t="str">
        <f t="shared" si="116"/>
        <v/>
      </c>
      <c r="E1124" s="28">
        <f t="shared" si="117"/>
        <v>0</v>
      </c>
      <c r="F1124" s="28">
        <f t="shared" si="118"/>
        <v>0</v>
      </c>
      <c r="G1124" s="28" t="str">
        <f t="shared" si="119"/>
        <v/>
      </c>
      <c r="H1124" s="45">
        <f>IF(AND(M1124&gt;0,M1124&lt;=STATS!$C$22),1,"")</f>
        <v>1</v>
      </c>
      <c r="J1124" s="11">
        <v>1123</v>
      </c>
      <c r="K1124">
        <v>46.113010000000003</v>
      </c>
      <c r="L1124">
        <v>-91.211299999999994</v>
      </c>
      <c r="M1124" s="4">
        <v>5.5</v>
      </c>
      <c r="N1124" s="4" t="s">
        <v>223</v>
      </c>
      <c r="R1124" s="7"/>
      <c r="S1124" s="7"/>
      <c r="T1124" s="12"/>
      <c r="U1124" s="12"/>
      <c r="V1124" s="12"/>
      <c r="W1124" s="12"/>
      <c r="EZ1124" s="42"/>
      <c r="FA1124" s="42"/>
      <c r="FB1124" s="42"/>
      <c r="FC1124" s="42"/>
      <c r="FD1124" s="42"/>
    </row>
    <row r="1125" spans="2:160">
      <c r="B1125" s="28">
        <f t="shared" si="114"/>
        <v>0</v>
      </c>
      <c r="C1125" s="28" t="str">
        <f t="shared" si="115"/>
        <v/>
      </c>
      <c r="D1125" s="28" t="str">
        <f t="shared" si="116"/>
        <v/>
      </c>
      <c r="E1125" s="28">
        <f t="shared" si="117"/>
        <v>0</v>
      </c>
      <c r="F1125" s="28">
        <f t="shared" si="118"/>
        <v>0</v>
      </c>
      <c r="G1125" s="28" t="str">
        <f t="shared" si="119"/>
        <v/>
      </c>
      <c r="H1125" s="45">
        <f>IF(AND(M1125&gt;0,M1125&lt;=STATS!$C$22),1,"")</f>
        <v>1</v>
      </c>
      <c r="J1125" s="11">
        <v>1124</v>
      </c>
      <c r="K1125">
        <v>46.113019999999999</v>
      </c>
      <c r="L1125">
        <v>-91.210459999999998</v>
      </c>
      <c r="M1125" s="4">
        <v>4.5</v>
      </c>
      <c r="N1125" s="4" t="s">
        <v>223</v>
      </c>
      <c r="R1125" s="7"/>
      <c r="S1125" s="7"/>
      <c r="T1125" s="12"/>
      <c r="U1125" s="12"/>
      <c r="V1125" s="12"/>
      <c r="W1125" s="12"/>
      <c r="EZ1125" s="42"/>
      <c r="FA1125" s="42"/>
      <c r="FB1125" s="42"/>
      <c r="FC1125" s="42"/>
      <c r="FD1125" s="42"/>
    </row>
    <row r="1126" spans="2:160">
      <c r="B1126" s="28">
        <f t="shared" si="114"/>
        <v>0</v>
      </c>
      <c r="C1126" s="28" t="str">
        <f t="shared" si="115"/>
        <v/>
      </c>
      <c r="D1126" s="28" t="str">
        <f t="shared" si="116"/>
        <v/>
      </c>
      <c r="E1126" s="28">
        <f t="shared" si="117"/>
        <v>0</v>
      </c>
      <c r="F1126" s="28">
        <f t="shared" si="118"/>
        <v>0</v>
      </c>
      <c r="G1126" s="28" t="str">
        <f t="shared" si="119"/>
        <v/>
      </c>
      <c r="H1126" s="45">
        <f>IF(AND(M1126&gt;0,M1126&lt;=STATS!$C$22),1,"")</f>
        <v>1</v>
      </c>
      <c r="J1126" s="11">
        <v>1125</v>
      </c>
      <c r="K1126">
        <v>46.113030000000002</v>
      </c>
      <c r="L1126">
        <v>-91.209620000000001</v>
      </c>
      <c r="M1126" s="4">
        <v>5.5</v>
      </c>
      <c r="N1126" s="4" t="s">
        <v>223</v>
      </c>
      <c r="R1126" s="7"/>
      <c r="S1126" s="7"/>
      <c r="T1126" s="12"/>
      <c r="U1126" s="12"/>
      <c r="V1126" s="12"/>
      <c r="W1126" s="12"/>
      <c r="EZ1126" s="42"/>
      <c r="FA1126" s="42"/>
      <c r="FB1126" s="42"/>
      <c r="FC1126" s="42"/>
      <c r="FD1126" s="42"/>
    </row>
    <row r="1127" spans="2:160">
      <c r="B1127" s="28">
        <f t="shared" si="114"/>
        <v>1</v>
      </c>
      <c r="C1127" s="28">
        <f t="shared" si="115"/>
        <v>1</v>
      </c>
      <c r="D1127" s="28" t="str">
        <f t="shared" si="116"/>
        <v/>
      </c>
      <c r="E1127" s="28">
        <f t="shared" si="117"/>
        <v>1</v>
      </c>
      <c r="F1127" s="28">
        <f t="shared" si="118"/>
        <v>0</v>
      </c>
      <c r="G1127" s="28">
        <f t="shared" si="119"/>
        <v>4.5</v>
      </c>
      <c r="H1127" s="45">
        <f>IF(AND(M1127&gt;0,M1127&lt;=STATS!$C$22),1,"")</f>
        <v>1</v>
      </c>
      <c r="J1127" s="11">
        <v>1126</v>
      </c>
      <c r="K1127">
        <v>46.113039999999998</v>
      </c>
      <c r="L1127">
        <v>-91.208780000000004</v>
      </c>
      <c r="M1127" s="4">
        <v>4.5</v>
      </c>
      <c r="N1127" s="4" t="s">
        <v>223</v>
      </c>
      <c r="R1127" s="7"/>
      <c r="S1127" s="7">
        <v>1</v>
      </c>
      <c r="T1127" s="12"/>
      <c r="U1127" s="12"/>
      <c r="V1127" s="12"/>
      <c r="W1127" s="12"/>
      <c r="EZ1127" s="42"/>
      <c r="FA1127" s="42"/>
      <c r="FB1127" s="42"/>
      <c r="FC1127" s="42"/>
      <c r="FD1127" s="42"/>
    </row>
    <row r="1128" spans="2:160">
      <c r="B1128" s="28">
        <f t="shared" si="114"/>
        <v>0</v>
      </c>
      <c r="C1128" s="28" t="str">
        <f t="shared" si="115"/>
        <v/>
      </c>
      <c r="D1128" s="28" t="str">
        <f t="shared" si="116"/>
        <v/>
      </c>
      <c r="E1128" s="28">
        <f t="shared" si="117"/>
        <v>0</v>
      </c>
      <c r="F1128" s="28">
        <f t="shared" si="118"/>
        <v>0</v>
      </c>
      <c r="G1128" s="28" t="str">
        <f t="shared" si="119"/>
        <v/>
      </c>
      <c r="H1128" s="45">
        <f>IF(AND(M1128&gt;0,M1128&lt;=STATS!$C$22),1,"")</f>
        <v>1</v>
      </c>
      <c r="J1128" s="11">
        <v>1127</v>
      </c>
      <c r="K1128">
        <v>46.113039999999998</v>
      </c>
      <c r="L1128">
        <v>-91.207939999999994</v>
      </c>
      <c r="M1128" s="4">
        <v>4.5</v>
      </c>
      <c r="N1128" s="4" t="s">
        <v>223</v>
      </c>
      <c r="R1128" s="7"/>
      <c r="S1128" s="7"/>
      <c r="T1128" s="12"/>
      <c r="U1128" s="12"/>
      <c r="V1128" s="12"/>
      <c r="W1128" s="12"/>
      <c r="EZ1128" s="42"/>
      <c r="FA1128" s="42"/>
      <c r="FB1128" s="42"/>
      <c r="FC1128" s="42"/>
      <c r="FD1128" s="42"/>
    </row>
    <row r="1129" spans="2:160">
      <c r="B1129" s="28">
        <f t="shared" si="114"/>
        <v>0</v>
      </c>
      <c r="C1129" s="28" t="str">
        <f t="shared" si="115"/>
        <v/>
      </c>
      <c r="D1129" s="28" t="str">
        <f t="shared" si="116"/>
        <v/>
      </c>
      <c r="E1129" s="28">
        <f t="shared" si="117"/>
        <v>0</v>
      </c>
      <c r="F1129" s="28">
        <f t="shared" si="118"/>
        <v>0</v>
      </c>
      <c r="G1129" s="28" t="str">
        <f t="shared" si="119"/>
        <v/>
      </c>
      <c r="H1129" s="45">
        <f>IF(AND(M1129&gt;0,M1129&lt;=STATS!$C$22),1,"")</f>
        <v>1</v>
      </c>
      <c r="J1129" s="11">
        <v>1128</v>
      </c>
      <c r="K1129">
        <v>46.113050000000001</v>
      </c>
      <c r="L1129">
        <v>-91.207099999999997</v>
      </c>
      <c r="M1129" s="4">
        <v>5</v>
      </c>
      <c r="N1129" s="4" t="s">
        <v>223</v>
      </c>
      <c r="R1129" s="7"/>
      <c r="S1129" s="7"/>
      <c r="T1129" s="12"/>
      <c r="U1129" s="12"/>
      <c r="V1129" s="12"/>
      <c r="W1129" s="12"/>
      <c r="EZ1129" s="42"/>
      <c r="FA1129" s="42"/>
      <c r="FB1129" s="42"/>
      <c r="FC1129" s="42"/>
      <c r="FD1129" s="42"/>
    </row>
    <row r="1130" spans="2:160">
      <c r="B1130" s="28">
        <f t="shared" si="114"/>
        <v>0</v>
      </c>
      <c r="C1130" s="28" t="str">
        <f t="shared" si="115"/>
        <v/>
      </c>
      <c r="D1130" s="28" t="str">
        <f t="shared" si="116"/>
        <v/>
      </c>
      <c r="E1130" s="28">
        <f t="shared" si="117"/>
        <v>0</v>
      </c>
      <c r="F1130" s="28">
        <f t="shared" si="118"/>
        <v>0</v>
      </c>
      <c r="G1130" s="28" t="str">
        <f t="shared" si="119"/>
        <v/>
      </c>
      <c r="H1130" s="45">
        <f>IF(AND(M1130&gt;0,M1130&lt;=STATS!$C$22),1,"")</f>
        <v>1</v>
      </c>
      <c r="J1130" s="11">
        <v>1129</v>
      </c>
      <c r="K1130">
        <v>46.113059999999997</v>
      </c>
      <c r="L1130">
        <v>-91.20626</v>
      </c>
      <c r="M1130" s="4">
        <v>4.5</v>
      </c>
      <c r="N1130" s="4" t="s">
        <v>223</v>
      </c>
      <c r="R1130" s="7"/>
      <c r="S1130" s="7"/>
      <c r="T1130" s="12"/>
      <c r="U1130" s="12"/>
      <c r="V1130" s="12"/>
      <c r="W1130" s="12"/>
      <c r="EZ1130" s="42"/>
      <c r="FA1130" s="42"/>
      <c r="FB1130" s="42"/>
      <c r="FC1130" s="42"/>
      <c r="FD1130" s="42"/>
    </row>
    <row r="1131" spans="2:160">
      <c r="B1131" s="28">
        <f t="shared" si="114"/>
        <v>0</v>
      </c>
      <c r="C1131" s="28" t="str">
        <f t="shared" si="115"/>
        <v/>
      </c>
      <c r="D1131" s="28" t="str">
        <f t="shared" si="116"/>
        <v/>
      </c>
      <c r="E1131" s="28">
        <f t="shared" si="117"/>
        <v>0</v>
      </c>
      <c r="F1131" s="28">
        <f t="shared" si="118"/>
        <v>0</v>
      </c>
      <c r="G1131" s="28" t="str">
        <f t="shared" si="119"/>
        <v/>
      </c>
      <c r="H1131" s="45">
        <f>IF(AND(M1131&gt;0,M1131&lt;=STATS!$C$22),1,"")</f>
        <v>1</v>
      </c>
      <c r="J1131" s="11">
        <v>1130</v>
      </c>
      <c r="K1131">
        <v>46.11307</v>
      </c>
      <c r="L1131">
        <v>-91.205410000000001</v>
      </c>
      <c r="M1131" s="4">
        <v>4</v>
      </c>
      <c r="N1131" s="4" t="s">
        <v>223</v>
      </c>
      <c r="R1131" s="7"/>
      <c r="S1131" s="7"/>
      <c r="T1131" s="12"/>
      <c r="U1131" s="12"/>
      <c r="V1131" s="12"/>
      <c r="W1131" s="12"/>
      <c r="EZ1131" s="42"/>
      <c r="FA1131" s="42"/>
      <c r="FB1131" s="42"/>
      <c r="FC1131" s="42"/>
      <c r="FD1131" s="42"/>
    </row>
    <row r="1132" spans="2:160">
      <c r="B1132" s="28">
        <f t="shared" si="114"/>
        <v>0</v>
      </c>
      <c r="C1132" s="28" t="str">
        <f t="shared" si="115"/>
        <v/>
      </c>
      <c r="D1132" s="28" t="str">
        <f t="shared" si="116"/>
        <v/>
      </c>
      <c r="E1132" s="28">
        <f t="shared" si="117"/>
        <v>0</v>
      </c>
      <c r="F1132" s="28">
        <f t="shared" si="118"/>
        <v>0</v>
      </c>
      <c r="G1132" s="28" t="str">
        <f t="shared" si="119"/>
        <v/>
      </c>
      <c r="H1132" s="45">
        <f>IF(AND(M1132&gt;0,M1132&lt;=STATS!$C$22),1,"")</f>
        <v>1</v>
      </c>
      <c r="J1132" s="11">
        <v>1131</v>
      </c>
      <c r="K1132">
        <v>46.113590000000002</v>
      </c>
      <c r="L1132">
        <v>-91.211309999999997</v>
      </c>
      <c r="M1132" s="4">
        <v>4</v>
      </c>
      <c r="N1132" s="4" t="s">
        <v>224</v>
      </c>
      <c r="R1132" s="7"/>
      <c r="S1132" s="7"/>
      <c r="T1132" s="12"/>
      <c r="U1132" s="12"/>
      <c r="V1132" s="12"/>
      <c r="W1132" s="12"/>
      <c r="EZ1132" s="42"/>
      <c r="FA1132" s="42"/>
      <c r="FB1132" s="42"/>
      <c r="FC1132" s="42"/>
      <c r="FD1132" s="42"/>
    </row>
    <row r="1133" spans="2:160">
      <c r="B1133" s="28">
        <f t="shared" si="114"/>
        <v>1</v>
      </c>
      <c r="C1133" s="28">
        <f t="shared" si="115"/>
        <v>1</v>
      </c>
      <c r="D1133" s="28" t="str">
        <f t="shared" si="116"/>
        <v/>
      </c>
      <c r="E1133" s="28">
        <f t="shared" si="117"/>
        <v>1</v>
      </c>
      <c r="F1133" s="28">
        <f t="shared" si="118"/>
        <v>0</v>
      </c>
      <c r="G1133" s="28">
        <f t="shared" si="119"/>
        <v>4.5</v>
      </c>
      <c r="H1133" s="45">
        <f>IF(AND(M1133&gt;0,M1133&lt;=STATS!$C$22),1,"")</f>
        <v>1</v>
      </c>
      <c r="J1133" s="11">
        <v>1132</v>
      </c>
      <c r="K1133">
        <v>46.113599999999998</v>
      </c>
      <c r="L1133">
        <v>-91.210470000000001</v>
      </c>
      <c r="M1133" s="4">
        <v>4.5</v>
      </c>
      <c r="N1133" s="4" t="s">
        <v>223</v>
      </c>
      <c r="R1133" s="7"/>
      <c r="S1133" s="7">
        <v>1</v>
      </c>
      <c r="T1133" s="12"/>
      <c r="U1133" s="12"/>
      <c r="V1133" s="12"/>
      <c r="W1133" s="12"/>
      <c r="EZ1133" s="42"/>
      <c r="FA1133" s="42"/>
      <c r="FB1133" s="42"/>
      <c r="FC1133" s="42"/>
      <c r="FD1133" s="42"/>
    </row>
    <row r="1134" spans="2:160">
      <c r="B1134" s="28">
        <f t="shared" si="114"/>
        <v>0</v>
      </c>
      <c r="C1134" s="28" t="str">
        <f t="shared" si="115"/>
        <v/>
      </c>
      <c r="D1134" s="28" t="str">
        <f t="shared" si="116"/>
        <v/>
      </c>
      <c r="E1134" s="28">
        <f t="shared" si="117"/>
        <v>0</v>
      </c>
      <c r="F1134" s="28">
        <f t="shared" si="118"/>
        <v>0</v>
      </c>
      <c r="G1134" s="28" t="str">
        <f t="shared" si="119"/>
        <v/>
      </c>
      <c r="H1134" s="45">
        <f>IF(AND(M1134&gt;0,M1134&lt;=STATS!$C$22),1,"")</f>
        <v>1</v>
      </c>
      <c r="J1134" s="11">
        <v>1133</v>
      </c>
      <c r="K1134">
        <v>46.113610000000001</v>
      </c>
      <c r="L1134">
        <v>-91.209630000000004</v>
      </c>
      <c r="M1134" s="4">
        <v>4</v>
      </c>
      <c r="N1134" s="4" t="s">
        <v>223</v>
      </c>
      <c r="R1134" s="7"/>
      <c r="S1134" s="7"/>
      <c r="T1134" s="12"/>
      <c r="U1134" s="12"/>
      <c r="V1134" s="12"/>
      <c r="W1134" s="12"/>
      <c r="EZ1134" s="42"/>
      <c r="FA1134" s="42"/>
      <c r="FB1134" s="42"/>
      <c r="FC1134" s="42"/>
      <c r="FD1134" s="42"/>
    </row>
    <row r="1135" spans="2:160">
      <c r="B1135" s="28">
        <f t="shared" si="114"/>
        <v>0</v>
      </c>
      <c r="C1135" s="28" t="str">
        <f t="shared" si="115"/>
        <v/>
      </c>
      <c r="D1135" s="28" t="str">
        <f t="shared" si="116"/>
        <v/>
      </c>
      <c r="E1135" s="28">
        <f t="shared" si="117"/>
        <v>0</v>
      </c>
      <c r="F1135" s="28">
        <f t="shared" si="118"/>
        <v>0</v>
      </c>
      <c r="G1135" s="28" t="str">
        <f t="shared" si="119"/>
        <v/>
      </c>
      <c r="H1135" s="45">
        <f>IF(AND(M1135&gt;0,M1135&lt;=STATS!$C$22),1,"")</f>
        <v>1</v>
      </c>
      <c r="J1135" s="11">
        <v>1134</v>
      </c>
      <c r="K1135">
        <v>46.113619999999997</v>
      </c>
      <c r="L1135">
        <v>-91.208789999999993</v>
      </c>
      <c r="M1135" s="4">
        <v>5</v>
      </c>
      <c r="N1135" s="4" t="s">
        <v>223</v>
      </c>
      <c r="R1135" s="7"/>
      <c r="S1135" s="7"/>
      <c r="T1135" s="12"/>
      <c r="U1135" s="12"/>
      <c r="V1135" s="12"/>
      <c r="W1135" s="12"/>
      <c r="EZ1135" s="42"/>
      <c r="FA1135" s="42"/>
      <c r="FB1135" s="42"/>
      <c r="FC1135" s="42"/>
      <c r="FD1135" s="42"/>
    </row>
    <row r="1136" spans="2:160">
      <c r="B1136" s="28">
        <f t="shared" si="114"/>
        <v>0</v>
      </c>
      <c r="C1136" s="28" t="str">
        <f t="shared" si="115"/>
        <v/>
      </c>
      <c r="D1136" s="28" t="str">
        <f t="shared" si="116"/>
        <v/>
      </c>
      <c r="E1136" s="28">
        <f t="shared" si="117"/>
        <v>0</v>
      </c>
      <c r="F1136" s="28">
        <f t="shared" si="118"/>
        <v>0</v>
      </c>
      <c r="G1136" s="28" t="str">
        <f t="shared" si="119"/>
        <v/>
      </c>
      <c r="H1136" s="45">
        <f>IF(AND(M1136&gt;0,M1136&lt;=STATS!$C$22),1,"")</f>
        <v>1</v>
      </c>
      <c r="J1136" s="11">
        <v>1135</v>
      </c>
      <c r="K1136">
        <v>46.113630000000001</v>
      </c>
      <c r="L1136">
        <v>-91.207949999999997</v>
      </c>
      <c r="M1136" s="4">
        <v>4.5</v>
      </c>
      <c r="N1136" s="4" t="s">
        <v>223</v>
      </c>
      <c r="R1136" s="7"/>
      <c r="S1136" s="7"/>
      <c r="T1136" s="12"/>
      <c r="U1136" s="12"/>
      <c r="V1136" s="12"/>
      <c r="W1136" s="12"/>
      <c r="EZ1136" s="42"/>
      <c r="FA1136" s="42"/>
      <c r="FB1136" s="42"/>
      <c r="FC1136" s="42"/>
      <c r="FD1136" s="42"/>
    </row>
    <row r="1137" spans="2:160">
      <c r="B1137" s="28">
        <f t="shared" si="114"/>
        <v>0</v>
      </c>
      <c r="C1137" s="28" t="str">
        <f t="shared" si="115"/>
        <v/>
      </c>
      <c r="D1137" s="28" t="str">
        <f t="shared" si="116"/>
        <v/>
      </c>
      <c r="E1137" s="28">
        <f t="shared" si="117"/>
        <v>0</v>
      </c>
      <c r="F1137" s="28">
        <f t="shared" si="118"/>
        <v>0</v>
      </c>
      <c r="G1137" s="28" t="str">
        <f t="shared" si="119"/>
        <v/>
      </c>
      <c r="H1137" s="45">
        <f>IF(AND(M1137&gt;0,M1137&lt;=STATS!$C$22),1,"")</f>
        <v>1</v>
      </c>
      <c r="J1137" s="11">
        <v>1136</v>
      </c>
      <c r="K1137">
        <v>46.113639999999997</v>
      </c>
      <c r="L1137">
        <v>-91.20711</v>
      </c>
      <c r="M1137" s="4">
        <v>4.5</v>
      </c>
      <c r="N1137" s="4" t="s">
        <v>223</v>
      </c>
      <c r="R1137" s="7"/>
      <c r="S1137" s="7"/>
      <c r="T1137" s="12"/>
      <c r="U1137" s="12"/>
      <c r="V1137" s="12"/>
      <c r="W1137" s="12"/>
      <c r="EZ1137" s="42"/>
      <c r="FA1137" s="42"/>
      <c r="FB1137" s="42"/>
      <c r="FC1137" s="42"/>
      <c r="FD1137" s="42"/>
    </row>
    <row r="1138" spans="2:160">
      <c r="B1138" s="28">
        <f t="shared" si="114"/>
        <v>0</v>
      </c>
      <c r="C1138" s="28" t="str">
        <f t="shared" si="115"/>
        <v/>
      </c>
      <c r="D1138" s="28" t="str">
        <f t="shared" si="116"/>
        <v/>
      </c>
      <c r="E1138" s="28">
        <f t="shared" si="117"/>
        <v>0</v>
      </c>
      <c r="F1138" s="28">
        <f t="shared" si="118"/>
        <v>0</v>
      </c>
      <c r="G1138" s="28" t="str">
        <f t="shared" si="119"/>
        <v/>
      </c>
      <c r="H1138" s="45">
        <f>IF(AND(M1138&gt;0,M1138&lt;=STATS!$C$22),1,"")</f>
        <v>1</v>
      </c>
      <c r="J1138" s="11">
        <v>1137</v>
      </c>
      <c r="K1138">
        <v>46.11365</v>
      </c>
      <c r="L1138">
        <v>-91.206270000000004</v>
      </c>
      <c r="M1138" s="4">
        <v>4.5</v>
      </c>
      <c r="N1138" s="4" t="s">
        <v>223</v>
      </c>
      <c r="R1138" s="7"/>
      <c r="S1138" s="7"/>
      <c r="T1138" s="12"/>
      <c r="U1138" s="12"/>
      <c r="V1138" s="12"/>
      <c r="W1138" s="12"/>
      <c r="EZ1138" s="42"/>
      <c r="FA1138" s="42"/>
      <c r="FB1138" s="42"/>
      <c r="FC1138" s="42"/>
      <c r="FD1138" s="42"/>
    </row>
    <row r="1139" spans="2:160">
      <c r="B1139" s="28">
        <f t="shared" si="114"/>
        <v>0</v>
      </c>
      <c r="C1139" s="28" t="str">
        <f t="shared" si="115"/>
        <v/>
      </c>
      <c r="D1139" s="28" t="str">
        <f t="shared" si="116"/>
        <v/>
      </c>
      <c r="E1139" s="28">
        <f t="shared" si="117"/>
        <v>0</v>
      </c>
      <c r="F1139" s="28">
        <f t="shared" si="118"/>
        <v>0</v>
      </c>
      <c r="G1139" s="28" t="str">
        <f t="shared" si="119"/>
        <v/>
      </c>
      <c r="H1139" s="45">
        <f>IF(AND(M1139&gt;0,M1139&lt;=STATS!$C$22),1,"")</f>
        <v>1</v>
      </c>
      <c r="J1139" s="11">
        <v>1138</v>
      </c>
      <c r="K1139">
        <v>46.113660000000003</v>
      </c>
      <c r="L1139">
        <v>-91.205430000000007</v>
      </c>
      <c r="M1139" s="4">
        <v>3</v>
      </c>
      <c r="N1139" s="4" t="s">
        <v>223</v>
      </c>
      <c r="R1139" s="7"/>
      <c r="S1139" s="7"/>
      <c r="T1139" s="12"/>
      <c r="U1139" s="12"/>
      <c r="V1139" s="12"/>
      <c r="W1139" s="12"/>
      <c r="EZ1139" s="42"/>
      <c r="FA1139" s="42"/>
      <c r="FB1139" s="42"/>
      <c r="FC1139" s="42"/>
      <c r="FD1139" s="42"/>
    </row>
    <row r="1140" spans="2:160">
      <c r="B1140" s="28">
        <f t="shared" si="114"/>
        <v>0</v>
      </c>
      <c r="C1140" s="28" t="str">
        <f t="shared" si="115"/>
        <v/>
      </c>
      <c r="D1140" s="28" t="str">
        <f t="shared" si="116"/>
        <v/>
      </c>
      <c r="E1140" s="28">
        <f t="shared" si="117"/>
        <v>0</v>
      </c>
      <c r="F1140" s="28">
        <f t="shared" si="118"/>
        <v>0</v>
      </c>
      <c r="G1140" s="28" t="str">
        <f t="shared" si="119"/>
        <v/>
      </c>
      <c r="H1140" s="45">
        <f>IF(AND(M1140&gt;0,M1140&lt;=STATS!$C$22),1,"")</f>
        <v>1</v>
      </c>
      <c r="J1140" s="11">
        <v>1139</v>
      </c>
      <c r="K1140">
        <v>46.114190000000001</v>
      </c>
      <c r="L1140">
        <v>-91.210489999999993</v>
      </c>
      <c r="M1140" s="4">
        <v>4</v>
      </c>
      <c r="N1140" s="4" t="s">
        <v>223</v>
      </c>
      <c r="R1140" s="7"/>
      <c r="S1140" s="7"/>
      <c r="T1140" s="12"/>
      <c r="U1140" s="12"/>
      <c r="V1140" s="12"/>
      <c r="W1140" s="12"/>
      <c r="EZ1140" s="42"/>
      <c r="FA1140" s="42"/>
      <c r="FB1140" s="42"/>
      <c r="FC1140" s="42"/>
      <c r="FD1140" s="42"/>
    </row>
    <row r="1141" spans="2:160">
      <c r="B1141" s="28">
        <f t="shared" si="114"/>
        <v>1</v>
      </c>
      <c r="C1141" s="28">
        <f t="shared" si="115"/>
        <v>1</v>
      </c>
      <c r="D1141" s="28" t="str">
        <f t="shared" si="116"/>
        <v/>
      </c>
      <c r="E1141" s="28">
        <f t="shared" si="117"/>
        <v>1</v>
      </c>
      <c r="F1141" s="28">
        <f t="shared" si="118"/>
        <v>0</v>
      </c>
      <c r="G1141" s="28">
        <f t="shared" si="119"/>
        <v>4</v>
      </c>
      <c r="H1141" s="45">
        <f>IF(AND(M1141&gt;0,M1141&lt;=STATS!$C$22),1,"")</f>
        <v>1</v>
      </c>
      <c r="J1141" s="11">
        <v>1140</v>
      </c>
      <c r="K1141">
        <v>46.114199999999997</v>
      </c>
      <c r="L1141">
        <v>-91.209649999999996</v>
      </c>
      <c r="M1141" s="4">
        <v>4</v>
      </c>
      <c r="N1141" s="4" t="s">
        <v>223</v>
      </c>
      <c r="R1141" s="7"/>
      <c r="S1141" s="7">
        <v>1</v>
      </c>
      <c r="T1141" s="12"/>
      <c r="U1141" s="12"/>
      <c r="V1141" s="12"/>
      <c r="W1141" s="12"/>
      <c r="EZ1141" s="42"/>
      <c r="FA1141" s="42"/>
      <c r="FB1141" s="42"/>
      <c r="FC1141" s="42"/>
      <c r="FD1141" s="42"/>
    </row>
    <row r="1142" spans="2:160">
      <c r="B1142" s="28">
        <f t="shared" si="114"/>
        <v>0</v>
      </c>
      <c r="C1142" s="28" t="str">
        <f t="shared" si="115"/>
        <v/>
      </c>
      <c r="D1142" s="28" t="str">
        <f t="shared" si="116"/>
        <v/>
      </c>
      <c r="E1142" s="28">
        <f t="shared" si="117"/>
        <v>0</v>
      </c>
      <c r="F1142" s="28">
        <f t="shared" si="118"/>
        <v>0</v>
      </c>
      <c r="G1142" s="28" t="str">
        <f t="shared" si="119"/>
        <v/>
      </c>
      <c r="H1142" s="45">
        <f>IF(AND(M1142&gt;0,M1142&lt;=STATS!$C$22),1,"")</f>
        <v>1</v>
      </c>
      <c r="J1142" s="11">
        <v>1141</v>
      </c>
      <c r="K1142">
        <v>46.11421</v>
      </c>
      <c r="L1142">
        <v>-91.208799999999997</v>
      </c>
      <c r="M1142" s="4">
        <v>4</v>
      </c>
      <c r="N1142" s="4" t="s">
        <v>224</v>
      </c>
      <c r="R1142" s="7"/>
      <c r="S1142" s="7"/>
      <c r="T1142" s="12"/>
      <c r="U1142" s="12"/>
      <c r="V1142" s="12"/>
      <c r="W1142" s="12"/>
      <c r="EZ1142" s="42"/>
      <c r="FA1142" s="42"/>
      <c r="FB1142" s="42"/>
      <c r="FC1142" s="42"/>
      <c r="FD1142" s="42"/>
    </row>
    <row r="1143" spans="2:160">
      <c r="B1143" s="28">
        <f t="shared" si="114"/>
        <v>0</v>
      </c>
      <c r="C1143" s="28" t="str">
        <f t="shared" si="115"/>
        <v/>
      </c>
      <c r="D1143" s="28" t="str">
        <f t="shared" si="116"/>
        <v/>
      </c>
      <c r="E1143" s="28">
        <f t="shared" si="117"/>
        <v>0</v>
      </c>
      <c r="F1143" s="28">
        <f t="shared" si="118"/>
        <v>0</v>
      </c>
      <c r="G1143" s="28" t="str">
        <f t="shared" si="119"/>
        <v/>
      </c>
      <c r="H1143" s="45">
        <f>IF(AND(M1143&gt;0,M1143&lt;=STATS!$C$22),1,"")</f>
        <v>1</v>
      </c>
      <c r="J1143" s="11">
        <v>1142</v>
      </c>
      <c r="K1143">
        <v>46.114220000000003</v>
      </c>
      <c r="L1143">
        <v>-91.20796</v>
      </c>
      <c r="M1143" s="4">
        <v>3.5</v>
      </c>
      <c r="N1143" s="4" t="s">
        <v>223</v>
      </c>
      <c r="R1143" s="7"/>
      <c r="S1143" s="7"/>
      <c r="T1143" s="12"/>
      <c r="U1143" s="12"/>
      <c r="V1143" s="12"/>
      <c r="W1143" s="12"/>
      <c r="EZ1143" s="42"/>
      <c r="FA1143" s="42"/>
      <c r="FB1143" s="42"/>
      <c r="FC1143" s="42"/>
      <c r="FD1143" s="42"/>
    </row>
    <row r="1144" spans="2:160">
      <c r="B1144" s="28">
        <f t="shared" si="114"/>
        <v>0</v>
      </c>
      <c r="C1144" s="28" t="str">
        <f t="shared" si="115"/>
        <v/>
      </c>
      <c r="D1144" s="28" t="str">
        <f t="shared" si="116"/>
        <v/>
      </c>
      <c r="E1144" s="28">
        <f t="shared" si="117"/>
        <v>0</v>
      </c>
      <c r="F1144" s="28">
        <f t="shared" si="118"/>
        <v>0</v>
      </c>
      <c r="G1144" s="28" t="str">
        <f t="shared" si="119"/>
        <v/>
      </c>
      <c r="H1144" s="45">
        <f>IF(AND(M1144&gt;0,M1144&lt;=STATS!$C$22),1,"")</f>
        <v>1</v>
      </c>
      <c r="J1144" s="11">
        <v>1143</v>
      </c>
      <c r="K1144">
        <v>46.114220000000003</v>
      </c>
      <c r="L1144">
        <v>-91.207120000000003</v>
      </c>
      <c r="M1144" s="4">
        <v>2</v>
      </c>
      <c r="N1144" s="4" t="s">
        <v>223</v>
      </c>
      <c r="R1144" s="7"/>
      <c r="S1144" s="7"/>
      <c r="T1144" s="12"/>
      <c r="U1144" s="12"/>
      <c r="V1144" s="12"/>
      <c r="W1144" s="12"/>
      <c r="EZ1144" s="42"/>
      <c r="FA1144" s="42"/>
      <c r="FB1144" s="42"/>
      <c r="FC1144" s="42"/>
      <c r="FD1144" s="42"/>
    </row>
    <row r="1145" spans="2:160">
      <c r="B1145" s="28">
        <f t="shared" si="114"/>
        <v>0</v>
      </c>
      <c r="C1145" s="28" t="str">
        <f t="shared" si="115"/>
        <v/>
      </c>
      <c r="D1145" s="28" t="str">
        <f t="shared" si="116"/>
        <v/>
      </c>
      <c r="E1145" s="28" t="str">
        <f t="shared" si="117"/>
        <v/>
      </c>
      <c r="F1145" s="28" t="str">
        <f t="shared" si="118"/>
        <v/>
      </c>
      <c r="G1145" s="28" t="str">
        <f t="shared" si="119"/>
        <v/>
      </c>
      <c r="H1145" s="45" t="str">
        <f>IF(AND(M1145&gt;0,M1145&lt;=STATS!$C$22),1,"")</f>
        <v/>
      </c>
      <c r="J1145" s="11">
        <v>1144</v>
      </c>
      <c r="K1145"/>
      <c r="L1145"/>
      <c r="R1145" s="7"/>
      <c r="S1145" s="7"/>
      <c r="T1145" s="12"/>
      <c r="U1145" s="12"/>
      <c r="V1145" s="12"/>
      <c r="W1145" s="12"/>
      <c r="EZ1145" s="42"/>
      <c r="FA1145" s="42"/>
      <c r="FB1145" s="42"/>
      <c r="FC1145" s="42"/>
      <c r="FD1145" s="42"/>
    </row>
    <row r="1146" spans="2:160">
      <c r="B1146" s="28">
        <f t="shared" si="114"/>
        <v>0</v>
      </c>
      <c r="C1146" s="28" t="str">
        <f t="shared" si="115"/>
        <v/>
      </c>
      <c r="D1146" s="28" t="str">
        <f t="shared" si="116"/>
        <v/>
      </c>
      <c r="E1146" s="28" t="str">
        <f t="shared" si="117"/>
        <v/>
      </c>
      <c r="F1146" s="28" t="str">
        <f t="shared" si="118"/>
        <v/>
      </c>
      <c r="G1146" s="28" t="str">
        <f t="shared" si="119"/>
        <v/>
      </c>
      <c r="H1146" s="45" t="str">
        <f>IF(AND(M1146&gt;0,M1146&lt;=STATS!$C$22),1,"")</f>
        <v/>
      </c>
      <c r="J1146" s="11">
        <v>1145</v>
      </c>
      <c r="K1146"/>
      <c r="L1146"/>
      <c r="R1146" s="7"/>
      <c r="S1146" s="7"/>
      <c r="T1146" s="12"/>
      <c r="U1146" s="12"/>
      <c r="V1146" s="12"/>
      <c r="W1146" s="12"/>
      <c r="EZ1146" s="42"/>
      <c r="FA1146" s="42"/>
      <c r="FB1146" s="42"/>
      <c r="FC1146" s="42"/>
      <c r="FD1146" s="42"/>
    </row>
    <row r="1147" spans="2:160">
      <c r="B1147" s="28">
        <f t="shared" si="114"/>
        <v>0</v>
      </c>
      <c r="C1147" s="28" t="str">
        <f t="shared" si="115"/>
        <v/>
      </c>
      <c r="D1147" s="28" t="str">
        <f t="shared" si="116"/>
        <v/>
      </c>
      <c r="E1147" s="28" t="str">
        <f t="shared" si="117"/>
        <v/>
      </c>
      <c r="F1147" s="28" t="str">
        <f t="shared" si="118"/>
        <v/>
      </c>
      <c r="G1147" s="28" t="str">
        <f t="shared" si="119"/>
        <v/>
      </c>
      <c r="H1147" s="45" t="str">
        <f>IF(AND(M1147&gt;0,M1147&lt;=STATS!$C$22),1,"")</f>
        <v/>
      </c>
      <c r="J1147" s="11">
        <v>1146</v>
      </c>
      <c r="K1147"/>
      <c r="L1147"/>
      <c r="R1147" s="7"/>
      <c r="S1147" s="7"/>
      <c r="T1147" s="12"/>
      <c r="U1147" s="12"/>
      <c r="V1147" s="12"/>
      <c r="W1147" s="12"/>
      <c r="EZ1147" s="42"/>
      <c r="FA1147" s="42"/>
      <c r="FB1147" s="42"/>
      <c r="FC1147" s="42"/>
      <c r="FD1147" s="42"/>
    </row>
    <row r="1148" spans="2:160">
      <c r="B1148" s="28">
        <f t="shared" si="114"/>
        <v>0</v>
      </c>
      <c r="C1148" s="28" t="str">
        <f t="shared" si="115"/>
        <v/>
      </c>
      <c r="D1148" s="28" t="str">
        <f t="shared" si="116"/>
        <v/>
      </c>
      <c r="E1148" s="28" t="str">
        <f t="shared" si="117"/>
        <v/>
      </c>
      <c r="F1148" s="28" t="str">
        <f t="shared" si="118"/>
        <v/>
      </c>
      <c r="G1148" s="28" t="str">
        <f t="shared" si="119"/>
        <v/>
      </c>
      <c r="H1148" s="45" t="str">
        <f>IF(AND(M1148&gt;0,M1148&lt;=STATS!$C$22),1,"")</f>
        <v/>
      </c>
      <c r="J1148" s="11">
        <v>1147</v>
      </c>
      <c r="K1148"/>
      <c r="L1148"/>
      <c r="R1148" s="7"/>
      <c r="S1148" s="7"/>
      <c r="T1148" s="12"/>
      <c r="U1148" s="12"/>
      <c r="V1148" s="12"/>
      <c r="W1148" s="12"/>
      <c r="EZ1148" s="42"/>
      <c r="FA1148" s="42"/>
      <c r="FB1148" s="42"/>
      <c r="FC1148" s="42"/>
      <c r="FD1148" s="42"/>
    </row>
    <row r="1149" spans="2:160">
      <c r="B1149" s="28">
        <f t="shared" si="114"/>
        <v>0</v>
      </c>
      <c r="C1149" s="28" t="str">
        <f t="shared" si="115"/>
        <v/>
      </c>
      <c r="D1149" s="28" t="str">
        <f t="shared" si="116"/>
        <v/>
      </c>
      <c r="E1149" s="28" t="str">
        <f t="shared" si="117"/>
        <v/>
      </c>
      <c r="F1149" s="28" t="str">
        <f t="shared" si="118"/>
        <v/>
      </c>
      <c r="G1149" s="28" t="str">
        <f t="shared" si="119"/>
        <v/>
      </c>
      <c r="H1149" s="45" t="str">
        <f>IF(AND(M1149&gt;0,M1149&lt;=STATS!$C$22),1,"")</f>
        <v/>
      </c>
      <c r="J1149" s="11">
        <v>1148</v>
      </c>
      <c r="K1149"/>
      <c r="L1149"/>
      <c r="R1149" s="7"/>
      <c r="S1149" s="7"/>
      <c r="T1149" s="12"/>
      <c r="U1149" s="12"/>
      <c r="V1149" s="12"/>
      <c r="W1149" s="12"/>
      <c r="EZ1149" s="42"/>
      <c r="FA1149" s="42"/>
      <c r="FB1149" s="42"/>
      <c r="FC1149" s="42"/>
      <c r="FD1149" s="42"/>
    </row>
    <row r="1150" spans="2:160">
      <c r="B1150" s="28">
        <f t="shared" si="114"/>
        <v>0</v>
      </c>
      <c r="C1150" s="28" t="str">
        <f t="shared" si="115"/>
        <v/>
      </c>
      <c r="D1150" s="28" t="str">
        <f t="shared" si="116"/>
        <v/>
      </c>
      <c r="E1150" s="28" t="str">
        <f t="shared" si="117"/>
        <v/>
      </c>
      <c r="F1150" s="28" t="str">
        <f t="shared" si="118"/>
        <v/>
      </c>
      <c r="G1150" s="28" t="str">
        <f t="shared" si="119"/>
        <v/>
      </c>
      <c r="H1150" s="45" t="str">
        <f>IF(AND(M1150&gt;0,M1150&lt;=STATS!$C$22),1,"")</f>
        <v/>
      </c>
      <c r="J1150" s="11">
        <v>1149</v>
      </c>
      <c r="K1150"/>
      <c r="L1150"/>
      <c r="R1150" s="7"/>
      <c r="S1150" s="7"/>
      <c r="T1150" s="12"/>
      <c r="U1150" s="12"/>
      <c r="V1150" s="12"/>
      <c r="W1150" s="12"/>
      <c r="EZ1150" s="42"/>
      <c r="FA1150" s="42"/>
      <c r="FB1150" s="42"/>
      <c r="FC1150" s="42"/>
      <c r="FD1150" s="42"/>
    </row>
    <row r="1151" spans="2:160">
      <c r="B1151" s="28">
        <f t="shared" si="114"/>
        <v>0</v>
      </c>
      <c r="C1151" s="28" t="str">
        <f t="shared" si="115"/>
        <v/>
      </c>
      <c r="D1151" s="28" t="str">
        <f t="shared" si="116"/>
        <v/>
      </c>
      <c r="E1151" s="28" t="str">
        <f t="shared" si="117"/>
        <v/>
      </c>
      <c r="F1151" s="28" t="str">
        <f t="shared" si="118"/>
        <v/>
      </c>
      <c r="G1151" s="28" t="str">
        <f t="shared" si="119"/>
        <v/>
      </c>
      <c r="H1151" s="45" t="str">
        <f>IF(AND(M1151&gt;0,M1151&lt;=STATS!$C$22),1,"")</f>
        <v/>
      </c>
      <c r="J1151" s="11">
        <v>1150</v>
      </c>
      <c r="K1151"/>
      <c r="L1151"/>
      <c r="R1151" s="7"/>
      <c r="S1151" s="7"/>
      <c r="T1151" s="12"/>
      <c r="U1151" s="12"/>
      <c r="V1151" s="12"/>
      <c r="W1151" s="12"/>
      <c r="EZ1151" s="42"/>
      <c r="FA1151" s="42"/>
      <c r="FB1151" s="42"/>
      <c r="FC1151" s="42"/>
      <c r="FD1151" s="42"/>
    </row>
    <row r="1152" spans="2:160">
      <c r="B1152" s="28">
        <f t="shared" si="114"/>
        <v>0</v>
      </c>
      <c r="C1152" s="28" t="str">
        <f t="shared" si="115"/>
        <v/>
      </c>
      <c r="D1152" s="28" t="str">
        <f t="shared" si="116"/>
        <v/>
      </c>
      <c r="E1152" s="28" t="str">
        <f t="shared" si="117"/>
        <v/>
      </c>
      <c r="F1152" s="28" t="str">
        <f t="shared" si="118"/>
        <v/>
      </c>
      <c r="G1152" s="28" t="str">
        <f t="shared" si="119"/>
        <v/>
      </c>
      <c r="H1152" s="45" t="str">
        <f>IF(AND(M1152&gt;0,M1152&lt;=STATS!$C$22),1,"")</f>
        <v/>
      </c>
      <c r="J1152" s="11">
        <v>1151</v>
      </c>
      <c r="K1152"/>
      <c r="L1152"/>
      <c r="R1152" s="7"/>
      <c r="S1152" s="7"/>
      <c r="T1152" s="12"/>
      <c r="U1152" s="12"/>
      <c r="V1152" s="12"/>
      <c r="W1152" s="12"/>
      <c r="EZ1152" s="42"/>
      <c r="FA1152" s="42"/>
      <c r="FB1152" s="42"/>
      <c r="FC1152" s="42"/>
      <c r="FD1152" s="42"/>
    </row>
    <row r="1153" spans="2:160">
      <c r="B1153" s="28">
        <f t="shared" si="114"/>
        <v>0</v>
      </c>
      <c r="C1153" s="28" t="str">
        <f t="shared" si="115"/>
        <v/>
      </c>
      <c r="D1153" s="28" t="str">
        <f t="shared" si="116"/>
        <v/>
      </c>
      <c r="E1153" s="28" t="str">
        <f t="shared" si="117"/>
        <v/>
      </c>
      <c r="F1153" s="28" t="str">
        <f t="shared" si="118"/>
        <v/>
      </c>
      <c r="G1153" s="28" t="str">
        <f t="shared" si="119"/>
        <v/>
      </c>
      <c r="H1153" s="45" t="str">
        <f>IF(AND(M1153&gt;0,M1153&lt;=STATS!$C$22),1,"")</f>
        <v/>
      </c>
      <c r="J1153" s="11">
        <v>1152</v>
      </c>
      <c r="K1153"/>
      <c r="L1153"/>
      <c r="R1153" s="7"/>
      <c r="S1153" s="7"/>
      <c r="T1153" s="12"/>
      <c r="U1153" s="12"/>
      <c r="V1153" s="12"/>
      <c r="W1153" s="12"/>
      <c r="EZ1153" s="42"/>
      <c r="FA1153" s="42"/>
      <c r="FB1153" s="42"/>
      <c r="FC1153" s="42"/>
      <c r="FD1153" s="42"/>
    </row>
    <row r="1154" spans="2:160">
      <c r="B1154" s="28">
        <f t="shared" ref="B1154:B1208" si="120">COUNT(R1154:EY1154,FE1154:FM1154)</f>
        <v>0</v>
      </c>
      <c r="C1154" s="28" t="str">
        <f t="shared" ref="C1154:C1208" si="121">IF(COUNT(R1154:EY1154,FE1154:FM1154)&gt;0,COUNT(R1154:EY1154,FE1154:FM1154),"")</f>
        <v/>
      </c>
      <c r="D1154" s="28" t="str">
        <f t="shared" ref="D1154:D1208" si="122">IF(COUNT(T1154:BJ1154,BL1154:BT1154,BV1154:CB1154,CD1154:EY1154,FE1154:FM1154)&gt;0,COUNT(T1154:BJ1154,BL1154:BT1154,BV1154:CB1154,CD1154:EY1154,FE1154:FM1154),"")</f>
        <v/>
      </c>
      <c r="E1154" s="28" t="str">
        <f t="shared" ref="E1154:E1208" si="123">IF(H1154=1,COUNT(R1154:EY1154,FE1154:FM1154),"")</f>
        <v/>
      </c>
      <c r="F1154" s="28" t="str">
        <f t="shared" ref="F1154:F1208" si="124">IF(H1154=1,COUNT(T1154:BJ1154,BL1154:BT1154,BV1154:CB1154,CD1154:EY1154,FE1154:FM1154),"")</f>
        <v/>
      </c>
      <c r="G1154" s="28" t="str">
        <f t="shared" ref="G1154:G1208" si="125">IF($B1154&gt;=1,$M1154,"")</f>
        <v/>
      </c>
      <c r="H1154" s="45" t="str">
        <f>IF(AND(M1154&gt;0,M1154&lt;=STATS!$C$22),1,"")</f>
        <v/>
      </c>
      <c r="J1154" s="11">
        <v>1153</v>
      </c>
      <c r="K1154"/>
      <c r="L1154"/>
      <c r="R1154" s="7"/>
      <c r="S1154" s="7"/>
      <c r="T1154" s="12"/>
      <c r="U1154" s="12"/>
      <c r="V1154" s="12"/>
      <c r="W1154" s="12"/>
      <c r="EZ1154" s="42"/>
      <c r="FA1154" s="42"/>
      <c r="FB1154" s="42"/>
      <c r="FC1154" s="42"/>
      <c r="FD1154" s="42"/>
    </row>
    <row r="1155" spans="2:160">
      <c r="B1155" s="28">
        <f t="shared" si="120"/>
        <v>0</v>
      </c>
      <c r="C1155" s="28" t="str">
        <f t="shared" si="121"/>
        <v/>
      </c>
      <c r="D1155" s="28" t="str">
        <f t="shared" si="122"/>
        <v/>
      </c>
      <c r="E1155" s="28" t="str">
        <f t="shared" si="123"/>
        <v/>
      </c>
      <c r="F1155" s="28" t="str">
        <f t="shared" si="124"/>
        <v/>
      </c>
      <c r="G1155" s="28" t="str">
        <f t="shared" si="125"/>
        <v/>
      </c>
      <c r="H1155" s="45" t="str">
        <f>IF(AND(M1155&gt;0,M1155&lt;=STATS!$C$22),1,"")</f>
        <v/>
      </c>
      <c r="J1155" s="11">
        <v>1154</v>
      </c>
      <c r="K1155"/>
      <c r="L1155"/>
      <c r="R1155" s="7"/>
      <c r="S1155" s="7"/>
      <c r="T1155" s="12"/>
      <c r="U1155" s="12"/>
      <c r="V1155" s="12"/>
      <c r="W1155" s="12"/>
      <c r="EZ1155" s="42"/>
      <c r="FA1155" s="42"/>
      <c r="FB1155" s="42"/>
      <c r="FC1155" s="42"/>
      <c r="FD1155" s="42"/>
    </row>
    <row r="1156" spans="2:160">
      <c r="B1156" s="28">
        <f t="shared" si="120"/>
        <v>0</v>
      </c>
      <c r="C1156" s="28" t="str">
        <f t="shared" si="121"/>
        <v/>
      </c>
      <c r="D1156" s="28" t="str">
        <f t="shared" si="122"/>
        <v/>
      </c>
      <c r="E1156" s="28" t="str">
        <f t="shared" si="123"/>
        <v/>
      </c>
      <c r="F1156" s="28" t="str">
        <f t="shared" si="124"/>
        <v/>
      </c>
      <c r="G1156" s="28" t="str">
        <f t="shared" si="125"/>
        <v/>
      </c>
      <c r="H1156" s="45" t="str">
        <f>IF(AND(M1156&gt;0,M1156&lt;=STATS!$C$22),1,"")</f>
        <v/>
      </c>
      <c r="J1156" s="11">
        <v>1155</v>
      </c>
      <c r="K1156"/>
      <c r="L1156"/>
      <c r="R1156" s="7"/>
      <c r="S1156" s="7"/>
      <c r="T1156" s="12"/>
      <c r="U1156" s="12"/>
      <c r="V1156" s="12"/>
      <c r="W1156" s="12"/>
      <c r="EZ1156" s="42"/>
      <c r="FA1156" s="42"/>
      <c r="FB1156" s="42"/>
      <c r="FC1156" s="42"/>
      <c r="FD1156" s="42"/>
    </row>
    <row r="1157" spans="2:160">
      <c r="B1157" s="28">
        <f t="shared" si="120"/>
        <v>0</v>
      </c>
      <c r="C1157" s="28" t="str">
        <f t="shared" si="121"/>
        <v/>
      </c>
      <c r="D1157" s="28" t="str">
        <f t="shared" si="122"/>
        <v/>
      </c>
      <c r="E1157" s="28" t="str">
        <f t="shared" si="123"/>
        <v/>
      </c>
      <c r="F1157" s="28" t="str">
        <f t="shared" si="124"/>
        <v/>
      </c>
      <c r="G1157" s="28" t="str">
        <f t="shared" si="125"/>
        <v/>
      </c>
      <c r="H1157" s="45" t="str">
        <f>IF(AND(M1157&gt;0,M1157&lt;=STATS!$C$22),1,"")</f>
        <v/>
      </c>
      <c r="J1157" s="11">
        <v>1156</v>
      </c>
      <c r="K1157"/>
      <c r="L1157"/>
      <c r="R1157" s="7"/>
      <c r="S1157" s="7"/>
      <c r="T1157" s="12"/>
      <c r="U1157" s="12"/>
      <c r="V1157" s="12"/>
      <c r="W1157" s="12"/>
      <c r="EZ1157" s="42"/>
      <c r="FA1157" s="42"/>
      <c r="FB1157" s="42"/>
      <c r="FC1157" s="42"/>
      <c r="FD1157" s="42"/>
    </row>
    <row r="1158" spans="2:160">
      <c r="B1158" s="28">
        <f t="shared" si="120"/>
        <v>0</v>
      </c>
      <c r="C1158" s="28" t="str">
        <f t="shared" si="121"/>
        <v/>
      </c>
      <c r="D1158" s="28" t="str">
        <f t="shared" si="122"/>
        <v/>
      </c>
      <c r="E1158" s="28" t="str">
        <f t="shared" si="123"/>
        <v/>
      </c>
      <c r="F1158" s="28" t="str">
        <f t="shared" si="124"/>
        <v/>
      </c>
      <c r="G1158" s="28" t="str">
        <f t="shared" si="125"/>
        <v/>
      </c>
      <c r="H1158" s="45" t="str">
        <f>IF(AND(M1158&gt;0,M1158&lt;=STATS!$C$22),1,"")</f>
        <v/>
      </c>
      <c r="J1158" s="11">
        <v>1157</v>
      </c>
      <c r="K1158"/>
      <c r="L1158"/>
      <c r="R1158" s="7"/>
      <c r="S1158" s="7"/>
      <c r="T1158" s="12"/>
      <c r="U1158" s="12"/>
      <c r="V1158" s="12"/>
      <c r="W1158" s="12"/>
      <c r="EZ1158" s="42"/>
      <c r="FA1158" s="42"/>
      <c r="FB1158" s="42"/>
      <c r="FC1158" s="42"/>
      <c r="FD1158" s="42"/>
    </row>
    <row r="1159" spans="2:160">
      <c r="B1159" s="28">
        <f t="shared" si="120"/>
        <v>0</v>
      </c>
      <c r="C1159" s="28" t="str">
        <f t="shared" si="121"/>
        <v/>
      </c>
      <c r="D1159" s="28" t="str">
        <f t="shared" si="122"/>
        <v/>
      </c>
      <c r="E1159" s="28" t="str">
        <f t="shared" si="123"/>
        <v/>
      </c>
      <c r="F1159" s="28" t="str">
        <f t="shared" si="124"/>
        <v/>
      </c>
      <c r="G1159" s="28" t="str">
        <f t="shared" si="125"/>
        <v/>
      </c>
      <c r="H1159" s="45" t="str">
        <f>IF(AND(M1159&gt;0,M1159&lt;=STATS!$C$22),1,"")</f>
        <v/>
      </c>
      <c r="J1159" s="11">
        <v>1158</v>
      </c>
      <c r="K1159"/>
      <c r="L1159"/>
      <c r="R1159" s="7"/>
      <c r="S1159" s="7"/>
      <c r="T1159" s="12"/>
      <c r="U1159" s="12"/>
      <c r="V1159" s="12"/>
      <c r="W1159" s="12"/>
      <c r="EZ1159" s="42"/>
      <c r="FA1159" s="42"/>
      <c r="FB1159" s="42"/>
      <c r="FC1159" s="42"/>
      <c r="FD1159" s="42"/>
    </row>
    <row r="1160" spans="2:160">
      <c r="B1160" s="28">
        <f t="shared" si="120"/>
        <v>0</v>
      </c>
      <c r="C1160" s="28" t="str">
        <f t="shared" si="121"/>
        <v/>
      </c>
      <c r="D1160" s="28" t="str">
        <f t="shared" si="122"/>
        <v/>
      </c>
      <c r="E1160" s="28" t="str">
        <f t="shared" si="123"/>
        <v/>
      </c>
      <c r="F1160" s="28" t="str">
        <f t="shared" si="124"/>
        <v/>
      </c>
      <c r="G1160" s="28" t="str">
        <f t="shared" si="125"/>
        <v/>
      </c>
      <c r="H1160" s="45" t="str">
        <f>IF(AND(M1160&gt;0,M1160&lt;=STATS!$C$22),1,"")</f>
        <v/>
      </c>
      <c r="J1160" s="11">
        <v>1159</v>
      </c>
      <c r="K1160"/>
      <c r="L1160"/>
      <c r="R1160" s="7"/>
      <c r="S1160" s="7"/>
      <c r="T1160" s="12"/>
      <c r="U1160" s="12"/>
      <c r="V1160" s="12"/>
      <c r="W1160" s="12"/>
      <c r="EZ1160" s="42"/>
      <c r="FA1160" s="42"/>
      <c r="FB1160" s="42"/>
      <c r="FC1160" s="42"/>
      <c r="FD1160" s="42"/>
    </row>
    <row r="1161" spans="2:160">
      <c r="B1161" s="28">
        <f t="shared" si="120"/>
        <v>0</v>
      </c>
      <c r="C1161" s="28" t="str">
        <f t="shared" si="121"/>
        <v/>
      </c>
      <c r="D1161" s="28" t="str">
        <f t="shared" si="122"/>
        <v/>
      </c>
      <c r="E1161" s="28" t="str">
        <f t="shared" si="123"/>
        <v/>
      </c>
      <c r="F1161" s="28" t="str">
        <f t="shared" si="124"/>
        <v/>
      </c>
      <c r="G1161" s="28" t="str">
        <f t="shared" si="125"/>
        <v/>
      </c>
      <c r="H1161" s="45" t="str">
        <f>IF(AND(M1161&gt;0,M1161&lt;=STATS!$C$22),1,"")</f>
        <v/>
      </c>
      <c r="J1161" s="11">
        <v>1160</v>
      </c>
      <c r="K1161"/>
      <c r="L1161"/>
      <c r="R1161" s="7"/>
      <c r="S1161" s="7"/>
      <c r="T1161" s="12"/>
      <c r="U1161" s="12"/>
      <c r="V1161" s="12"/>
      <c r="W1161" s="12"/>
      <c r="EZ1161" s="42"/>
      <c r="FA1161" s="42"/>
      <c r="FB1161" s="42"/>
      <c r="FC1161" s="42"/>
      <c r="FD1161" s="42"/>
    </row>
    <row r="1162" spans="2:160">
      <c r="B1162" s="28">
        <f t="shared" si="120"/>
        <v>0</v>
      </c>
      <c r="C1162" s="28" t="str">
        <f t="shared" si="121"/>
        <v/>
      </c>
      <c r="D1162" s="28" t="str">
        <f t="shared" si="122"/>
        <v/>
      </c>
      <c r="E1162" s="28" t="str">
        <f t="shared" si="123"/>
        <v/>
      </c>
      <c r="F1162" s="28" t="str">
        <f t="shared" si="124"/>
        <v/>
      </c>
      <c r="G1162" s="28" t="str">
        <f t="shared" si="125"/>
        <v/>
      </c>
      <c r="H1162" s="45" t="str">
        <f>IF(AND(M1162&gt;0,M1162&lt;=STATS!$C$22),1,"")</f>
        <v/>
      </c>
      <c r="J1162" s="11">
        <v>1161</v>
      </c>
      <c r="K1162"/>
      <c r="L1162"/>
      <c r="R1162" s="7"/>
      <c r="S1162" s="7"/>
      <c r="T1162" s="12"/>
      <c r="U1162" s="12"/>
      <c r="V1162" s="12"/>
      <c r="W1162" s="12"/>
      <c r="EZ1162" s="42"/>
      <c r="FA1162" s="42"/>
      <c r="FB1162" s="42"/>
      <c r="FC1162" s="42"/>
      <c r="FD1162" s="42"/>
    </row>
    <row r="1163" spans="2:160">
      <c r="B1163" s="28">
        <f t="shared" si="120"/>
        <v>0</v>
      </c>
      <c r="C1163" s="28" t="str">
        <f t="shared" si="121"/>
        <v/>
      </c>
      <c r="D1163" s="28" t="str">
        <f t="shared" si="122"/>
        <v/>
      </c>
      <c r="E1163" s="28" t="str">
        <f t="shared" si="123"/>
        <v/>
      </c>
      <c r="F1163" s="28" t="str">
        <f t="shared" si="124"/>
        <v/>
      </c>
      <c r="G1163" s="28" t="str">
        <f t="shared" si="125"/>
        <v/>
      </c>
      <c r="H1163" s="45" t="str">
        <f>IF(AND(M1163&gt;0,M1163&lt;=STATS!$C$22),1,"")</f>
        <v/>
      </c>
      <c r="J1163" s="11">
        <v>1162</v>
      </c>
      <c r="K1163"/>
      <c r="L1163"/>
      <c r="R1163" s="7"/>
      <c r="S1163" s="7"/>
      <c r="T1163" s="12"/>
      <c r="U1163" s="12"/>
      <c r="V1163" s="12"/>
      <c r="W1163" s="12"/>
      <c r="EZ1163" s="42"/>
      <c r="FA1163" s="42"/>
      <c r="FB1163" s="42"/>
      <c r="FC1163" s="42"/>
      <c r="FD1163" s="42"/>
    </row>
    <row r="1164" spans="2:160">
      <c r="B1164" s="28">
        <f t="shared" si="120"/>
        <v>0</v>
      </c>
      <c r="C1164" s="28" t="str">
        <f t="shared" si="121"/>
        <v/>
      </c>
      <c r="D1164" s="28" t="str">
        <f t="shared" si="122"/>
        <v/>
      </c>
      <c r="E1164" s="28" t="str">
        <f t="shared" si="123"/>
        <v/>
      </c>
      <c r="F1164" s="28" t="str">
        <f t="shared" si="124"/>
        <v/>
      </c>
      <c r="G1164" s="28" t="str">
        <f t="shared" si="125"/>
        <v/>
      </c>
      <c r="H1164" s="45" t="str">
        <f>IF(AND(M1164&gt;0,M1164&lt;=STATS!$C$22),1,"")</f>
        <v/>
      </c>
      <c r="J1164" s="11">
        <v>1163</v>
      </c>
      <c r="K1164"/>
      <c r="L1164"/>
      <c r="R1164" s="7"/>
      <c r="S1164" s="7"/>
      <c r="T1164" s="12"/>
      <c r="U1164" s="12"/>
      <c r="V1164" s="12"/>
      <c r="W1164" s="12"/>
      <c r="EZ1164" s="42"/>
      <c r="FA1164" s="42"/>
      <c r="FB1164" s="42"/>
      <c r="FC1164" s="42"/>
      <c r="FD1164" s="42"/>
    </row>
    <row r="1165" spans="2:160">
      <c r="B1165" s="28">
        <f t="shared" si="120"/>
        <v>0</v>
      </c>
      <c r="C1165" s="28" t="str">
        <f t="shared" si="121"/>
        <v/>
      </c>
      <c r="D1165" s="28" t="str">
        <f t="shared" si="122"/>
        <v/>
      </c>
      <c r="E1165" s="28" t="str">
        <f t="shared" si="123"/>
        <v/>
      </c>
      <c r="F1165" s="28" t="str">
        <f t="shared" si="124"/>
        <v/>
      </c>
      <c r="G1165" s="28" t="str">
        <f t="shared" si="125"/>
        <v/>
      </c>
      <c r="H1165" s="45" t="str">
        <f>IF(AND(M1165&gt;0,M1165&lt;=STATS!$C$22),1,"")</f>
        <v/>
      </c>
      <c r="J1165" s="11">
        <v>1164</v>
      </c>
      <c r="K1165"/>
      <c r="L1165"/>
      <c r="R1165" s="7"/>
      <c r="S1165" s="7"/>
      <c r="T1165" s="12"/>
      <c r="U1165" s="12"/>
      <c r="V1165" s="12"/>
      <c r="W1165" s="12"/>
      <c r="EZ1165" s="42"/>
      <c r="FA1165" s="42"/>
      <c r="FB1165" s="42"/>
      <c r="FC1165" s="42"/>
      <c r="FD1165" s="42"/>
    </row>
    <row r="1166" spans="2:160">
      <c r="B1166" s="28">
        <f t="shared" si="120"/>
        <v>0</v>
      </c>
      <c r="C1166" s="28" t="str">
        <f t="shared" si="121"/>
        <v/>
      </c>
      <c r="D1166" s="28" t="str">
        <f t="shared" si="122"/>
        <v/>
      </c>
      <c r="E1166" s="28" t="str">
        <f t="shared" si="123"/>
        <v/>
      </c>
      <c r="F1166" s="28" t="str">
        <f t="shared" si="124"/>
        <v/>
      </c>
      <c r="G1166" s="28" t="str">
        <f t="shared" si="125"/>
        <v/>
      </c>
      <c r="H1166" s="45" t="str">
        <f>IF(AND(M1166&gt;0,M1166&lt;=STATS!$C$22),1,"")</f>
        <v/>
      </c>
      <c r="J1166" s="11">
        <v>1165</v>
      </c>
      <c r="K1166"/>
      <c r="L1166"/>
      <c r="R1166" s="7"/>
      <c r="S1166" s="7"/>
      <c r="T1166" s="12"/>
      <c r="U1166" s="12"/>
      <c r="V1166" s="12"/>
      <c r="W1166" s="12"/>
      <c r="EZ1166" s="42"/>
      <c r="FA1166" s="42"/>
      <c r="FB1166" s="42"/>
      <c r="FC1166" s="42"/>
      <c r="FD1166" s="42"/>
    </row>
    <row r="1167" spans="2:160">
      <c r="B1167" s="28">
        <f t="shared" si="120"/>
        <v>0</v>
      </c>
      <c r="C1167" s="28" t="str">
        <f t="shared" si="121"/>
        <v/>
      </c>
      <c r="D1167" s="28" t="str">
        <f t="shared" si="122"/>
        <v/>
      </c>
      <c r="E1167" s="28" t="str">
        <f t="shared" si="123"/>
        <v/>
      </c>
      <c r="F1167" s="28" t="str">
        <f t="shared" si="124"/>
        <v/>
      </c>
      <c r="G1167" s="28" t="str">
        <f t="shared" si="125"/>
        <v/>
      </c>
      <c r="H1167" s="45" t="str">
        <f>IF(AND(M1167&gt;0,M1167&lt;=STATS!$C$22),1,"")</f>
        <v/>
      </c>
      <c r="J1167" s="11">
        <v>1166</v>
      </c>
      <c r="K1167"/>
      <c r="L1167"/>
      <c r="R1167" s="7"/>
      <c r="S1167" s="7"/>
      <c r="T1167" s="12"/>
      <c r="U1167" s="12"/>
      <c r="V1167" s="12"/>
      <c r="W1167" s="12"/>
      <c r="EZ1167" s="42"/>
      <c r="FA1167" s="42"/>
      <c r="FB1167" s="42"/>
      <c r="FC1167" s="42"/>
      <c r="FD1167" s="42"/>
    </row>
    <row r="1168" spans="2:160">
      <c r="B1168" s="28">
        <f t="shared" si="120"/>
        <v>0</v>
      </c>
      <c r="C1168" s="28" t="str">
        <f t="shared" si="121"/>
        <v/>
      </c>
      <c r="D1168" s="28" t="str">
        <f t="shared" si="122"/>
        <v/>
      </c>
      <c r="E1168" s="28" t="str">
        <f t="shared" si="123"/>
        <v/>
      </c>
      <c r="F1168" s="28" t="str">
        <f t="shared" si="124"/>
        <v/>
      </c>
      <c r="G1168" s="28" t="str">
        <f t="shared" si="125"/>
        <v/>
      </c>
      <c r="H1168" s="45" t="str">
        <f>IF(AND(M1168&gt;0,M1168&lt;=STATS!$C$22),1,"")</f>
        <v/>
      </c>
      <c r="J1168" s="11">
        <v>1167</v>
      </c>
      <c r="K1168"/>
      <c r="L1168"/>
      <c r="R1168" s="7"/>
      <c r="S1168" s="7"/>
      <c r="T1168" s="12"/>
      <c r="U1168" s="12"/>
      <c r="V1168" s="12"/>
      <c r="W1168" s="12"/>
      <c r="EZ1168" s="42"/>
      <c r="FA1168" s="42"/>
      <c r="FB1168" s="42"/>
      <c r="FC1168" s="42"/>
      <c r="FD1168" s="42"/>
    </row>
    <row r="1169" spans="2:160">
      <c r="B1169" s="28">
        <f t="shared" si="120"/>
        <v>0</v>
      </c>
      <c r="C1169" s="28" t="str">
        <f t="shared" si="121"/>
        <v/>
      </c>
      <c r="D1169" s="28" t="str">
        <f t="shared" si="122"/>
        <v/>
      </c>
      <c r="E1169" s="28" t="str">
        <f t="shared" si="123"/>
        <v/>
      </c>
      <c r="F1169" s="28" t="str">
        <f t="shared" si="124"/>
        <v/>
      </c>
      <c r="G1169" s="28" t="str">
        <f t="shared" si="125"/>
        <v/>
      </c>
      <c r="H1169" s="45" t="str">
        <f>IF(AND(M1169&gt;0,M1169&lt;=STATS!$C$22),1,"")</f>
        <v/>
      </c>
      <c r="J1169" s="11">
        <v>1168</v>
      </c>
      <c r="K1169"/>
      <c r="L1169"/>
      <c r="R1169" s="7"/>
      <c r="S1169" s="7"/>
      <c r="T1169" s="12"/>
      <c r="U1169" s="12"/>
      <c r="V1169" s="12"/>
      <c r="W1169" s="12"/>
      <c r="EZ1169" s="42"/>
      <c r="FA1169" s="42"/>
      <c r="FB1169" s="42"/>
      <c r="FC1169" s="42"/>
      <c r="FD1169" s="42"/>
    </row>
    <row r="1170" spans="2:160">
      <c r="B1170" s="28">
        <f t="shared" si="120"/>
        <v>0</v>
      </c>
      <c r="C1170" s="28" t="str">
        <f t="shared" si="121"/>
        <v/>
      </c>
      <c r="D1170" s="28" t="str">
        <f t="shared" si="122"/>
        <v/>
      </c>
      <c r="E1170" s="28" t="str">
        <f t="shared" si="123"/>
        <v/>
      </c>
      <c r="F1170" s="28" t="str">
        <f t="shared" si="124"/>
        <v/>
      </c>
      <c r="G1170" s="28" t="str">
        <f t="shared" si="125"/>
        <v/>
      </c>
      <c r="H1170" s="45" t="str">
        <f>IF(AND(M1170&gt;0,M1170&lt;=STATS!$C$22),1,"")</f>
        <v/>
      </c>
      <c r="J1170" s="11">
        <v>1169</v>
      </c>
      <c r="K1170"/>
      <c r="L1170"/>
      <c r="R1170" s="7"/>
      <c r="S1170" s="7"/>
      <c r="T1170" s="12"/>
      <c r="U1170" s="12"/>
      <c r="V1170" s="12"/>
      <c r="W1170" s="12"/>
      <c r="EZ1170" s="42"/>
      <c r="FA1170" s="42"/>
      <c r="FB1170" s="42"/>
      <c r="FC1170" s="42"/>
      <c r="FD1170" s="42"/>
    </row>
    <row r="1171" spans="2:160">
      <c r="B1171" s="28">
        <f t="shared" si="120"/>
        <v>0</v>
      </c>
      <c r="C1171" s="28" t="str">
        <f t="shared" si="121"/>
        <v/>
      </c>
      <c r="D1171" s="28" t="str">
        <f t="shared" si="122"/>
        <v/>
      </c>
      <c r="E1171" s="28" t="str">
        <f t="shared" si="123"/>
        <v/>
      </c>
      <c r="F1171" s="28" t="str">
        <f t="shared" si="124"/>
        <v/>
      </c>
      <c r="G1171" s="28" t="str">
        <f t="shared" si="125"/>
        <v/>
      </c>
      <c r="H1171" s="45" t="str">
        <f>IF(AND(M1171&gt;0,M1171&lt;=STATS!$C$22),1,"")</f>
        <v/>
      </c>
      <c r="J1171" s="11">
        <v>1170</v>
      </c>
      <c r="K1171"/>
      <c r="L1171"/>
      <c r="R1171" s="7"/>
      <c r="S1171" s="7"/>
      <c r="T1171" s="12"/>
      <c r="U1171" s="12"/>
      <c r="V1171" s="12"/>
      <c r="W1171" s="12"/>
      <c r="EZ1171" s="42"/>
      <c r="FA1171" s="42"/>
      <c r="FB1171" s="42"/>
      <c r="FC1171" s="42"/>
      <c r="FD1171" s="42"/>
    </row>
    <row r="1172" spans="2:160">
      <c r="B1172" s="28">
        <f t="shared" si="120"/>
        <v>0</v>
      </c>
      <c r="C1172" s="28" t="str">
        <f t="shared" si="121"/>
        <v/>
      </c>
      <c r="D1172" s="28" t="str">
        <f t="shared" si="122"/>
        <v/>
      </c>
      <c r="E1172" s="28" t="str">
        <f t="shared" si="123"/>
        <v/>
      </c>
      <c r="F1172" s="28" t="str">
        <f t="shared" si="124"/>
        <v/>
      </c>
      <c r="G1172" s="28" t="str">
        <f t="shared" si="125"/>
        <v/>
      </c>
      <c r="H1172" s="45" t="str">
        <f>IF(AND(M1172&gt;0,M1172&lt;=STATS!$C$22),1,"")</f>
        <v/>
      </c>
      <c r="J1172" s="11">
        <v>1171</v>
      </c>
      <c r="K1172"/>
      <c r="L1172"/>
      <c r="R1172" s="7"/>
      <c r="S1172" s="7"/>
      <c r="T1172" s="12"/>
      <c r="U1172" s="12"/>
      <c r="V1172" s="12"/>
      <c r="W1172" s="12"/>
      <c r="EZ1172" s="42"/>
      <c r="FA1172" s="42"/>
      <c r="FB1172" s="42"/>
      <c r="FC1172" s="42"/>
      <c r="FD1172" s="42"/>
    </row>
    <row r="1173" spans="2:160">
      <c r="B1173" s="28">
        <f t="shared" si="120"/>
        <v>0</v>
      </c>
      <c r="C1173" s="28" t="str">
        <f t="shared" si="121"/>
        <v/>
      </c>
      <c r="D1173" s="28" t="str">
        <f t="shared" si="122"/>
        <v/>
      </c>
      <c r="E1173" s="28" t="str">
        <f t="shared" si="123"/>
        <v/>
      </c>
      <c r="F1173" s="28" t="str">
        <f t="shared" si="124"/>
        <v/>
      </c>
      <c r="G1173" s="28" t="str">
        <f t="shared" si="125"/>
        <v/>
      </c>
      <c r="H1173" s="45" t="str">
        <f>IF(AND(M1173&gt;0,M1173&lt;=STATS!$C$22),1,"")</f>
        <v/>
      </c>
      <c r="J1173" s="11">
        <v>1172</v>
      </c>
      <c r="K1173"/>
      <c r="L1173"/>
      <c r="R1173" s="7"/>
      <c r="S1173" s="7"/>
      <c r="T1173" s="12"/>
      <c r="U1173" s="12"/>
      <c r="V1173" s="12"/>
      <c r="W1173" s="12"/>
      <c r="EZ1173" s="42"/>
      <c r="FA1173" s="42"/>
      <c r="FB1173" s="42"/>
      <c r="FC1173" s="42"/>
      <c r="FD1173" s="42"/>
    </row>
    <row r="1174" spans="2:160">
      <c r="B1174" s="28">
        <f t="shared" si="120"/>
        <v>0</v>
      </c>
      <c r="C1174" s="28" t="str">
        <f t="shared" si="121"/>
        <v/>
      </c>
      <c r="D1174" s="28" t="str">
        <f t="shared" si="122"/>
        <v/>
      </c>
      <c r="E1174" s="28" t="str">
        <f t="shared" si="123"/>
        <v/>
      </c>
      <c r="F1174" s="28" t="str">
        <f t="shared" si="124"/>
        <v/>
      </c>
      <c r="G1174" s="28" t="str">
        <f t="shared" si="125"/>
        <v/>
      </c>
      <c r="H1174" s="45" t="str">
        <f>IF(AND(M1174&gt;0,M1174&lt;=STATS!$C$22),1,"")</f>
        <v/>
      </c>
      <c r="J1174" s="11">
        <v>1173</v>
      </c>
      <c r="K1174"/>
      <c r="L1174"/>
      <c r="R1174" s="7"/>
      <c r="S1174" s="7"/>
      <c r="T1174" s="12"/>
      <c r="U1174" s="12"/>
      <c r="V1174" s="12"/>
      <c r="W1174" s="12"/>
      <c r="EZ1174" s="42"/>
      <c r="FA1174" s="42"/>
      <c r="FB1174" s="42"/>
      <c r="FC1174" s="42"/>
      <c r="FD1174" s="42"/>
    </row>
    <row r="1175" spans="2:160">
      <c r="B1175" s="28">
        <f t="shared" si="120"/>
        <v>0</v>
      </c>
      <c r="C1175" s="28" t="str">
        <f t="shared" si="121"/>
        <v/>
      </c>
      <c r="D1175" s="28" t="str">
        <f t="shared" si="122"/>
        <v/>
      </c>
      <c r="E1175" s="28" t="str">
        <f t="shared" si="123"/>
        <v/>
      </c>
      <c r="F1175" s="28" t="str">
        <f t="shared" si="124"/>
        <v/>
      </c>
      <c r="G1175" s="28" t="str">
        <f t="shared" si="125"/>
        <v/>
      </c>
      <c r="H1175" s="45" t="str">
        <f>IF(AND(M1175&gt;0,M1175&lt;=STATS!$C$22),1,"")</f>
        <v/>
      </c>
      <c r="J1175" s="11">
        <v>1174</v>
      </c>
      <c r="K1175"/>
      <c r="L1175"/>
      <c r="R1175" s="7"/>
      <c r="S1175" s="7"/>
      <c r="T1175" s="12"/>
      <c r="U1175" s="12"/>
      <c r="V1175" s="12"/>
      <c r="W1175" s="12"/>
      <c r="EZ1175" s="42"/>
      <c r="FA1175" s="42"/>
      <c r="FB1175" s="42"/>
      <c r="FC1175" s="42"/>
      <c r="FD1175" s="42"/>
    </row>
    <row r="1176" spans="2:160">
      <c r="B1176" s="28">
        <f t="shared" si="120"/>
        <v>0</v>
      </c>
      <c r="C1176" s="28" t="str">
        <f t="shared" si="121"/>
        <v/>
      </c>
      <c r="D1176" s="28" t="str">
        <f t="shared" si="122"/>
        <v/>
      </c>
      <c r="E1176" s="28" t="str">
        <f t="shared" si="123"/>
        <v/>
      </c>
      <c r="F1176" s="28" t="str">
        <f t="shared" si="124"/>
        <v/>
      </c>
      <c r="G1176" s="28" t="str">
        <f t="shared" si="125"/>
        <v/>
      </c>
      <c r="H1176" s="45" t="str">
        <f>IF(AND(M1176&gt;0,M1176&lt;=STATS!$C$22),1,"")</f>
        <v/>
      </c>
      <c r="J1176" s="11">
        <v>1175</v>
      </c>
      <c r="K1176"/>
      <c r="L1176"/>
      <c r="R1176" s="7"/>
      <c r="S1176" s="7"/>
      <c r="T1176" s="12"/>
      <c r="U1176" s="12"/>
      <c r="V1176" s="12"/>
      <c r="W1176" s="12"/>
      <c r="EZ1176" s="42"/>
      <c r="FA1176" s="42"/>
      <c r="FB1176" s="42"/>
      <c r="FC1176" s="42"/>
      <c r="FD1176" s="42"/>
    </row>
    <row r="1177" spans="2:160">
      <c r="B1177" s="28">
        <f t="shared" si="120"/>
        <v>0</v>
      </c>
      <c r="C1177" s="28" t="str">
        <f t="shared" si="121"/>
        <v/>
      </c>
      <c r="D1177" s="28" t="str">
        <f t="shared" si="122"/>
        <v/>
      </c>
      <c r="E1177" s="28" t="str">
        <f t="shared" si="123"/>
        <v/>
      </c>
      <c r="F1177" s="28" t="str">
        <f t="shared" si="124"/>
        <v/>
      </c>
      <c r="G1177" s="28" t="str">
        <f t="shared" si="125"/>
        <v/>
      </c>
      <c r="H1177" s="45" t="str">
        <f>IF(AND(M1177&gt;0,M1177&lt;=STATS!$C$22),1,"")</f>
        <v/>
      </c>
      <c r="J1177" s="11">
        <v>1176</v>
      </c>
      <c r="K1177"/>
      <c r="L1177"/>
      <c r="R1177" s="7"/>
      <c r="S1177" s="7"/>
      <c r="T1177" s="12"/>
      <c r="U1177" s="12"/>
      <c r="V1177" s="12"/>
      <c r="W1177" s="12"/>
      <c r="EZ1177" s="42"/>
      <c r="FA1177" s="42"/>
      <c r="FB1177" s="42"/>
      <c r="FC1177" s="42"/>
      <c r="FD1177" s="42"/>
    </row>
    <row r="1178" spans="2:160">
      <c r="B1178" s="28">
        <f t="shared" si="120"/>
        <v>0</v>
      </c>
      <c r="C1178" s="28" t="str">
        <f t="shared" si="121"/>
        <v/>
      </c>
      <c r="D1178" s="28" t="str">
        <f t="shared" si="122"/>
        <v/>
      </c>
      <c r="E1178" s="28" t="str">
        <f t="shared" si="123"/>
        <v/>
      </c>
      <c r="F1178" s="28" t="str">
        <f t="shared" si="124"/>
        <v/>
      </c>
      <c r="G1178" s="28" t="str">
        <f t="shared" si="125"/>
        <v/>
      </c>
      <c r="H1178" s="45" t="str">
        <f>IF(AND(M1178&gt;0,M1178&lt;=STATS!$C$22),1,"")</f>
        <v/>
      </c>
      <c r="J1178" s="11">
        <v>1177</v>
      </c>
      <c r="K1178"/>
      <c r="L1178"/>
      <c r="R1178" s="7"/>
      <c r="S1178" s="7"/>
      <c r="T1178" s="12"/>
      <c r="U1178" s="12"/>
      <c r="V1178" s="12"/>
      <c r="W1178" s="12"/>
      <c r="EZ1178" s="42"/>
      <c r="FA1178" s="42"/>
      <c r="FB1178" s="42"/>
      <c r="FC1178" s="42"/>
      <c r="FD1178" s="42"/>
    </row>
    <row r="1179" spans="2:160">
      <c r="B1179" s="28">
        <f t="shared" si="120"/>
        <v>0</v>
      </c>
      <c r="C1179" s="28" t="str">
        <f t="shared" si="121"/>
        <v/>
      </c>
      <c r="D1179" s="28" t="str">
        <f t="shared" si="122"/>
        <v/>
      </c>
      <c r="E1179" s="28" t="str">
        <f t="shared" si="123"/>
        <v/>
      </c>
      <c r="F1179" s="28" t="str">
        <f t="shared" si="124"/>
        <v/>
      </c>
      <c r="G1179" s="28" t="str">
        <f t="shared" si="125"/>
        <v/>
      </c>
      <c r="H1179" s="45" t="str">
        <f>IF(AND(M1179&gt;0,M1179&lt;=STATS!$C$22),1,"")</f>
        <v/>
      </c>
      <c r="J1179" s="11">
        <v>1178</v>
      </c>
      <c r="K1179"/>
      <c r="L1179"/>
      <c r="R1179" s="7"/>
      <c r="S1179" s="7"/>
      <c r="T1179" s="12"/>
      <c r="U1179" s="12"/>
      <c r="V1179" s="12"/>
      <c r="W1179" s="12"/>
      <c r="EZ1179" s="42"/>
      <c r="FA1179" s="42"/>
      <c r="FB1179" s="42"/>
      <c r="FC1179" s="42"/>
      <c r="FD1179" s="42"/>
    </row>
    <row r="1180" spans="2:160">
      <c r="B1180" s="28">
        <f t="shared" si="120"/>
        <v>0</v>
      </c>
      <c r="C1180" s="28" t="str">
        <f t="shared" si="121"/>
        <v/>
      </c>
      <c r="D1180" s="28" t="str">
        <f t="shared" si="122"/>
        <v/>
      </c>
      <c r="E1180" s="28" t="str">
        <f t="shared" si="123"/>
        <v/>
      </c>
      <c r="F1180" s="28" t="str">
        <f t="shared" si="124"/>
        <v/>
      </c>
      <c r="G1180" s="28" t="str">
        <f t="shared" si="125"/>
        <v/>
      </c>
      <c r="H1180" s="45" t="str">
        <f>IF(AND(M1180&gt;0,M1180&lt;=STATS!$C$22),1,"")</f>
        <v/>
      </c>
      <c r="J1180" s="11">
        <v>1179</v>
      </c>
      <c r="K1180"/>
      <c r="L1180"/>
      <c r="R1180" s="7"/>
      <c r="S1180" s="7"/>
      <c r="T1180" s="12"/>
      <c r="U1180" s="12"/>
      <c r="V1180" s="12"/>
      <c r="W1180" s="12"/>
      <c r="EZ1180" s="42"/>
      <c r="FA1180" s="42"/>
      <c r="FB1180" s="42"/>
      <c r="FC1180" s="42"/>
      <c r="FD1180" s="42"/>
    </row>
    <row r="1181" spans="2:160">
      <c r="B1181" s="28">
        <f t="shared" si="120"/>
        <v>0</v>
      </c>
      <c r="C1181" s="28" t="str">
        <f t="shared" si="121"/>
        <v/>
      </c>
      <c r="D1181" s="28" t="str">
        <f t="shared" si="122"/>
        <v/>
      </c>
      <c r="E1181" s="28" t="str">
        <f t="shared" si="123"/>
        <v/>
      </c>
      <c r="F1181" s="28" t="str">
        <f t="shared" si="124"/>
        <v/>
      </c>
      <c r="G1181" s="28" t="str">
        <f t="shared" si="125"/>
        <v/>
      </c>
      <c r="H1181" s="45" t="str">
        <f>IF(AND(M1181&gt;0,M1181&lt;=STATS!$C$22),1,"")</f>
        <v/>
      </c>
      <c r="J1181" s="11">
        <v>1180</v>
      </c>
      <c r="K1181"/>
      <c r="L1181"/>
      <c r="R1181" s="7"/>
      <c r="S1181" s="7"/>
      <c r="T1181" s="12"/>
      <c r="U1181" s="12"/>
      <c r="V1181" s="12"/>
      <c r="W1181" s="12"/>
      <c r="EZ1181" s="42"/>
      <c r="FA1181" s="42"/>
      <c r="FB1181" s="42"/>
      <c r="FC1181" s="42"/>
      <c r="FD1181" s="42"/>
    </row>
    <row r="1182" spans="2:160">
      <c r="B1182" s="28">
        <f t="shared" si="120"/>
        <v>0</v>
      </c>
      <c r="C1182" s="28" t="str">
        <f t="shared" si="121"/>
        <v/>
      </c>
      <c r="D1182" s="28" t="str">
        <f t="shared" si="122"/>
        <v/>
      </c>
      <c r="E1182" s="28" t="str">
        <f t="shared" si="123"/>
        <v/>
      </c>
      <c r="F1182" s="28" t="str">
        <f t="shared" si="124"/>
        <v/>
      </c>
      <c r="G1182" s="28" t="str">
        <f t="shared" si="125"/>
        <v/>
      </c>
      <c r="H1182" s="45" t="str">
        <f>IF(AND(M1182&gt;0,M1182&lt;=STATS!$C$22),1,"")</f>
        <v/>
      </c>
      <c r="J1182" s="11">
        <v>1181</v>
      </c>
      <c r="K1182"/>
      <c r="L1182"/>
      <c r="R1182" s="7"/>
      <c r="S1182" s="7"/>
      <c r="T1182" s="12"/>
      <c r="U1182" s="12"/>
      <c r="V1182" s="12"/>
      <c r="W1182" s="12"/>
      <c r="EZ1182" s="42"/>
      <c r="FA1182" s="42"/>
      <c r="FB1182" s="42"/>
      <c r="FC1182" s="42"/>
      <c r="FD1182" s="42"/>
    </row>
    <row r="1183" spans="2:160">
      <c r="B1183" s="28">
        <f t="shared" si="120"/>
        <v>0</v>
      </c>
      <c r="C1183" s="28" t="str">
        <f t="shared" si="121"/>
        <v/>
      </c>
      <c r="D1183" s="28" t="str">
        <f t="shared" si="122"/>
        <v/>
      </c>
      <c r="E1183" s="28" t="str">
        <f t="shared" si="123"/>
        <v/>
      </c>
      <c r="F1183" s="28" t="str">
        <f t="shared" si="124"/>
        <v/>
      </c>
      <c r="G1183" s="28" t="str">
        <f t="shared" si="125"/>
        <v/>
      </c>
      <c r="H1183" s="45" t="str">
        <f>IF(AND(M1183&gt;0,M1183&lt;=STATS!$C$22),1,"")</f>
        <v/>
      </c>
      <c r="J1183" s="11">
        <v>1182</v>
      </c>
      <c r="K1183"/>
      <c r="L1183"/>
      <c r="R1183" s="7"/>
      <c r="S1183" s="7"/>
      <c r="T1183" s="12"/>
      <c r="U1183" s="12"/>
      <c r="V1183" s="12"/>
      <c r="W1183" s="12"/>
      <c r="EZ1183" s="42"/>
      <c r="FA1183" s="42"/>
      <c r="FB1183" s="42"/>
      <c r="FC1183" s="42"/>
      <c r="FD1183" s="42"/>
    </row>
    <row r="1184" spans="2:160">
      <c r="B1184" s="28">
        <f t="shared" si="120"/>
        <v>0</v>
      </c>
      <c r="C1184" s="28" t="str">
        <f t="shared" si="121"/>
        <v/>
      </c>
      <c r="D1184" s="28" t="str">
        <f t="shared" si="122"/>
        <v/>
      </c>
      <c r="E1184" s="28" t="str">
        <f t="shared" si="123"/>
        <v/>
      </c>
      <c r="F1184" s="28" t="str">
        <f t="shared" si="124"/>
        <v/>
      </c>
      <c r="G1184" s="28" t="str">
        <f t="shared" si="125"/>
        <v/>
      </c>
      <c r="H1184" s="45" t="str">
        <f>IF(AND(M1184&gt;0,M1184&lt;=STATS!$C$22),1,"")</f>
        <v/>
      </c>
      <c r="J1184" s="11">
        <v>1183</v>
      </c>
      <c r="K1184"/>
      <c r="L1184"/>
      <c r="R1184" s="7"/>
      <c r="S1184" s="7"/>
      <c r="T1184" s="12"/>
      <c r="U1184" s="12"/>
      <c r="V1184" s="12"/>
      <c r="W1184" s="12"/>
      <c r="EZ1184" s="42"/>
      <c r="FA1184" s="42"/>
      <c r="FB1184" s="42"/>
      <c r="FC1184" s="42"/>
      <c r="FD1184" s="42"/>
    </row>
    <row r="1185" spans="2:160">
      <c r="B1185" s="28">
        <f t="shared" si="120"/>
        <v>0</v>
      </c>
      <c r="C1185" s="28" t="str">
        <f t="shared" si="121"/>
        <v/>
      </c>
      <c r="D1185" s="28" t="str">
        <f t="shared" si="122"/>
        <v/>
      </c>
      <c r="E1185" s="28" t="str">
        <f t="shared" si="123"/>
        <v/>
      </c>
      <c r="F1185" s="28" t="str">
        <f t="shared" si="124"/>
        <v/>
      </c>
      <c r="G1185" s="28" t="str">
        <f t="shared" si="125"/>
        <v/>
      </c>
      <c r="H1185" s="45" t="str">
        <f>IF(AND(M1185&gt;0,M1185&lt;=STATS!$C$22),1,"")</f>
        <v/>
      </c>
      <c r="J1185" s="11">
        <v>1184</v>
      </c>
      <c r="K1185"/>
      <c r="L1185"/>
      <c r="R1185" s="7"/>
      <c r="S1185" s="7"/>
      <c r="T1185" s="12"/>
      <c r="U1185" s="12"/>
      <c r="V1185" s="12"/>
      <c r="W1185" s="12"/>
      <c r="EZ1185" s="42"/>
      <c r="FA1185" s="42"/>
      <c r="FB1185" s="42"/>
      <c r="FC1185" s="42"/>
      <c r="FD1185" s="42"/>
    </row>
    <row r="1186" spans="2:160">
      <c r="B1186" s="28">
        <f t="shared" si="120"/>
        <v>0</v>
      </c>
      <c r="C1186" s="28" t="str">
        <f t="shared" si="121"/>
        <v/>
      </c>
      <c r="D1186" s="28" t="str">
        <f t="shared" si="122"/>
        <v/>
      </c>
      <c r="E1186" s="28" t="str">
        <f t="shared" si="123"/>
        <v/>
      </c>
      <c r="F1186" s="28" t="str">
        <f t="shared" si="124"/>
        <v/>
      </c>
      <c r="G1186" s="28" t="str">
        <f t="shared" si="125"/>
        <v/>
      </c>
      <c r="H1186" s="45" t="str">
        <f>IF(AND(M1186&gt;0,M1186&lt;=STATS!$C$22),1,"")</f>
        <v/>
      </c>
      <c r="J1186" s="11">
        <v>1185</v>
      </c>
      <c r="K1186"/>
      <c r="L1186"/>
      <c r="R1186" s="7"/>
      <c r="S1186" s="7"/>
      <c r="T1186" s="12"/>
      <c r="U1186" s="12"/>
      <c r="V1186" s="12"/>
      <c r="W1186" s="12"/>
      <c r="EZ1186" s="42"/>
      <c r="FA1186" s="42"/>
      <c r="FB1186" s="42"/>
      <c r="FC1186" s="42"/>
      <c r="FD1186" s="42"/>
    </row>
    <row r="1187" spans="2:160">
      <c r="B1187" s="28">
        <f t="shared" si="120"/>
        <v>0</v>
      </c>
      <c r="C1187" s="28" t="str">
        <f t="shared" si="121"/>
        <v/>
      </c>
      <c r="D1187" s="28" t="str">
        <f t="shared" si="122"/>
        <v/>
      </c>
      <c r="E1187" s="28" t="str">
        <f t="shared" si="123"/>
        <v/>
      </c>
      <c r="F1187" s="28" t="str">
        <f t="shared" si="124"/>
        <v/>
      </c>
      <c r="G1187" s="28" t="str">
        <f t="shared" si="125"/>
        <v/>
      </c>
      <c r="H1187" s="45" t="str">
        <f>IF(AND(M1187&gt;0,M1187&lt;=STATS!$C$22),1,"")</f>
        <v/>
      </c>
      <c r="J1187" s="11">
        <v>1186</v>
      </c>
      <c r="K1187"/>
      <c r="L1187"/>
      <c r="R1187" s="7"/>
      <c r="S1187" s="7"/>
      <c r="T1187" s="12"/>
      <c r="U1187" s="12"/>
      <c r="V1187" s="12"/>
      <c r="W1187" s="12"/>
      <c r="EZ1187" s="42"/>
      <c r="FA1187" s="42"/>
      <c r="FB1187" s="42"/>
      <c r="FC1187" s="42"/>
      <c r="FD1187" s="42"/>
    </row>
    <row r="1188" spans="2:160">
      <c r="B1188" s="28">
        <f t="shared" si="120"/>
        <v>0</v>
      </c>
      <c r="C1188" s="28" t="str">
        <f t="shared" si="121"/>
        <v/>
      </c>
      <c r="D1188" s="28" t="str">
        <f t="shared" si="122"/>
        <v/>
      </c>
      <c r="E1188" s="28" t="str">
        <f t="shared" si="123"/>
        <v/>
      </c>
      <c r="F1188" s="28" t="str">
        <f t="shared" si="124"/>
        <v/>
      </c>
      <c r="G1188" s="28" t="str">
        <f t="shared" si="125"/>
        <v/>
      </c>
      <c r="H1188" s="45" t="str">
        <f>IF(AND(M1188&gt;0,M1188&lt;=STATS!$C$22),1,"")</f>
        <v/>
      </c>
      <c r="J1188" s="11">
        <v>1187</v>
      </c>
      <c r="K1188"/>
      <c r="L1188"/>
      <c r="R1188" s="7"/>
      <c r="S1188" s="7"/>
      <c r="T1188" s="12"/>
      <c r="U1188" s="12"/>
      <c r="V1188" s="12"/>
      <c r="W1188" s="12"/>
      <c r="EZ1188" s="42"/>
      <c r="FA1188" s="42"/>
      <c r="FB1188" s="42"/>
      <c r="FC1188" s="42"/>
      <c r="FD1188" s="42"/>
    </row>
    <row r="1189" spans="2:160">
      <c r="B1189" s="28">
        <f t="shared" si="120"/>
        <v>0</v>
      </c>
      <c r="C1189" s="28" t="str">
        <f t="shared" si="121"/>
        <v/>
      </c>
      <c r="D1189" s="28" t="str">
        <f t="shared" si="122"/>
        <v/>
      </c>
      <c r="E1189" s="28" t="str">
        <f t="shared" si="123"/>
        <v/>
      </c>
      <c r="F1189" s="28" t="str">
        <f t="shared" si="124"/>
        <v/>
      </c>
      <c r="G1189" s="28" t="str">
        <f t="shared" si="125"/>
        <v/>
      </c>
      <c r="H1189" s="45" t="str">
        <f>IF(AND(M1189&gt;0,M1189&lt;=STATS!$C$22),1,"")</f>
        <v/>
      </c>
      <c r="J1189" s="11">
        <v>1188</v>
      </c>
      <c r="K1189"/>
      <c r="L1189"/>
      <c r="R1189" s="7"/>
      <c r="S1189" s="7"/>
      <c r="T1189" s="12"/>
      <c r="U1189" s="12"/>
      <c r="V1189" s="12"/>
      <c r="W1189" s="12"/>
      <c r="EZ1189" s="42"/>
      <c r="FA1189" s="42"/>
      <c r="FB1189" s="42"/>
      <c r="FC1189" s="42"/>
      <c r="FD1189" s="42"/>
    </row>
    <row r="1190" spans="2:160">
      <c r="B1190" s="28">
        <f t="shared" si="120"/>
        <v>0</v>
      </c>
      <c r="C1190" s="28" t="str">
        <f t="shared" si="121"/>
        <v/>
      </c>
      <c r="D1190" s="28" t="str">
        <f t="shared" si="122"/>
        <v/>
      </c>
      <c r="E1190" s="28" t="str">
        <f t="shared" si="123"/>
        <v/>
      </c>
      <c r="F1190" s="28" t="str">
        <f t="shared" si="124"/>
        <v/>
      </c>
      <c r="G1190" s="28" t="str">
        <f t="shared" si="125"/>
        <v/>
      </c>
      <c r="H1190" s="45" t="str">
        <f>IF(AND(M1190&gt;0,M1190&lt;=STATS!$C$22),1,"")</f>
        <v/>
      </c>
      <c r="J1190" s="11">
        <v>1189</v>
      </c>
      <c r="K1190"/>
      <c r="L1190"/>
      <c r="R1190" s="7"/>
      <c r="S1190" s="7"/>
      <c r="T1190" s="12"/>
      <c r="U1190" s="12"/>
      <c r="V1190" s="12"/>
      <c r="W1190" s="12"/>
      <c r="EZ1190" s="42"/>
      <c r="FA1190" s="42"/>
      <c r="FB1190" s="42"/>
      <c r="FC1190" s="42"/>
      <c r="FD1190" s="42"/>
    </row>
    <row r="1191" spans="2:160">
      <c r="B1191" s="28">
        <f t="shared" si="120"/>
        <v>0</v>
      </c>
      <c r="C1191" s="28" t="str">
        <f t="shared" si="121"/>
        <v/>
      </c>
      <c r="D1191" s="28" t="str">
        <f t="shared" si="122"/>
        <v/>
      </c>
      <c r="E1191" s="28" t="str">
        <f t="shared" si="123"/>
        <v/>
      </c>
      <c r="F1191" s="28" t="str">
        <f t="shared" si="124"/>
        <v/>
      </c>
      <c r="G1191" s="28" t="str">
        <f t="shared" si="125"/>
        <v/>
      </c>
      <c r="H1191" s="45" t="str">
        <f>IF(AND(M1191&gt;0,M1191&lt;=STATS!$C$22),1,"")</f>
        <v/>
      </c>
      <c r="J1191" s="11">
        <v>1190</v>
      </c>
      <c r="K1191"/>
      <c r="L1191"/>
      <c r="R1191" s="7"/>
      <c r="S1191" s="7"/>
      <c r="T1191" s="12"/>
      <c r="U1191" s="12"/>
      <c r="V1191" s="12"/>
      <c r="W1191" s="12"/>
      <c r="EZ1191" s="42"/>
      <c r="FA1191" s="42"/>
      <c r="FB1191" s="42"/>
      <c r="FC1191" s="42"/>
      <c r="FD1191" s="42"/>
    </row>
    <row r="1192" spans="2:160">
      <c r="B1192" s="28">
        <f t="shared" si="120"/>
        <v>0</v>
      </c>
      <c r="C1192" s="28" t="str">
        <f t="shared" si="121"/>
        <v/>
      </c>
      <c r="D1192" s="28" t="str">
        <f t="shared" si="122"/>
        <v/>
      </c>
      <c r="E1192" s="28" t="str">
        <f t="shared" si="123"/>
        <v/>
      </c>
      <c r="F1192" s="28" t="str">
        <f t="shared" si="124"/>
        <v/>
      </c>
      <c r="G1192" s="28" t="str">
        <f t="shared" si="125"/>
        <v/>
      </c>
      <c r="H1192" s="45" t="str">
        <f>IF(AND(M1192&gt;0,M1192&lt;=STATS!$C$22),1,"")</f>
        <v/>
      </c>
      <c r="J1192" s="11">
        <v>1191</v>
      </c>
      <c r="K1192"/>
      <c r="L1192"/>
      <c r="R1192" s="7"/>
      <c r="S1192" s="7"/>
      <c r="T1192" s="12"/>
      <c r="U1192" s="12"/>
      <c r="V1192" s="12"/>
      <c r="W1192" s="12"/>
      <c r="EZ1192" s="42"/>
      <c r="FA1192" s="42"/>
      <c r="FB1192" s="42"/>
      <c r="FC1192" s="42"/>
      <c r="FD1192" s="42"/>
    </row>
    <row r="1193" spans="2:160">
      <c r="B1193" s="28">
        <f t="shared" si="120"/>
        <v>0</v>
      </c>
      <c r="C1193" s="28" t="str">
        <f t="shared" si="121"/>
        <v/>
      </c>
      <c r="D1193" s="28" t="str">
        <f t="shared" si="122"/>
        <v/>
      </c>
      <c r="E1193" s="28" t="str">
        <f t="shared" si="123"/>
        <v/>
      </c>
      <c r="F1193" s="28" t="str">
        <f t="shared" si="124"/>
        <v/>
      </c>
      <c r="G1193" s="28" t="str">
        <f t="shared" si="125"/>
        <v/>
      </c>
      <c r="H1193" s="45" t="str">
        <f>IF(AND(M1193&gt;0,M1193&lt;=STATS!$C$22),1,"")</f>
        <v/>
      </c>
      <c r="J1193" s="11">
        <v>1192</v>
      </c>
      <c r="K1193"/>
      <c r="L1193"/>
      <c r="R1193" s="7"/>
      <c r="S1193" s="7"/>
      <c r="T1193" s="12"/>
      <c r="U1193" s="12"/>
      <c r="V1193" s="12"/>
      <c r="W1193" s="12"/>
      <c r="EZ1193" s="42"/>
      <c r="FA1193" s="42"/>
      <c r="FB1193" s="42"/>
      <c r="FC1193" s="42"/>
      <c r="FD1193" s="42"/>
    </row>
    <row r="1194" spans="2:160">
      <c r="B1194" s="28">
        <f t="shared" si="120"/>
        <v>0</v>
      </c>
      <c r="C1194" s="28" t="str">
        <f t="shared" si="121"/>
        <v/>
      </c>
      <c r="D1194" s="28" t="str">
        <f t="shared" si="122"/>
        <v/>
      </c>
      <c r="E1194" s="28" t="str">
        <f t="shared" si="123"/>
        <v/>
      </c>
      <c r="F1194" s="28" t="str">
        <f t="shared" si="124"/>
        <v/>
      </c>
      <c r="G1194" s="28" t="str">
        <f t="shared" si="125"/>
        <v/>
      </c>
      <c r="H1194" s="45" t="str">
        <f>IF(AND(M1194&gt;0,M1194&lt;=STATS!$C$22),1,"")</f>
        <v/>
      </c>
      <c r="J1194" s="11">
        <v>1193</v>
      </c>
      <c r="K1194"/>
      <c r="L1194"/>
      <c r="R1194" s="7"/>
      <c r="S1194" s="7"/>
      <c r="T1194" s="12"/>
      <c r="U1194" s="12"/>
      <c r="V1194" s="12"/>
      <c r="W1194" s="12"/>
      <c r="EZ1194" s="42"/>
      <c r="FA1194" s="42"/>
      <c r="FB1194" s="42"/>
      <c r="FC1194" s="42"/>
      <c r="FD1194" s="42"/>
    </row>
    <row r="1195" spans="2:160">
      <c r="B1195" s="28">
        <f t="shared" si="120"/>
        <v>0</v>
      </c>
      <c r="C1195" s="28" t="str">
        <f t="shared" si="121"/>
        <v/>
      </c>
      <c r="D1195" s="28" t="str">
        <f t="shared" si="122"/>
        <v/>
      </c>
      <c r="E1195" s="28" t="str">
        <f t="shared" si="123"/>
        <v/>
      </c>
      <c r="F1195" s="28" t="str">
        <f t="shared" si="124"/>
        <v/>
      </c>
      <c r="G1195" s="28" t="str">
        <f t="shared" si="125"/>
        <v/>
      </c>
      <c r="H1195" s="45" t="str">
        <f>IF(AND(M1195&gt;0,M1195&lt;=STATS!$C$22),1,"")</f>
        <v/>
      </c>
      <c r="J1195" s="11">
        <v>1194</v>
      </c>
      <c r="K1195"/>
      <c r="L1195"/>
      <c r="R1195" s="7"/>
      <c r="S1195" s="7"/>
      <c r="T1195" s="12"/>
      <c r="U1195" s="12"/>
      <c r="V1195" s="12"/>
      <c r="W1195" s="12"/>
      <c r="EZ1195" s="42"/>
      <c r="FA1195" s="42"/>
      <c r="FB1195" s="42"/>
      <c r="FC1195" s="42"/>
      <c r="FD1195" s="42"/>
    </row>
    <row r="1196" spans="2:160">
      <c r="B1196" s="28">
        <f t="shared" si="120"/>
        <v>0</v>
      </c>
      <c r="C1196" s="28" t="str">
        <f t="shared" si="121"/>
        <v/>
      </c>
      <c r="D1196" s="28" t="str">
        <f t="shared" si="122"/>
        <v/>
      </c>
      <c r="E1196" s="28" t="str">
        <f t="shared" si="123"/>
        <v/>
      </c>
      <c r="F1196" s="28" t="str">
        <f t="shared" si="124"/>
        <v/>
      </c>
      <c r="G1196" s="28" t="str">
        <f t="shared" si="125"/>
        <v/>
      </c>
      <c r="H1196" s="45" t="str">
        <f>IF(AND(M1196&gt;0,M1196&lt;=STATS!$C$22),1,"")</f>
        <v/>
      </c>
      <c r="J1196" s="11">
        <v>1195</v>
      </c>
      <c r="K1196"/>
      <c r="L1196"/>
      <c r="R1196" s="7"/>
      <c r="S1196" s="7"/>
      <c r="T1196" s="12"/>
      <c r="U1196" s="12"/>
      <c r="V1196" s="12"/>
      <c r="W1196" s="12"/>
      <c r="EZ1196" s="42"/>
      <c r="FA1196" s="42"/>
      <c r="FB1196" s="42"/>
      <c r="FC1196" s="42"/>
      <c r="FD1196" s="42"/>
    </row>
    <row r="1197" spans="2:160">
      <c r="B1197" s="28">
        <f t="shared" si="120"/>
        <v>0</v>
      </c>
      <c r="C1197" s="28" t="str">
        <f t="shared" si="121"/>
        <v/>
      </c>
      <c r="D1197" s="28" t="str">
        <f t="shared" si="122"/>
        <v/>
      </c>
      <c r="E1197" s="28" t="str">
        <f t="shared" si="123"/>
        <v/>
      </c>
      <c r="F1197" s="28" t="str">
        <f t="shared" si="124"/>
        <v/>
      </c>
      <c r="G1197" s="28" t="str">
        <f t="shared" si="125"/>
        <v/>
      </c>
      <c r="H1197" s="45" t="str">
        <f>IF(AND(M1197&gt;0,M1197&lt;=STATS!$C$22),1,"")</f>
        <v/>
      </c>
      <c r="J1197" s="11">
        <v>1196</v>
      </c>
      <c r="K1197"/>
      <c r="L1197"/>
      <c r="R1197" s="7"/>
      <c r="S1197" s="7"/>
      <c r="T1197" s="12"/>
      <c r="U1197" s="12"/>
      <c r="V1197" s="12"/>
      <c r="W1197" s="12"/>
      <c r="EZ1197" s="42"/>
      <c r="FA1197" s="42"/>
      <c r="FB1197" s="42"/>
      <c r="FC1197" s="42"/>
      <c r="FD1197" s="42"/>
    </row>
    <row r="1198" spans="2:160">
      <c r="B1198" s="28">
        <f t="shared" si="120"/>
        <v>0</v>
      </c>
      <c r="C1198" s="28" t="str">
        <f t="shared" si="121"/>
        <v/>
      </c>
      <c r="D1198" s="28" t="str">
        <f t="shared" si="122"/>
        <v/>
      </c>
      <c r="E1198" s="28" t="str">
        <f t="shared" si="123"/>
        <v/>
      </c>
      <c r="F1198" s="28" t="str">
        <f t="shared" si="124"/>
        <v/>
      </c>
      <c r="G1198" s="28" t="str">
        <f t="shared" si="125"/>
        <v/>
      </c>
      <c r="H1198" s="45" t="str">
        <f>IF(AND(M1198&gt;0,M1198&lt;=STATS!$C$22),1,"")</f>
        <v/>
      </c>
      <c r="J1198" s="11">
        <v>1197</v>
      </c>
      <c r="K1198"/>
      <c r="L1198"/>
      <c r="R1198" s="7"/>
      <c r="S1198" s="7"/>
      <c r="T1198" s="12"/>
      <c r="U1198" s="12"/>
      <c r="V1198" s="12"/>
      <c r="W1198" s="12"/>
      <c r="EZ1198" s="42"/>
      <c r="FA1198" s="42"/>
      <c r="FB1198" s="42"/>
      <c r="FC1198" s="42"/>
      <c r="FD1198" s="42"/>
    </row>
    <row r="1199" spans="2:160">
      <c r="B1199" s="28">
        <f t="shared" si="120"/>
        <v>0</v>
      </c>
      <c r="C1199" s="28" t="str">
        <f t="shared" si="121"/>
        <v/>
      </c>
      <c r="D1199" s="28" t="str">
        <f t="shared" si="122"/>
        <v/>
      </c>
      <c r="E1199" s="28" t="str">
        <f t="shared" si="123"/>
        <v/>
      </c>
      <c r="F1199" s="28" t="str">
        <f t="shared" si="124"/>
        <v/>
      </c>
      <c r="G1199" s="28" t="str">
        <f t="shared" si="125"/>
        <v/>
      </c>
      <c r="H1199" s="45" t="str">
        <f>IF(AND(M1199&gt;0,M1199&lt;=STATS!$C$22),1,"")</f>
        <v/>
      </c>
      <c r="J1199" s="11">
        <v>1198</v>
      </c>
      <c r="K1199"/>
      <c r="L1199"/>
      <c r="R1199" s="7"/>
      <c r="S1199" s="7"/>
      <c r="T1199" s="12"/>
      <c r="U1199" s="12"/>
      <c r="V1199" s="12"/>
      <c r="W1199" s="12"/>
      <c r="EZ1199" s="42"/>
      <c r="FA1199" s="42"/>
      <c r="FB1199" s="42"/>
      <c r="FC1199" s="42"/>
      <c r="FD1199" s="42"/>
    </row>
    <row r="1200" spans="2:160">
      <c r="B1200" s="28">
        <f t="shared" si="120"/>
        <v>0</v>
      </c>
      <c r="C1200" s="28" t="str">
        <f t="shared" si="121"/>
        <v/>
      </c>
      <c r="D1200" s="28" t="str">
        <f t="shared" si="122"/>
        <v/>
      </c>
      <c r="E1200" s="28" t="str">
        <f t="shared" si="123"/>
        <v/>
      </c>
      <c r="F1200" s="28" t="str">
        <f t="shared" si="124"/>
        <v/>
      </c>
      <c r="G1200" s="28" t="str">
        <f t="shared" si="125"/>
        <v/>
      </c>
      <c r="H1200" s="45" t="str">
        <f>IF(AND(M1200&gt;0,M1200&lt;=STATS!$C$22),1,"")</f>
        <v/>
      </c>
      <c r="J1200" s="11">
        <v>1199</v>
      </c>
      <c r="K1200"/>
      <c r="L1200"/>
      <c r="R1200" s="7"/>
      <c r="S1200" s="7"/>
      <c r="T1200" s="12"/>
      <c r="U1200" s="12"/>
      <c r="V1200" s="12"/>
      <c r="W1200" s="12"/>
      <c r="EZ1200" s="42"/>
      <c r="FA1200" s="42"/>
      <c r="FB1200" s="42"/>
      <c r="FC1200" s="42"/>
      <c r="FD1200" s="42"/>
    </row>
    <row r="1201" spans="2:160">
      <c r="B1201" s="28">
        <f t="shared" si="120"/>
        <v>0</v>
      </c>
      <c r="C1201" s="28" t="str">
        <f t="shared" si="121"/>
        <v/>
      </c>
      <c r="D1201" s="28" t="str">
        <f t="shared" si="122"/>
        <v/>
      </c>
      <c r="E1201" s="28" t="str">
        <f t="shared" si="123"/>
        <v/>
      </c>
      <c r="F1201" s="28" t="str">
        <f t="shared" si="124"/>
        <v/>
      </c>
      <c r="G1201" s="28" t="str">
        <f t="shared" si="125"/>
        <v/>
      </c>
      <c r="H1201" s="45" t="str">
        <f>IF(AND(M1201&gt;0,M1201&lt;=STATS!$C$22),1,"")</f>
        <v/>
      </c>
      <c r="J1201" s="11">
        <v>1200</v>
      </c>
      <c r="K1201"/>
      <c r="L1201"/>
      <c r="R1201" s="7"/>
      <c r="S1201" s="7"/>
      <c r="T1201" s="12"/>
      <c r="U1201" s="12"/>
      <c r="V1201" s="12"/>
      <c r="W1201" s="12"/>
      <c r="EZ1201" s="42"/>
      <c r="FA1201" s="42"/>
      <c r="FB1201" s="42"/>
      <c r="FC1201" s="42"/>
      <c r="FD1201" s="42"/>
    </row>
    <row r="1202" spans="2:160">
      <c r="B1202" s="28">
        <f t="shared" si="120"/>
        <v>0</v>
      </c>
      <c r="C1202" s="28" t="str">
        <f t="shared" si="121"/>
        <v/>
      </c>
      <c r="D1202" s="28" t="str">
        <f t="shared" si="122"/>
        <v/>
      </c>
      <c r="E1202" s="28" t="str">
        <f t="shared" si="123"/>
        <v/>
      </c>
      <c r="F1202" s="28" t="str">
        <f t="shared" si="124"/>
        <v/>
      </c>
      <c r="G1202" s="28" t="str">
        <f t="shared" si="125"/>
        <v/>
      </c>
      <c r="H1202" s="45" t="str">
        <f>IF(AND(M1202&gt;0,M1202&lt;=STATS!$C$22),1,"")</f>
        <v/>
      </c>
      <c r="J1202" s="11">
        <v>1201</v>
      </c>
      <c r="K1202"/>
      <c r="L1202"/>
      <c r="R1202" s="7"/>
      <c r="S1202" s="7"/>
      <c r="T1202" s="12"/>
      <c r="U1202" s="12"/>
      <c r="V1202" s="12"/>
      <c r="W1202" s="12"/>
      <c r="EZ1202" s="42"/>
      <c r="FA1202" s="42"/>
      <c r="FB1202" s="42"/>
      <c r="FC1202" s="42"/>
      <c r="FD1202" s="42"/>
    </row>
    <row r="1203" spans="2:160">
      <c r="B1203" s="28">
        <f t="shared" si="120"/>
        <v>0</v>
      </c>
      <c r="C1203" s="28" t="str">
        <f t="shared" si="121"/>
        <v/>
      </c>
      <c r="D1203" s="28" t="str">
        <f t="shared" si="122"/>
        <v/>
      </c>
      <c r="E1203" s="28" t="str">
        <f t="shared" si="123"/>
        <v/>
      </c>
      <c r="F1203" s="28" t="str">
        <f t="shared" si="124"/>
        <v/>
      </c>
      <c r="G1203" s="28" t="str">
        <f t="shared" si="125"/>
        <v/>
      </c>
      <c r="H1203" s="45" t="str">
        <f>IF(AND(M1203&gt;0,M1203&lt;=STATS!$C$22),1,"")</f>
        <v/>
      </c>
      <c r="J1203" s="11">
        <v>1202</v>
      </c>
      <c r="K1203"/>
      <c r="L1203"/>
      <c r="R1203" s="7"/>
      <c r="S1203" s="7"/>
      <c r="T1203" s="12"/>
      <c r="U1203" s="12"/>
      <c r="V1203" s="12"/>
      <c r="W1203" s="12"/>
      <c r="EZ1203" s="42"/>
      <c r="FA1203" s="42"/>
      <c r="FB1203" s="42"/>
      <c r="FC1203" s="42"/>
      <c r="FD1203" s="42"/>
    </row>
    <row r="1204" spans="2:160">
      <c r="B1204" s="28">
        <f t="shared" si="120"/>
        <v>0</v>
      </c>
      <c r="C1204" s="28" t="str">
        <f t="shared" si="121"/>
        <v/>
      </c>
      <c r="D1204" s="28" t="str">
        <f t="shared" si="122"/>
        <v/>
      </c>
      <c r="E1204" s="28" t="str">
        <f t="shared" si="123"/>
        <v/>
      </c>
      <c r="F1204" s="28" t="str">
        <f t="shared" si="124"/>
        <v/>
      </c>
      <c r="G1204" s="28" t="str">
        <f t="shared" si="125"/>
        <v/>
      </c>
      <c r="H1204" s="45" t="str">
        <f>IF(AND(M1204&gt;0,M1204&lt;=STATS!$C$22),1,"")</f>
        <v/>
      </c>
      <c r="J1204" s="11">
        <v>1203</v>
      </c>
      <c r="K1204"/>
      <c r="L1204"/>
      <c r="R1204" s="7"/>
      <c r="S1204" s="7"/>
      <c r="T1204" s="12"/>
      <c r="U1204" s="12"/>
      <c r="V1204" s="12"/>
      <c r="W1204" s="12"/>
      <c r="EZ1204" s="42"/>
      <c r="FA1204" s="42"/>
      <c r="FB1204" s="42"/>
      <c r="FC1204" s="42"/>
      <c r="FD1204" s="42"/>
    </row>
    <row r="1205" spans="2:160">
      <c r="B1205" s="28">
        <f t="shared" si="120"/>
        <v>0</v>
      </c>
      <c r="C1205" s="28" t="str">
        <f t="shared" si="121"/>
        <v/>
      </c>
      <c r="D1205" s="28" t="str">
        <f t="shared" si="122"/>
        <v/>
      </c>
      <c r="E1205" s="28" t="str">
        <f t="shared" si="123"/>
        <v/>
      </c>
      <c r="F1205" s="28" t="str">
        <f t="shared" si="124"/>
        <v/>
      </c>
      <c r="G1205" s="28" t="str">
        <f t="shared" si="125"/>
        <v/>
      </c>
      <c r="H1205" s="45" t="str">
        <f>IF(AND(M1205&gt;0,M1205&lt;=STATS!$C$22),1,"")</f>
        <v/>
      </c>
      <c r="J1205" s="11">
        <v>1204</v>
      </c>
      <c r="K1205"/>
      <c r="L1205"/>
      <c r="R1205" s="7"/>
      <c r="S1205" s="7"/>
      <c r="T1205" s="12"/>
      <c r="U1205" s="12"/>
      <c r="V1205" s="12"/>
      <c r="W1205" s="12"/>
      <c r="EZ1205" s="42"/>
      <c r="FA1205" s="42"/>
      <c r="FB1205" s="42"/>
      <c r="FC1205" s="42"/>
      <c r="FD1205" s="42"/>
    </row>
    <row r="1206" spans="2:160">
      <c r="B1206" s="28">
        <f t="shared" si="120"/>
        <v>0</v>
      </c>
      <c r="C1206" s="28" t="str">
        <f t="shared" si="121"/>
        <v/>
      </c>
      <c r="D1206" s="28" t="str">
        <f t="shared" si="122"/>
        <v/>
      </c>
      <c r="E1206" s="28" t="str">
        <f t="shared" si="123"/>
        <v/>
      </c>
      <c r="F1206" s="28" t="str">
        <f t="shared" si="124"/>
        <v/>
      </c>
      <c r="G1206" s="28" t="str">
        <f t="shared" si="125"/>
        <v/>
      </c>
      <c r="H1206" s="45" t="str">
        <f>IF(AND(M1206&gt;0,M1206&lt;=STATS!$C$22),1,"")</f>
        <v/>
      </c>
      <c r="J1206" s="11">
        <v>1205</v>
      </c>
      <c r="K1206"/>
      <c r="L1206"/>
      <c r="R1206" s="7"/>
      <c r="S1206" s="7"/>
      <c r="T1206" s="12"/>
      <c r="U1206" s="12"/>
      <c r="V1206" s="12"/>
      <c r="W1206" s="12"/>
      <c r="EZ1206" s="42"/>
      <c r="FA1206" s="42"/>
      <c r="FB1206" s="42"/>
      <c r="FC1206" s="42"/>
      <c r="FD1206" s="42"/>
    </row>
    <row r="1207" spans="2:160">
      <c r="B1207" s="28">
        <f t="shared" si="120"/>
        <v>0</v>
      </c>
      <c r="C1207" s="28" t="str">
        <f t="shared" si="121"/>
        <v/>
      </c>
      <c r="D1207" s="28" t="str">
        <f t="shared" si="122"/>
        <v/>
      </c>
      <c r="E1207" s="28" t="str">
        <f t="shared" si="123"/>
        <v/>
      </c>
      <c r="F1207" s="28" t="str">
        <f t="shared" si="124"/>
        <v/>
      </c>
      <c r="G1207" s="28" t="str">
        <f t="shared" si="125"/>
        <v/>
      </c>
      <c r="H1207" s="45" t="str">
        <f>IF(AND(M1207&gt;0,M1207&lt;=STATS!$C$22),1,"")</f>
        <v/>
      </c>
      <c r="J1207" s="11">
        <v>1206</v>
      </c>
      <c r="K1207"/>
      <c r="L1207"/>
      <c r="R1207" s="7"/>
      <c r="S1207" s="7"/>
      <c r="T1207" s="12"/>
      <c r="U1207" s="12"/>
      <c r="V1207" s="12"/>
      <c r="W1207" s="12"/>
      <c r="EZ1207" s="42"/>
      <c r="FA1207" s="42"/>
      <c r="FB1207" s="42"/>
      <c r="FC1207" s="42"/>
      <c r="FD1207" s="42"/>
    </row>
    <row r="1208" spans="2:160">
      <c r="B1208" s="28">
        <f t="shared" si="120"/>
        <v>0</v>
      </c>
      <c r="C1208" s="28" t="str">
        <f t="shared" si="121"/>
        <v/>
      </c>
      <c r="D1208" s="28" t="str">
        <f t="shared" si="122"/>
        <v/>
      </c>
      <c r="E1208" s="28" t="str">
        <f t="shared" si="123"/>
        <v/>
      </c>
      <c r="F1208" s="28" t="str">
        <f t="shared" si="124"/>
        <v/>
      </c>
      <c r="G1208" s="28" t="str">
        <f t="shared" si="125"/>
        <v/>
      </c>
      <c r="H1208" s="45" t="str">
        <f>IF(AND(M1208&gt;0,M1208&lt;=STATS!$C$22),1,"")</f>
        <v/>
      </c>
      <c r="J1208" s="11">
        <v>1207</v>
      </c>
      <c r="K1208"/>
      <c r="L1208"/>
      <c r="R1208" s="7"/>
      <c r="S1208" s="7"/>
      <c r="T1208" s="12"/>
      <c r="U1208" s="12"/>
      <c r="V1208" s="12"/>
      <c r="W1208" s="12"/>
      <c r="EZ1208" s="42"/>
      <c r="FA1208" s="42"/>
      <c r="FB1208" s="42"/>
      <c r="FC1208" s="42"/>
      <c r="FD1208" s="42"/>
    </row>
  </sheetData>
  <sheetProtection formatCells="0" sort="0"/>
  <protectedRanges>
    <protectedRange sqref="O868:O1208 N338:N1208" name="Range1"/>
    <protectedRange sqref="N304:N337" name="Range1_2"/>
    <protectedRange sqref="P2:Q8 N2:O2 N3:N303 O3:O867" name="Range1_3"/>
    <protectedRange sqref="K2:L8" name="Range1_1_1"/>
  </protectedRanges>
  <sortState ref="A2:FM287">
    <sortCondition ref="J2:J287"/>
  </sortState>
  <phoneticPr fontId="9" type="noConversion"/>
  <dataValidations count="9">
    <dataValidation type="list" allowBlank="1" showInputMessage="1" showErrorMessage="1" sqref="Q1209:AF65536 EZ1209:EZ65536 Q1 AE1:AF1 AC1 X1">
      <formula1>"V,v,1,2,3"</formula1>
    </dataValidation>
    <dataValidation type="whole" allowBlank="1" showInputMessage="1" showErrorMessage="1" errorTitle="Presence/Absence Data" error="Enter 1 if present" sqref="FA1209:FM65536 AG1209:EY65536">
      <formula1>1</formula1>
      <formula2>1</formula2>
    </dataValidation>
    <dataValidation type="list" allowBlank="1" showInputMessage="1" showErrorMessage="1" sqref="O1209:O65536">
      <formula1>"R,P"</formula1>
    </dataValidation>
    <dataValidation type="list" allowBlank="1" showInputMessage="1" showErrorMessage="1" sqref="O2:O1208">
      <formula1>"R,r,P,p"</formula1>
    </dataValidation>
    <dataValidation allowBlank="1" showInputMessage="1" showErrorMessage="1" promptTitle="Comments section" prompt="Enter comments for non-sampled depths as:_x000a__x000a_NONNAVIGABLE (PLANTS)_x000a_TERRESTRIAL_x000a_DEEP_x000a_SHALLOW_x000a_ROCKS_x000a_DOCK_x000a_SWIM AREA_x000a_TEMPORARY OBSTACLE_x000a_NO INFORMATION_x000a_OTHER" sqref="P1:P81 P84:P65536"/>
    <dataValidation type="list" allowBlank="1" showInputMessage="1" showErrorMessage="1" error="Please enter an overall rake fullness of 1, 2, 3 or leave cell blank if no plants found" sqref="Q2:Q1208">
      <formula1>"1,2,3"</formula1>
    </dataValidation>
    <dataValidation type="list" allowBlank="1" showInputMessage="1" showErrorMessage="1" error="Please enter a rake fullness rating of 1, 2, 3 or V (visual).  If species not found, leave cell blank." sqref="R2:FM1208">
      <formula1>"V,v,1,2,3"</formula1>
    </dataValidation>
    <dataValidation type="decimal" allowBlank="1" showInputMessage="1" showErrorMessage="1" error="Is your depth really more than 99 feet?" sqref="M2:M65536">
      <formula1>0.1</formula1>
      <formula2>99</formula2>
    </dataValidation>
    <dataValidation type="list" allowBlank="1" showInputMessage="1" showErrorMessage="1" error="Please enter M (muck), S (sand), or R (rock).  If sediment type unknown, leave cell blank." sqref="N2:N1208">
      <formula1>"M,m,s,S,R,r"</formula1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6"/>
  <sheetViews>
    <sheetView tabSelected="1" workbookViewId="0">
      <selection activeCell="B18" sqref="B18"/>
    </sheetView>
  </sheetViews>
  <sheetFormatPr defaultColWidth="4.7109375" defaultRowHeight="12.75"/>
  <cols>
    <col min="1" max="1" width="32.85546875" customWidth="1"/>
    <col min="2" max="2" width="74.28515625" customWidth="1"/>
    <col min="3" max="3" width="62.140625" customWidth="1"/>
    <col min="6" max="8" width="5.7109375" customWidth="1"/>
    <col min="9" max="9" width="8" customWidth="1"/>
    <col min="10" max="12" width="5.7109375" customWidth="1"/>
  </cols>
  <sheetData>
    <row r="1" spans="1:2" ht="26.25">
      <c r="A1" s="2" t="s">
        <v>16</v>
      </c>
    </row>
    <row r="2" spans="1:2">
      <c r="A2" s="15" t="s">
        <v>47</v>
      </c>
      <c r="B2" t="str">
        <f>IF('ENTRY '!I2="","",'ENTRY '!I2)</f>
        <v>Spider Lake</v>
      </c>
    </row>
    <row r="3" spans="1:2">
      <c r="A3" s="15" t="s">
        <v>25</v>
      </c>
      <c r="B3" t="str">
        <f>IF('ENTRY '!I3="","",'ENTRY '!I3)</f>
        <v>Sawyer County</v>
      </c>
    </row>
    <row r="4" spans="1:2">
      <c r="A4" s="15" t="s">
        <v>48</v>
      </c>
      <c r="B4" s="18">
        <f>IF('ENTRY '!I4="","",'ENTRY '!I4)</f>
        <v>2435700</v>
      </c>
    </row>
    <row r="5" spans="1:2">
      <c r="A5" s="16" t="s">
        <v>38</v>
      </c>
      <c r="B5" s="22" t="str">
        <f>IF('ENTRY '!I5="","",'ENTRY '!I5)</f>
        <v>6/15-17/17</v>
      </c>
    </row>
    <row r="6" spans="1:2">
      <c r="A6" s="16" t="s">
        <v>46</v>
      </c>
      <c r="B6" s="18" t="str">
        <f>IF('ENTRY '!I6="","",'ENTRY '!I6)</f>
        <v>Matthew S. Berg</v>
      </c>
    </row>
    <row r="7" spans="1:2">
      <c r="A7" s="16"/>
    </row>
    <row r="8" spans="1:2">
      <c r="A8" s="16"/>
      <c r="B8" s="18"/>
    </row>
    <row r="9" spans="1:2">
      <c r="A9" s="16"/>
      <c r="B9" s="18"/>
    </row>
    <row r="10" spans="1:2">
      <c r="A10" s="23" t="s">
        <v>41</v>
      </c>
      <c r="B10" s="23" t="s">
        <v>43</v>
      </c>
    </row>
    <row r="11" spans="1:2">
      <c r="A11" s="17"/>
      <c r="B11" s="24"/>
    </row>
    <row r="12" spans="1:2">
      <c r="A12" s="17"/>
      <c r="B12" s="173" t="s">
        <v>237</v>
      </c>
    </row>
    <row r="13" spans="1:2">
      <c r="B13" s="173" t="s">
        <v>239</v>
      </c>
    </row>
    <row r="15" spans="1:2">
      <c r="B15" s="172" t="s">
        <v>238</v>
      </c>
    </row>
    <row r="26" spans="2:2">
      <c r="B26" s="23" t="s">
        <v>49</v>
      </c>
    </row>
  </sheetData>
  <phoneticPr fontId="9" type="noConversion"/>
  <printOptions headings="1" gridLines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Z35"/>
  <sheetViews>
    <sheetView zoomScale="85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A8" sqref="A8:IV8"/>
    </sheetView>
  </sheetViews>
  <sheetFormatPr defaultColWidth="5.7109375" defaultRowHeight="12.75"/>
  <cols>
    <col min="1" max="1" width="13.140625" style="80" customWidth="1"/>
    <col min="2" max="2" width="77.140625" style="80" bestFit="1" customWidth="1"/>
    <col min="3" max="3" width="10.28515625" style="103" bestFit="1" customWidth="1"/>
    <col min="4" max="5" width="6.7109375" style="99" customWidth="1"/>
    <col min="6" max="153" width="6.7109375" style="80" customWidth="1"/>
    <col min="154" max="154" width="5.7109375" style="80" customWidth="1"/>
    <col min="155" max="16384" width="5.7109375" style="83"/>
  </cols>
  <sheetData>
    <row r="1" spans="1:156" s="55" customFormat="1" ht="138.6" customHeight="1">
      <c r="A1" s="49"/>
      <c r="B1" s="50" t="s">
        <v>14</v>
      </c>
      <c r="C1" s="51" t="s">
        <v>12</v>
      </c>
      <c r="D1" s="52" t="s">
        <v>214</v>
      </c>
      <c r="E1" s="53" t="s">
        <v>215</v>
      </c>
      <c r="F1" s="54" t="str">
        <f>'ENTRY '!T1</f>
        <v>Acorus americanus,Sweet-flag</v>
      </c>
      <c r="G1" s="54" t="str">
        <f>'ENTRY '!U1</f>
        <v>Alisma triviale,Northern water-plantain</v>
      </c>
      <c r="H1" s="54" t="str">
        <f>'ENTRY '!V1</f>
        <v>Bidens beckii,Water marigold</v>
      </c>
      <c r="I1" s="54" t="str">
        <f>'ENTRY '!W1</f>
        <v>Bolboschoenus fluviatilis,River bulrush</v>
      </c>
      <c r="J1" s="54" t="str">
        <f>'ENTRY '!X1</f>
        <v>Brasenia schreberi,Watershield</v>
      </c>
      <c r="K1" s="54" t="str">
        <f>'ENTRY '!Y1</f>
        <v>Calla palustris,Wild calla</v>
      </c>
      <c r="L1" s="54" t="str">
        <f>'ENTRY '!Z1</f>
        <v>Callitriche hermaphroditica,Autumnal water-starwort</v>
      </c>
      <c r="M1" s="54" t="str">
        <f>'ENTRY '!AA1</f>
        <v>Callitriche heterophylla,Large water-starwort</v>
      </c>
      <c r="N1" s="54" t="str">
        <f>'ENTRY '!AB1</f>
        <v>Callitriche palustris,Common water-starwort</v>
      </c>
      <c r="O1" s="54" t="str">
        <f>'ENTRY '!AC1</f>
        <v>Carex comosa,Bottle brush sedge</v>
      </c>
      <c r="P1" s="54" t="str">
        <f>'ENTRY '!AD1</f>
        <v>Catabrosa aquatica,Brook grass</v>
      </c>
      <c r="Q1" s="54" t="str">
        <f>'ENTRY '!AE1</f>
        <v>Ceratophyllum demersum,Coontail</v>
      </c>
      <c r="R1" s="54" t="str">
        <f>'ENTRY '!AF1</f>
        <v>Ceratophyllum echinatum,Spiny hornwort</v>
      </c>
      <c r="S1" s="54" t="str">
        <f>'ENTRY '!AG1</f>
        <v>Chara sp.,Muskgrass</v>
      </c>
      <c r="T1" s="54" t="str">
        <f>'ENTRY '!AH1</f>
        <v>Comarum palustre,Marsh cinquefoil</v>
      </c>
      <c r="U1" s="54" t="str">
        <f>'ENTRY '!AI1</f>
        <v>Decodon verticillatus,Swamp loosestrife</v>
      </c>
      <c r="V1" s="54" t="str">
        <f>'ENTRY '!AJ1</f>
        <v>Dulichium arundinaceum,Three-way sedge</v>
      </c>
      <c r="W1" s="54" t="str">
        <f>'ENTRY '!AK1</f>
        <v>Elatine minima,Waterwort</v>
      </c>
      <c r="X1" s="54" t="str">
        <f>'ENTRY '!AL1</f>
        <v>Elatine triandra,Greater waterwort</v>
      </c>
      <c r="Y1" s="54" t="str">
        <f>'ENTRY '!AM1</f>
        <v>Eleocharis acicularis,Needle spikerush</v>
      </c>
      <c r="Z1" s="54" t="str">
        <f>'ENTRY '!AN1</f>
        <v>Eleocharis erythropoda,Bald spikerush</v>
      </c>
      <c r="AA1" s="54" t="str">
        <f>'ENTRY '!AO1</f>
        <v>Eleocharis palustris,Creeping spikerush</v>
      </c>
      <c r="AB1" s="54" t="str">
        <f>'ENTRY '!AP1</f>
        <v>Eleocharis robbinsii,Robbins' spikerush</v>
      </c>
      <c r="AC1" s="54" t="str">
        <f>'ENTRY '!AQ1</f>
        <v>Elodea canadensis,Common waterweed</v>
      </c>
      <c r="AD1" s="54" t="str">
        <f>'ENTRY '!AR1</f>
        <v>Elodea nuttallii,Slender waterweed</v>
      </c>
      <c r="AE1" s="54" t="str">
        <f>'ENTRY '!AS1</f>
        <v>Equisetum fluviatile,Water horsetail</v>
      </c>
      <c r="AF1" s="54" t="str">
        <f>'ENTRY '!AT1</f>
        <v>Eriocaulon aquaticum,Pipewort</v>
      </c>
      <c r="AG1" s="54" t="str">
        <f>'ENTRY '!AU1</f>
        <v>Glyceria borealis,Northern manna grass</v>
      </c>
      <c r="AH1" s="54" t="str">
        <f>'ENTRY '!AV1</f>
        <v>Gratiola aurea,Golden hedge-hyssop</v>
      </c>
      <c r="AI1" s="54" t="str">
        <f>'ENTRY '!AW1</f>
        <v>Heteranthera dubia,Water star-grass</v>
      </c>
      <c r="AJ1" s="54" t="str">
        <f>'ENTRY '!AX1</f>
        <v>Iris versicolor,Northern blue flag</v>
      </c>
      <c r="AK1" s="54" t="str">
        <f>'ENTRY '!AY1</f>
        <v>Iris virginica,Southern blue flag</v>
      </c>
      <c r="AL1" s="54" t="str">
        <f>'ENTRY '!AZ1</f>
        <v>Isoetes echinospora,Spiny spored-quillwort</v>
      </c>
      <c r="AM1" s="54" t="str">
        <f>'ENTRY '!BA1</f>
        <v>Isoetes lacustris,Lake quillwort</v>
      </c>
      <c r="AN1" s="54" t="str">
        <f>'ENTRY '!BB1</f>
        <v>Isoetes sp.,Quillwort</v>
      </c>
      <c r="AO1" s="54" t="str">
        <f>'ENTRY '!BC1</f>
        <v>Juncus pelocarpus f. submersus,Brown-fruited rush</v>
      </c>
      <c r="AP1" s="54" t="str">
        <f>'ENTRY '!BD1</f>
        <v>Juncus torreyi,Torrey's rush</v>
      </c>
      <c r="AQ1" s="54" t="str">
        <f>'ENTRY '!BE1</f>
        <v>Lemna minor,Small duckweed</v>
      </c>
      <c r="AR1" s="54" t="str">
        <f>'ENTRY '!BF1</f>
        <v>Lemna perpusilla,Least duckweed</v>
      </c>
      <c r="AS1" s="54" t="str">
        <f>'ENTRY '!BG1</f>
        <v>Lemna trisulca,Forked duckweed</v>
      </c>
      <c r="AT1" s="54" t="str">
        <f>'ENTRY '!BH1</f>
        <v>Littorella uniflora,Littorella</v>
      </c>
      <c r="AU1" s="54" t="str">
        <f>'ENTRY '!BI1</f>
        <v>Lobelia dortmanna,Water lobelia</v>
      </c>
      <c r="AV1" s="54" t="str">
        <f>'ENTRY '!BJ1</f>
        <v>Ludwigia palustris,Marsh purslane</v>
      </c>
      <c r="AW1" s="54" t="str">
        <f>'ENTRY '!BK1</f>
        <v>Lythrum salicaria,Purple loosestrife</v>
      </c>
      <c r="AX1" s="54" t="str">
        <f>'ENTRY '!BL1</f>
        <v>Myriophyllum alterniflorum,Alternate-flowered water-milfoil</v>
      </c>
      <c r="AY1" s="54" t="str">
        <f>'ENTRY '!BM1</f>
        <v>Myriophyllum farwellii,Farwell's water-milfoil</v>
      </c>
      <c r="AZ1" s="54" t="str">
        <f>'ENTRY '!BN1</f>
        <v>Myriophyllum heterophyllum,Various-leaved water-milfoil</v>
      </c>
      <c r="BA1" s="54" t="str">
        <f>'ENTRY '!BO1</f>
        <v>Myriophyllum sibiricum,Northern water-milfoil</v>
      </c>
      <c r="BB1" s="54" t="str">
        <f>'ENTRY '!BP1</f>
        <v>Myriophyllum tenellum,Dwarf water-milfoil</v>
      </c>
      <c r="BC1" s="54" t="str">
        <f>'ENTRY '!BQ1</f>
        <v>Myriophyllum verticillatum,Whorled water-milfoil</v>
      </c>
      <c r="BD1" s="54" t="str">
        <f>'ENTRY '!BR1</f>
        <v>Najas flexilis,Slender naiad</v>
      </c>
      <c r="BE1" s="54" t="str">
        <f>'ENTRY '!BS1</f>
        <v>Najas gracillima,Northern naiad</v>
      </c>
      <c r="BF1" s="54" t="str">
        <f>'ENTRY '!BT1</f>
        <v>Najas guadalupensis,Southern naiad</v>
      </c>
      <c r="BG1" s="54" t="str">
        <f>'ENTRY '!BU1</f>
        <v>Najas marina,Spiny naiad</v>
      </c>
      <c r="BH1" s="54" t="str">
        <f>'ENTRY '!BV1</f>
        <v>Nelumbo lutea,American lotus</v>
      </c>
      <c r="BI1" s="54" t="str">
        <f>'ENTRY '!BW1</f>
        <v>Nitella sp.,Nitella</v>
      </c>
      <c r="BJ1" s="54" t="str">
        <f>'ENTRY '!BX1</f>
        <v>Nuphar advena,Yellow pond lily</v>
      </c>
      <c r="BK1" s="54" t="str">
        <f>'ENTRY '!BY1</f>
        <v>Nuphar microphylla,Small pond lily</v>
      </c>
      <c r="BL1" s="54" t="str">
        <f>'ENTRY '!BZ1</f>
        <v>Nuphar X rubrodisca,Intermediate pond lily</v>
      </c>
      <c r="BM1" s="54" t="str">
        <f>'ENTRY '!CA1</f>
        <v>Nuphar variegata,Spatterdock</v>
      </c>
      <c r="BN1" s="54" t="str">
        <f>'ENTRY '!CB1</f>
        <v>Nymphaea odorata,White water lily</v>
      </c>
      <c r="BO1" s="54" t="str">
        <f>'ENTRY '!CC1</f>
        <v>Phalaris arundinacea,Reed canary grass</v>
      </c>
      <c r="BP1" s="54" t="str">
        <f>'ENTRY '!CD1</f>
        <v>Phragmites australis,Common reed</v>
      </c>
      <c r="BQ1" s="54" t="str">
        <f>'ENTRY '!CE1</f>
        <v>Polygonum amphibium,Water smartweed</v>
      </c>
      <c r="BR1" s="54" t="str">
        <f>'ENTRY '!CF1</f>
        <v>Polygonum punctatum,Dotted smartweed</v>
      </c>
      <c r="BS1" s="54" t="str">
        <f>'ENTRY '!CG1</f>
        <v>Pontederia cordata,Pickerelweed</v>
      </c>
      <c r="BT1" s="54" t="str">
        <f>'ENTRY '!CH1</f>
        <v>Potamogeton alpinus,Alpine pondweed</v>
      </c>
      <c r="BU1" s="54" t="str">
        <f>'ENTRY '!CI1</f>
        <v>Potamogeton amplifolius,Large-leaf pondweed</v>
      </c>
      <c r="BV1" s="54" t="str">
        <f>'ENTRY '!CJ1</f>
        <v>Potamogeton bicupulatus,Snail-seed pondweed</v>
      </c>
      <c r="BW1" s="54" t="str">
        <f>'ENTRY '!CK1</f>
        <v>Potamogeton confervoides,Algal-leaved pondweed</v>
      </c>
      <c r="BX1" s="54" t="str">
        <f>'ENTRY '!CL1</f>
        <v>Potamogeton diversifolius,Water-thread pondweed</v>
      </c>
      <c r="BY1" s="54" t="str">
        <f>'ENTRY '!CM1</f>
        <v>Potamogeton epihydrus,Ribbon-leaf pondweed</v>
      </c>
      <c r="BZ1" s="54" t="str">
        <f>'ENTRY '!CN1</f>
        <v>Potamogeton foliosus,Leafy pondweed</v>
      </c>
      <c r="CA1" s="54" t="str">
        <f>'ENTRY '!CO1</f>
        <v>Potamogeton friesii,Fries' pondweed</v>
      </c>
      <c r="CB1" s="54" t="str">
        <f>'ENTRY '!CP1</f>
        <v>Potamogeton gramineus,Variable pondweed</v>
      </c>
      <c r="CC1" s="54" t="str">
        <f>'ENTRY '!CQ1</f>
        <v>Potamogeton hillii,Hill's pondweed</v>
      </c>
      <c r="CD1" s="54" t="str">
        <f>'ENTRY '!CR1</f>
        <v>Potamogeton illinoensis,Illinois pondweed</v>
      </c>
      <c r="CE1" s="54" t="str">
        <f>'ENTRY '!CS1</f>
        <v>Potamogeton natans,Floating-leaf pondweed</v>
      </c>
      <c r="CF1" s="54" t="str">
        <f>'ENTRY '!CT1</f>
        <v>Potamogeton nodosus,Long-leaf pondweed</v>
      </c>
      <c r="CG1" s="54" t="str">
        <f>'ENTRY '!CU1</f>
        <v>Potamogeton oakesianus,Oakes' pondweed</v>
      </c>
      <c r="CH1" s="54" t="str">
        <f>'ENTRY '!CV1</f>
        <v>Potamogeton obtusifolius,Blunt-leaf pondweed</v>
      </c>
      <c r="CI1" s="54" t="str">
        <f>'ENTRY '!CW1</f>
        <v>Potamogeton praelongus,White-stem pondweed</v>
      </c>
      <c r="CJ1" s="54" t="str">
        <f>'ENTRY '!CX1</f>
        <v>Potamogeton pulcher,Spotted pondweed</v>
      </c>
      <c r="CK1" s="54" t="str">
        <f>'ENTRY '!CY1</f>
        <v>Potamogeton pusillus,Small pondweed</v>
      </c>
      <c r="CL1" s="54" t="str">
        <f>'ENTRY '!CZ1</f>
        <v>Potamogeton richardsonii,Clasping-leaf pondweed</v>
      </c>
      <c r="CM1" s="54" t="str">
        <f>'ENTRY '!DA1</f>
        <v>Potamogeton robbinsii,Fern pondweed</v>
      </c>
      <c r="CN1" s="54" t="str">
        <f>'ENTRY '!DB1</f>
        <v>Potamogeton spirillus,Spiral-fruited pondweed</v>
      </c>
      <c r="CO1" s="54" t="str">
        <f>'ENTRY '!DC1</f>
        <v>Potamogeton strictifolius,Stiff pondweed</v>
      </c>
      <c r="CP1" s="54" t="str">
        <f>'ENTRY '!DD1</f>
        <v>Potamogeton vaseyi,Vasey's pondweed</v>
      </c>
      <c r="CQ1" s="54" t="str">
        <f>'ENTRY '!DE1</f>
        <v>Potamogeton zosteriformis,Flat-stem pondweed</v>
      </c>
      <c r="CR1" s="54" t="str">
        <f>'ENTRY '!DF1</f>
        <v>Ranunculus aquatilis,White water crowfoot</v>
      </c>
      <c r="CS1" s="54" t="str">
        <f>'ENTRY '!DG1</f>
        <v>Ranunculus flabellaris,Yellow water crowfoot</v>
      </c>
      <c r="CT1" s="54" t="str">
        <f>'ENTRY '!DH1</f>
        <v>Ranunculus flammula,Creeping spearwort</v>
      </c>
      <c r="CU1" s="54" t="str">
        <f>'ENTRY '!DI1</f>
        <v>Ruppia cirrhosa,Ditch grass</v>
      </c>
      <c r="CV1" s="54" t="str">
        <f>'ENTRY '!DJ1</f>
        <v>Sagittaria brevirostra,Midwestern arrowhead</v>
      </c>
      <c r="CW1" s="54" t="str">
        <f>'ENTRY '!DK1</f>
        <v>Sagittaria cristata,Crested arrowhead</v>
      </c>
      <c r="CX1" s="54" t="str">
        <f>'ENTRY '!DL1</f>
        <v>Sagittaria cuneata,Arum-leaved arrowhead</v>
      </c>
      <c r="CY1" s="54" t="str">
        <f>'ENTRY '!DM1</f>
        <v>Sagittaria graminea,Grass-leaved arrowhead</v>
      </c>
      <c r="CZ1" s="54" t="str">
        <f>'ENTRY '!DN1</f>
        <v>Sagittaria latifolia,Common arrowhead</v>
      </c>
      <c r="DA1" s="54" t="str">
        <f>'ENTRY '!DO1</f>
        <v>Sagittaria rigida,Sessile-fruited arrowhead</v>
      </c>
      <c r="DB1" s="54" t="str">
        <f>'ENTRY '!DP1</f>
        <v>Sagittaria sp.,Arrowhead</v>
      </c>
      <c r="DC1" s="54" t="str">
        <f>'ENTRY '!DQ1</f>
        <v>Schoenoplectus acutus,Hardstem bulrush</v>
      </c>
      <c r="DD1" s="54" t="str">
        <f>'ENTRY '!DR1</f>
        <v>Schoenoplectus heterochaetus,Slender bulrush</v>
      </c>
      <c r="DE1" s="54" t="str">
        <f>'ENTRY '!DS1</f>
        <v>Schoenoplectus pungens,Three-square bulrush</v>
      </c>
      <c r="DF1" s="54" t="str">
        <f>'ENTRY '!DT1</f>
        <v>Schoenoplectus subterminalis,Water bulrush</v>
      </c>
      <c r="DG1" s="54" t="str">
        <f>'ENTRY '!DU1</f>
        <v>Schoenoplectus tabernaemontani,Softstem bulrush</v>
      </c>
      <c r="DH1" s="54" t="str">
        <f>'ENTRY '!DV1</f>
        <v>Sparganium americanum,American bur-reed</v>
      </c>
      <c r="DI1" s="54" t="str">
        <f>'ENTRY '!DW1</f>
        <v>Sparganium androcladum,Branched bur-reed</v>
      </c>
      <c r="DJ1" s="54" t="str">
        <f>'ENTRY '!DX1</f>
        <v>Sparganium angustifolium,Narrow-leaved bur-reed</v>
      </c>
      <c r="DK1" s="54" t="str">
        <f>'ENTRY '!DY1</f>
        <v>Sparganium emersum,Short-stemmed bur-reed</v>
      </c>
      <c r="DL1" s="54" t="str">
        <f>'ENTRY '!DZ1</f>
        <v>Sparganium eurycarpum,Common bur-reed</v>
      </c>
      <c r="DM1" s="54" t="str">
        <f>'ENTRY '!EA1</f>
        <v>Sparganium fluctuans,Floating-leaf bur-reed</v>
      </c>
      <c r="DN1" s="54" t="str">
        <f>'ENTRY '!EB1</f>
        <v>Sparganium natans,Small bur-reed</v>
      </c>
      <c r="DO1" s="54" t="str">
        <f>'ENTRY '!EC1</f>
        <v>Sparganium sp.,Bur-reed</v>
      </c>
      <c r="DP1" s="54" t="str">
        <f>'ENTRY '!ED1</f>
        <v>Spirodela polyrhiza,Large duckweed</v>
      </c>
      <c r="DQ1" s="54" t="str">
        <f>'ENTRY '!EE1</f>
        <v>Stuckenia filiformis,Fine-leaved pondweed</v>
      </c>
      <c r="DR1" s="54" t="str">
        <f>'ENTRY '!EF1</f>
        <v>Stuckenia pectinata,Sago pondweed</v>
      </c>
      <c r="DS1" s="54" t="str">
        <f>'ENTRY '!EG1</f>
        <v>Stuckenia vaginata,Sheathed pondweed</v>
      </c>
      <c r="DT1" s="54" t="str">
        <f>'ENTRY '!EH1</f>
        <v>Typha angustifolia,Narrow-leaved cattail</v>
      </c>
      <c r="DU1" s="54" t="str">
        <f>'ENTRY '!EI1</f>
        <v>Typha latifolia,Broad-leaved cattail</v>
      </c>
      <c r="DV1" s="54" t="str">
        <f>'ENTRY '!EJ1</f>
        <v>Typha sp.,Cattail</v>
      </c>
      <c r="DW1" s="54" t="str">
        <f>'ENTRY '!EK1</f>
        <v>Utricularia cornuta,Horned pondweed</v>
      </c>
      <c r="DX1" s="54" t="str">
        <f>'ENTRY '!EL1</f>
        <v>Utricularia geminiscapa,Twin-stemmed bladderwort</v>
      </c>
      <c r="DY1" s="54" t="str">
        <f>'ENTRY '!EM1</f>
        <v>Utricularia gibba,Creeping bladderwort</v>
      </c>
      <c r="DZ1" s="54" t="str">
        <f>'ENTRY '!EN1</f>
        <v>Utricularia intermedia,Flat-leaf bladderwort</v>
      </c>
      <c r="EA1" s="54" t="str">
        <f>'ENTRY '!EO1</f>
        <v>Utricularia minor,Small bladderwort</v>
      </c>
      <c r="EB1" s="54" t="str">
        <f>'ENTRY '!EP1</f>
        <v>Utricularia purpurea,Large purple bladderwort</v>
      </c>
      <c r="EC1" s="54" t="str">
        <f>'ENTRY '!EQ1</f>
        <v>Utricularia resupinata,Small purple bladderwort</v>
      </c>
      <c r="ED1" s="54" t="str">
        <f>'ENTRY '!ER1</f>
        <v>Utricularia vulgaris,Common bladderwort</v>
      </c>
      <c r="EE1" s="54" t="str">
        <f>'ENTRY '!ES1</f>
        <v>Vallisneria americana,Wild celery</v>
      </c>
      <c r="EF1" s="54" t="str">
        <f>'ENTRY '!ET1</f>
        <v>Wolffia borealis,Northern watermeal</v>
      </c>
      <c r="EG1" s="54" t="str">
        <f>'ENTRY '!EU1</f>
        <v>Wolffia columbiana,Common watermeal</v>
      </c>
      <c r="EH1" s="54" t="str">
        <f>'ENTRY '!EV1</f>
        <v>Zannichellia palustris,Horned pondweed</v>
      </c>
      <c r="EI1" s="54" t="str">
        <f>'ENTRY '!EW1</f>
        <v>Zizania aquatica,Southern wild rice</v>
      </c>
      <c r="EJ1" s="54" t="str">
        <f>'ENTRY '!EX1</f>
        <v>Zizania palustris,Northern wild rice</v>
      </c>
      <c r="EK1" s="54" t="str">
        <f>'ENTRY '!EY1</f>
        <v>Zizania sp.,Wild rice</v>
      </c>
      <c r="EL1" s="54" t="str">
        <f>'ENTRY '!EZ1</f>
        <v>,Aquatic moss</v>
      </c>
      <c r="EM1" s="54" t="str">
        <f>'ENTRY '!FA1</f>
        <v>,Freshwater sponge</v>
      </c>
      <c r="EN1" s="54" t="str">
        <f>'ENTRY '!FB1</f>
        <v>,Filamentous algae</v>
      </c>
      <c r="EO1" s="54" t="str">
        <f>'ENTRY '!FC1</f>
        <v>Riccia fluitans,Slender riccia</v>
      </c>
      <c r="EP1" s="54" t="str">
        <f>'ENTRY '!FD1</f>
        <v xml:space="preserve">Ricciocarpus natans,Purple-fringed riccia </v>
      </c>
      <c r="EQ1" s="54" t="str">
        <f>'ENTRY '!FE1</f>
        <v>sp1</v>
      </c>
      <c r="ER1" s="54" t="str">
        <f>'ENTRY '!FF1</f>
        <v>sp2</v>
      </c>
      <c r="ES1" s="54" t="str">
        <f>'ENTRY '!FG1</f>
        <v>sp3</v>
      </c>
      <c r="ET1" s="54" t="str">
        <f>'ENTRY '!FH1</f>
        <v>sp4</v>
      </c>
      <c r="EU1" s="54" t="str">
        <f>'ENTRY '!FI1</f>
        <v>sp5</v>
      </c>
      <c r="EV1" s="54" t="str">
        <f>'ENTRY '!FJ1</f>
        <v>sp6</v>
      </c>
      <c r="EW1" s="54" t="str">
        <f>'ENTRY '!FK1</f>
        <v>sp7</v>
      </c>
      <c r="EX1" s="54" t="str">
        <f>'ENTRY '!FL1</f>
        <v>sp8</v>
      </c>
      <c r="EY1" s="54" t="str">
        <f>'ENTRY '!FM1</f>
        <v>sp9</v>
      </c>
      <c r="EZ1" s="54"/>
    </row>
    <row r="2" spans="1:156" s="55" customFormat="1" ht="12.75" customHeight="1">
      <c r="A2" s="56" t="s">
        <v>47</v>
      </c>
      <c r="B2" s="57" t="str">
        <f>IF('ENTRY '!I2="","",'ENTRY '!I2)</f>
        <v>Spider Lake</v>
      </c>
      <c r="C2" s="58"/>
      <c r="D2" s="59"/>
      <c r="E2" s="60"/>
      <c r="F2" s="61"/>
      <c r="G2" s="61"/>
      <c r="H2" s="61"/>
      <c r="I2" s="61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61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</row>
    <row r="3" spans="1:156" s="55" customFormat="1" ht="12.75" customHeight="1">
      <c r="A3" s="56" t="s">
        <v>25</v>
      </c>
      <c r="B3" s="57" t="str">
        <f>IF('ENTRY '!I3="","",'ENTRY '!I3)</f>
        <v>Sawyer County</v>
      </c>
      <c r="C3" s="58"/>
      <c r="D3" s="59"/>
      <c r="E3" s="60"/>
      <c r="F3" s="61"/>
      <c r="G3" s="61"/>
      <c r="H3" s="61"/>
      <c r="I3" s="61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61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</row>
    <row r="4" spans="1:156" s="55" customFormat="1" ht="12.75" customHeight="1">
      <c r="A4" s="56" t="s">
        <v>26</v>
      </c>
      <c r="B4" s="57">
        <f>IF('ENTRY '!I4="","",'ENTRY '!I4)</f>
        <v>2435700</v>
      </c>
      <c r="C4" s="58"/>
      <c r="D4" s="59"/>
      <c r="E4" s="60"/>
      <c r="F4" s="61"/>
      <c r="G4" s="61"/>
      <c r="H4" s="61"/>
      <c r="I4" s="61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61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</row>
    <row r="5" spans="1:156" s="55" customFormat="1" ht="12.75" customHeight="1">
      <c r="A5" s="62" t="s">
        <v>39</v>
      </c>
      <c r="B5" s="63" t="str">
        <f>IF('ENTRY '!I5="","",'ENTRY '!I5)</f>
        <v>6/15-17/17</v>
      </c>
      <c r="C5" s="58"/>
      <c r="D5" s="59"/>
      <c r="E5" s="60"/>
      <c r="F5" s="61"/>
      <c r="G5" s="61"/>
      <c r="H5" s="61"/>
      <c r="I5" s="61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61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</row>
    <row r="6" spans="1:156" s="55" customFormat="1" ht="15" customHeight="1">
      <c r="B6" s="64" t="s">
        <v>23</v>
      </c>
      <c r="C6" s="58"/>
      <c r="D6" s="59"/>
      <c r="E6" s="60"/>
      <c r="F6" s="59"/>
      <c r="G6" s="59"/>
      <c r="H6" s="59"/>
      <c r="I6" s="59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5"/>
      <c r="BO6" s="60"/>
      <c r="BP6" s="65"/>
      <c r="BQ6" s="60"/>
      <c r="BR6" s="60"/>
      <c r="BS6" s="60"/>
      <c r="BT6" s="65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5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59"/>
      <c r="EM6" s="60"/>
      <c r="EN6" s="60"/>
      <c r="EO6" s="60"/>
      <c r="EP6" s="60"/>
      <c r="EQ6" s="66"/>
      <c r="ER6" s="66"/>
      <c r="ES6" s="66"/>
      <c r="ET6" s="66"/>
      <c r="EU6" s="66"/>
      <c r="EV6" s="66"/>
      <c r="EW6" s="66"/>
      <c r="EX6" s="66"/>
      <c r="EY6" s="66"/>
    </row>
    <row r="7" spans="1:156">
      <c r="B7" s="81" t="s">
        <v>57</v>
      </c>
      <c r="C7" s="78"/>
      <c r="D7" s="82" t="str">
        <f>IF(SUM('ENTRY '!R2:R1208)=0,"",COUNT('ENTRY '!R2:R1208))</f>
        <v/>
      </c>
      <c r="E7" s="82">
        <f>IF(SUM('ENTRY '!S2:S1208)=0,"",COUNT('ENTRY '!S2:S1208))</f>
        <v>75</v>
      </c>
      <c r="F7" s="82" t="str">
        <f>IF(SUM('ENTRY '!T2:T1208)=0,"",COUNT('ENTRY '!T2:T1208))</f>
        <v/>
      </c>
      <c r="G7" s="82" t="str">
        <f>IF(SUM('ENTRY '!U2:U1208)=0,"",COUNT('ENTRY '!U2:U1208))</f>
        <v/>
      </c>
      <c r="H7" s="82" t="str">
        <f>IF(SUM('ENTRY '!V2:V1208)=0,"",COUNT('ENTRY '!V2:V1208))</f>
        <v/>
      </c>
      <c r="I7" s="82" t="str">
        <f>IF(SUM('ENTRY '!W2:W1208)=0,"",COUNT('ENTRY '!W2:W1208))</f>
        <v/>
      </c>
      <c r="J7" s="82" t="str">
        <f>IF(SUM('ENTRY '!X2:X1208)=0,"",COUNT('ENTRY '!X2:X1208))</f>
        <v/>
      </c>
      <c r="K7" s="82" t="str">
        <f>IF(SUM('ENTRY '!Y2:Y1208)=0,"",COUNT('ENTRY '!Y2:Y1208))</f>
        <v/>
      </c>
      <c r="L7" s="82" t="str">
        <f>IF(SUM('ENTRY '!Z2:Z1208)=0,"",COUNT('ENTRY '!Z2:Z1208))</f>
        <v/>
      </c>
      <c r="M7" s="82" t="str">
        <f>IF(SUM('ENTRY '!AA2:AA1208)=0,"",COUNT('ENTRY '!AA2:AA1208))</f>
        <v/>
      </c>
      <c r="N7" s="82" t="str">
        <f>IF(SUM('ENTRY '!AB2:AB1208)=0,"",COUNT('ENTRY '!AB2:AB1208))</f>
        <v/>
      </c>
      <c r="O7" s="82" t="str">
        <f>IF(SUM('ENTRY '!AC2:AC1208)=0,"",COUNT('ENTRY '!AC2:AC1208))</f>
        <v/>
      </c>
      <c r="P7" s="82" t="str">
        <f>IF(SUM('ENTRY '!AD2:AD1208)=0,"",COUNT('ENTRY '!AD2:AD1208))</f>
        <v/>
      </c>
      <c r="Q7" s="82" t="str">
        <f>IF(SUM('ENTRY '!AE2:AE1208)=0,"",COUNT('ENTRY '!AE2:AE1208))</f>
        <v/>
      </c>
      <c r="R7" s="82" t="str">
        <f>IF(SUM('ENTRY '!AF2:AF1208)=0,"",COUNT('ENTRY '!AF2:AF1208))</f>
        <v/>
      </c>
      <c r="S7" s="82" t="str">
        <f>IF(SUM('ENTRY '!AG2:AG1208)=0,"",COUNT('ENTRY '!AG2:AG1208))</f>
        <v/>
      </c>
      <c r="T7" s="82" t="str">
        <f>IF(SUM('ENTRY '!AH2:AH1208)=0,"",COUNT('ENTRY '!AH2:AH1208))</f>
        <v/>
      </c>
      <c r="U7" s="82" t="str">
        <f>IF(SUM('ENTRY '!AI2:AI1208)=0,"",COUNT('ENTRY '!AI2:AI1208))</f>
        <v/>
      </c>
      <c r="V7" s="82" t="str">
        <f>IF(SUM('ENTRY '!AJ2:AJ1208)=0,"",COUNT('ENTRY '!AJ2:AJ1208))</f>
        <v/>
      </c>
      <c r="W7" s="82" t="str">
        <f>IF(SUM('ENTRY '!AK2:AK1208)=0,"",COUNT('ENTRY '!AK2:AK1208))</f>
        <v/>
      </c>
      <c r="X7" s="82" t="str">
        <f>IF(SUM('ENTRY '!AL2:AL1208)=0,"",COUNT('ENTRY '!AL2:AL1208))</f>
        <v/>
      </c>
      <c r="Y7" s="82" t="str">
        <f>IF(SUM('ENTRY '!AM2:AM1208)=0,"",COUNT('ENTRY '!AM2:AM1208))</f>
        <v/>
      </c>
      <c r="Z7" s="82" t="str">
        <f>IF(SUM('ENTRY '!AN2:AN1208)=0,"",COUNT('ENTRY '!AN2:AN1208))</f>
        <v/>
      </c>
      <c r="AA7" s="82" t="str">
        <f>IF(SUM('ENTRY '!AO2:AO1208)=0,"",COUNT('ENTRY '!AO2:AO1208))</f>
        <v/>
      </c>
      <c r="AB7" s="82" t="str">
        <f>IF(SUM('ENTRY '!AP2:AP1208)=0,"",COUNT('ENTRY '!AP2:AP1208))</f>
        <v/>
      </c>
      <c r="AC7" s="82" t="str">
        <f>IF(SUM('ENTRY '!AQ2:AQ1208)=0,"",COUNT('ENTRY '!AQ2:AQ1208))</f>
        <v/>
      </c>
      <c r="AD7" s="82" t="str">
        <f>IF(SUM('ENTRY '!AR2:AR1208)=0,"",COUNT('ENTRY '!AR2:AR1208))</f>
        <v/>
      </c>
      <c r="AE7" s="82" t="str">
        <f>IF(SUM('ENTRY '!AS2:AS1208)=0,"",COUNT('ENTRY '!AS2:AS1208))</f>
        <v/>
      </c>
      <c r="AF7" s="82" t="str">
        <f>IF(SUM('ENTRY '!AT2:AT1208)=0,"",COUNT('ENTRY '!AT2:AT1208))</f>
        <v/>
      </c>
      <c r="AG7" s="82" t="str">
        <f>IF(SUM('ENTRY '!AU2:AU1208)=0,"",COUNT('ENTRY '!AU2:AU1208))</f>
        <v/>
      </c>
      <c r="AH7" s="82" t="str">
        <f>IF(SUM('ENTRY '!AV2:AV1208)=0,"",COUNT('ENTRY '!AV2:AV1208))</f>
        <v/>
      </c>
      <c r="AI7" s="82" t="str">
        <f>IF(SUM('ENTRY '!AW2:AW1208)=0,"",COUNT('ENTRY '!AW2:AW1208))</f>
        <v/>
      </c>
      <c r="AJ7" s="82" t="str">
        <f>IF(SUM('ENTRY '!AX2:AX1208)=0,"",COUNT('ENTRY '!AX2:AX1208))</f>
        <v/>
      </c>
      <c r="AK7" s="82" t="str">
        <f>IF(SUM('ENTRY '!AY2:AY1208)=0,"",COUNT('ENTRY '!AY2:AY1208))</f>
        <v/>
      </c>
      <c r="AL7" s="82" t="str">
        <f>IF(SUM('ENTRY '!AZ2:AZ1208)=0,"",COUNT('ENTRY '!AZ2:AZ1208))</f>
        <v/>
      </c>
      <c r="AM7" s="82" t="str">
        <f>IF(SUM('ENTRY '!BA2:BA1208)=0,"",COUNT('ENTRY '!BA2:BA1208))</f>
        <v/>
      </c>
      <c r="AN7" s="82" t="str">
        <f>IF(SUM('ENTRY '!BB2:BB1208)=0,"",COUNT('ENTRY '!BB2:BB1208))</f>
        <v/>
      </c>
      <c r="AO7" s="82" t="str">
        <f>IF(SUM('ENTRY '!BC2:BC1208)=0,"",COUNT('ENTRY '!BC2:BC1208))</f>
        <v/>
      </c>
      <c r="AP7" s="82" t="str">
        <f>IF(SUM('ENTRY '!BD2:BD1208)=0,"",COUNT('ENTRY '!BD2:BD1208))</f>
        <v/>
      </c>
      <c r="AQ7" s="82" t="str">
        <f>IF(SUM('ENTRY '!BE2:BE1208)=0,"",COUNT('ENTRY '!BE2:BE1208))</f>
        <v/>
      </c>
      <c r="AR7" s="82" t="str">
        <f>IF(SUM('ENTRY '!BF2:BF1208)=0,"",COUNT('ENTRY '!BF2:BF1208))</f>
        <v/>
      </c>
      <c r="AS7" s="82" t="str">
        <f>IF(SUM('ENTRY '!BG2:BG1208)=0,"",COUNT('ENTRY '!BG2:BG1208))</f>
        <v/>
      </c>
      <c r="AT7" s="82" t="str">
        <f>IF(SUM('ENTRY '!BH2:BH1208)=0,"",COUNT('ENTRY '!BH2:BH1208))</f>
        <v/>
      </c>
      <c r="AU7" s="82" t="str">
        <f>IF(SUM('ENTRY '!BI2:BI1208)=0,"",COUNT('ENTRY '!BI2:BI1208))</f>
        <v/>
      </c>
      <c r="AV7" s="82" t="str">
        <f>IF(SUM('ENTRY '!BJ2:BJ1208)=0,"",COUNT('ENTRY '!BJ2:BJ1208))</f>
        <v/>
      </c>
      <c r="AW7" s="82" t="str">
        <f>IF(SUM('ENTRY '!BK2:BK1208)=0,"",COUNT('ENTRY '!BK2:BK1208))</f>
        <v/>
      </c>
      <c r="AX7" s="82" t="str">
        <f>IF(SUM('ENTRY '!BL2:BL1208)=0,"",COUNT('ENTRY '!BL2:BL1208))</f>
        <v/>
      </c>
      <c r="AY7" s="82" t="str">
        <f>IF(SUM('ENTRY '!BM2:BM1208)=0,"",COUNT('ENTRY '!BM2:BM1208))</f>
        <v/>
      </c>
      <c r="AZ7" s="82" t="str">
        <f>IF(SUM('ENTRY '!BN2:BN1208)=0,"",COUNT('ENTRY '!BN2:BN1208))</f>
        <v/>
      </c>
      <c r="BA7" s="82" t="str">
        <f>IF(SUM('ENTRY '!BO2:BO1208)=0,"",COUNT('ENTRY '!BO2:BO1208))</f>
        <v/>
      </c>
      <c r="BB7" s="82" t="str">
        <f>IF(SUM('ENTRY '!BP2:BP1208)=0,"",COUNT('ENTRY '!BP2:BP1208))</f>
        <v/>
      </c>
      <c r="BC7" s="82" t="str">
        <f>IF(SUM('ENTRY '!BQ2:BQ1208)=0,"",COUNT('ENTRY '!BQ2:BQ1208))</f>
        <v/>
      </c>
      <c r="BD7" s="82" t="str">
        <f>IF(SUM('ENTRY '!BR2:BR1208)=0,"",COUNT('ENTRY '!BR2:BR1208))</f>
        <v/>
      </c>
      <c r="BE7" s="82" t="str">
        <f>IF(SUM('ENTRY '!BS2:BS1208)=0,"",COUNT('ENTRY '!BS2:BS1208))</f>
        <v/>
      </c>
      <c r="BF7" s="82" t="str">
        <f>IF(SUM('ENTRY '!BT2:BT1208)=0,"",COUNT('ENTRY '!BT2:BT1208))</f>
        <v/>
      </c>
      <c r="BG7" s="82" t="str">
        <f>IF(SUM('ENTRY '!BU2:BU1208)=0,"",COUNT('ENTRY '!BU2:BU1208))</f>
        <v/>
      </c>
      <c r="BH7" s="82" t="str">
        <f>IF(SUM('ENTRY '!BV2:BV1208)=0,"",COUNT('ENTRY '!BV2:BV1208))</f>
        <v/>
      </c>
      <c r="BI7" s="82" t="str">
        <f>IF(SUM('ENTRY '!BW2:BW1208)=0,"",COUNT('ENTRY '!BW2:BW1208))</f>
        <v/>
      </c>
      <c r="BJ7" s="82" t="str">
        <f>IF(SUM('ENTRY '!BX2:BX1208)=0,"",COUNT('ENTRY '!BX2:BX1208))</f>
        <v/>
      </c>
      <c r="BK7" s="82" t="str">
        <f>IF(SUM('ENTRY '!BY2:BY1208)=0,"",COUNT('ENTRY '!BY2:BY1208))</f>
        <v/>
      </c>
      <c r="BL7" s="82" t="str">
        <f>IF(SUM('ENTRY '!BZ2:BZ1208)=0,"",COUNT('ENTRY '!BZ2:BZ1208))</f>
        <v/>
      </c>
      <c r="BM7" s="82" t="str">
        <f>IF(SUM('ENTRY '!CA2:CA1208)=0,"",COUNT('ENTRY '!CA2:CA1208))</f>
        <v/>
      </c>
      <c r="BN7" s="82" t="str">
        <f>IF(SUM('ENTRY '!CB2:CB1208)=0,"",COUNT('ENTRY '!CB2:CB1208))</f>
        <v/>
      </c>
      <c r="BO7" s="82" t="str">
        <f>IF(SUM('ENTRY '!CC2:CC1208)=0,"",COUNT('ENTRY '!CC2:CC1208))</f>
        <v/>
      </c>
      <c r="BP7" s="82" t="str">
        <f>IF(SUM('ENTRY '!CD2:CD1208)=0,"",COUNT('ENTRY '!CD2:CD1208))</f>
        <v/>
      </c>
      <c r="BQ7" s="82" t="str">
        <f>IF(SUM('ENTRY '!CE2:CE1208)=0,"",COUNT('ENTRY '!CE2:CE1208))</f>
        <v/>
      </c>
      <c r="BR7" s="82" t="str">
        <f>IF(SUM('ENTRY '!CF2:CF1208)=0,"",COUNT('ENTRY '!CF2:CF1208))</f>
        <v/>
      </c>
      <c r="BS7" s="82" t="str">
        <f>IF(SUM('ENTRY '!CG2:CG1208)=0,"",COUNT('ENTRY '!CG2:CG1208))</f>
        <v/>
      </c>
      <c r="BT7" s="82" t="str">
        <f>IF(SUM('ENTRY '!CH2:CH1208)=0,"",COUNT('ENTRY '!CH2:CH1208))</f>
        <v/>
      </c>
      <c r="BU7" s="82" t="str">
        <f>IF(SUM('ENTRY '!CI2:CI1208)=0,"",COUNT('ENTRY '!CI2:CI1208))</f>
        <v/>
      </c>
      <c r="BV7" s="82" t="str">
        <f>IF(SUM('ENTRY '!CJ2:CJ1208)=0,"",COUNT('ENTRY '!CJ2:CJ1208))</f>
        <v/>
      </c>
      <c r="BW7" s="82" t="str">
        <f>IF(SUM('ENTRY '!CK2:CK1208)=0,"",COUNT('ENTRY '!CK2:CK1208))</f>
        <v/>
      </c>
      <c r="BX7" s="82" t="str">
        <f>IF(SUM('ENTRY '!CL2:CL1208)=0,"",COUNT('ENTRY '!CL2:CL1208))</f>
        <v/>
      </c>
      <c r="BY7" s="82" t="str">
        <f>IF(SUM('ENTRY '!CM2:CM1208)=0,"",COUNT('ENTRY '!CM2:CM1208))</f>
        <v/>
      </c>
      <c r="BZ7" s="82" t="str">
        <f>IF(SUM('ENTRY '!CN2:CN1208)=0,"",COUNT('ENTRY '!CN2:CN1208))</f>
        <v/>
      </c>
      <c r="CA7" s="82" t="str">
        <f>IF(SUM('ENTRY '!CO2:CO1208)=0,"",COUNT('ENTRY '!CO2:CO1208))</f>
        <v/>
      </c>
      <c r="CB7" s="82" t="str">
        <f>IF(SUM('ENTRY '!CP2:CP1208)=0,"",COUNT('ENTRY '!CP2:CP1208))</f>
        <v/>
      </c>
      <c r="CC7" s="82" t="str">
        <f>IF(SUM('ENTRY '!CQ2:CQ1208)=0,"",COUNT('ENTRY '!CQ2:CQ1208))</f>
        <v/>
      </c>
      <c r="CD7" s="82" t="str">
        <f>IF(SUM('ENTRY '!CR2:CR1208)=0,"",COUNT('ENTRY '!CR2:CR1208))</f>
        <v/>
      </c>
      <c r="CE7" s="82" t="str">
        <f>IF(SUM('ENTRY '!CS2:CS1208)=0,"",COUNT('ENTRY '!CS2:CS1208))</f>
        <v/>
      </c>
      <c r="CF7" s="82" t="str">
        <f>IF(SUM('ENTRY '!CT2:CT1208)=0,"",COUNT('ENTRY '!CT2:CT1208))</f>
        <v/>
      </c>
      <c r="CG7" s="82" t="str">
        <f>IF(SUM('ENTRY '!CU2:CU1208)=0,"",COUNT('ENTRY '!CU2:CU1208))</f>
        <v/>
      </c>
      <c r="CH7" s="82" t="str">
        <f>IF(SUM('ENTRY '!CV2:CV1208)=0,"",COUNT('ENTRY '!CV2:CV1208))</f>
        <v/>
      </c>
      <c r="CI7" s="82" t="str">
        <f>IF(SUM('ENTRY '!CW2:CW1208)=0,"",COUNT('ENTRY '!CW2:CW1208))</f>
        <v/>
      </c>
      <c r="CJ7" s="82" t="str">
        <f>IF(SUM('ENTRY '!CX2:CX1208)=0,"",COUNT('ENTRY '!CX2:CX1208))</f>
        <v/>
      </c>
      <c r="CK7" s="82" t="str">
        <f>IF(SUM('ENTRY '!CY2:CY1208)=0,"",COUNT('ENTRY '!CY2:CY1208))</f>
        <v/>
      </c>
      <c r="CL7" s="82" t="str">
        <f>IF(SUM('ENTRY '!CZ2:CZ1208)=0,"",COUNT('ENTRY '!CZ2:CZ1208))</f>
        <v/>
      </c>
      <c r="CM7" s="82" t="str">
        <f>IF(SUM('ENTRY '!DA2:DA1208)=0,"",COUNT('ENTRY '!DA2:DA1208))</f>
        <v/>
      </c>
      <c r="CN7" s="82" t="str">
        <f>IF(SUM('ENTRY '!DB2:DB1208)=0,"",COUNT('ENTRY '!DB2:DB1208))</f>
        <v/>
      </c>
      <c r="CO7" s="82" t="str">
        <f>IF(SUM('ENTRY '!DC2:DC1208)=0,"",COUNT('ENTRY '!DC2:DC1208))</f>
        <v/>
      </c>
      <c r="CP7" s="82" t="str">
        <f>IF(SUM('ENTRY '!DD2:DD1208)=0,"",COUNT('ENTRY '!DD2:DD1208))</f>
        <v/>
      </c>
      <c r="CQ7" s="82" t="str">
        <f>IF(SUM('ENTRY '!DE2:DE1208)=0,"",COUNT('ENTRY '!DE2:DE1208))</f>
        <v/>
      </c>
      <c r="CR7" s="82" t="str">
        <f>IF(SUM('ENTRY '!DF2:DF1208)=0,"",COUNT('ENTRY '!DF2:DF1208))</f>
        <v/>
      </c>
      <c r="CS7" s="82" t="str">
        <f>IF(SUM('ENTRY '!DG2:DG1208)=0,"",COUNT('ENTRY '!DG2:DG1208))</f>
        <v/>
      </c>
      <c r="CT7" s="82" t="str">
        <f>IF(SUM('ENTRY '!DH2:DH1208)=0,"",COUNT('ENTRY '!DH2:DH1208))</f>
        <v/>
      </c>
      <c r="CU7" s="82" t="str">
        <f>IF(SUM('ENTRY '!DI2:DI1208)=0,"",COUNT('ENTRY '!DI2:DI1208))</f>
        <v/>
      </c>
      <c r="CV7" s="82" t="str">
        <f>IF(SUM('ENTRY '!DJ2:DJ1208)=0,"",COUNT('ENTRY '!DJ2:DJ1208))</f>
        <v/>
      </c>
      <c r="CW7" s="82" t="str">
        <f>IF(SUM('ENTRY '!DK2:DK1208)=0,"",COUNT('ENTRY '!DK2:DK1208))</f>
        <v/>
      </c>
      <c r="CX7" s="82" t="str">
        <f>IF(SUM('ENTRY '!DL2:DL1208)=0,"",COUNT('ENTRY '!DL2:DL1208))</f>
        <v/>
      </c>
      <c r="CY7" s="82" t="str">
        <f>IF(SUM('ENTRY '!DM2:DM1208)=0,"",COUNT('ENTRY '!DM2:DM1208))</f>
        <v/>
      </c>
      <c r="CZ7" s="82" t="str">
        <f>IF(SUM('ENTRY '!DN2:DN1208)=0,"",COUNT('ENTRY '!DN2:DN1208))</f>
        <v/>
      </c>
      <c r="DA7" s="82" t="str">
        <f>IF(SUM('ENTRY '!DO2:DO1208)=0,"",COUNT('ENTRY '!DO2:DO1208))</f>
        <v/>
      </c>
      <c r="DB7" s="82" t="str">
        <f>IF(SUM('ENTRY '!DP2:DP1208)=0,"",COUNT('ENTRY '!DP2:DP1208))</f>
        <v/>
      </c>
      <c r="DC7" s="82" t="str">
        <f>IF(SUM('ENTRY '!DQ2:DQ1208)=0,"",COUNT('ENTRY '!DQ2:DQ1208))</f>
        <v/>
      </c>
      <c r="DD7" s="82" t="str">
        <f>IF(SUM('ENTRY '!DR2:DR1208)=0,"",COUNT('ENTRY '!DR2:DR1208))</f>
        <v/>
      </c>
      <c r="DE7" s="82" t="str">
        <f>IF(SUM('ENTRY '!DS2:DS1208)=0,"",COUNT('ENTRY '!DS2:DS1208))</f>
        <v/>
      </c>
      <c r="DF7" s="82" t="str">
        <f>IF(SUM('ENTRY '!DT2:DT1208)=0,"",COUNT('ENTRY '!DT2:DT1208))</f>
        <v/>
      </c>
      <c r="DG7" s="82" t="str">
        <f>IF(SUM('ENTRY '!DU2:DU1208)=0,"",COUNT('ENTRY '!DU2:DU1208))</f>
        <v/>
      </c>
      <c r="DH7" s="82" t="str">
        <f>IF(SUM('ENTRY '!DV2:DV1208)=0,"",COUNT('ENTRY '!DV2:DV1208))</f>
        <v/>
      </c>
      <c r="DI7" s="82" t="str">
        <f>IF(SUM('ENTRY '!DW2:DW1208)=0,"",COUNT('ENTRY '!DW2:DW1208))</f>
        <v/>
      </c>
      <c r="DJ7" s="82" t="str">
        <f>IF(SUM('ENTRY '!DX2:DX1208)=0,"",COUNT('ENTRY '!DX2:DX1208))</f>
        <v/>
      </c>
      <c r="DK7" s="82" t="str">
        <f>IF(SUM('ENTRY '!DY2:DY1208)=0,"",COUNT('ENTRY '!DY2:DY1208))</f>
        <v/>
      </c>
      <c r="DL7" s="82" t="str">
        <f>IF(SUM('ENTRY '!DZ2:DZ1208)=0,"",COUNT('ENTRY '!DZ2:DZ1208))</f>
        <v/>
      </c>
      <c r="DM7" s="82" t="str">
        <f>IF(SUM('ENTRY '!EA2:EA1208)=0,"",COUNT('ENTRY '!EA2:EA1208))</f>
        <v/>
      </c>
      <c r="DN7" s="82" t="str">
        <f>IF(SUM('ENTRY '!EB2:EB1208)=0,"",COUNT('ENTRY '!EB2:EB1208))</f>
        <v/>
      </c>
      <c r="DO7" s="82" t="str">
        <f>IF(SUM('ENTRY '!EC2:EC1208)=0,"",COUNT('ENTRY '!EC2:EC1208))</f>
        <v/>
      </c>
      <c r="DP7" s="82" t="str">
        <f>IF(SUM('ENTRY '!ED2:ED1208)=0,"",COUNT('ENTRY '!ED2:ED1208))</f>
        <v/>
      </c>
      <c r="DQ7" s="82" t="str">
        <f>IF(SUM('ENTRY '!EE2:EE1208)=0,"",COUNT('ENTRY '!EE2:EE1208))</f>
        <v/>
      </c>
      <c r="DR7" s="82" t="str">
        <f>IF(SUM('ENTRY '!EF2:EF1208)=0,"",COUNT('ENTRY '!EF2:EF1208))</f>
        <v/>
      </c>
      <c r="DS7" s="82" t="str">
        <f>IF(SUM('ENTRY '!EG2:EG1208)=0,"",COUNT('ENTRY '!EG2:EG1208))</f>
        <v/>
      </c>
      <c r="DT7" s="82" t="str">
        <f>IF(SUM('ENTRY '!EH2:EH1208)=0,"",COUNT('ENTRY '!EH2:EH1208))</f>
        <v/>
      </c>
      <c r="DU7" s="82" t="str">
        <f>IF(SUM('ENTRY '!EI2:EI1208)=0,"",COUNT('ENTRY '!EI2:EI1208))</f>
        <v/>
      </c>
      <c r="DV7" s="82" t="str">
        <f>IF(SUM('ENTRY '!EJ2:EJ1208)=0,"",COUNT('ENTRY '!EJ2:EJ1208))</f>
        <v/>
      </c>
      <c r="DW7" s="82" t="str">
        <f>IF(SUM('ENTRY '!EK2:EK1208)=0,"",COUNT('ENTRY '!EK2:EK1208))</f>
        <v/>
      </c>
      <c r="DX7" s="82" t="str">
        <f>IF(SUM('ENTRY '!EL2:EL1208)=0,"",COUNT('ENTRY '!EL2:EL1208))</f>
        <v/>
      </c>
      <c r="DY7" s="82" t="str">
        <f>IF(SUM('ENTRY '!EM2:EM1208)=0,"",COUNT('ENTRY '!EM2:EM1208))</f>
        <v/>
      </c>
      <c r="DZ7" s="82" t="str">
        <f>IF(SUM('ENTRY '!EN2:EN1208)=0,"",COUNT('ENTRY '!EN2:EN1208))</f>
        <v/>
      </c>
      <c r="EA7" s="82" t="str">
        <f>IF(SUM('ENTRY '!EO2:EO1208)=0,"",COUNT('ENTRY '!EO2:EO1208))</f>
        <v/>
      </c>
      <c r="EB7" s="82" t="str">
        <f>IF(SUM('ENTRY '!EP2:EP1208)=0,"",COUNT('ENTRY '!EP2:EP1208))</f>
        <v/>
      </c>
      <c r="EC7" s="82" t="str">
        <f>IF(SUM('ENTRY '!EQ2:EQ1208)=0,"",COUNT('ENTRY '!EQ2:EQ1208))</f>
        <v/>
      </c>
      <c r="ED7" s="82" t="str">
        <f>IF(SUM('ENTRY '!ER2:ER1208)=0,"",COUNT('ENTRY '!ER2:ER1208))</f>
        <v/>
      </c>
      <c r="EE7" s="82" t="str">
        <f>IF(SUM('ENTRY '!ES2:ES1208)=0,"",COUNT('ENTRY '!ES2:ES1208))</f>
        <v/>
      </c>
      <c r="EF7" s="82" t="str">
        <f>IF(SUM('ENTRY '!ET2:ET1208)=0,"",COUNT('ENTRY '!ET2:ET1208))</f>
        <v/>
      </c>
      <c r="EG7" s="82" t="str">
        <f>IF(SUM('ENTRY '!EU2:EU1208)=0,"",COUNT('ENTRY '!EU2:EU1208))</f>
        <v/>
      </c>
      <c r="EH7" s="82" t="str">
        <f>IF(SUM('ENTRY '!EV2:EV1208)=0,"",COUNT('ENTRY '!EV2:EV1208))</f>
        <v/>
      </c>
      <c r="EI7" s="82" t="str">
        <f>IF(SUM('ENTRY '!EW2:EW1208)=0,"",COUNT('ENTRY '!EW2:EW1208))</f>
        <v/>
      </c>
      <c r="EJ7" s="82" t="str">
        <f>IF(SUM('ENTRY '!EX2:EX1208)=0,"",COUNT('ENTRY '!EX2:EX1208))</f>
        <v/>
      </c>
      <c r="EK7" s="82" t="str">
        <f>IF(SUM('ENTRY '!EY2:EY1208)=0,"",COUNT('ENTRY '!EY2:EY1208))</f>
        <v/>
      </c>
      <c r="EL7" s="82" t="str">
        <f>IF(SUM('ENTRY '!EZ2:EZ1208)=0,"",COUNT('ENTRY '!EZ2:EZ1208))</f>
        <v/>
      </c>
      <c r="EM7" s="82" t="str">
        <f>IF(SUM('ENTRY '!FA2:FA1208)=0,"",COUNT('ENTRY '!FA2:FA1208))</f>
        <v/>
      </c>
      <c r="EN7" s="82" t="str">
        <f>IF(SUM('ENTRY '!FB2:FB1208)=0,"",COUNT('ENTRY '!FB2:FB1208))</f>
        <v/>
      </c>
      <c r="EO7" s="82" t="str">
        <f>IF(SUM('ENTRY '!FC2:FC1208)=0,"",COUNT('ENTRY '!FC2:FC1208))</f>
        <v/>
      </c>
      <c r="EP7" s="82" t="str">
        <f>IF(SUM('ENTRY '!FD2:FD1208)=0,"",COUNT('ENTRY '!FD2:FD1208))</f>
        <v/>
      </c>
      <c r="EQ7" s="82" t="str">
        <f>IF(SUM('ENTRY '!FE2:FE1208)=0,"",COUNT('ENTRY '!FE2:FE1208))</f>
        <v/>
      </c>
      <c r="ER7" s="82" t="str">
        <f>IF(SUM('ENTRY '!FF2:FF1208)=0,"",COUNT('ENTRY '!FF2:FF1208))</f>
        <v/>
      </c>
      <c r="ES7" s="82" t="str">
        <f>IF(SUM('ENTRY '!FG2:FG1208)=0,"",COUNT('ENTRY '!FG2:FG1208))</f>
        <v/>
      </c>
      <c r="ET7" s="82" t="str">
        <f>IF(SUM('ENTRY '!FH2:FH1208)=0,"",COUNT('ENTRY '!FH2:FH1208))</f>
        <v/>
      </c>
      <c r="EU7" s="82" t="str">
        <f>IF(SUM('ENTRY '!FI2:FI1208)=0,"",COUNT('ENTRY '!FI2:FI1208))</f>
        <v/>
      </c>
      <c r="EV7" s="82" t="str">
        <f>IF(SUM('ENTRY '!FJ2:FJ1208)=0,"",COUNT('ENTRY '!FJ2:FJ1208))</f>
        <v/>
      </c>
      <c r="EW7" s="82" t="str">
        <f>IF(SUM('ENTRY '!FK2:FK1208)=0,"",COUNT('ENTRY '!FK2:FK1208))</f>
        <v/>
      </c>
      <c r="EX7" s="82" t="str">
        <f>IF(SUM('ENTRY '!FL2:FL1208)=0,"",COUNT('ENTRY '!FL2:FL1208))</f>
        <v/>
      </c>
      <c r="EY7" s="82" t="str">
        <f>IF(SUM('ENTRY '!FM2:FM1208)=0,"",COUNT('ENTRY '!FM2:FM1208))</f>
        <v/>
      </c>
    </row>
    <row r="8" spans="1:156" s="76" customFormat="1" ht="12.75" customHeight="1">
      <c r="A8" s="73"/>
      <c r="B8" s="74" t="s">
        <v>1</v>
      </c>
      <c r="C8" s="68"/>
      <c r="D8" s="75" t="str">
        <f t="shared" ref="D8:AI8" si="0">IF(D10="","",(D10/(SUM($D$10:$EK$10,$EQ$10:$EY$10)/100)))</f>
        <v/>
      </c>
      <c r="E8" s="75">
        <f t="shared" si="0"/>
        <v>100</v>
      </c>
      <c r="F8" s="75" t="str">
        <f t="shared" si="0"/>
        <v/>
      </c>
      <c r="G8" s="75" t="str">
        <f t="shared" si="0"/>
        <v/>
      </c>
      <c r="H8" s="75" t="str">
        <f t="shared" si="0"/>
        <v/>
      </c>
      <c r="I8" s="75" t="str">
        <f t="shared" si="0"/>
        <v/>
      </c>
      <c r="J8" s="75" t="str">
        <f t="shared" si="0"/>
        <v/>
      </c>
      <c r="K8" s="75" t="str">
        <f t="shared" si="0"/>
        <v/>
      </c>
      <c r="L8" s="75" t="str">
        <f t="shared" si="0"/>
        <v/>
      </c>
      <c r="M8" s="75" t="str">
        <f t="shared" si="0"/>
        <v/>
      </c>
      <c r="N8" s="75" t="str">
        <f t="shared" si="0"/>
        <v/>
      </c>
      <c r="O8" s="75" t="str">
        <f t="shared" si="0"/>
        <v/>
      </c>
      <c r="P8" s="75" t="str">
        <f t="shared" si="0"/>
        <v/>
      </c>
      <c r="Q8" s="75" t="str">
        <f t="shared" si="0"/>
        <v/>
      </c>
      <c r="R8" s="75" t="str">
        <f t="shared" si="0"/>
        <v/>
      </c>
      <c r="S8" s="75" t="str">
        <f t="shared" si="0"/>
        <v/>
      </c>
      <c r="T8" s="75" t="str">
        <f t="shared" si="0"/>
        <v/>
      </c>
      <c r="U8" s="75" t="str">
        <f t="shared" si="0"/>
        <v/>
      </c>
      <c r="V8" s="75" t="str">
        <f t="shared" si="0"/>
        <v/>
      </c>
      <c r="W8" s="75" t="str">
        <f t="shared" si="0"/>
        <v/>
      </c>
      <c r="X8" s="75" t="str">
        <f t="shared" si="0"/>
        <v/>
      </c>
      <c r="Y8" s="75" t="str">
        <f t="shared" si="0"/>
        <v/>
      </c>
      <c r="Z8" s="75" t="str">
        <f t="shared" si="0"/>
        <v/>
      </c>
      <c r="AA8" s="75" t="str">
        <f t="shared" si="0"/>
        <v/>
      </c>
      <c r="AB8" s="75" t="str">
        <f t="shared" si="0"/>
        <v/>
      </c>
      <c r="AC8" s="75" t="str">
        <f t="shared" si="0"/>
        <v/>
      </c>
      <c r="AD8" s="75" t="str">
        <f t="shared" si="0"/>
        <v/>
      </c>
      <c r="AE8" s="75" t="str">
        <f t="shared" si="0"/>
        <v/>
      </c>
      <c r="AF8" s="75" t="str">
        <f t="shared" si="0"/>
        <v/>
      </c>
      <c r="AG8" s="75" t="str">
        <f t="shared" si="0"/>
        <v/>
      </c>
      <c r="AH8" s="75" t="str">
        <f t="shared" si="0"/>
        <v/>
      </c>
      <c r="AI8" s="75" t="str">
        <f t="shared" si="0"/>
        <v/>
      </c>
      <c r="AJ8" s="75" t="str">
        <f t="shared" ref="AJ8:BO8" si="1">IF(AJ10="","",(AJ10/(SUM($D$10:$EK$10,$EQ$10:$EY$10)/100)))</f>
        <v/>
      </c>
      <c r="AK8" s="75" t="str">
        <f t="shared" si="1"/>
        <v/>
      </c>
      <c r="AL8" s="75" t="str">
        <f t="shared" si="1"/>
        <v/>
      </c>
      <c r="AM8" s="75" t="str">
        <f t="shared" si="1"/>
        <v/>
      </c>
      <c r="AN8" s="75" t="str">
        <f t="shared" si="1"/>
        <v/>
      </c>
      <c r="AO8" s="75" t="str">
        <f t="shared" si="1"/>
        <v/>
      </c>
      <c r="AP8" s="75" t="str">
        <f t="shared" si="1"/>
        <v/>
      </c>
      <c r="AQ8" s="75" t="str">
        <f t="shared" si="1"/>
        <v/>
      </c>
      <c r="AR8" s="75" t="str">
        <f t="shared" si="1"/>
        <v/>
      </c>
      <c r="AS8" s="75" t="str">
        <f t="shared" si="1"/>
        <v/>
      </c>
      <c r="AT8" s="75" t="str">
        <f t="shared" si="1"/>
        <v/>
      </c>
      <c r="AU8" s="75" t="str">
        <f t="shared" si="1"/>
        <v/>
      </c>
      <c r="AV8" s="75" t="str">
        <f t="shared" si="1"/>
        <v/>
      </c>
      <c r="AW8" s="75" t="str">
        <f t="shared" si="1"/>
        <v/>
      </c>
      <c r="AX8" s="75" t="str">
        <f t="shared" si="1"/>
        <v/>
      </c>
      <c r="AY8" s="75" t="str">
        <f t="shared" si="1"/>
        <v/>
      </c>
      <c r="AZ8" s="75" t="str">
        <f t="shared" si="1"/>
        <v/>
      </c>
      <c r="BA8" s="75" t="str">
        <f t="shared" si="1"/>
        <v/>
      </c>
      <c r="BB8" s="75" t="str">
        <f t="shared" si="1"/>
        <v/>
      </c>
      <c r="BC8" s="75" t="str">
        <f t="shared" si="1"/>
        <v/>
      </c>
      <c r="BD8" s="75" t="str">
        <f t="shared" si="1"/>
        <v/>
      </c>
      <c r="BE8" s="75" t="str">
        <f t="shared" si="1"/>
        <v/>
      </c>
      <c r="BF8" s="75" t="str">
        <f t="shared" si="1"/>
        <v/>
      </c>
      <c r="BG8" s="75" t="str">
        <f t="shared" si="1"/>
        <v/>
      </c>
      <c r="BH8" s="75" t="str">
        <f t="shared" si="1"/>
        <v/>
      </c>
      <c r="BI8" s="75" t="str">
        <f t="shared" si="1"/>
        <v/>
      </c>
      <c r="BJ8" s="75" t="str">
        <f t="shared" si="1"/>
        <v/>
      </c>
      <c r="BK8" s="75" t="str">
        <f t="shared" si="1"/>
        <v/>
      </c>
      <c r="BL8" s="75" t="str">
        <f t="shared" si="1"/>
        <v/>
      </c>
      <c r="BM8" s="75" t="str">
        <f t="shared" si="1"/>
        <v/>
      </c>
      <c r="BN8" s="75" t="str">
        <f t="shared" si="1"/>
        <v/>
      </c>
      <c r="BO8" s="75" t="str">
        <f t="shared" si="1"/>
        <v/>
      </c>
      <c r="BP8" s="75" t="str">
        <f t="shared" ref="BP8:CU8" si="2">IF(BP10="","",(BP10/(SUM($D$10:$EK$10,$EQ$10:$EY$10)/100)))</f>
        <v/>
      </c>
      <c r="BQ8" s="75" t="str">
        <f t="shared" si="2"/>
        <v/>
      </c>
      <c r="BR8" s="75" t="str">
        <f t="shared" si="2"/>
        <v/>
      </c>
      <c r="BS8" s="75" t="str">
        <f t="shared" si="2"/>
        <v/>
      </c>
      <c r="BT8" s="75" t="str">
        <f t="shared" si="2"/>
        <v/>
      </c>
      <c r="BU8" s="75" t="str">
        <f t="shared" si="2"/>
        <v/>
      </c>
      <c r="BV8" s="75" t="str">
        <f t="shared" si="2"/>
        <v/>
      </c>
      <c r="BW8" s="75" t="str">
        <f t="shared" si="2"/>
        <v/>
      </c>
      <c r="BX8" s="75" t="str">
        <f t="shared" si="2"/>
        <v/>
      </c>
      <c r="BY8" s="75" t="str">
        <f t="shared" si="2"/>
        <v/>
      </c>
      <c r="BZ8" s="75" t="str">
        <f t="shared" si="2"/>
        <v/>
      </c>
      <c r="CA8" s="75" t="str">
        <f t="shared" si="2"/>
        <v/>
      </c>
      <c r="CB8" s="75" t="str">
        <f t="shared" si="2"/>
        <v/>
      </c>
      <c r="CC8" s="75" t="str">
        <f t="shared" si="2"/>
        <v/>
      </c>
      <c r="CD8" s="75" t="str">
        <f t="shared" si="2"/>
        <v/>
      </c>
      <c r="CE8" s="75" t="str">
        <f t="shared" si="2"/>
        <v/>
      </c>
      <c r="CF8" s="75" t="str">
        <f t="shared" si="2"/>
        <v/>
      </c>
      <c r="CG8" s="75" t="str">
        <f t="shared" si="2"/>
        <v/>
      </c>
      <c r="CH8" s="75" t="str">
        <f t="shared" si="2"/>
        <v/>
      </c>
      <c r="CI8" s="75" t="str">
        <f t="shared" si="2"/>
        <v/>
      </c>
      <c r="CJ8" s="75" t="str">
        <f t="shared" si="2"/>
        <v/>
      </c>
      <c r="CK8" s="75" t="str">
        <f t="shared" si="2"/>
        <v/>
      </c>
      <c r="CL8" s="75" t="str">
        <f t="shared" si="2"/>
        <v/>
      </c>
      <c r="CM8" s="75" t="str">
        <f t="shared" si="2"/>
        <v/>
      </c>
      <c r="CN8" s="75" t="str">
        <f t="shared" si="2"/>
        <v/>
      </c>
      <c r="CO8" s="75" t="str">
        <f t="shared" si="2"/>
        <v/>
      </c>
      <c r="CP8" s="75" t="str">
        <f t="shared" si="2"/>
        <v/>
      </c>
      <c r="CQ8" s="75" t="str">
        <f t="shared" si="2"/>
        <v/>
      </c>
      <c r="CR8" s="75" t="str">
        <f t="shared" si="2"/>
        <v/>
      </c>
      <c r="CS8" s="75" t="str">
        <f t="shared" si="2"/>
        <v/>
      </c>
      <c r="CT8" s="75" t="str">
        <f t="shared" si="2"/>
        <v/>
      </c>
      <c r="CU8" s="75" t="str">
        <f t="shared" si="2"/>
        <v/>
      </c>
      <c r="CV8" s="75" t="str">
        <f t="shared" ref="CV8:EA8" si="3">IF(CV10="","",(CV10/(SUM($D$10:$EK$10,$EQ$10:$EY$10)/100)))</f>
        <v/>
      </c>
      <c r="CW8" s="75" t="str">
        <f t="shared" si="3"/>
        <v/>
      </c>
      <c r="CX8" s="75" t="str">
        <f t="shared" si="3"/>
        <v/>
      </c>
      <c r="CY8" s="75" t="str">
        <f t="shared" si="3"/>
        <v/>
      </c>
      <c r="CZ8" s="75" t="str">
        <f t="shared" si="3"/>
        <v/>
      </c>
      <c r="DA8" s="75" t="str">
        <f t="shared" si="3"/>
        <v/>
      </c>
      <c r="DB8" s="75" t="str">
        <f t="shared" si="3"/>
        <v/>
      </c>
      <c r="DC8" s="75" t="str">
        <f t="shared" si="3"/>
        <v/>
      </c>
      <c r="DD8" s="75" t="str">
        <f t="shared" si="3"/>
        <v/>
      </c>
      <c r="DE8" s="75" t="str">
        <f t="shared" si="3"/>
        <v/>
      </c>
      <c r="DF8" s="75" t="str">
        <f t="shared" si="3"/>
        <v/>
      </c>
      <c r="DG8" s="75" t="str">
        <f t="shared" si="3"/>
        <v/>
      </c>
      <c r="DH8" s="75" t="str">
        <f t="shared" si="3"/>
        <v/>
      </c>
      <c r="DI8" s="75" t="str">
        <f t="shared" si="3"/>
        <v/>
      </c>
      <c r="DJ8" s="75" t="str">
        <f t="shared" si="3"/>
        <v/>
      </c>
      <c r="DK8" s="75" t="str">
        <f t="shared" si="3"/>
        <v/>
      </c>
      <c r="DL8" s="75" t="str">
        <f t="shared" si="3"/>
        <v/>
      </c>
      <c r="DM8" s="75" t="str">
        <f t="shared" si="3"/>
        <v/>
      </c>
      <c r="DN8" s="75" t="str">
        <f t="shared" si="3"/>
        <v/>
      </c>
      <c r="DO8" s="75" t="str">
        <f t="shared" si="3"/>
        <v/>
      </c>
      <c r="DP8" s="75" t="str">
        <f t="shared" si="3"/>
        <v/>
      </c>
      <c r="DQ8" s="75" t="str">
        <f t="shared" si="3"/>
        <v/>
      </c>
      <c r="DR8" s="75" t="str">
        <f t="shared" si="3"/>
        <v/>
      </c>
      <c r="DS8" s="75" t="str">
        <f t="shared" si="3"/>
        <v/>
      </c>
      <c r="DT8" s="75" t="str">
        <f t="shared" si="3"/>
        <v/>
      </c>
      <c r="DU8" s="75" t="str">
        <f t="shared" si="3"/>
        <v/>
      </c>
      <c r="DV8" s="75" t="str">
        <f t="shared" si="3"/>
        <v/>
      </c>
      <c r="DW8" s="75" t="str">
        <f t="shared" si="3"/>
        <v/>
      </c>
      <c r="DX8" s="75" t="str">
        <f t="shared" si="3"/>
        <v/>
      </c>
      <c r="DY8" s="75" t="str">
        <f t="shared" si="3"/>
        <v/>
      </c>
      <c r="DZ8" s="75" t="str">
        <f t="shared" si="3"/>
        <v/>
      </c>
      <c r="EA8" s="75" t="str">
        <f t="shared" si="3"/>
        <v/>
      </c>
      <c r="EB8" s="75" t="str">
        <f t="shared" ref="EB8:EK8" si="4">IF(EB10="","",(EB10/(SUM($D$10:$EK$10,$EQ$10:$EY$10)/100)))</f>
        <v/>
      </c>
      <c r="EC8" s="75" t="str">
        <f t="shared" si="4"/>
        <v/>
      </c>
      <c r="ED8" s="75" t="str">
        <f t="shared" si="4"/>
        <v/>
      </c>
      <c r="EE8" s="75" t="str">
        <f t="shared" si="4"/>
        <v/>
      </c>
      <c r="EF8" s="75" t="str">
        <f t="shared" si="4"/>
        <v/>
      </c>
      <c r="EG8" s="75" t="str">
        <f t="shared" si="4"/>
        <v/>
      </c>
      <c r="EH8" s="75" t="str">
        <f t="shared" si="4"/>
        <v/>
      </c>
      <c r="EI8" s="75" t="str">
        <f t="shared" si="4"/>
        <v/>
      </c>
      <c r="EJ8" s="75" t="str">
        <f t="shared" si="4"/>
        <v/>
      </c>
      <c r="EK8" s="75" t="str">
        <f t="shared" si="4"/>
        <v/>
      </c>
      <c r="EL8" s="75"/>
      <c r="EM8" s="75"/>
      <c r="EN8" s="75"/>
      <c r="EO8" s="75"/>
      <c r="EP8" s="75"/>
      <c r="EQ8" s="75" t="str">
        <f t="shared" ref="EQ8:EY8" si="5">IF(EQ10="","",(EQ10/(SUM($D$10:$EK$10,$EQ$10:$EY$10)/100)))</f>
        <v/>
      </c>
      <c r="ER8" s="75" t="str">
        <f t="shared" si="5"/>
        <v/>
      </c>
      <c r="ES8" s="75" t="str">
        <f t="shared" si="5"/>
        <v/>
      </c>
      <c r="ET8" s="75" t="str">
        <f t="shared" si="5"/>
        <v/>
      </c>
      <c r="EU8" s="75" t="str">
        <f t="shared" si="5"/>
        <v/>
      </c>
      <c r="EV8" s="75" t="str">
        <f t="shared" si="5"/>
        <v/>
      </c>
      <c r="EW8" s="75" t="str">
        <f t="shared" si="5"/>
        <v/>
      </c>
      <c r="EX8" s="75" t="str">
        <f t="shared" si="5"/>
        <v/>
      </c>
      <c r="EY8" s="75" t="str">
        <f t="shared" si="5"/>
        <v/>
      </c>
    </row>
    <row r="9" spans="1:156" s="71" customFormat="1" ht="12.75" customHeight="1">
      <c r="A9" s="67"/>
      <c r="B9" s="67" t="s">
        <v>13</v>
      </c>
      <c r="C9" s="68"/>
      <c r="D9" s="69" t="str">
        <f t="shared" ref="D9:AI9" si="6">IF(D7="","",(D7/$C$18)*100)</f>
        <v/>
      </c>
      <c r="E9" s="70">
        <f t="shared" si="6"/>
        <v>100</v>
      </c>
      <c r="F9" s="70" t="str">
        <f t="shared" si="6"/>
        <v/>
      </c>
      <c r="G9" s="70" t="str">
        <f t="shared" si="6"/>
        <v/>
      </c>
      <c r="H9" s="70" t="str">
        <f t="shared" si="6"/>
        <v/>
      </c>
      <c r="I9" s="70" t="str">
        <f t="shared" si="6"/>
        <v/>
      </c>
      <c r="J9" s="70" t="str">
        <f t="shared" si="6"/>
        <v/>
      </c>
      <c r="K9" s="70" t="str">
        <f t="shared" si="6"/>
        <v/>
      </c>
      <c r="L9" s="70" t="str">
        <f t="shared" si="6"/>
        <v/>
      </c>
      <c r="M9" s="70" t="str">
        <f t="shared" si="6"/>
        <v/>
      </c>
      <c r="N9" s="70" t="str">
        <f t="shared" si="6"/>
        <v/>
      </c>
      <c r="O9" s="70" t="str">
        <f t="shared" si="6"/>
        <v/>
      </c>
      <c r="P9" s="70" t="str">
        <f t="shared" si="6"/>
        <v/>
      </c>
      <c r="Q9" s="70" t="str">
        <f t="shared" si="6"/>
        <v/>
      </c>
      <c r="R9" s="70" t="str">
        <f t="shared" si="6"/>
        <v/>
      </c>
      <c r="S9" s="70" t="str">
        <f t="shared" si="6"/>
        <v/>
      </c>
      <c r="T9" s="70" t="str">
        <f t="shared" si="6"/>
        <v/>
      </c>
      <c r="U9" s="70" t="str">
        <f t="shared" si="6"/>
        <v/>
      </c>
      <c r="V9" s="70" t="str">
        <f t="shared" si="6"/>
        <v/>
      </c>
      <c r="W9" s="70" t="str">
        <f t="shared" si="6"/>
        <v/>
      </c>
      <c r="X9" s="70" t="str">
        <f t="shared" si="6"/>
        <v/>
      </c>
      <c r="Y9" s="70" t="str">
        <f t="shared" si="6"/>
        <v/>
      </c>
      <c r="Z9" s="70" t="str">
        <f t="shared" si="6"/>
        <v/>
      </c>
      <c r="AA9" s="70" t="str">
        <f t="shared" si="6"/>
        <v/>
      </c>
      <c r="AB9" s="70" t="str">
        <f t="shared" si="6"/>
        <v/>
      </c>
      <c r="AC9" s="70" t="str">
        <f t="shared" si="6"/>
        <v/>
      </c>
      <c r="AD9" s="70" t="str">
        <f t="shared" si="6"/>
        <v/>
      </c>
      <c r="AE9" s="70" t="str">
        <f t="shared" si="6"/>
        <v/>
      </c>
      <c r="AF9" s="70" t="str">
        <f t="shared" si="6"/>
        <v/>
      </c>
      <c r="AG9" s="70" t="str">
        <f t="shared" si="6"/>
        <v/>
      </c>
      <c r="AH9" s="70" t="str">
        <f t="shared" si="6"/>
        <v/>
      </c>
      <c r="AI9" s="70" t="str">
        <f t="shared" si="6"/>
        <v/>
      </c>
      <c r="AJ9" s="70" t="str">
        <f t="shared" ref="AJ9:BO9" si="7">IF(AJ7="","",(AJ7/$C$18)*100)</f>
        <v/>
      </c>
      <c r="AK9" s="70" t="str">
        <f t="shared" si="7"/>
        <v/>
      </c>
      <c r="AL9" s="70" t="str">
        <f t="shared" si="7"/>
        <v/>
      </c>
      <c r="AM9" s="70" t="str">
        <f t="shared" si="7"/>
        <v/>
      </c>
      <c r="AN9" s="70" t="str">
        <f t="shared" si="7"/>
        <v/>
      </c>
      <c r="AO9" s="70" t="str">
        <f t="shared" si="7"/>
        <v/>
      </c>
      <c r="AP9" s="70" t="str">
        <f t="shared" si="7"/>
        <v/>
      </c>
      <c r="AQ9" s="70" t="str">
        <f t="shared" si="7"/>
        <v/>
      </c>
      <c r="AR9" s="70" t="str">
        <f t="shared" si="7"/>
        <v/>
      </c>
      <c r="AS9" s="70" t="str">
        <f t="shared" si="7"/>
        <v/>
      </c>
      <c r="AT9" s="70" t="str">
        <f t="shared" si="7"/>
        <v/>
      </c>
      <c r="AU9" s="70" t="str">
        <f t="shared" si="7"/>
        <v/>
      </c>
      <c r="AV9" s="70" t="str">
        <f t="shared" si="7"/>
        <v/>
      </c>
      <c r="AW9" s="70" t="str">
        <f t="shared" si="7"/>
        <v/>
      </c>
      <c r="AX9" s="70" t="str">
        <f t="shared" si="7"/>
        <v/>
      </c>
      <c r="AY9" s="70" t="str">
        <f t="shared" si="7"/>
        <v/>
      </c>
      <c r="AZ9" s="70" t="str">
        <f t="shared" si="7"/>
        <v/>
      </c>
      <c r="BA9" s="70" t="str">
        <f t="shared" si="7"/>
        <v/>
      </c>
      <c r="BB9" s="70" t="str">
        <f t="shared" si="7"/>
        <v/>
      </c>
      <c r="BC9" s="70" t="str">
        <f t="shared" si="7"/>
        <v/>
      </c>
      <c r="BD9" s="70" t="str">
        <f t="shared" si="7"/>
        <v/>
      </c>
      <c r="BE9" s="70" t="str">
        <f t="shared" si="7"/>
        <v/>
      </c>
      <c r="BF9" s="70" t="str">
        <f t="shared" si="7"/>
        <v/>
      </c>
      <c r="BG9" s="70" t="str">
        <f t="shared" si="7"/>
        <v/>
      </c>
      <c r="BH9" s="70" t="str">
        <f t="shared" si="7"/>
        <v/>
      </c>
      <c r="BI9" s="70" t="str">
        <f t="shared" si="7"/>
        <v/>
      </c>
      <c r="BJ9" s="70" t="str">
        <f t="shared" si="7"/>
        <v/>
      </c>
      <c r="BK9" s="70" t="str">
        <f t="shared" si="7"/>
        <v/>
      </c>
      <c r="BL9" s="70" t="str">
        <f t="shared" si="7"/>
        <v/>
      </c>
      <c r="BM9" s="70" t="str">
        <f t="shared" si="7"/>
        <v/>
      </c>
      <c r="BN9" s="70" t="str">
        <f t="shared" si="7"/>
        <v/>
      </c>
      <c r="BO9" s="70" t="str">
        <f t="shared" si="7"/>
        <v/>
      </c>
      <c r="BP9" s="70" t="str">
        <f t="shared" ref="BP9:CU9" si="8">IF(BP7="","",(BP7/$C$18)*100)</f>
        <v/>
      </c>
      <c r="BQ9" s="70" t="str">
        <f t="shared" si="8"/>
        <v/>
      </c>
      <c r="BR9" s="70" t="str">
        <f t="shared" si="8"/>
        <v/>
      </c>
      <c r="BS9" s="70" t="str">
        <f t="shared" si="8"/>
        <v/>
      </c>
      <c r="BT9" s="70" t="str">
        <f t="shared" si="8"/>
        <v/>
      </c>
      <c r="BU9" s="70" t="str">
        <f t="shared" si="8"/>
        <v/>
      </c>
      <c r="BV9" s="70" t="str">
        <f t="shared" si="8"/>
        <v/>
      </c>
      <c r="BW9" s="70" t="str">
        <f t="shared" si="8"/>
        <v/>
      </c>
      <c r="BX9" s="70" t="str">
        <f t="shared" si="8"/>
        <v/>
      </c>
      <c r="BY9" s="70" t="str">
        <f t="shared" si="8"/>
        <v/>
      </c>
      <c r="BZ9" s="70" t="str">
        <f t="shared" si="8"/>
        <v/>
      </c>
      <c r="CA9" s="70" t="str">
        <f t="shared" si="8"/>
        <v/>
      </c>
      <c r="CB9" s="70" t="str">
        <f t="shared" si="8"/>
        <v/>
      </c>
      <c r="CC9" s="70" t="str">
        <f t="shared" si="8"/>
        <v/>
      </c>
      <c r="CD9" s="70" t="str">
        <f t="shared" si="8"/>
        <v/>
      </c>
      <c r="CE9" s="70" t="str">
        <f t="shared" si="8"/>
        <v/>
      </c>
      <c r="CF9" s="70" t="str">
        <f t="shared" si="8"/>
        <v/>
      </c>
      <c r="CG9" s="70" t="str">
        <f t="shared" si="8"/>
        <v/>
      </c>
      <c r="CH9" s="70" t="str">
        <f t="shared" si="8"/>
        <v/>
      </c>
      <c r="CI9" s="70" t="str">
        <f t="shared" si="8"/>
        <v/>
      </c>
      <c r="CJ9" s="70" t="str">
        <f t="shared" si="8"/>
        <v/>
      </c>
      <c r="CK9" s="70" t="str">
        <f t="shared" si="8"/>
        <v/>
      </c>
      <c r="CL9" s="70" t="str">
        <f t="shared" si="8"/>
        <v/>
      </c>
      <c r="CM9" s="70" t="str">
        <f t="shared" si="8"/>
        <v/>
      </c>
      <c r="CN9" s="70" t="str">
        <f t="shared" si="8"/>
        <v/>
      </c>
      <c r="CO9" s="70" t="str">
        <f t="shared" si="8"/>
        <v/>
      </c>
      <c r="CP9" s="70" t="str">
        <f t="shared" si="8"/>
        <v/>
      </c>
      <c r="CQ9" s="70" t="str">
        <f t="shared" si="8"/>
        <v/>
      </c>
      <c r="CR9" s="70" t="str">
        <f t="shared" si="8"/>
        <v/>
      </c>
      <c r="CS9" s="70" t="str">
        <f t="shared" si="8"/>
        <v/>
      </c>
      <c r="CT9" s="70" t="str">
        <f t="shared" si="8"/>
        <v/>
      </c>
      <c r="CU9" s="70" t="str">
        <f t="shared" si="8"/>
        <v/>
      </c>
      <c r="CV9" s="70" t="str">
        <f t="shared" ref="CV9:EA9" si="9">IF(CV7="","",(CV7/$C$18)*100)</f>
        <v/>
      </c>
      <c r="CW9" s="70" t="str">
        <f t="shared" si="9"/>
        <v/>
      </c>
      <c r="CX9" s="70" t="str">
        <f t="shared" si="9"/>
        <v/>
      </c>
      <c r="CY9" s="70" t="str">
        <f t="shared" si="9"/>
        <v/>
      </c>
      <c r="CZ9" s="70" t="str">
        <f t="shared" si="9"/>
        <v/>
      </c>
      <c r="DA9" s="70" t="str">
        <f t="shared" si="9"/>
        <v/>
      </c>
      <c r="DB9" s="70" t="str">
        <f t="shared" si="9"/>
        <v/>
      </c>
      <c r="DC9" s="70" t="str">
        <f t="shared" si="9"/>
        <v/>
      </c>
      <c r="DD9" s="70" t="str">
        <f t="shared" si="9"/>
        <v/>
      </c>
      <c r="DE9" s="70" t="str">
        <f t="shared" si="9"/>
        <v/>
      </c>
      <c r="DF9" s="70" t="str">
        <f t="shared" si="9"/>
        <v/>
      </c>
      <c r="DG9" s="70" t="str">
        <f t="shared" si="9"/>
        <v/>
      </c>
      <c r="DH9" s="70" t="str">
        <f t="shared" si="9"/>
        <v/>
      </c>
      <c r="DI9" s="70" t="str">
        <f t="shared" si="9"/>
        <v/>
      </c>
      <c r="DJ9" s="70" t="str">
        <f t="shared" si="9"/>
        <v/>
      </c>
      <c r="DK9" s="70" t="str">
        <f t="shared" si="9"/>
        <v/>
      </c>
      <c r="DL9" s="70" t="str">
        <f t="shared" si="9"/>
        <v/>
      </c>
      <c r="DM9" s="70" t="str">
        <f t="shared" si="9"/>
        <v/>
      </c>
      <c r="DN9" s="70" t="str">
        <f t="shared" si="9"/>
        <v/>
      </c>
      <c r="DO9" s="70" t="str">
        <f t="shared" si="9"/>
        <v/>
      </c>
      <c r="DP9" s="70" t="str">
        <f t="shared" si="9"/>
        <v/>
      </c>
      <c r="DQ9" s="70" t="str">
        <f t="shared" si="9"/>
        <v/>
      </c>
      <c r="DR9" s="70" t="str">
        <f t="shared" si="9"/>
        <v/>
      </c>
      <c r="DS9" s="70" t="str">
        <f t="shared" si="9"/>
        <v/>
      </c>
      <c r="DT9" s="70" t="str">
        <f t="shared" si="9"/>
        <v/>
      </c>
      <c r="DU9" s="70" t="str">
        <f t="shared" si="9"/>
        <v/>
      </c>
      <c r="DV9" s="70" t="str">
        <f t="shared" si="9"/>
        <v/>
      </c>
      <c r="DW9" s="70" t="str">
        <f t="shared" si="9"/>
        <v/>
      </c>
      <c r="DX9" s="70" t="str">
        <f t="shared" si="9"/>
        <v/>
      </c>
      <c r="DY9" s="70" t="str">
        <f t="shared" si="9"/>
        <v/>
      </c>
      <c r="DZ9" s="70" t="str">
        <f t="shared" si="9"/>
        <v/>
      </c>
      <c r="EA9" s="70" t="str">
        <f t="shared" si="9"/>
        <v/>
      </c>
      <c r="EB9" s="70" t="str">
        <f t="shared" ref="EB9:EY9" si="10">IF(EB7="","",(EB7/$C$18)*100)</f>
        <v/>
      </c>
      <c r="EC9" s="70" t="str">
        <f t="shared" si="10"/>
        <v/>
      </c>
      <c r="ED9" s="70" t="str">
        <f t="shared" si="10"/>
        <v/>
      </c>
      <c r="EE9" s="70" t="str">
        <f t="shared" si="10"/>
        <v/>
      </c>
      <c r="EF9" s="70" t="str">
        <f t="shared" si="10"/>
        <v/>
      </c>
      <c r="EG9" s="70" t="str">
        <f t="shared" si="10"/>
        <v/>
      </c>
      <c r="EH9" s="70" t="str">
        <f t="shared" si="10"/>
        <v/>
      </c>
      <c r="EI9" s="70" t="str">
        <f t="shared" si="10"/>
        <v/>
      </c>
      <c r="EJ9" s="70" t="str">
        <f t="shared" si="10"/>
        <v/>
      </c>
      <c r="EK9" s="70" t="str">
        <f t="shared" si="10"/>
        <v/>
      </c>
      <c r="EL9" s="70" t="str">
        <f t="shared" si="10"/>
        <v/>
      </c>
      <c r="EM9" s="70" t="str">
        <f t="shared" si="10"/>
        <v/>
      </c>
      <c r="EN9" s="70" t="str">
        <f t="shared" si="10"/>
        <v/>
      </c>
      <c r="EO9" s="70" t="str">
        <f t="shared" si="10"/>
        <v/>
      </c>
      <c r="EP9" s="70" t="str">
        <f t="shared" si="10"/>
        <v/>
      </c>
      <c r="EQ9" s="70" t="str">
        <f t="shared" si="10"/>
        <v/>
      </c>
      <c r="ER9" s="70" t="str">
        <f t="shared" si="10"/>
        <v/>
      </c>
      <c r="ES9" s="70" t="str">
        <f t="shared" si="10"/>
        <v/>
      </c>
      <c r="ET9" s="70" t="str">
        <f t="shared" si="10"/>
        <v/>
      </c>
      <c r="EU9" s="70" t="str">
        <f t="shared" si="10"/>
        <v/>
      </c>
      <c r="EV9" s="70" t="str">
        <f t="shared" si="10"/>
        <v/>
      </c>
      <c r="EW9" s="70" t="str">
        <f t="shared" si="10"/>
        <v/>
      </c>
      <c r="EX9" s="70" t="str">
        <f t="shared" si="10"/>
        <v/>
      </c>
      <c r="EY9" s="70" t="str">
        <f t="shared" si="10"/>
        <v/>
      </c>
    </row>
    <row r="10" spans="1:156" s="71" customFormat="1" ht="11.25" customHeight="1">
      <c r="A10" s="67"/>
      <c r="B10" s="67" t="s">
        <v>20</v>
      </c>
      <c r="C10" s="72"/>
      <c r="D10" s="69" t="str">
        <f t="shared" ref="D10:AI10" si="11">IF(D7="","",(D7/$C$19)*100)</f>
        <v/>
      </c>
      <c r="E10" s="70">
        <f t="shared" si="11"/>
        <v>10.330578512396695</v>
      </c>
      <c r="F10" s="70" t="str">
        <f t="shared" si="11"/>
        <v/>
      </c>
      <c r="G10" s="70" t="str">
        <f t="shared" si="11"/>
        <v/>
      </c>
      <c r="H10" s="70" t="str">
        <f t="shared" si="11"/>
        <v/>
      </c>
      <c r="I10" s="70" t="str">
        <f t="shared" si="11"/>
        <v/>
      </c>
      <c r="J10" s="70" t="str">
        <f t="shared" si="11"/>
        <v/>
      </c>
      <c r="K10" s="70" t="str">
        <f t="shared" si="11"/>
        <v/>
      </c>
      <c r="L10" s="70" t="str">
        <f t="shared" si="11"/>
        <v/>
      </c>
      <c r="M10" s="70" t="str">
        <f t="shared" si="11"/>
        <v/>
      </c>
      <c r="N10" s="70" t="str">
        <f t="shared" si="11"/>
        <v/>
      </c>
      <c r="O10" s="70" t="str">
        <f t="shared" si="11"/>
        <v/>
      </c>
      <c r="P10" s="70" t="str">
        <f t="shared" si="11"/>
        <v/>
      </c>
      <c r="Q10" s="70" t="str">
        <f t="shared" si="11"/>
        <v/>
      </c>
      <c r="R10" s="70" t="str">
        <f t="shared" si="11"/>
        <v/>
      </c>
      <c r="S10" s="70" t="str">
        <f t="shared" si="11"/>
        <v/>
      </c>
      <c r="T10" s="70" t="str">
        <f t="shared" si="11"/>
        <v/>
      </c>
      <c r="U10" s="70" t="str">
        <f t="shared" si="11"/>
        <v/>
      </c>
      <c r="V10" s="70" t="str">
        <f t="shared" si="11"/>
        <v/>
      </c>
      <c r="W10" s="70" t="str">
        <f t="shared" si="11"/>
        <v/>
      </c>
      <c r="X10" s="70" t="str">
        <f t="shared" si="11"/>
        <v/>
      </c>
      <c r="Y10" s="70" t="str">
        <f t="shared" si="11"/>
        <v/>
      </c>
      <c r="Z10" s="70" t="str">
        <f t="shared" si="11"/>
        <v/>
      </c>
      <c r="AA10" s="70" t="str">
        <f t="shared" si="11"/>
        <v/>
      </c>
      <c r="AB10" s="70" t="str">
        <f t="shared" si="11"/>
        <v/>
      </c>
      <c r="AC10" s="70" t="str">
        <f t="shared" si="11"/>
        <v/>
      </c>
      <c r="AD10" s="70" t="str">
        <f t="shared" si="11"/>
        <v/>
      </c>
      <c r="AE10" s="70" t="str">
        <f t="shared" si="11"/>
        <v/>
      </c>
      <c r="AF10" s="70" t="str">
        <f t="shared" si="11"/>
        <v/>
      </c>
      <c r="AG10" s="70" t="str">
        <f t="shared" si="11"/>
        <v/>
      </c>
      <c r="AH10" s="70" t="str">
        <f t="shared" si="11"/>
        <v/>
      </c>
      <c r="AI10" s="70" t="str">
        <f t="shared" si="11"/>
        <v/>
      </c>
      <c r="AJ10" s="70" t="str">
        <f t="shared" ref="AJ10:BO10" si="12">IF(AJ7="","",(AJ7/$C$19)*100)</f>
        <v/>
      </c>
      <c r="AK10" s="70" t="str">
        <f t="shared" si="12"/>
        <v/>
      </c>
      <c r="AL10" s="70" t="str">
        <f t="shared" si="12"/>
        <v/>
      </c>
      <c r="AM10" s="70" t="str">
        <f t="shared" si="12"/>
        <v/>
      </c>
      <c r="AN10" s="70" t="str">
        <f t="shared" si="12"/>
        <v/>
      </c>
      <c r="AO10" s="70" t="str">
        <f t="shared" si="12"/>
        <v/>
      </c>
      <c r="AP10" s="70" t="str">
        <f t="shared" si="12"/>
        <v/>
      </c>
      <c r="AQ10" s="70" t="str">
        <f t="shared" si="12"/>
        <v/>
      </c>
      <c r="AR10" s="70" t="str">
        <f t="shared" si="12"/>
        <v/>
      </c>
      <c r="AS10" s="70" t="str">
        <f t="shared" si="12"/>
        <v/>
      </c>
      <c r="AT10" s="70" t="str">
        <f t="shared" si="12"/>
        <v/>
      </c>
      <c r="AU10" s="70" t="str">
        <f t="shared" si="12"/>
        <v/>
      </c>
      <c r="AV10" s="70" t="str">
        <f t="shared" si="12"/>
        <v/>
      </c>
      <c r="AW10" s="70" t="str">
        <f t="shared" si="12"/>
        <v/>
      </c>
      <c r="AX10" s="70" t="str">
        <f t="shared" si="12"/>
        <v/>
      </c>
      <c r="AY10" s="70" t="str">
        <f t="shared" si="12"/>
        <v/>
      </c>
      <c r="AZ10" s="70" t="str">
        <f t="shared" si="12"/>
        <v/>
      </c>
      <c r="BA10" s="70" t="str">
        <f t="shared" si="12"/>
        <v/>
      </c>
      <c r="BB10" s="70" t="str">
        <f t="shared" si="12"/>
        <v/>
      </c>
      <c r="BC10" s="70" t="str">
        <f t="shared" si="12"/>
        <v/>
      </c>
      <c r="BD10" s="70" t="str">
        <f t="shared" si="12"/>
        <v/>
      </c>
      <c r="BE10" s="70" t="str">
        <f t="shared" si="12"/>
        <v/>
      </c>
      <c r="BF10" s="70" t="str">
        <f t="shared" si="12"/>
        <v/>
      </c>
      <c r="BG10" s="70" t="str">
        <f t="shared" si="12"/>
        <v/>
      </c>
      <c r="BH10" s="70" t="str">
        <f t="shared" si="12"/>
        <v/>
      </c>
      <c r="BI10" s="70" t="str">
        <f t="shared" si="12"/>
        <v/>
      </c>
      <c r="BJ10" s="70" t="str">
        <f t="shared" si="12"/>
        <v/>
      </c>
      <c r="BK10" s="70" t="str">
        <f t="shared" si="12"/>
        <v/>
      </c>
      <c r="BL10" s="70" t="str">
        <f t="shared" si="12"/>
        <v/>
      </c>
      <c r="BM10" s="70" t="str">
        <f t="shared" si="12"/>
        <v/>
      </c>
      <c r="BN10" s="70" t="str">
        <f t="shared" si="12"/>
        <v/>
      </c>
      <c r="BO10" s="70" t="str">
        <f t="shared" si="12"/>
        <v/>
      </c>
      <c r="BP10" s="70" t="str">
        <f t="shared" ref="BP10:CU10" si="13">IF(BP7="","",(BP7/$C$19)*100)</f>
        <v/>
      </c>
      <c r="BQ10" s="70" t="str">
        <f t="shared" si="13"/>
        <v/>
      </c>
      <c r="BR10" s="70" t="str">
        <f t="shared" si="13"/>
        <v/>
      </c>
      <c r="BS10" s="70" t="str">
        <f t="shared" si="13"/>
        <v/>
      </c>
      <c r="BT10" s="70" t="str">
        <f t="shared" si="13"/>
        <v/>
      </c>
      <c r="BU10" s="70" t="str">
        <f t="shared" si="13"/>
        <v/>
      </c>
      <c r="BV10" s="70" t="str">
        <f t="shared" si="13"/>
        <v/>
      </c>
      <c r="BW10" s="70" t="str">
        <f t="shared" si="13"/>
        <v/>
      </c>
      <c r="BX10" s="70" t="str">
        <f t="shared" si="13"/>
        <v/>
      </c>
      <c r="BY10" s="70" t="str">
        <f t="shared" si="13"/>
        <v/>
      </c>
      <c r="BZ10" s="70" t="str">
        <f t="shared" si="13"/>
        <v/>
      </c>
      <c r="CA10" s="70" t="str">
        <f t="shared" si="13"/>
        <v/>
      </c>
      <c r="CB10" s="70" t="str">
        <f t="shared" si="13"/>
        <v/>
      </c>
      <c r="CC10" s="70" t="str">
        <f t="shared" si="13"/>
        <v/>
      </c>
      <c r="CD10" s="70" t="str">
        <f t="shared" si="13"/>
        <v/>
      </c>
      <c r="CE10" s="70" t="str">
        <f t="shared" si="13"/>
        <v/>
      </c>
      <c r="CF10" s="70" t="str">
        <f t="shared" si="13"/>
        <v/>
      </c>
      <c r="CG10" s="70" t="str">
        <f t="shared" si="13"/>
        <v/>
      </c>
      <c r="CH10" s="70" t="str">
        <f t="shared" si="13"/>
        <v/>
      </c>
      <c r="CI10" s="70" t="str">
        <f t="shared" si="13"/>
        <v/>
      </c>
      <c r="CJ10" s="70" t="str">
        <f t="shared" si="13"/>
        <v/>
      </c>
      <c r="CK10" s="70" t="str">
        <f t="shared" si="13"/>
        <v/>
      </c>
      <c r="CL10" s="70" t="str">
        <f t="shared" si="13"/>
        <v/>
      </c>
      <c r="CM10" s="70" t="str">
        <f t="shared" si="13"/>
        <v/>
      </c>
      <c r="CN10" s="70" t="str">
        <f t="shared" si="13"/>
        <v/>
      </c>
      <c r="CO10" s="70" t="str">
        <f t="shared" si="13"/>
        <v/>
      </c>
      <c r="CP10" s="70" t="str">
        <f t="shared" si="13"/>
        <v/>
      </c>
      <c r="CQ10" s="70" t="str">
        <f t="shared" si="13"/>
        <v/>
      </c>
      <c r="CR10" s="70" t="str">
        <f t="shared" si="13"/>
        <v/>
      </c>
      <c r="CS10" s="70" t="str">
        <f t="shared" si="13"/>
        <v/>
      </c>
      <c r="CT10" s="70" t="str">
        <f t="shared" si="13"/>
        <v/>
      </c>
      <c r="CU10" s="70" t="str">
        <f t="shared" si="13"/>
        <v/>
      </c>
      <c r="CV10" s="70" t="str">
        <f t="shared" ref="CV10:EA10" si="14">IF(CV7="","",(CV7/$C$19)*100)</f>
        <v/>
      </c>
      <c r="CW10" s="70" t="str">
        <f t="shared" si="14"/>
        <v/>
      </c>
      <c r="CX10" s="70" t="str">
        <f t="shared" si="14"/>
        <v/>
      </c>
      <c r="CY10" s="70" t="str">
        <f t="shared" si="14"/>
        <v/>
      </c>
      <c r="CZ10" s="70" t="str">
        <f t="shared" si="14"/>
        <v/>
      </c>
      <c r="DA10" s="70" t="str">
        <f t="shared" si="14"/>
        <v/>
      </c>
      <c r="DB10" s="70" t="str">
        <f t="shared" si="14"/>
        <v/>
      </c>
      <c r="DC10" s="70" t="str">
        <f t="shared" si="14"/>
        <v/>
      </c>
      <c r="DD10" s="70" t="str">
        <f t="shared" si="14"/>
        <v/>
      </c>
      <c r="DE10" s="70" t="str">
        <f t="shared" si="14"/>
        <v/>
      </c>
      <c r="DF10" s="70" t="str">
        <f t="shared" si="14"/>
        <v/>
      </c>
      <c r="DG10" s="70" t="str">
        <f t="shared" si="14"/>
        <v/>
      </c>
      <c r="DH10" s="70" t="str">
        <f t="shared" si="14"/>
        <v/>
      </c>
      <c r="DI10" s="70" t="str">
        <f t="shared" si="14"/>
        <v/>
      </c>
      <c r="DJ10" s="70" t="str">
        <f t="shared" si="14"/>
        <v/>
      </c>
      <c r="DK10" s="70" t="str">
        <f t="shared" si="14"/>
        <v/>
      </c>
      <c r="DL10" s="70" t="str">
        <f t="shared" si="14"/>
        <v/>
      </c>
      <c r="DM10" s="70" t="str">
        <f t="shared" si="14"/>
        <v/>
      </c>
      <c r="DN10" s="70" t="str">
        <f t="shared" si="14"/>
        <v/>
      </c>
      <c r="DO10" s="70" t="str">
        <f t="shared" si="14"/>
        <v/>
      </c>
      <c r="DP10" s="70" t="str">
        <f t="shared" si="14"/>
        <v/>
      </c>
      <c r="DQ10" s="70" t="str">
        <f t="shared" si="14"/>
        <v/>
      </c>
      <c r="DR10" s="70" t="str">
        <f t="shared" si="14"/>
        <v/>
      </c>
      <c r="DS10" s="70" t="str">
        <f t="shared" si="14"/>
        <v/>
      </c>
      <c r="DT10" s="70" t="str">
        <f t="shared" si="14"/>
        <v/>
      </c>
      <c r="DU10" s="70" t="str">
        <f t="shared" si="14"/>
        <v/>
      </c>
      <c r="DV10" s="70" t="str">
        <f t="shared" si="14"/>
        <v/>
      </c>
      <c r="DW10" s="70" t="str">
        <f t="shared" si="14"/>
        <v/>
      </c>
      <c r="DX10" s="70" t="str">
        <f t="shared" si="14"/>
        <v/>
      </c>
      <c r="DY10" s="70" t="str">
        <f t="shared" si="14"/>
        <v/>
      </c>
      <c r="DZ10" s="70" t="str">
        <f t="shared" si="14"/>
        <v/>
      </c>
      <c r="EA10" s="70" t="str">
        <f t="shared" si="14"/>
        <v/>
      </c>
      <c r="EB10" s="70" t="str">
        <f t="shared" ref="EB10:EY10" si="15">IF(EB7="","",(EB7/$C$19)*100)</f>
        <v/>
      </c>
      <c r="EC10" s="70" t="str">
        <f t="shared" si="15"/>
        <v/>
      </c>
      <c r="ED10" s="70" t="str">
        <f t="shared" si="15"/>
        <v/>
      </c>
      <c r="EE10" s="70" t="str">
        <f t="shared" si="15"/>
        <v/>
      </c>
      <c r="EF10" s="70" t="str">
        <f t="shared" si="15"/>
        <v/>
      </c>
      <c r="EG10" s="70" t="str">
        <f t="shared" si="15"/>
        <v/>
      </c>
      <c r="EH10" s="70" t="str">
        <f t="shared" si="15"/>
        <v/>
      </c>
      <c r="EI10" s="70" t="str">
        <f t="shared" si="15"/>
        <v/>
      </c>
      <c r="EJ10" s="70" t="str">
        <f t="shared" si="15"/>
        <v/>
      </c>
      <c r="EK10" s="70" t="str">
        <f t="shared" si="15"/>
        <v/>
      </c>
      <c r="EL10" s="70" t="str">
        <f t="shared" si="15"/>
        <v/>
      </c>
      <c r="EM10" s="70" t="str">
        <f t="shared" si="15"/>
        <v/>
      </c>
      <c r="EN10" s="70" t="str">
        <f t="shared" si="15"/>
        <v/>
      </c>
      <c r="EO10" s="70" t="str">
        <f t="shared" si="15"/>
        <v/>
      </c>
      <c r="EP10" s="70" t="str">
        <f t="shared" si="15"/>
        <v/>
      </c>
      <c r="EQ10" s="70" t="str">
        <f t="shared" si="15"/>
        <v/>
      </c>
      <c r="ER10" s="70" t="str">
        <f t="shared" si="15"/>
        <v/>
      </c>
      <c r="ES10" s="70" t="str">
        <f t="shared" si="15"/>
        <v/>
      </c>
      <c r="ET10" s="70" t="str">
        <f t="shared" si="15"/>
        <v/>
      </c>
      <c r="EU10" s="70" t="str">
        <f t="shared" si="15"/>
        <v/>
      </c>
      <c r="EV10" s="70" t="str">
        <f t="shared" si="15"/>
        <v/>
      </c>
      <c r="EW10" s="70" t="str">
        <f t="shared" si="15"/>
        <v/>
      </c>
      <c r="EX10" s="70" t="str">
        <f t="shared" si="15"/>
        <v/>
      </c>
      <c r="EY10" s="70" t="str">
        <f t="shared" si="15"/>
        <v/>
      </c>
    </row>
    <row r="11" spans="1:156" s="79" customFormat="1">
      <c r="A11" s="77"/>
      <c r="B11" s="67" t="s">
        <v>37</v>
      </c>
      <c r="C11" s="78" t="e">
        <f>IF(C17="","",AVERAGE('ENTRY '!Q2:Q1208))</f>
        <v>#DIV/0!</v>
      </c>
      <c r="D11" s="78" t="str">
        <f>IF(D7="","",AVERAGE('ENTRY '!R2:R1208))</f>
        <v/>
      </c>
      <c r="E11" s="78">
        <f>IF(E7="","",AVERAGE('ENTRY '!S2:S1208))</f>
        <v>1.7066666666666668</v>
      </c>
      <c r="F11" s="78" t="str">
        <f>IF(F7="","",AVERAGE('ENTRY '!T2:T1208))</f>
        <v/>
      </c>
      <c r="G11" s="78" t="str">
        <f>IF(G7="","",AVERAGE('ENTRY '!U2:U1208))</f>
        <v/>
      </c>
      <c r="H11" s="78" t="str">
        <f>IF(H7="","",AVERAGE('ENTRY '!V2:V1208))</f>
        <v/>
      </c>
      <c r="I11" s="78" t="str">
        <f>IF(I7="","",AVERAGE('ENTRY '!W2:W1208))</f>
        <v/>
      </c>
      <c r="J11" s="78" t="str">
        <f>IF(J7="","",AVERAGE('ENTRY '!X2:X1208))</f>
        <v/>
      </c>
      <c r="K11" s="78" t="str">
        <f>IF(K7="","",AVERAGE('ENTRY '!Y2:Y1208))</f>
        <v/>
      </c>
      <c r="L11" s="78" t="str">
        <f>IF(L7="","",AVERAGE('ENTRY '!Z2:Z1208))</f>
        <v/>
      </c>
      <c r="M11" s="78" t="str">
        <f>IF(M7="","",AVERAGE('ENTRY '!AA2:AA1208))</f>
        <v/>
      </c>
      <c r="N11" s="78" t="str">
        <f>IF(N7="","",AVERAGE('ENTRY '!AB2:AB1208))</f>
        <v/>
      </c>
      <c r="O11" s="78" t="str">
        <f>IF(O7="","",AVERAGE('ENTRY '!AC2:AC1208))</f>
        <v/>
      </c>
      <c r="P11" s="78" t="str">
        <f>IF(P7="","",AVERAGE('ENTRY '!AD2:AD1208))</f>
        <v/>
      </c>
      <c r="Q11" s="78" t="str">
        <f>IF(Q7="","",AVERAGE('ENTRY '!AE2:AE1208))</f>
        <v/>
      </c>
      <c r="R11" s="78" t="str">
        <f>IF(R7="","",AVERAGE('ENTRY '!AF2:AF1208))</f>
        <v/>
      </c>
      <c r="S11" s="78" t="str">
        <f>IF(S7="","",AVERAGE('ENTRY '!AG2:AG1208))</f>
        <v/>
      </c>
      <c r="T11" s="78" t="str">
        <f>IF(T7="","",AVERAGE('ENTRY '!AH2:AH1208))</f>
        <v/>
      </c>
      <c r="U11" s="78" t="str">
        <f>IF(U7="","",AVERAGE('ENTRY '!AI2:AI1208))</f>
        <v/>
      </c>
      <c r="V11" s="78" t="str">
        <f>IF(V7="","",AVERAGE('ENTRY '!AJ2:AJ1208))</f>
        <v/>
      </c>
      <c r="W11" s="78" t="str">
        <f>IF(W7="","",AVERAGE('ENTRY '!AK2:AK1208))</f>
        <v/>
      </c>
      <c r="X11" s="78" t="str">
        <f>IF(X7="","",AVERAGE('ENTRY '!AL2:AL1208))</f>
        <v/>
      </c>
      <c r="Y11" s="78" t="str">
        <f>IF(Y7="","",AVERAGE('ENTRY '!AM2:AM1208))</f>
        <v/>
      </c>
      <c r="Z11" s="78" t="str">
        <f>IF(Z7="","",AVERAGE('ENTRY '!AN2:AN1208))</f>
        <v/>
      </c>
      <c r="AA11" s="78" t="str">
        <f>IF(AA7="","",AVERAGE('ENTRY '!AO2:AO1208))</f>
        <v/>
      </c>
      <c r="AB11" s="78" t="str">
        <f>IF(AB7="","",AVERAGE('ENTRY '!AP2:AP1208))</f>
        <v/>
      </c>
      <c r="AC11" s="78" t="str">
        <f>IF(AC7="","",AVERAGE('ENTRY '!AQ2:AQ1208))</f>
        <v/>
      </c>
      <c r="AD11" s="78" t="str">
        <f>IF(AD7="","",AVERAGE('ENTRY '!AR2:AR1208))</f>
        <v/>
      </c>
      <c r="AE11" s="78" t="str">
        <f>IF(AE7="","",AVERAGE('ENTRY '!AS2:AS1208))</f>
        <v/>
      </c>
      <c r="AF11" s="78" t="str">
        <f>IF(AF7="","",AVERAGE('ENTRY '!AT2:AT1208))</f>
        <v/>
      </c>
      <c r="AG11" s="78" t="str">
        <f>IF(AG7="","",AVERAGE('ENTRY '!AU2:AU1208))</f>
        <v/>
      </c>
      <c r="AH11" s="78" t="str">
        <f>IF(AH7="","",AVERAGE('ENTRY '!AV2:AV1208))</f>
        <v/>
      </c>
      <c r="AI11" s="78" t="str">
        <f>IF(AI7="","",AVERAGE('ENTRY '!AW2:AW1208))</f>
        <v/>
      </c>
      <c r="AJ11" s="78" t="str">
        <f>IF(AJ7="","",AVERAGE('ENTRY '!AX2:AX1208))</f>
        <v/>
      </c>
      <c r="AK11" s="78" t="str">
        <f>IF(AK7="","",AVERAGE('ENTRY '!AY2:AY1208))</f>
        <v/>
      </c>
      <c r="AL11" s="78" t="str">
        <f>IF(AL7="","",AVERAGE('ENTRY '!AZ2:AZ1208))</f>
        <v/>
      </c>
      <c r="AM11" s="78" t="str">
        <f>IF(AM7="","",AVERAGE('ENTRY '!BA2:BA1208))</f>
        <v/>
      </c>
      <c r="AN11" s="78" t="str">
        <f>IF(AN7="","",AVERAGE('ENTRY '!BB2:BB1208))</f>
        <v/>
      </c>
      <c r="AO11" s="78" t="str">
        <f>IF(AO7="","",AVERAGE('ENTRY '!BC2:BC1208))</f>
        <v/>
      </c>
      <c r="AP11" s="78" t="str">
        <f>IF(AP7="","",AVERAGE('ENTRY '!BD2:BD1208))</f>
        <v/>
      </c>
      <c r="AQ11" s="78" t="str">
        <f>IF(AQ7="","",AVERAGE('ENTRY '!BE2:BE1208))</f>
        <v/>
      </c>
      <c r="AR11" s="78" t="str">
        <f>IF(AR7="","",AVERAGE('ENTRY '!BF2:BF1208))</f>
        <v/>
      </c>
      <c r="AS11" s="78" t="str">
        <f>IF(AS7="","",AVERAGE('ENTRY '!BG2:BG1208))</f>
        <v/>
      </c>
      <c r="AT11" s="78" t="str">
        <f>IF(AT7="","",AVERAGE('ENTRY '!BH2:BH1208))</f>
        <v/>
      </c>
      <c r="AU11" s="78" t="str">
        <f>IF(AU7="","",AVERAGE('ENTRY '!BI2:BI1208))</f>
        <v/>
      </c>
      <c r="AV11" s="78" t="str">
        <f>IF(AV7="","",AVERAGE('ENTRY '!BJ2:BJ1208))</f>
        <v/>
      </c>
      <c r="AW11" s="78" t="str">
        <f>IF(AW7="","",AVERAGE('ENTRY '!BK2:BK1208))</f>
        <v/>
      </c>
      <c r="AX11" s="78" t="str">
        <f>IF(AX7="","",AVERAGE('ENTRY '!BL2:BL1208))</f>
        <v/>
      </c>
      <c r="AY11" s="78" t="str">
        <f>IF(AY7="","",AVERAGE('ENTRY '!BM2:BM1208))</f>
        <v/>
      </c>
      <c r="AZ11" s="78" t="str">
        <f>IF(AZ7="","",AVERAGE('ENTRY '!BN2:BN1208))</f>
        <v/>
      </c>
      <c r="BA11" s="78" t="str">
        <f>IF(BA7="","",AVERAGE('ENTRY '!BO2:BO1208))</f>
        <v/>
      </c>
      <c r="BB11" s="78" t="str">
        <f>IF(BB7="","",AVERAGE('ENTRY '!BP2:BP1208))</f>
        <v/>
      </c>
      <c r="BC11" s="78" t="str">
        <f>IF(BC7="","",AVERAGE('ENTRY '!BQ2:BQ1208))</f>
        <v/>
      </c>
      <c r="BD11" s="78" t="str">
        <f>IF(BD7="","",AVERAGE('ENTRY '!BR2:BR1208))</f>
        <v/>
      </c>
      <c r="BE11" s="78" t="str">
        <f>IF(BE7="","",AVERAGE('ENTRY '!BS2:BS1208))</f>
        <v/>
      </c>
      <c r="BF11" s="78" t="str">
        <f>IF(BF7="","",AVERAGE('ENTRY '!BT2:BT1208))</f>
        <v/>
      </c>
      <c r="BG11" s="78" t="str">
        <f>IF(BG7="","",AVERAGE('ENTRY '!BU2:BU1208))</f>
        <v/>
      </c>
      <c r="BH11" s="78" t="str">
        <f>IF(BH7="","",AVERAGE('ENTRY '!BV2:BV1208))</f>
        <v/>
      </c>
      <c r="BI11" s="78" t="str">
        <f>IF(BI7="","",AVERAGE('ENTRY '!BW2:BW1208))</f>
        <v/>
      </c>
      <c r="BJ11" s="78" t="str">
        <f>IF(BJ7="","",AVERAGE('ENTRY '!BX2:BX1208))</f>
        <v/>
      </c>
      <c r="BK11" s="78" t="str">
        <f>IF(BK7="","",AVERAGE('ENTRY '!BY2:BY1208))</f>
        <v/>
      </c>
      <c r="BL11" s="78" t="str">
        <f>IF(BL7="","",AVERAGE('ENTRY '!BZ2:BZ1208))</f>
        <v/>
      </c>
      <c r="BM11" s="78" t="str">
        <f>IF(BM7="","",AVERAGE('ENTRY '!CA2:CA1208))</f>
        <v/>
      </c>
      <c r="BN11" s="78" t="str">
        <f>IF(BN7="","",AVERAGE('ENTRY '!CB2:CB1208))</f>
        <v/>
      </c>
      <c r="BO11" s="78" t="str">
        <f>IF(BO7="","",AVERAGE('ENTRY '!CC2:CC1208))</f>
        <v/>
      </c>
      <c r="BP11" s="78" t="str">
        <f>IF(BP7="","",AVERAGE('ENTRY '!CD2:CD1208))</f>
        <v/>
      </c>
      <c r="BQ11" s="78" t="str">
        <f>IF(BQ7="","",AVERAGE('ENTRY '!CE2:CE1208))</f>
        <v/>
      </c>
      <c r="BR11" s="78" t="str">
        <f>IF(BR7="","",AVERAGE('ENTRY '!CF2:CF1208))</f>
        <v/>
      </c>
      <c r="BS11" s="78" t="str">
        <f>IF(BS7="","",AVERAGE('ENTRY '!CG2:CG1208))</f>
        <v/>
      </c>
      <c r="BT11" s="78" t="str">
        <f>IF(BT7="","",AVERAGE('ENTRY '!CH2:CH1208))</f>
        <v/>
      </c>
      <c r="BU11" s="78" t="str">
        <f>IF(BU7="","",AVERAGE('ENTRY '!CI2:CI1208))</f>
        <v/>
      </c>
      <c r="BV11" s="78" t="str">
        <f>IF(BV7="","",AVERAGE('ENTRY '!CJ2:CJ1208))</f>
        <v/>
      </c>
      <c r="BW11" s="78" t="str">
        <f>IF(BW7="","",AVERAGE('ENTRY '!CK2:CK1208))</f>
        <v/>
      </c>
      <c r="BX11" s="78" t="str">
        <f>IF(BX7="","",AVERAGE('ENTRY '!CL2:CL1208))</f>
        <v/>
      </c>
      <c r="BY11" s="78" t="str">
        <f>IF(BY7="","",AVERAGE('ENTRY '!CM2:CM1208))</f>
        <v/>
      </c>
      <c r="BZ11" s="78" t="str">
        <f>IF(BZ7="","",AVERAGE('ENTRY '!CN2:CN1208))</f>
        <v/>
      </c>
      <c r="CA11" s="78" t="str">
        <f>IF(CA7="","",AVERAGE('ENTRY '!CO2:CO1208))</f>
        <v/>
      </c>
      <c r="CB11" s="78" t="str">
        <f>IF(CB7="","",AVERAGE('ENTRY '!CP2:CP1208))</f>
        <v/>
      </c>
      <c r="CC11" s="78" t="str">
        <f>IF(CC7="","",AVERAGE('ENTRY '!CQ2:CQ1208))</f>
        <v/>
      </c>
      <c r="CD11" s="78" t="str">
        <f>IF(CD7="","",AVERAGE('ENTRY '!CR2:CR1208))</f>
        <v/>
      </c>
      <c r="CE11" s="78" t="str">
        <f>IF(CE7="","",AVERAGE('ENTRY '!CS2:CS1208))</f>
        <v/>
      </c>
      <c r="CF11" s="78" t="str">
        <f>IF(CF7="","",AVERAGE('ENTRY '!CT2:CT1208))</f>
        <v/>
      </c>
      <c r="CG11" s="78" t="str">
        <f>IF(CG7="","",AVERAGE('ENTRY '!CU2:CU1208))</f>
        <v/>
      </c>
      <c r="CH11" s="78" t="str">
        <f>IF(CH7="","",AVERAGE('ENTRY '!CV2:CV1208))</f>
        <v/>
      </c>
      <c r="CI11" s="78" t="str">
        <f>IF(CI7="","",AVERAGE('ENTRY '!CW2:CW1208))</f>
        <v/>
      </c>
      <c r="CJ11" s="78" t="str">
        <f>IF(CJ7="","",AVERAGE('ENTRY '!CX2:CX1208))</f>
        <v/>
      </c>
      <c r="CK11" s="78" t="str">
        <f>IF(CK7="","",AVERAGE('ENTRY '!CY2:CY1208))</f>
        <v/>
      </c>
      <c r="CL11" s="78" t="str">
        <f>IF(CL7="","",AVERAGE('ENTRY '!CZ2:CZ1208))</f>
        <v/>
      </c>
      <c r="CM11" s="78" t="str">
        <f>IF(CM7="","",AVERAGE('ENTRY '!DA2:DA1208))</f>
        <v/>
      </c>
      <c r="CN11" s="78" t="str">
        <f>IF(CN7="","",AVERAGE('ENTRY '!DB2:DB1208))</f>
        <v/>
      </c>
      <c r="CO11" s="78" t="str">
        <f>IF(CO7="","",AVERAGE('ENTRY '!DC2:DC1208))</f>
        <v/>
      </c>
      <c r="CP11" s="78" t="str">
        <f>IF(CP7="","",AVERAGE('ENTRY '!DD2:DD1208))</f>
        <v/>
      </c>
      <c r="CQ11" s="78" t="str">
        <f>IF(CQ7="","",AVERAGE('ENTRY '!DE2:DE1208))</f>
        <v/>
      </c>
      <c r="CR11" s="78" t="str">
        <f>IF(CR7="","",AVERAGE('ENTRY '!DF2:DF1208))</f>
        <v/>
      </c>
      <c r="CS11" s="78" t="str">
        <f>IF(CS7="","",AVERAGE('ENTRY '!DG2:DG1208))</f>
        <v/>
      </c>
      <c r="CT11" s="78" t="str">
        <f>IF(CT7="","",AVERAGE('ENTRY '!DH2:DH1208))</f>
        <v/>
      </c>
      <c r="CU11" s="78" t="str">
        <f>IF(CU7="","",AVERAGE('ENTRY '!DI2:DI1208))</f>
        <v/>
      </c>
      <c r="CV11" s="78" t="str">
        <f>IF(CV7="","",AVERAGE('ENTRY '!DJ2:DJ1208))</f>
        <v/>
      </c>
      <c r="CW11" s="78" t="str">
        <f>IF(CW7="","",AVERAGE('ENTRY '!DK2:DK1208))</f>
        <v/>
      </c>
      <c r="CX11" s="78" t="str">
        <f>IF(CX7="","",AVERAGE('ENTRY '!DL2:DL1208))</f>
        <v/>
      </c>
      <c r="CY11" s="78" t="str">
        <f>IF(CY7="","",AVERAGE('ENTRY '!DM2:DM1208))</f>
        <v/>
      </c>
      <c r="CZ11" s="78" t="str">
        <f>IF(CZ7="","",AVERAGE('ENTRY '!DN2:DN1208))</f>
        <v/>
      </c>
      <c r="DA11" s="78" t="str">
        <f>IF(DA7="","",AVERAGE('ENTRY '!DO2:DO1208))</f>
        <v/>
      </c>
      <c r="DB11" s="78" t="str">
        <f>IF(DB7="","",AVERAGE('ENTRY '!DP2:DP1208))</f>
        <v/>
      </c>
      <c r="DC11" s="78" t="str">
        <f>IF(DC7="","",AVERAGE('ENTRY '!DQ2:DQ1208))</f>
        <v/>
      </c>
      <c r="DD11" s="78" t="str">
        <f>IF(DD7="","",AVERAGE('ENTRY '!DR2:DR1208))</f>
        <v/>
      </c>
      <c r="DE11" s="78" t="str">
        <f>IF(DE7="","",AVERAGE('ENTRY '!DS2:DS1208))</f>
        <v/>
      </c>
      <c r="DF11" s="78" t="str">
        <f>IF(DF7="","",AVERAGE('ENTRY '!DT2:DT1208))</f>
        <v/>
      </c>
      <c r="DG11" s="78" t="str">
        <f>IF(DG7="","",AVERAGE('ENTRY '!DU2:DU1208))</f>
        <v/>
      </c>
      <c r="DH11" s="78" t="str">
        <f>IF(DH7="","",AVERAGE('ENTRY '!DV2:DV1208))</f>
        <v/>
      </c>
      <c r="DI11" s="78" t="str">
        <f>IF(DI7="","",AVERAGE('ENTRY '!DW2:DW1208))</f>
        <v/>
      </c>
      <c r="DJ11" s="78" t="str">
        <f>IF(DJ7="","",AVERAGE('ENTRY '!DX2:DX1208))</f>
        <v/>
      </c>
      <c r="DK11" s="78" t="str">
        <f>IF(DK7="","",AVERAGE('ENTRY '!DY2:DY1208))</f>
        <v/>
      </c>
      <c r="DL11" s="78" t="str">
        <f>IF(DL7="","",AVERAGE('ENTRY '!DZ2:DZ1208))</f>
        <v/>
      </c>
      <c r="DM11" s="78" t="str">
        <f>IF(DM7="","",AVERAGE('ENTRY '!EA2:EA1208))</f>
        <v/>
      </c>
      <c r="DN11" s="78" t="str">
        <f>IF(DN7="","",AVERAGE('ENTRY '!EB2:EB1208))</f>
        <v/>
      </c>
      <c r="DO11" s="78" t="str">
        <f>IF(DO7="","",AVERAGE('ENTRY '!EC2:EC1208))</f>
        <v/>
      </c>
      <c r="DP11" s="78" t="str">
        <f>IF(DP7="","",AVERAGE('ENTRY '!ED2:ED1208))</f>
        <v/>
      </c>
      <c r="DQ11" s="78" t="str">
        <f>IF(DQ7="","",AVERAGE('ENTRY '!EE2:EE1208))</f>
        <v/>
      </c>
      <c r="DR11" s="78" t="str">
        <f>IF(DR7="","",AVERAGE('ENTRY '!EF2:EF1208))</f>
        <v/>
      </c>
      <c r="DS11" s="78" t="str">
        <f>IF(DS7="","",AVERAGE('ENTRY '!EG2:EG1208))</f>
        <v/>
      </c>
      <c r="DT11" s="78" t="str">
        <f>IF(DT7="","",AVERAGE('ENTRY '!EH2:EH1208))</f>
        <v/>
      </c>
      <c r="DU11" s="78" t="str">
        <f>IF(DU7="","",AVERAGE('ENTRY '!EI2:EI1208))</f>
        <v/>
      </c>
      <c r="DV11" s="78" t="str">
        <f>IF(DV7="","",AVERAGE('ENTRY '!EJ2:EJ1208))</f>
        <v/>
      </c>
      <c r="DW11" s="78" t="str">
        <f>IF(DW7="","",AVERAGE('ENTRY '!EK2:EK1208))</f>
        <v/>
      </c>
      <c r="DX11" s="78" t="str">
        <f>IF(DX7="","",AVERAGE('ENTRY '!EL2:EL1208))</f>
        <v/>
      </c>
      <c r="DY11" s="78" t="str">
        <f>IF(DY7="","",AVERAGE('ENTRY '!EM2:EM1208))</f>
        <v/>
      </c>
      <c r="DZ11" s="78" t="str">
        <f>IF(DZ7="","",AVERAGE('ENTRY '!EN2:EN1208))</f>
        <v/>
      </c>
      <c r="EA11" s="78" t="str">
        <f>IF(EA7="","",AVERAGE('ENTRY '!EO2:EO1208))</f>
        <v/>
      </c>
      <c r="EB11" s="78" t="str">
        <f>IF(EB7="","",AVERAGE('ENTRY '!EP2:EP1208))</f>
        <v/>
      </c>
      <c r="EC11" s="78" t="str">
        <f>IF(EC7="","",AVERAGE('ENTRY '!EQ2:EQ1208))</f>
        <v/>
      </c>
      <c r="ED11" s="78" t="str">
        <f>IF(ED7="","",AVERAGE('ENTRY '!ER2:ER1208))</f>
        <v/>
      </c>
      <c r="EE11" s="78" t="str">
        <f>IF(EE7="","",AVERAGE('ENTRY '!ES2:ES1208))</f>
        <v/>
      </c>
      <c r="EF11" s="78" t="str">
        <f>IF(EF7="","",AVERAGE('ENTRY '!ET2:ET1208))</f>
        <v/>
      </c>
      <c r="EG11" s="78" t="str">
        <f>IF(EG7="","",AVERAGE('ENTRY '!EU2:EU1208))</f>
        <v/>
      </c>
      <c r="EH11" s="78" t="str">
        <f>IF(EH7="","",AVERAGE('ENTRY '!EV2:EV1208))</f>
        <v/>
      </c>
      <c r="EI11" s="78" t="str">
        <f>IF(EI7="","",AVERAGE('ENTRY '!EW2:EW1208))</f>
        <v/>
      </c>
      <c r="EJ11" s="78" t="str">
        <f>IF(EJ7="","",AVERAGE('ENTRY '!EX2:EX1208))</f>
        <v/>
      </c>
      <c r="EK11" s="78" t="str">
        <f>IF(EK7="","",AVERAGE('ENTRY '!EY2:EY1208))</f>
        <v/>
      </c>
      <c r="EL11" s="78" t="str">
        <f>IF(EL7="","",AVERAGE('ENTRY '!EZ2:EZ1208))</f>
        <v/>
      </c>
      <c r="EM11" s="78" t="str">
        <f>IF(EM7="","",AVERAGE('ENTRY '!FA2:FA1208))</f>
        <v/>
      </c>
      <c r="EN11" s="78" t="str">
        <f>IF(EN7="","",AVERAGE('ENTRY '!FB2:FB1208))</f>
        <v/>
      </c>
      <c r="EO11" s="78" t="str">
        <f>IF(EO7="","",AVERAGE('ENTRY '!FC2:FC1208))</f>
        <v/>
      </c>
      <c r="EP11" s="78" t="str">
        <f>IF(EP7="","",AVERAGE('ENTRY '!FD2:FD1208))</f>
        <v/>
      </c>
      <c r="EQ11" s="78" t="str">
        <f>IF(EQ7="","",AVERAGE('ENTRY '!FE2:FE1208))</f>
        <v/>
      </c>
      <c r="ER11" s="78" t="str">
        <f>IF(ER7="","",AVERAGE('ENTRY '!FF2:FF1208))</f>
        <v/>
      </c>
      <c r="ES11" s="78" t="str">
        <f>IF(ES7="","",AVERAGE('ENTRY '!FG2:FG1208))</f>
        <v/>
      </c>
      <c r="ET11" s="78" t="str">
        <f>IF(ET7="","",AVERAGE('ENTRY '!FH2:FH1208))</f>
        <v/>
      </c>
      <c r="EU11" s="78" t="str">
        <f>IF(EU7="","",AVERAGE('ENTRY '!FI2:FI1208))</f>
        <v/>
      </c>
      <c r="EV11" s="78" t="str">
        <f>IF(EV7="","",AVERAGE('ENTRY '!FJ2:FJ1208))</f>
        <v/>
      </c>
      <c r="EW11" s="78" t="str">
        <f>IF(EW7="","",AVERAGE('ENTRY '!FK2:FK1208))</f>
        <v/>
      </c>
      <c r="EX11" s="78" t="str">
        <f>IF(EX7="","",AVERAGE('ENTRY '!FL2:FL1208))</f>
        <v/>
      </c>
      <c r="EY11" s="78" t="str">
        <f>IF(EY7="","",AVERAGE('ENTRY '!FM2:FM1208))</f>
        <v/>
      </c>
    </row>
    <row r="12" spans="1:156" s="87" customFormat="1">
      <c r="A12" s="84"/>
      <c r="B12" s="85" t="s">
        <v>35</v>
      </c>
      <c r="C12" s="86"/>
      <c r="D12" s="86" t="str">
        <f>IF(COUNTIF('ENTRY '!R2:R1208,"v")=0,"",(COUNTIF('ENTRY '!R2:R1208,"v")))</f>
        <v/>
      </c>
      <c r="E12" s="86">
        <f>IF(COUNTIF('ENTRY '!S2:S1208,"v")=0,"",(COUNTIF('ENTRY '!S2:S1208,"v")))</f>
        <v>12</v>
      </c>
      <c r="F12" s="86" t="str">
        <f>IF(COUNTIF('ENTRY '!T2:T1208,"v")=0,"",(COUNTIF('ENTRY '!T2:T1208,"v")))</f>
        <v/>
      </c>
      <c r="G12" s="86" t="str">
        <f>IF(COUNTIF('ENTRY '!U2:U1208,"v")=0,"",(COUNTIF('ENTRY '!U2:U1208,"v")))</f>
        <v/>
      </c>
      <c r="H12" s="86" t="str">
        <f>IF(COUNTIF('ENTRY '!V2:V1208,"v")=0,"",(COUNTIF('ENTRY '!V2:V1208,"v")))</f>
        <v/>
      </c>
      <c r="I12" s="86" t="str">
        <f>IF(COUNTIF('ENTRY '!W2:W1208,"v")=0,"",(COUNTIF('ENTRY '!W2:W1208,"v")))</f>
        <v/>
      </c>
      <c r="J12" s="86" t="str">
        <f>IF(COUNTIF('ENTRY '!X2:X1208,"v")=0,"",(COUNTIF('ENTRY '!X2:X1208,"v")))</f>
        <v/>
      </c>
      <c r="K12" s="86" t="str">
        <f>IF(COUNTIF('ENTRY '!Y2:Y1208,"v")=0,"",(COUNTIF('ENTRY '!Y2:Y1208,"v")))</f>
        <v/>
      </c>
      <c r="L12" s="86" t="str">
        <f>IF(COUNTIF('ENTRY '!Z2:Z1208,"v")=0,"",(COUNTIF('ENTRY '!Z2:Z1208,"v")))</f>
        <v/>
      </c>
      <c r="M12" s="86" t="str">
        <f>IF(COUNTIF('ENTRY '!AA2:AA1208,"v")=0,"",(COUNTIF('ENTRY '!AA2:AA1208,"v")))</f>
        <v/>
      </c>
      <c r="N12" s="86" t="str">
        <f>IF(COUNTIF('ENTRY '!AB2:AB1208,"v")=0,"",(COUNTIF('ENTRY '!AB2:AB1208,"v")))</f>
        <v/>
      </c>
      <c r="O12" s="86" t="str">
        <f>IF(COUNTIF('ENTRY '!AC2:AC1208,"v")=0,"",(COUNTIF('ENTRY '!AC2:AC1208,"v")))</f>
        <v/>
      </c>
      <c r="P12" s="86" t="str">
        <f>IF(COUNTIF('ENTRY '!AD2:AD1208,"v")=0,"",(COUNTIF('ENTRY '!AD2:AD1208,"v")))</f>
        <v/>
      </c>
      <c r="Q12" s="86" t="str">
        <f>IF(COUNTIF('ENTRY '!AE2:AE1208,"v")=0,"",(COUNTIF('ENTRY '!AE2:AE1208,"v")))</f>
        <v/>
      </c>
      <c r="R12" s="86" t="str">
        <f>IF(COUNTIF('ENTRY '!AF2:AF1208,"v")=0,"",(COUNTIF('ENTRY '!AF2:AF1208,"v")))</f>
        <v/>
      </c>
      <c r="S12" s="86" t="str">
        <f>IF(COUNTIF('ENTRY '!AG2:AG1208,"v")=0,"",(COUNTIF('ENTRY '!AG2:AG1208,"v")))</f>
        <v/>
      </c>
      <c r="T12" s="86" t="str">
        <f>IF(COUNTIF('ENTRY '!AH2:AH1208,"v")=0,"",(COUNTIF('ENTRY '!AH2:AH1208,"v")))</f>
        <v/>
      </c>
      <c r="U12" s="86" t="str">
        <f>IF(COUNTIF('ENTRY '!AI2:AI1208,"v")=0,"",(COUNTIF('ENTRY '!AI2:AI1208,"v")))</f>
        <v/>
      </c>
      <c r="V12" s="86" t="str">
        <f>IF(COUNTIF('ENTRY '!AJ2:AJ1208,"v")=0,"",(COUNTIF('ENTRY '!AJ2:AJ1208,"v")))</f>
        <v/>
      </c>
      <c r="W12" s="86" t="str">
        <f>IF(COUNTIF('ENTRY '!AK2:AK1208,"v")=0,"",(COUNTIF('ENTRY '!AK2:AK1208,"v")))</f>
        <v/>
      </c>
      <c r="X12" s="86" t="str">
        <f>IF(COUNTIF('ENTRY '!AL2:AL1208,"v")=0,"",(COUNTIF('ENTRY '!AL2:AL1208,"v")))</f>
        <v/>
      </c>
      <c r="Y12" s="86" t="str">
        <f>IF(COUNTIF('ENTRY '!AM2:AM1208,"v")=0,"",(COUNTIF('ENTRY '!AM2:AM1208,"v")))</f>
        <v/>
      </c>
      <c r="Z12" s="86" t="str">
        <f>IF(COUNTIF('ENTRY '!AN2:AN1208,"v")=0,"",(COUNTIF('ENTRY '!AN2:AN1208,"v")))</f>
        <v/>
      </c>
      <c r="AA12" s="86" t="str">
        <f>IF(COUNTIF('ENTRY '!AO2:AO1208,"v")=0,"",(COUNTIF('ENTRY '!AO2:AO1208,"v")))</f>
        <v/>
      </c>
      <c r="AB12" s="86" t="str">
        <f>IF(COUNTIF('ENTRY '!AP2:AP1208,"v")=0,"",(COUNTIF('ENTRY '!AP2:AP1208,"v")))</f>
        <v/>
      </c>
      <c r="AC12" s="86" t="str">
        <f>IF(COUNTIF('ENTRY '!AQ2:AQ1208,"v")=0,"",(COUNTIF('ENTRY '!AQ2:AQ1208,"v")))</f>
        <v/>
      </c>
      <c r="AD12" s="86" t="str">
        <f>IF(COUNTIF('ENTRY '!AR2:AR1208,"v")=0,"",(COUNTIF('ENTRY '!AR2:AR1208,"v")))</f>
        <v/>
      </c>
      <c r="AE12" s="86" t="str">
        <f>IF(COUNTIF('ENTRY '!AS2:AS1208,"v")=0,"",(COUNTIF('ENTRY '!AS2:AS1208,"v")))</f>
        <v/>
      </c>
      <c r="AF12" s="86" t="str">
        <f>IF(COUNTIF('ENTRY '!AT2:AT1208,"v")=0,"",(COUNTIF('ENTRY '!AT2:AT1208,"v")))</f>
        <v/>
      </c>
      <c r="AG12" s="86" t="str">
        <f>IF(COUNTIF('ENTRY '!AU2:AU1208,"v")=0,"",(COUNTIF('ENTRY '!AU2:AU1208,"v")))</f>
        <v/>
      </c>
      <c r="AH12" s="86" t="str">
        <f>IF(COUNTIF('ENTRY '!AV2:AV1208,"v")=0,"",(COUNTIF('ENTRY '!AV2:AV1208,"v")))</f>
        <v/>
      </c>
      <c r="AI12" s="86" t="str">
        <f>IF(COUNTIF('ENTRY '!AW2:AW1208,"v")=0,"",(COUNTIF('ENTRY '!AW2:AW1208,"v")))</f>
        <v/>
      </c>
      <c r="AJ12" s="86" t="str">
        <f>IF(COUNTIF('ENTRY '!AX2:AX1208,"v")=0,"",(COUNTIF('ENTRY '!AX2:AX1208,"v")))</f>
        <v/>
      </c>
      <c r="AK12" s="86" t="str">
        <f>IF(COUNTIF('ENTRY '!AY2:AY1208,"v")=0,"",(COUNTIF('ENTRY '!AY2:AY1208,"v")))</f>
        <v/>
      </c>
      <c r="AL12" s="86" t="str">
        <f>IF(COUNTIF('ENTRY '!AZ2:AZ1208,"v")=0,"",(COUNTIF('ENTRY '!AZ2:AZ1208,"v")))</f>
        <v/>
      </c>
      <c r="AM12" s="86" t="str">
        <f>IF(COUNTIF('ENTRY '!BA2:BA1208,"v")=0,"",(COUNTIF('ENTRY '!BA2:BA1208,"v")))</f>
        <v/>
      </c>
      <c r="AN12" s="86" t="str">
        <f>IF(COUNTIF('ENTRY '!BB2:BB1208,"v")=0,"",(COUNTIF('ENTRY '!BB2:BB1208,"v")))</f>
        <v/>
      </c>
      <c r="AO12" s="86" t="str">
        <f>IF(COUNTIF('ENTRY '!BC2:BC1208,"v")=0,"",(COUNTIF('ENTRY '!BC2:BC1208,"v")))</f>
        <v/>
      </c>
      <c r="AP12" s="86" t="str">
        <f>IF(COUNTIF('ENTRY '!BD2:BD1208,"v")=0,"",(COUNTIF('ENTRY '!BD2:BD1208,"v")))</f>
        <v/>
      </c>
      <c r="AQ12" s="86" t="str">
        <f>IF(COUNTIF('ENTRY '!BE2:BE1208,"v")=0,"",(COUNTIF('ENTRY '!BE2:BE1208,"v")))</f>
        <v/>
      </c>
      <c r="AR12" s="86" t="str">
        <f>IF(COUNTIF('ENTRY '!BF2:BF1208,"v")=0,"",(COUNTIF('ENTRY '!BF2:BF1208,"v")))</f>
        <v/>
      </c>
      <c r="AS12" s="86" t="str">
        <f>IF(COUNTIF('ENTRY '!BG2:BG1208,"v")=0,"",(COUNTIF('ENTRY '!BG2:BG1208,"v")))</f>
        <v/>
      </c>
      <c r="AT12" s="86" t="str">
        <f>IF(COUNTIF('ENTRY '!BH2:BH1208,"v")=0,"",(COUNTIF('ENTRY '!BH2:BH1208,"v")))</f>
        <v/>
      </c>
      <c r="AU12" s="86" t="str">
        <f>IF(COUNTIF('ENTRY '!BI2:BI1208,"v")=0,"",(COUNTIF('ENTRY '!BI2:BI1208,"v")))</f>
        <v/>
      </c>
      <c r="AV12" s="86" t="str">
        <f>IF(COUNTIF('ENTRY '!BJ2:BJ1208,"v")=0,"",(COUNTIF('ENTRY '!BJ2:BJ1208,"v")))</f>
        <v/>
      </c>
      <c r="AW12" s="86" t="str">
        <f>IF(COUNTIF('ENTRY '!BK2:BK1208,"v")=0,"",(COUNTIF('ENTRY '!BK2:BK1208,"v")))</f>
        <v/>
      </c>
      <c r="AX12" s="86" t="str">
        <f>IF(COUNTIF('ENTRY '!BL2:BL1208,"v")=0,"",(COUNTIF('ENTRY '!BL2:BL1208,"v")))</f>
        <v/>
      </c>
      <c r="AY12" s="86" t="str">
        <f>IF(COUNTIF('ENTRY '!BM2:BM1208,"v")=0,"",(COUNTIF('ENTRY '!BM2:BM1208,"v")))</f>
        <v/>
      </c>
      <c r="AZ12" s="86" t="str">
        <f>IF(COUNTIF('ENTRY '!BN2:BN1208,"v")=0,"",(COUNTIF('ENTRY '!BN2:BN1208,"v")))</f>
        <v/>
      </c>
      <c r="BA12" s="86" t="str">
        <f>IF(COUNTIF('ENTRY '!BO2:BO1208,"v")=0,"",(COUNTIF('ENTRY '!BO2:BO1208,"v")))</f>
        <v/>
      </c>
      <c r="BB12" s="86" t="str">
        <f>IF(COUNTIF('ENTRY '!BP2:BP1208,"v")=0,"",(COUNTIF('ENTRY '!BP2:BP1208,"v")))</f>
        <v/>
      </c>
      <c r="BC12" s="86" t="str">
        <f>IF(COUNTIF('ENTRY '!BQ2:BQ1208,"v")=0,"",(COUNTIF('ENTRY '!BQ2:BQ1208,"v")))</f>
        <v/>
      </c>
      <c r="BD12" s="86" t="str">
        <f>IF(COUNTIF('ENTRY '!BR2:BR1208,"v")=0,"",(COUNTIF('ENTRY '!BR2:BR1208,"v")))</f>
        <v/>
      </c>
      <c r="BE12" s="86" t="str">
        <f>IF(COUNTIF('ENTRY '!BS2:BS1208,"v")=0,"",(COUNTIF('ENTRY '!BS2:BS1208,"v")))</f>
        <v/>
      </c>
      <c r="BF12" s="86" t="str">
        <f>IF(COUNTIF('ENTRY '!BT2:BT1208,"v")=0,"",(COUNTIF('ENTRY '!BT2:BT1208,"v")))</f>
        <v/>
      </c>
      <c r="BG12" s="86" t="str">
        <f>IF(COUNTIF('ENTRY '!BU2:BU1208,"v")=0,"",(COUNTIF('ENTRY '!BU2:BU1208,"v")))</f>
        <v/>
      </c>
      <c r="BH12" s="86" t="str">
        <f>IF(COUNTIF('ENTRY '!BV2:BV1208,"v")=0,"",(COUNTIF('ENTRY '!BV2:BV1208,"v")))</f>
        <v/>
      </c>
      <c r="BI12" s="86" t="str">
        <f>IF(COUNTIF('ENTRY '!BW2:BW1208,"v")=0,"",(COUNTIF('ENTRY '!BW2:BW1208,"v")))</f>
        <v/>
      </c>
      <c r="BJ12" s="86" t="str">
        <f>IF(COUNTIF('ENTRY '!BX2:BX1208,"v")=0,"",(COUNTIF('ENTRY '!BX2:BX1208,"v")))</f>
        <v/>
      </c>
      <c r="BK12" s="86" t="str">
        <f>IF(COUNTIF('ENTRY '!BY2:BY1208,"v")=0,"",(COUNTIF('ENTRY '!BY2:BY1208,"v")))</f>
        <v/>
      </c>
      <c r="BL12" s="86" t="str">
        <f>IF(COUNTIF('ENTRY '!BZ2:BZ1208,"v")=0,"",(COUNTIF('ENTRY '!BZ2:BZ1208,"v")))</f>
        <v/>
      </c>
      <c r="BM12" s="86" t="str">
        <f>IF(COUNTIF('ENTRY '!CA2:CA1208,"v")=0,"",(COUNTIF('ENTRY '!CA2:CA1208,"v")))</f>
        <v/>
      </c>
      <c r="BN12" s="86" t="str">
        <f>IF(COUNTIF('ENTRY '!CB2:CB1208,"v")=0,"",(COUNTIF('ENTRY '!CB2:CB1208,"v")))</f>
        <v/>
      </c>
      <c r="BO12" s="86" t="str">
        <f>IF(COUNTIF('ENTRY '!CC2:CC1208,"v")=0,"",(COUNTIF('ENTRY '!CC2:CC1208,"v")))</f>
        <v/>
      </c>
      <c r="BP12" s="86" t="str">
        <f>IF(COUNTIF('ENTRY '!CD2:CD1208,"v")=0,"",(COUNTIF('ENTRY '!CD2:CD1208,"v")))</f>
        <v/>
      </c>
      <c r="BQ12" s="86" t="str">
        <f>IF(COUNTIF('ENTRY '!CE2:CE1208,"v")=0,"",(COUNTIF('ENTRY '!CE2:CE1208,"v")))</f>
        <v/>
      </c>
      <c r="BR12" s="86" t="str">
        <f>IF(COUNTIF('ENTRY '!CF2:CF1208,"v")=0,"",(COUNTIF('ENTRY '!CF2:CF1208,"v")))</f>
        <v/>
      </c>
      <c r="BS12" s="86" t="str">
        <f>IF(COUNTIF('ENTRY '!CG2:CG1208,"v")=0,"",(COUNTIF('ENTRY '!CG2:CG1208,"v")))</f>
        <v/>
      </c>
      <c r="BT12" s="86" t="str">
        <f>IF(COUNTIF('ENTRY '!CH2:CH1208,"v")=0,"",(COUNTIF('ENTRY '!CH2:CH1208,"v")))</f>
        <v/>
      </c>
      <c r="BU12" s="86" t="str">
        <f>IF(COUNTIF('ENTRY '!CI2:CI1208,"v")=0,"",(COUNTIF('ENTRY '!CI2:CI1208,"v")))</f>
        <v/>
      </c>
      <c r="BV12" s="86" t="str">
        <f>IF(COUNTIF('ENTRY '!CJ2:CJ1208,"v")=0,"",(COUNTIF('ENTRY '!CJ2:CJ1208,"v")))</f>
        <v/>
      </c>
      <c r="BW12" s="86" t="str">
        <f>IF(COUNTIF('ENTRY '!CK2:CK1208,"v")=0,"",(COUNTIF('ENTRY '!CK2:CK1208,"v")))</f>
        <v/>
      </c>
      <c r="BX12" s="86" t="str">
        <f>IF(COUNTIF('ENTRY '!CL2:CL1208,"v")=0,"",(COUNTIF('ENTRY '!CL2:CL1208,"v")))</f>
        <v/>
      </c>
      <c r="BY12" s="86" t="str">
        <f>IF(COUNTIF('ENTRY '!CM2:CM1208,"v")=0,"",(COUNTIF('ENTRY '!CM2:CM1208,"v")))</f>
        <v/>
      </c>
      <c r="BZ12" s="86" t="str">
        <f>IF(COUNTIF('ENTRY '!CN2:CN1208,"v")=0,"",(COUNTIF('ENTRY '!CN2:CN1208,"v")))</f>
        <v/>
      </c>
      <c r="CA12" s="86" t="str">
        <f>IF(COUNTIF('ENTRY '!CO2:CO1208,"v")=0,"",(COUNTIF('ENTRY '!CO2:CO1208,"v")))</f>
        <v/>
      </c>
      <c r="CB12" s="86" t="str">
        <f>IF(COUNTIF('ENTRY '!CP2:CP1208,"v")=0,"",(COUNTIF('ENTRY '!CP2:CP1208,"v")))</f>
        <v/>
      </c>
      <c r="CC12" s="86" t="str">
        <f>IF(COUNTIF('ENTRY '!CQ2:CQ1208,"v")=0,"",(COUNTIF('ENTRY '!CQ2:CQ1208,"v")))</f>
        <v/>
      </c>
      <c r="CD12" s="86" t="str">
        <f>IF(COUNTIF('ENTRY '!CR2:CR1208,"v")=0,"",(COUNTIF('ENTRY '!CR2:CR1208,"v")))</f>
        <v/>
      </c>
      <c r="CE12" s="86" t="str">
        <f>IF(COUNTIF('ENTRY '!CS2:CS1208,"v")=0,"",(COUNTIF('ENTRY '!CS2:CS1208,"v")))</f>
        <v/>
      </c>
      <c r="CF12" s="86" t="str">
        <f>IF(COUNTIF('ENTRY '!CT2:CT1208,"v")=0,"",(COUNTIF('ENTRY '!CT2:CT1208,"v")))</f>
        <v/>
      </c>
      <c r="CG12" s="86" t="str">
        <f>IF(COUNTIF('ENTRY '!CU2:CU1208,"v")=0,"",(COUNTIF('ENTRY '!CU2:CU1208,"v")))</f>
        <v/>
      </c>
      <c r="CH12" s="86" t="str">
        <f>IF(COUNTIF('ENTRY '!CV2:CV1208,"v")=0,"",(COUNTIF('ENTRY '!CV2:CV1208,"v")))</f>
        <v/>
      </c>
      <c r="CI12" s="86" t="str">
        <f>IF(COUNTIF('ENTRY '!CW2:CW1208,"v")=0,"",(COUNTIF('ENTRY '!CW2:CW1208,"v")))</f>
        <v/>
      </c>
      <c r="CJ12" s="86" t="str">
        <f>IF(COUNTIF('ENTRY '!CX2:CX1208,"v")=0,"",(COUNTIF('ENTRY '!CX2:CX1208,"v")))</f>
        <v/>
      </c>
      <c r="CK12" s="86" t="str">
        <f>IF(COUNTIF('ENTRY '!CY2:CY1208,"v")=0,"",(COUNTIF('ENTRY '!CY2:CY1208,"v")))</f>
        <v/>
      </c>
      <c r="CL12" s="86" t="str">
        <f>IF(COUNTIF('ENTRY '!CZ2:CZ1208,"v")=0,"",(COUNTIF('ENTRY '!CZ2:CZ1208,"v")))</f>
        <v/>
      </c>
      <c r="CM12" s="86" t="str">
        <f>IF(COUNTIF('ENTRY '!DA2:DA1208,"v")=0,"",(COUNTIF('ENTRY '!DA2:DA1208,"v")))</f>
        <v/>
      </c>
      <c r="CN12" s="86" t="str">
        <f>IF(COUNTIF('ENTRY '!DB2:DB1208,"v")=0,"",(COUNTIF('ENTRY '!DB2:DB1208,"v")))</f>
        <v/>
      </c>
      <c r="CO12" s="86" t="str">
        <f>IF(COUNTIF('ENTRY '!DC2:DC1208,"v")=0,"",(COUNTIF('ENTRY '!DC2:DC1208,"v")))</f>
        <v/>
      </c>
      <c r="CP12" s="86" t="str">
        <f>IF(COUNTIF('ENTRY '!DD2:DD1208,"v")=0,"",(COUNTIF('ENTRY '!DD2:DD1208,"v")))</f>
        <v/>
      </c>
      <c r="CQ12" s="86" t="str">
        <f>IF(COUNTIF('ENTRY '!DE2:DE1208,"v")=0,"",(COUNTIF('ENTRY '!DE2:DE1208,"v")))</f>
        <v/>
      </c>
      <c r="CR12" s="86" t="str">
        <f>IF(COUNTIF('ENTRY '!DF2:DF1208,"v")=0,"",(COUNTIF('ENTRY '!DF2:DF1208,"v")))</f>
        <v/>
      </c>
      <c r="CS12" s="86" t="str">
        <f>IF(COUNTIF('ENTRY '!DG2:DG1208,"v")=0,"",(COUNTIF('ENTRY '!DG2:DG1208,"v")))</f>
        <v/>
      </c>
      <c r="CT12" s="86" t="str">
        <f>IF(COUNTIF('ENTRY '!DH2:DH1208,"v")=0,"",(COUNTIF('ENTRY '!DH2:DH1208,"v")))</f>
        <v/>
      </c>
      <c r="CU12" s="86" t="str">
        <f>IF(COUNTIF('ENTRY '!DI2:DI1208,"v")=0,"",(COUNTIF('ENTRY '!DI2:DI1208,"v")))</f>
        <v/>
      </c>
      <c r="CV12" s="86" t="str">
        <f>IF(COUNTIF('ENTRY '!DJ2:DJ1208,"v")=0,"",(COUNTIF('ENTRY '!DJ2:DJ1208,"v")))</f>
        <v/>
      </c>
      <c r="CW12" s="86" t="str">
        <f>IF(COUNTIF('ENTRY '!DK2:DK1208,"v")=0,"",(COUNTIF('ENTRY '!DK2:DK1208,"v")))</f>
        <v/>
      </c>
      <c r="CX12" s="86" t="str">
        <f>IF(COUNTIF('ENTRY '!DL2:DL1208,"v")=0,"",(COUNTIF('ENTRY '!DL2:DL1208,"v")))</f>
        <v/>
      </c>
      <c r="CY12" s="86" t="str">
        <f>IF(COUNTIF('ENTRY '!DM2:DM1208,"v")=0,"",(COUNTIF('ENTRY '!DM2:DM1208,"v")))</f>
        <v/>
      </c>
      <c r="CZ12" s="86" t="str">
        <f>IF(COUNTIF('ENTRY '!DN2:DN1208,"v")=0,"",(COUNTIF('ENTRY '!DN2:DN1208,"v")))</f>
        <v/>
      </c>
      <c r="DA12" s="86" t="str">
        <f>IF(COUNTIF('ENTRY '!DO2:DO1208,"v")=0,"",(COUNTIF('ENTRY '!DO2:DO1208,"v")))</f>
        <v/>
      </c>
      <c r="DB12" s="86" t="str">
        <f>IF(COUNTIF('ENTRY '!DP2:DP1208,"v")=0,"",(COUNTIF('ENTRY '!DP2:DP1208,"v")))</f>
        <v/>
      </c>
      <c r="DC12" s="86" t="str">
        <f>IF(COUNTIF('ENTRY '!DQ2:DQ1208,"v")=0,"",(COUNTIF('ENTRY '!DQ2:DQ1208,"v")))</f>
        <v/>
      </c>
      <c r="DD12" s="86" t="str">
        <f>IF(COUNTIF('ENTRY '!DR2:DR1208,"v")=0,"",(COUNTIF('ENTRY '!DR2:DR1208,"v")))</f>
        <v/>
      </c>
      <c r="DE12" s="86" t="str">
        <f>IF(COUNTIF('ENTRY '!DS2:DS1208,"v")=0,"",(COUNTIF('ENTRY '!DS2:DS1208,"v")))</f>
        <v/>
      </c>
      <c r="DF12" s="86" t="str">
        <f>IF(COUNTIF('ENTRY '!DT2:DT1208,"v")=0,"",(COUNTIF('ENTRY '!DT2:DT1208,"v")))</f>
        <v/>
      </c>
      <c r="DG12" s="86" t="str">
        <f>IF(COUNTIF('ENTRY '!DU2:DU1208,"v")=0,"",(COUNTIF('ENTRY '!DU2:DU1208,"v")))</f>
        <v/>
      </c>
      <c r="DH12" s="86" t="str">
        <f>IF(COUNTIF('ENTRY '!DV2:DV1208,"v")=0,"",(COUNTIF('ENTRY '!DV2:DV1208,"v")))</f>
        <v/>
      </c>
      <c r="DI12" s="86" t="str">
        <f>IF(COUNTIF('ENTRY '!DW2:DW1208,"v")=0,"",(COUNTIF('ENTRY '!DW2:DW1208,"v")))</f>
        <v/>
      </c>
      <c r="DJ12" s="86" t="str">
        <f>IF(COUNTIF('ENTRY '!DX2:DX1208,"v")=0,"",(COUNTIF('ENTRY '!DX2:DX1208,"v")))</f>
        <v/>
      </c>
      <c r="DK12" s="86" t="str">
        <f>IF(COUNTIF('ENTRY '!DY2:DY1208,"v")=0,"",(COUNTIF('ENTRY '!DY2:DY1208,"v")))</f>
        <v/>
      </c>
      <c r="DL12" s="86" t="str">
        <f>IF(COUNTIF('ENTRY '!DZ2:DZ1208,"v")=0,"",(COUNTIF('ENTRY '!DZ2:DZ1208,"v")))</f>
        <v/>
      </c>
      <c r="DM12" s="86" t="str">
        <f>IF(COUNTIF('ENTRY '!EA2:EA1208,"v")=0,"",(COUNTIF('ENTRY '!EA2:EA1208,"v")))</f>
        <v/>
      </c>
      <c r="DN12" s="86" t="str">
        <f>IF(COUNTIF('ENTRY '!EB2:EB1208,"v")=0,"",(COUNTIF('ENTRY '!EB2:EB1208,"v")))</f>
        <v/>
      </c>
      <c r="DO12" s="86" t="str">
        <f>IF(COUNTIF('ENTRY '!EC2:EC1208,"v")=0,"",(COUNTIF('ENTRY '!EC2:EC1208,"v")))</f>
        <v/>
      </c>
      <c r="DP12" s="86" t="str">
        <f>IF(COUNTIF('ENTRY '!ED2:ED1208,"v")=0,"",(COUNTIF('ENTRY '!ED2:ED1208,"v")))</f>
        <v/>
      </c>
      <c r="DQ12" s="86" t="str">
        <f>IF(COUNTIF('ENTRY '!EE2:EE1208,"v")=0,"",(COUNTIF('ENTRY '!EE2:EE1208,"v")))</f>
        <v/>
      </c>
      <c r="DR12" s="86" t="str">
        <f>IF(COUNTIF('ENTRY '!EF2:EF1208,"v")=0,"",(COUNTIF('ENTRY '!EF2:EF1208,"v")))</f>
        <v/>
      </c>
      <c r="DS12" s="86" t="str">
        <f>IF(COUNTIF('ENTRY '!EG2:EG1208,"v")=0,"",(COUNTIF('ENTRY '!EG2:EG1208,"v")))</f>
        <v/>
      </c>
      <c r="DT12" s="86" t="str">
        <f>IF(COUNTIF('ENTRY '!EH2:EH1208,"v")=0,"",(COUNTIF('ENTRY '!EH2:EH1208,"v")))</f>
        <v/>
      </c>
      <c r="DU12" s="86" t="str">
        <f>IF(COUNTIF('ENTRY '!EI2:EI1208,"v")=0,"",(COUNTIF('ENTRY '!EI2:EI1208,"v")))</f>
        <v/>
      </c>
      <c r="DV12" s="86" t="str">
        <f>IF(COUNTIF('ENTRY '!EJ2:EJ1208,"v")=0,"",(COUNTIF('ENTRY '!EJ2:EJ1208,"v")))</f>
        <v/>
      </c>
      <c r="DW12" s="86" t="str">
        <f>IF(COUNTIF('ENTRY '!EK2:EK1208,"v")=0,"",(COUNTIF('ENTRY '!EK2:EK1208,"v")))</f>
        <v/>
      </c>
      <c r="DX12" s="86" t="str">
        <f>IF(COUNTIF('ENTRY '!EL2:EL1208,"v")=0,"",(COUNTIF('ENTRY '!EL2:EL1208,"v")))</f>
        <v/>
      </c>
      <c r="DY12" s="86" t="str">
        <f>IF(COUNTIF('ENTRY '!EM2:EM1208,"v")=0,"",(COUNTIF('ENTRY '!EM2:EM1208,"v")))</f>
        <v/>
      </c>
      <c r="DZ12" s="86" t="str">
        <f>IF(COUNTIF('ENTRY '!EN2:EN1208,"v")=0,"",(COUNTIF('ENTRY '!EN2:EN1208,"v")))</f>
        <v/>
      </c>
      <c r="EA12" s="86" t="str">
        <f>IF(COUNTIF('ENTRY '!EO2:EO1208,"v")=0,"",(COUNTIF('ENTRY '!EO2:EO1208,"v")))</f>
        <v/>
      </c>
      <c r="EB12" s="86" t="str">
        <f>IF(COUNTIF('ENTRY '!EP2:EP1208,"v")=0,"",(COUNTIF('ENTRY '!EP2:EP1208,"v")))</f>
        <v/>
      </c>
      <c r="EC12" s="86" t="str">
        <f>IF(COUNTIF('ENTRY '!EQ2:EQ1208,"v")=0,"",(COUNTIF('ENTRY '!EQ2:EQ1208,"v")))</f>
        <v/>
      </c>
      <c r="ED12" s="86" t="str">
        <f>IF(COUNTIF('ENTRY '!ER2:ER1208,"v")=0,"",(COUNTIF('ENTRY '!ER2:ER1208,"v")))</f>
        <v/>
      </c>
      <c r="EE12" s="86" t="str">
        <f>IF(COUNTIF('ENTRY '!ES2:ES1208,"v")=0,"",(COUNTIF('ENTRY '!ES2:ES1208,"v")))</f>
        <v/>
      </c>
      <c r="EF12" s="86" t="str">
        <f>IF(COUNTIF('ENTRY '!ET2:ET1208,"v")=0,"",(COUNTIF('ENTRY '!ET2:ET1208,"v")))</f>
        <v/>
      </c>
      <c r="EG12" s="86" t="str">
        <f>IF(COUNTIF('ENTRY '!EU2:EU1208,"v")=0,"",(COUNTIF('ENTRY '!EU2:EU1208,"v")))</f>
        <v/>
      </c>
      <c r="EH12" s="86" t="str">
        <f>IF(COUNTIF('ENTRY '!EV2:EV1208,"v")=0,"",(COUNTIF('ENTRY '!EV2:EV1208,"v")))</f>
        <v/>
      </c>
      <c r="EI12" s="86" t="str">
        <f>IF(COUNTIF('ENTRY '!EW2:EW1208,"v")=0,"",(COUNTIF('ENTRY '!EW2:EW1208,"v")))</f>
        <v/>
      </c>
      <c r="EJ12" s="86" t="str">
        <f>IF(COUNTIF('ENTRY '!EX2:EX1208,"v")=0,"",(COUNTIF('ENTRY '!EX2:EX1208,"v")))</f>
        <v/>
      </c>
      <c r="EK12" s="86" t="str">
        <f>IF(COUNTIF('ENTRY '!EY2:EY1208,"v")=0,"",(COUNTIF('ENTRY '!EY2:EY1208,"v")))</f>
        <v/>
      </c>
      <c r="EL12" s="86" t="str">
        <f>IF(COUNTIF('ENTRY '!EZ2:EZ1208,"v")=0,"",(COUNTIF('ENTRY '!EZ2:EZ1208,"v")))</f>
        <v/>
      </c>
      <c r="EM12" s="86" t="str">
        <f>IF(COUNTIF('ENTRY '!FA2:FA1208,"v")=0,"",(COUNTIF('ENTRY '!FA2:FA1208,"v")))</f>
        <v/>
      </c>
      <c r="EN12" s="86" t="str">
        <f>IF(COUNTIF('ENTRY '!FB2:FB1208,"v")=0,"",(COUNTIF('ENTRY '!FB2:FB1208,"v")))</f>
        <v/>
      </c>
      <c r="EO12" s="86" t="str">
        <f>IF(COUNTIF('ENTRY '!FC2:FC1208,"v")=0,"",(COUNTIF('ENTRY '!FC2:FC1208,"v")))</f>
        <v/>
      </c>
      <c r="EP12" s="86" t="str">
        <f>IF(COUNTIF('ENTRY '!FD2:FD1208,"v")=0,"",(COUNTIF('ENTRY '!FD2:FD1208,"v")))</f>
        <v/>
      </c>
      <c r="EQ12" s="86" t="str">
        <f>IF(COUNTIF('ENTRY '!FE2:FE1208,"v")=0,"",(COUNTIF('ENTRY '!FE2:FE1208,"v")))</f>
        <v/>
      </c>
      <c r="ER12" s="86" t="str">
        <f>IF(COUNTIF('ENTRY '!FF2:FF1208,"v")=0,"",(COUNTIF('ENTRY '!FF2:FF1208,"v")))</f>
        <v/>
      </c>
      <c r="ES12" s="86" t="str">
        <f>IF(COUNTIF('ENTRY '!FG2:FG1208,"v")=0,"",(COUNTIF('ENTRY '!FG2:FG1208,"v")))</f>
        <v/>
      </c>
      <c r="ET12" s="86" t="str">
        <f>IF(COUNTIF('ENTRY '!FH2:FH1208,"v")=0,"",(COUNTIF('ENTRY '!FH2:FH1208,"v")))</f>
        <v/>
      </c>
      <c r="EU12" s="86" t="str">
        <f>IF(COUNTIF('ENTRY '!FI2:FI1208,"v")=0,"",(COUNTIF('ENTRY '!FI2:FI1208,"v")))</f>
        <v/>
      </c>
      <c r="EV12" s="86" t="str">
        <f>IF(COUNTIF('ENTRY '!FJ2:FJ1208,"v")=0,"",(COUNTIF('ENTRY '!FJ2:FJ1208,"v")))</f>
        <v/>
      </c>
      <c r="EW12" s="86" t="str">
        <f>IF(COUNTIF('ENTRY '!FK2:FK1208,"v")=0,"",(COUNTIF('ENTRY '!FK2:FK1208,"v")))</f>
        <v/>
      </c>
      <c r="EX12" s="86" t="str">
        <f>IF(COUNTIF('ENTRY '!FL2:FL1208,"v")=0,"",(COUNTIF('ENTRY '!FL2:FL1208,"v")))</f>
        <v/>
      </c>
      <c r="EY12" s="86" t="str">
        <f>IF(COUNTIF('ENTRY '!FM2:FM1208,"v")=0,"",(COUNTIF('ENTRY '!FM2:FM1208,"v")))</f>
        <v/>
      </c>
    </row>
    <row r="13" spans="1:156" s="87" customFormat="1">
      <c r="B13" s="88" t="s">
        <v>36</v>
      </c>
      <c r="C13" s="89"/>
      <c r="D13" s="70" t="str">
        <f t="shared" ref="D13:AI13" si="16">IF((OR(D11&lt;&gt;"",D12&lt;&gt;"")),"present","")</f>
        <v/>
      </c>
      <c r="E13" s="70" t="str">
        <f t="shared" si="16"/>
        <v>present</v>
      </c>
      <c r="F13" s="70" t="str">
        <f t="shared" si="16"/>
        <v/>
      </c>
      <c r="G13" s="70" t="str">
        <f t="shared" si="16"/>
        <v/>
      </c>
      <c r="H13" s="70" t="str">
        <f t="shared" si="16"/>
        <v/>
      </c>
      <c r="I13" s="70" t="str">
        <f t="shared" si="16"/>
        <v/>
      </c>
      <c r="J13" s="70" t="str">
        <f t="shared" si="16"/>
        <v/>
      </c>
      <c r="K13" s="70" t="str">
        <f t="shared" si="16"/>
        <v/>
      </c>
      <c r="L13" s="70" t="str">
        <f t="shared" si="16"/>
        <v/>
      </c>
      <c r="M13" s="70" t="str">
        <f t="shared" si="16"/>
        <v/>
      </c>
      <c r="N13" s="70" t="str">
        <f t="shared" si="16"/>
        <v/>
      </c>
      <c r="O13" s="70" t="str">
        <f t="shared" si="16"/>
        <v/>
      </c>
      <c r="P13" s="70" t="str">
        <f t="shared" si="16"/>
        <v/>
      </c>
      <c r="Q13" s="70" t="str">
        <f t="shared" si="16"/>
        <v/>
      </c>
      <c r="R13" s="70" t="str">
        <f t="shared" si="16"/>
        <v/>
      </c>
      <c r="S13" s="70" t="str">
        <f t="shared" si="16"/>
        <v/>
      </c>
      <c r="T13" s="70" t="str">
        <f t="shared" si="16"/>
        <v/>
      </c>
      <c r="U13" s="70" t="str">
        <f t="shared" si="16"/>
        <v/>
      </c>
      <c r="V13" s="70" t="str">
        <f t="shared" si="16"/>
        <v/>
      </c>
      <c r="W13" s="70" t="str">
        <f t="shared" si="16"/>
        <v/>
      </c>
      <c r="X13" s="70" t="str">
        <f t="shared" si="16"/>
        <v/>
      </c>
      <c r="Y13" s="70" t="str">
        <f t="shared" si="16"/>
        <v/>
      </c>
      <c r="Z13" s="70" t="str">
        <f t="shared" si="16"/>
        <v/>
      </c>
      <c r="AA13" s="70" t="str">
        <f t="shared" si="16"/>
        <v/>
      </c>
      <c r="AB13" s="70" t="str">
        <f t="shared" si="16"/>
        <v/>
      </c>
      <c r="AC13" s="70" t="str">
        <f t="shared" si="16"/>
        <v/>
      </c>
      <c r="AD13" s="70" t="str">
        <f t="shared" si="16"/>
        <v/>
      </c>
      <c r="AE13" s="70" t="str">
        <f t="shared" si="16"/>
        <v/>
      </c>
      <c r="AF13" s="70" t="str">
        <f t="shared" si="16"/>
        <v/>
      </c>
      <c r="AG13" s="70" t="str">
        <f t="shared" si="16"/>
        <v/>
      </c>
      <c r="AH13" s="70" t="str">
        <f t="shared" si="16"/>
        <v/>
      </c>
      <c r="AI13" s="70" t="str">
        <f t="shared" si="16"/>
        <v/>
      </c>
      <c r="AJ13" s="70" t="str">
        <f t="shared" ref="AJ13:BO13" si="17">IF((OR(AJ11&lt;&gt;"",AJ12&lt;&gt;"")),"present","")</f>
        <v/>
      </c>
      <c r="AK13" s="70" t="str">
        <f t="shared" si="17"/>
        <v/>
      </c>
      <c r="AL13" s="70" t="str">
        <f t="shared" si="17"/>
        <v/>
      </c>
      <c r="AM13" s="70" t="str">
        <f t="shared" si="17"/>
        <v/>
      </c>
      <c r="AN13" s="70" t="str">
        <f t="shared" si="17"/>
        <v/>
      </c>
      <c r="AO13" s="70" t="str">
        <f t="shared" si="17"/>
        <v/>
      </c>
      <c r="AP13" s="70" t="str">
        <f t="shared" si="17"/>
        <v/>
      </c>
      <c r="AQ13" s="70" t="str">
        <f t="shared" si="17"/>
        <v/>
      </c>
      <c r="AR13" s="70" t="str">
        <f t="shared" si="17"/>
        <v/>
      </c>
      <c r="AS13" s="70" t="str">
        <f t="shared" si="17"/>
        <v/>
      </c>
      <c r="AT13" s="70" t="str">
        <f t="shared" si="17"/>
        <v/>
      </c>
      <c r="AU13" s="70" t="str">
        <f t="shared" si="17"/>
        <v/>
      </c>
      <c r="AV13" s="70" t="str">
        <f t="shared" si="17"/>
        <v/>
      </c>
      <c r="AW13" s="70" t="str">
        <f t="shared" si="17"/>
        <v/>
      </c>
      <c r="AX13" s="70" t="str">
        <f t="shared" si="17"/>
        <v/>
      </c>
      <c r="AY13" s="70" t="str">
        <f t="shared" si="17"/>
        <v/>
      </c>
      <c r="AZ13" s="70" t="str">
        <f t="shared" si="17"/>
        <v/>
      </c>
      <c r="BA13" s="70" t="str">
        <f t="shared" si="17"/>
        <v/>
      </c>
      <c r="BB13" s="70" t="str">
        <f t="shared" si="17"/>
        <v/>
      </c>
      <c r="BC13" s="70" t="str">
        <f t="shared" si="17"/>
        <v/>
      </c>
      <c r="BD13" s="70" t="str">
        <f t="shared" si="17"/>
        <v/>
      </c>
      <c r="BE13" s="70" t="str">
        <f t="shared" si="17"/>
        <v/>
      </c>
      <c r="BF13" s="70" t="str">
        <f t="shared" si="17"/>
        <v/>
      </c>
      <c r="BG13" s="70" t="str">
        <f t="shared" si="17"/>
        <v/>
      </c>
      <c r="BH13" s="70" t="str">
        <f t="shared" si="17"/>
        <v/>
      </c>
      <c r="BI13" s="70" t="str">
        <f t="shared" si="17"/>
        <v/>
      </c>
      <c r="BJ13" s="70" t="str">
        <f t="shared" si="17"/>
        <v/>
      </c>
      <c r="BK13" s="70" t="str">
        <f t="shared" si="17"/>
        <v/>
      </c>
      <c r="BL13" s="70" t="str">
        <f t="shared" si="17"/>
        <v/>
      </c>
      <c r="BM13" s="70" t="str">
        <f t="shared" si="17"/>
        <v/>
      </c>
      <c r="BN13" s="70" t="str">
        <f t="shared" si="17"/>
        <v/>
      </c>
      <c r="BO13" s="70" t="str">
        <f t="shared" si="17"/>
        <v/>
      </c>
      <c r="BP13" s="70" t="str">
        <f t="shared" ref="BP13:CU13" si="18">IF((OR(BP11&lt;&gt;"",BP12&lt;&gt;"")),"present","")</f>
        <v/>
      </c>
      <c r="BQ13" s="70" t="str">
        <f t="shared" si="18"/>
        <v/>
      </c>
      <c r="BR13" s="70" t="str">
        <f t="shared" si="18"/>
        <v/>
      </c>
      <c r="BS13" s="70" t="str">
        <f t="shared" si="18"/>
        <v/>
      </c>
      <c r="BT13" s="70" t="str">
        <f t="shared" si="18"/>
        <v/>
      </c>
      <c r="BU13" s="70" t="str">
        <f t="shared" si="18"/>
        <v/>
      </c>
      <c r="BV13" s="70" t="str">
        <f t="shared" si="18"/>
        <v/>
      </c>
      <c r="BW13" s="70" t="str">
        <f t="shared" si="18"/>
        <v/>
      </c>
      <c r="BX13" s="70" t="str">
        <f t="shared" si="18"/>
        <v/>
      </c>
      <c r="BY13" s="70" t="str">
        <f t="shared" si="18"/>
        <v/>
      </c>
      <c r="BZ13" s="70" t="str">
        <f t="shared" si="18"/>
        <v/>
      </c>
      <c r="CA13" s="70" t="str">
        <f t="shared" si="18"/>
        <v/>
      </c>
      <c r="CB13" s="70" t="str">
        <f t="shared" si="18"/>
        <v/>
      </c>
      <c r="CC13" s="70" t="str">
        <f t="shared" si="18"/>
        <v/>
      </c>
      <c r="CD13" s="70" t="str">
        <f t="shared" si="18"/>
        <v/>
      </c>
      <c r="CE13" s="70" t="str">
        <f t="shared" si="18"/>
        <v/>
      </c>
      <c r="CF13" s="70" t="str">
        <f t="shared" si="18"/>
        <v/>
      </c>
      <c r="CG13" s="70" t="str">
        <f t="shared" si="18"/>
        <v/>
      </c>
      <c r="CH13" s="70" t="str">
        <f t="shared" si="18"/>
        <v/>
      </c>
      <c r="CI13" s="70" t="str">
        <f t="shared" si="18"/>
        <v/>
      </c>
      <c r="CJ13" s="70" t="str">
        <f t="shared" si="18"/>
        <v/>
      </c>
      <c r="CK13" s="70" t="str">
        <f t="shared" si="18"/>
        <v/>
      </c>
      <c r="CL13" s="70" t="str">
        <f t="shared" si="18"/>
        <v/>
      </c>
      <c r="CM13" s="70" t="str">
        <f t="shared" si="18"/>
        <v/>
      </c>
      <c r="CN13" s="70" t="str">
        <f t="shared" si="18"/>
        <v/>
      </c>
      <c r="CO13" s="70" t="str">
        <f t="shared" si="18"/>
        <v/>
      </c>
      <c r="CP13" s="70" t="str">
        <f t="shared" si="18"/>
        <v/>
      </c>
      <c r="CQ13" s="70" t="str">
        <f t="shared" si="18"/>
        <v/>
      </c>
      <c r="CR13" s="70" t="str">
        <f t="shared" si="18"/>
        <v/>
      </c>
      <c r="CS13" s="70" t="str">
        <f t="shared" si="18"/>
        <v/>
      </c>
      <c r="CT13" s="70" t="str">
        <f t="shared" si="18"/>
        <v/>
      </c>
      <c r="CU13" s="70" t="str">
        <f t="shared" si="18"/>
        <v/>
      </c>
      <c r="CV13" s="70" t="str">
        <f t="shared" ref="CV13:EA13" si="19">IF((OR(CV11&lt;&gt;"",CV12&lt;&gt;"")),"present","")</f>
        <v/>
      </c>
      <c r="CW13" s="70" t="str">
        <f t="shared" si="19"/>
        <v/>
      </c>
      <c r="CX13" s="70" t="str">
        <f t="shared" si="19"/>
        <v/>
      </c>
      <c r="CY13" s="70" t="str">
        <f t="shared" si="19"/>
        <v/>
      </c>
      <c r="CZ13" s="70" t="str">
        <f t="shared" si="19"/>
        <v/>
      </c>
      <c r="DA13" s="70" t="str">
        <f t="shared" si="19"/>
        <v/>
      </c>
      <c r="DB13" s="70" t="str">
        <f t="shared" si="19"/>
        <v/>
      </c>
      <c r="DC13" s="70" t="str">
        <f t="shared" si="19"/>
        <v/>
      </c>
      <c r="DD13" s="70" t="str">
        <f t="shared" si="19"/>
        <v/>
      </c>
      <c r="DE13" s="70" t="str">
        <f t="shared" si="19"/>
        <v/>
      </c>
      <c r="DF13" s="70" t="str">
        <f t="shared" si="19"/>
        <v/>
      </c>
      <c r="DG13" s="70" t="str">
        <f t="shared" si="19"/>
        <v/>
      </c>
      <c r="DH13" s="70" t="str">
        <f t="shared" si="19"/>
        <v/>
      </c>
      <c r="DI13" s="70" t="str">
        <f t="shared" si="19"/>
        <v/>
      </c>
      <c r="DJ13" s="70" t="str">
        <f t="shared" si="19"/>
        <v/>
      </c>
      <c r="DK13" s="70" t="str">
        <f t="shared" si="19"/>
        <v/>
      </c>
      <c r="DL13" s="70" t="str">
        <f t="shared" si="19"/>
        <v/>
      </c>
      <c r="DM13" s="70" t="str">
        <f t="shared" si="19"/>
        <v/>
      </c>
      <c r="DN13" s="70" t="str">
        <f t="shared" si="19"/>
        <v/>
      </c>
      <c r="DO13" s="70" t="str">
        <f t="shared" si="19"/>
        <v/>
      </c>
      <c r="DP13" s="70" t="str">
        <f t="shared" si="19"/>
        <v/>
      </c>
      <c r="DQ13" s="70" t="str">
        <f t="shared" si="19"/>
        <v/>
      </c>
      <c r="DR13" s="70" t="str">
        <f t="shared" si="19"/>
        <v/>
      </c>
      <c r="DS13" s="70" t="str">
        <f t="shared" si="19"/>
        <v/>
      </c>
      <c r="DT13" s="70" t="str">
        <f t="shared" si="19"/>
        <v/>
      </c>
      <c r="DU13" s="70" t="str">
        <f t="shared" si="19"/>
        <v/>
      </c>
      <c r="DV13" s="70" t="str">
        <f t="shared" si="19"/>
        <v/>
      </c>
      <c r="DW13" s="70" t="str">
        <f t="shared" si="19"/>
        <v/>
      </c>
      <c r="DX13" s="70" t="str">
        <f t="shared" si="19"/>
        <v/>
      </c>
      <c r="DY13" s="70" t="str">
        <f t="shared" si="19"/>
        <v/>
      </c>
      <c r="DZ13" s="70" t="str">
        <f t="shared" si="19"/>
        <v/>
      </c>
      <c r="EA13" s="70" t="str">
        <f t="shared" si="19"/>
        <v/>
      </c>
      <c r="EB13" s="70" t="str">
        <f t="shared" ref="EB13:EY13" si="20">IF((OR(EB11&lt;&gt;"",EB12&lt;&gt;"")),"present","")</f>
        <v/>
      </c>
      <c r="EC13" s="70" t="str">
        <f t="shared" si="20"/>
        <v/>
      </c>
      <c r="ED13" s="70" t="str">
        <f t="shared" si="20"/>
        <v/>
      </c>
      <c r="EE13" s="70" t="str">
        <f t="shared" si="20"/>
        <v/>
      </c>
      <c r="EF13" s="70" t="str">
        <f t="shared" si="20"/>
        <v/>
      </c>
      <c r="EG13" s="70" t="str">
        <f t="shared" si="20"/>
        <v/>
      </c>
      <c r="EH13" s="70" t="str">
        <f t="shared" si="20"/>
        <v/>
      </c>
      <c r="EI13" s="70" t="str">
        <f t="shared" si="20"/>
        <v/>
      </c>
      <c r="EJ13" s="70" t="str">
        <f t="shared" si="20"/>
        <v/>
      </c>
      <c r="EK13" s="70" t="str">
        <f t="shared" si="20"/>
        <v/>
      </c>
      <c r="EL13" s="70" t="str">
        <f t="shared" si="20"/>
        <v/>
      </c>
      <c r="EM13" s="70" t="str">
        <f t="shared" si="20"/>
        <v/>
      </c>
      <c r="EN13" s="70" t="str">
        <f t="shared" si="20"/>
        <v/>
      </c>
      <c r="EO13" s="70" t="str">
        <f t="shared" si="20"/>
        <v/>
      </c>
      <c r="EP13" s="70" t="str">
        <f t="shared" si="20"/>
        <v/>
      </c>
      <c r="EQ13" s="70" t="str">
        <f t="shared" si="20"/>
        <v/>
      </c>
      <c r="ER13" s="70" t="str">
        <f t="shared" si="20"/>
        <v/>
      </c>
      <c r="ES13" s="70" t="str">
        <f t="shared" si="20"/>
        <v/>
      </c>
      <c r="ET13" s="70" t="str">
        <f t="shared" si="20"/>
        <v/>
      </c>
      <c r="EU13" s="70" t="str">
        <f t="shared" si="20"/>
        <v/>
      </c>
      <c r="EV13" s="70" t="str">
        <f t="shared" si="20"/>
        <v/>
      </c>
      <c r="EW13" s="70" t="str">
        <f t="shared" si="20"/>
        <v/>
      </c>
      <c r="EX13" s="70" t="str">
        <f t="shared" si="20"/>
        <v/>
      </c>
      <c r="EY13" s="70" t="str">
        <f t="shared" si="20"/>
        <v/>
      </c>
    </row>
    <row r="14" spans="1:156" s="79" customFormat="1">
      <c r="A14" s="77"/>
      <c r="B14" s="77" t="s">
        <v>2</v>
      </c>
      <c r="C14" s="78">
        <f>IF(SUM(D14:EY14)&gt;0,SUM(D14:EY14),"")</f>
        <v>1</v>
      </c>
      <c r="D14" s="70" t="str">
        <f t="shared" ref="D14:AI14" si="21">IF(D8="","",(D8*D8)/10000)</f>
        <v/>
      </c>
      <c r="E14" s="70">
        <f t="shared" si="21"/>
        <v>1</v>
      </c>
      <c r="F14" s="70" t="str">
        <f t="shared" si="21"/>
        <v/>
      </c>
      <c r="G14" s="70" t="str">
        <f t="shared" si="21"/>
        <v/>
      </c>
      <c r="H14" s="70" t="str">
        <f t="shared" si="21"/>
        <v/>
      </c>
      <c r="I14" s="70" t="str">
        <f t="shared" si="21"/>
        <v/>
      </c>
      <c r="J14" s="70" t="str">
        <f t="shared" si="21"/>
        <v/>
      </c>
      <c r="K14" s="70" t="str">
        <f t="shared" si="21"/>
        <v/>
      </c>
      <c r="L14" s="70" t="str">
        <f t="shared" si="21"/>
        <v/>
      </c>
      <c r="M14" s="70" t="str">
        <f t="shared" si="21"/>
        <v/>
      </c>
      <c r="N14" s="70" t="str">
        <f t="shared" si="21"/>
        <v/>
      </c>
      <c r="O14" s="70" t="str">
        <f t="shared" si="21"/>
        <v/>
      </c>
      <c r="P14" s="70" t="str">
        <f t="shared" si="21"/>
        <v/>
      </c>
      <c r="Q14" s="70" t="str">
        <f t="shared" si="21"/>
        <v/>
      </c>
      <c r="R14" s="70" t="str">
        <f t="shared" si="21"/>
        <v/>
      </c>
      <c r="S14" s="70" t="str">
        <f t="shared" si="21"/>
        <v/>
      </c>
      <c r="T14" s="70" t="str">
        <f t="shared" si="21"/>
        <v/>
      </c>
      <c r="U14" s="70" t="str">
        <f t="shared" si="21"/>
        <v/>
      </c>
      <c r="V14" s="70" t="str">
        <f t="shared" si="21"/>
        <v/>
      </c>
      <c r="W14" s="70" t="str">
        <f t="shared" si="21"/>
        <v/>
      </c>
      <c r="X14" s="70" t="str">
        <f t="shared" si="21"/>
        <v/>
      </c>
      <c r="Y14" s="70" t="str">
        <f t="shared" si="21"/>
        <v/>
      </c>
      <c r="Z14" s="70" t="str">
        <f t="shared" si="21"/>
        <v/>
      </c>
      <c r="AA14" s="70" t="str">
        <f t="shared" si="21"/>
        <v/>
      </c>
      <c r="AB14" s="70" t="str">
        <f t="shared" si="21"/>
        <v/>
      </c>
      <c r="AC14" s="70" t="str">
        <f t="shared" si="21"/>
        <v/>
      </c>
      <c r="AD14" s="70" t="str">
        <f t="shared" si="21"/>
        <v/>
      </c>
      <c r="AE14" s="70" t="str">
        <f t="shared" si="21"/>
        <v/>
      </c>
      <c r="AF14" s="70" t="str">
        <f t="shared" si="21"/>
        <v/>
      </c>
      <c r="AG14" s="70" t="str">
        <f t="shared" si="21"/>
        <v/>
      </c>
      <c r="AH14" s="70" t="str">
        <f t="shared" si="21"/>
        <v/>
      </c>
      <c r="AI14" s="70" t="str">
        <f t="shared" si="21"/>
        <v/>
      </c>
      <c r="AJ14" s="70" t="str">
        <f t="shared" ref="AJ14:BO14" si="22">IF(AJ8="","",(AJ8*AJ8)/10000)</f>
        <v/>
      </c>
      <c r="AK14" s="70" t="str">
        <f t="shared" si="22"/>
        <v/>
      </c>
      <c r="AL14" s="70" t="str">
        <f t="shared" si="22"/>
        <v/>
      </c>
      <c r="AM14" s="70" t="str">
        <f t="shared" si="22"/>
        <v/>
      </c>
      <c r="AN14" s="70" t="str">
        <f t="shared" si="22"/>
        <v/>
      </c>
      <c r="AO14" s="70" t="str">
        <f t="shared" si="22"/>
        <v/>
      </c>
      <c r="AP14" s="70" t="str">
        <f t="shared" si="22"/>
        <v/>
      </c>
      <c r="AQ14" s="70" t="str">
        <f t="shared" si="22"/>
        <v/>
      </c>
      <c r="AR14" s="70" t="str">
        <f t="shared" si="22"/>
        <v/>
      </c>
      <c r="AS14" s="70" t="str">
        <f t="shared" si="22"/>
        <v/>
      </c>
      <c r="AT14" s="70" t="str">
        <f t="shared" si="22"/>
        <v/>
      </c>
      <c r="AU14" s="70" t="str">
        <f t="shared" si="22"/>
        <v/>
      </c>
      <c r="AV14" s="70" t="str">
        <f t="shared" si="22"/>
        <v/>
      </c>
      <c r="AW14" s="70" t="str">
        <f t="shared" si="22"/>
        <v/>
      </c>
      <c r="AX14" s="70" t="str">
        <f t="shared" si="22"/>
        <v/>
      </c>
      <c r="AY14" s="70" t="str">
        <f t="shared" si="22"/>
        <v/>
      </c>
      <c r="AZ14" s="70" t="str">
        <f t="shared" si="22"/>
        <v/>
      </c>
      <c r="BA14" s="70" t="str">
        <f t="shared" si="22"/>
        <v/>
      </c>
      <c r="BB14" s="70" t="str">
        <f t="shared" si="22"/>
        <v/>
      </c>
      <c r="BC14" s="70" t="str">
        <f t="shared" si="22"/>
        <v/>
      </c>
      <c r="BD14" s="70" t="str">
        <f t="shared" si="22"/>
        <v/>
      </c>
      <c r="BE14" s="70" t="str">
        <f t="shared" si="22"/>
        <v/>
      </c>
      <c r="BF14" s="70" t="str">
        <f t="shared" si="22"/>
        <v/>
      </c>
      <c r="BG14" s="70" t="str">
        <f t="shared" si="22"/>
        <v/>
      </c>
      <c r="BH14" s="70" t="str">
        <f t="shared" si="22"/>
        <v/>
      </c>
      <c r="BI14" s="70" t="str">
        <f t="shared" si="22"/>
        <v/>
      </c>
      <c r="BJ14" s="70" t="str">
        <f t="shared" si="22"/>
        <v/>
      </c>
      <c r="BK14" s="70" t="str">
        <f t="shared" si="22"/>
        <v/>
      </c>
      <c r="BL14" s="70" t="str">
        <f t="shared" si="22"/>
        <v/>
      </c>
      <c r="BM14" s="70" t="str">
        <f t="shared" si="22"/>
        <v/>
      </c>
      <c r="BN14" s="70" t="str">
        <f t="shared" si="22"/>
        <v/>
      </c>
      <c r="BO14" s="70" t="str">
        <f t="shared" si="22"/>
        <v/>
      </c>
      <c r="BP14" s="70" t="str">
        <f t="shared" ref="BP14:CU14" si="23">IF(BP8="","",(BP8*BP8)/10000)</f>
        <v/>
      </c>
      <c r="BQ14" s="70" t="str">
        <f t="shared" si="23"/>
        <v/>
      </c>
      <c r="BR14" s="70" t="str">
        <f t="shared" si="23"/>
        <v/>
      </c>
      <c r="BS14" s="70" t="str">
        <f t="shared" si="23"/>
        <v/>
      </c>
      <c r="BT14" s="70" t="str">
        <f t="shared" si="23"/>
        <v/>
      </c>
      <c r="BU14" s="70" t="str">
        <f t="shared" si="23"/>
        <v/>
      </c>
      <c r="BV14" s="70" t="str">
        <f t="shared" si="23"/>
        <v/>
      </c>
      <c r="BW14" s="70" t="str">
        <f t="shared" si="23"/>
        <v/>
      </c>
      <c r="BX14" s="70" t="str">
        <f t="shared" si="23"/>
        <v/>
      </c>
      <c r="BY14" s="70" t="str">
        <f t="shared" si="23"/>
        <v/>
      </c>
      <c r="BZ14" s="70" t="str">
        <f t="shared" si="23"/>
        <v/>
      </c>
      <c r="CA14" s="70" t="str">
        <f t="shared" si="23"/>
        <v/>
      </c>
      <c r="CB14" s="70" t="str">
        <f t="shared" si="23"/>
        <v/>
      </c>
      <c r="CC14" s="70" t="str">
        <f t="shared" si="23"/>
        <v/>
      </c>
      <c r="CD14" s="70" t="str">
        <f t="shared" si="23"/>
        <v/>
      </c>
      <c r="CE14" s="70" t="str">
        <f t="shared" si="23"/>
        <v/>
      </c>
      <c r="CF14" s="70" t="str">
        <f t="shared" si="23"/>
        <v/>
      </c>
      <c r="CG14" s="70" t="str">
        <f t="shared" si="23"/>
        <v/>
      </c>
      <c r="CH14" s="70" t="str">
        <f t="shared" si="23"/>
        <v/>
      </c>
      <c r="CI14" s="70" t="str">
        <f t="shared" si="23"/>
        <v/>
      </c>
      <c r="CJ14" s="70" t="str">
        <f t="shared" si="23"/>
        <v/>
      </c>
      <c r="CK14" s="70" t="str">
        <f t="shared" si="23"/>
        <v/>
      </c>
      <c r="CL14" s="70" t="str">
        <f t="shared" si="23"/>
        <v/>
      </c>
      <c r="CM14" s="70" t="str">
        <f t="shared" si="23"/>
        <v/>
      </c>
      <c r="CN14" s="70" t="str">
        <f t="shared" si="23"/>
        <v/>
      </c>
      <c r="CO14" s="70" t="str">
        <f t="shared" si="23"/>
        <v/>
      </c>
      <c r="CP14" s="70" t="str">
        <f t="shared" si="23"/>
        <v/>
      </c>
      <c r="CQ14" s="70" t="str">
        <f t="shared" si="23"/>
        <v/>
      </c>
      <c r="CR14" s="70" t="str">
        <f t="shared" si="23"/>
        <v/>
      </c>
      <c r="CS14" s="70" t="str">
        <f t="shared" si="23"/>
        <v/>
      </c>
      <c r="CT14" s="70" t="str">
        <f t="shared" si="23"/>
        <v/>
      </c>
      <c r="CU14" s="70" t="str">
        <f t="shared" si="23"/>
        <v/>
      </c>
      <c r="CV14" s="70" t="str">
        <f t="shared" ref="CV14:EA14" si="24">IF(CV8="","",(CV8*CV8)/10000)</f>
        <v/>
      </c>
      <c r="CW14" s="70" t="str">
        <f t="shared" si="24"/>
        <v/>
      </c>
      <c r="CX14" s="70" t="str">
        <f t="shared" si="24"/>
        <v/>
      </c>
      <c r="CY14" s="70" t="str">
        <f t="shared" si="24"/>
        <v/>
      </c>
      <c r="CZ14" s="70" t="str">
        <f t="shared" si="24"/>
        <v/>
      </c>
      <c r="DA14" s="70" t="str">
        <f t="shared" si="24"/>
        <v/>
      </c>
      <c r="DB14" s="70" t="str">
        <f t="shared" si="24"/>
        <v/>
      </c>
      <c r="DC14" s="70" t="str">
        <f t="shared" si="24"/>
        <v/>
      </c>
      <c r="DD14" s="70" t="str">
        <f t="shared" si="24"/>
        <v/>
      </c>
      <c r="DE14" s="70" t="str">
        <f t="shared" si="24"/>
        <v/>
      </c>
      <c r="DF14" s="70" t="str">
        <f t="shared" si="24"/>
        <v/>
      </c>
      <c r="DG14" s="70" t="str">
        <f t="shared" si="24"/>
        <v/>
      </c>
      <c r="DH14" s="70" t="str">
        <f t="shared" si="24"/>
        <v/>
      </c>
      <c r="DI14" s="70" t="str">
        <f t="shared" si="24"/>
        <v/>
      </c>
      <c r="DJ14" s="70" t="str">
        <f t="shared" si="24"/>
        <v/>
      </c>
      <c r="DK14" s="70" t="str">
        <f t="shared" si="24"/>
        <v/>
      </c>
      <c r="DL14" s="70" t="str">
        <f t="shared" si="24"/>
        <v/>
      </c>
      <c r="DM14" s="70" t="str">
        <f t="shared" si="24"/>
        <v/>
      </c>
      <c r="DN14" s="70" t="str">
        <f t="shared" si="24"/>
        <v/>
      </c>
      <c r="DO14" s="70" t="str">
        <f t="shared" si="24"/>
        <v/>
      </c>
      <c r="DP14" s="70" t="str">
        <f t="shared" si="24"/>
        <v/>
      </c>
      <c r="DQ14" s="70" t="str">
        <f t="shared" si="24"/>
        <v/>
      </c>
      <c r="DR14" s="70" t="str">
        <f t="shared" si="24"/>
        <v/>
      </c>
      <c r="DS14" s="70" t="str">
        <f t="shared" si="24"/>
        <v/>
      </c>
      <c r="DT14" s="70" t="str">
        <f t="shared" si="24"/>
        <v/>
      </c>
      <c r="DU14" s="70" t="str">
        <f t="shared" si="24"/>
        <v/>
      </c>
      <c r="DV14" s="70" t="str">
        <f t="shared" si="24"/>
        <v/>
      </c>
      <c r="DW14" s="70" t="str">
        <f t="shared" si="24"/>
        <v/>
      </c>
      <c r="DX14" s="70" t="str">
        <f t="shared" si="24"/>
        <v/>
      </c>
      <c r="DY14" s="70" t="str">
        <f t="shared" si="24"/>
        <v/>
      </c>
      <c r="DZ14" s="70" t="str">
        <f t="shared" si="24"/>
        <v/>
      </c>
      <c r="EA14" s="70" t="str">
        <f t="shared" si="24"/>
        <v/>
      </c>
      <c r="EB14" s="70" t="str">
        <f t="shared" ref="EB14:EK14" si="25">IF(EB8="","",(EB8*EB8)/10000)</f>
        <v/>
      </c>
      <c r="EC14" s="70" t="str">
        <f t="shared" si="25"/>
        <v/>
      </c>
      <c r="ED14" s="70" t="str">
        <f t="shared" si="25"/>
        <v/>
      </c>
      <c r="EE14" s="70" t="str">
        <f t="shared" si="25"/>
        <v/>
      </c>
      <c r="EF14" s="70" t="str">
        <f t="shared" si="25"/>
        <v/>
      </c>
      <c r="EG14" s="70" t="str">
        <f t="shared" si="25"/>
        <v/>
      </c>
      <c r="EH14" s="70" t="str">
        <f t="shared" si="25"/>
        <v/>
      </c>
      <c r="EI14" s="70" t="str">
        <f t="shared" si="25"/>
        <v/>
      </c>
      <c r="EJ14" s="70" t="str">
        <f t="shared" si="25"/>
        <v/>
      </c>
      <c r="EK14" s="70" t="str">
        <f t="shared" si="25"/>
        <v/>
      </c>
      <c r="EL14" s="70"/>
      <c r="EM14" s="70"/>
      <c r="EN14" s="70"/>
      <c r="EO14" s="70"/>
      <c r="EP14" s="70"/>
      <c r="EQ14" s="70" t="str">
        <f t="shared" ref="EQ14:EY14" si="26">IF(EQ8="","",(EQ8*EQ8)/10000)</f>
        <v/>
      </c>
      <c r="ER14" s="70" t="str">
        <f t="shared" si="26"/>
        <v/>
      </c>
      <c r="ES14" s="70" t="str">
        <f t="shared" si="26"/>
        <v/>
      </c>
      <c r="ET14" s="70" t="str">
        <f t="shared" si="26"/>
        <v/>
      </c>
      <c r="EU14" s="70" t="str">
        <f t="shared" si="26"/>
        <v/>
      </c>
      <c r="EV14" s="70" t="str">
        <f t="shared" si="26"/>
        <v/>
      </c>
      <c r="EW14" s="70" t="str">
        <f t="shared" si="26"/>
        <v/>
      </c>
      <c r="EX14" s="70" t="str">
        <f t="shared" si="26"/>
        <v/>
      </c>
      <c r="EY14" s="70" t="str">
        <f t="shared" si="26"/>
        <v/>
      </c>
    </row>
    <row r="15" spans="1:156" s="90" customFormat="1">
      <c r="B15" s="91"/>
      <c r="C15" s="92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</row>
    <row r="16" spans="1:156" ht="18.75">
      <c r="B16" s="94" t="s">
        <v>24</v>
      </c>
      <c r="C16" s="95"/>
      <c r="D16" s="96"/>
      <c r="E16" s="93"/>
      <c r="F16" s="83"/>
      <c r="G16" s="83"/>
      <c r="H16" s="83"/>
      <c r="I16" s="83"/>
      <c r="J16" s="92"/>
      <c r="K16" s="92"/>
      <c r="L16" s="92"/>
      <c r="M16" s="92"/>
      <c r="N16" s="92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</row>
    <row r="17" spans="2:153">
      <c r="B17" s="97" t="s">
        <v>62</v>
      </c>
      <c r="C17" s="98">
        <f>IF(SUM('ENTRY '!M2:M1208)=0,"",COUNT('ENTRY '!M2:M1208))</f>
        <v>1142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</row>
    <row r="18" spans="2:153">
      <c r="B18" s="81" t="s">
        <v>52</v>
      </c>
      <c r="C18" s="98">
        <f>IF(SUM('ENTRY '!G2:G1208)=0,"",COUNT('ENTRY '!G2:G1208))</f>
        <v>75</v>
      </c>
      <c r="D18" s="100"/>
      <c r="E18" s="100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</row>
    <row r="19" spans="2:153">
      <c r="B19" s="81" t="s">
        <v>53</v>
      </c>
      <c r="C19" s="98">
        <f>IF(SUM('ENTRY '!H2:H1208)=0,"",SUM('ENTRY '!H2:H1208))</f>
        <v>726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</row>
    <row r="20" spans="2:153">
      <c r="B20" s="74" t="s">
        <v>20</v>
      </c>
      <c r="C20" s="68">
        <f>IF(C19="","",(C18/C19)*100)</f>
        <v>10.330578512396695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</row>
    <row r="21" spans="2:153">
      <c r="B21" s="81" t="s">
        <v>3</v>
      </c>
      <c r="C21" s="68">
        <f>IF(C14="","",(1-C14))</f>
        <v>0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</row>
    <row r="22" spans="2:153" ht="15" customHeight="1">
      <c r="B22" s="81" t="s">
        <v>216</v>
      </c>
      <c r="C22" s="68">
        <f>IF(SUM('ENTRY '!G2:G1208)=0,"",MAX('ENTRY '!G2:G1208))</f>
        <v>16.5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</row>
    <row r="23" spans="2:153">
      <c r="B23" s="81" t="s">
        <v>54</v>
      </c>
      <c r="C23" s="101">
        <f>IF($C$17="","",COUNTIF('ENTRY '!O2:O1208,"R"))</f>
        <v>0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</row>
    <row r="24" spans="2:153">
      <c r="B24" s="81" t="s">
        <v>27</v>
      </c>
      <c r="C24" s="101">
        <f>IF($C$17="","",COUNTIF('ENTRY '!O2:O1208,"P"))</f>
        <v>0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</row>
    <row r="25" spans="2:153">
      <c r="B25" s="81" t="s">
        <v>32</v>
      </c>
      <c r="C25" s="72">
        <f>IF($C$17="","",(IF(SUM('ENTRY '!E2:E1208)=0,"",AVERAGE('ENTRY '!E2:E1208))))</f>
        <v>0.10330578512396695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</row>
    <row r="26" spans="2:153">
      <c r="B26" s="81" t="s">
        <v>55</v>
      </c>
      <c r="C26" s="72">
        <f>IF(SUM('ENTRY '!C2:C1208)=0,"",AVERAGE('ENTRY '!C2:C1208))</f>
        <v>1</v>
      </c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</row>
    <row r="27" spans="2:153">
      <c r="B27" s="81" t="s">
        <v>28</v>
      </c>
      <c r="C27" s="72" t="str">
        <f>IF(SUM('ENTRY '!F2:F1208)=0,"",AVERAGE('ENTRY '!F2:F1208))</f>
        <v/>
      </c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</row>
    <row r="28" spans="2:153">
      <c r="B28" s="81" t="s">
        <v>56</v>
      </c>
      <c r="C28" s="72" t="str">
        <f>IF(SUM('ENTRY '!D2:D1208)=0,"",AVERAGE('ENTRY '!D2:D1208))</f>
        <v/>
      </c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</row>
    <row r="29" spans="2:153">
      <c r="B29" s="81" t="s">
        <v>34</v>
      </c>
      <c r="C29" s="98">
        <f>IF(SUM(D9:EK9,EQ9:EY9)=0,"",COUNT(D9:EK9,EQ9:EY9))</f>
        <v>1</v>
      </c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</row>
    <row r="30" spans="2:153">
      <c r="B30" s="81" t="s">
        <v>33</v>
      </c>
      <c r="C30" s="98">
        <f>IF($C$17="","",SUM((COUNTIF(D13:EK13,"present")),(COUNTIF(EQ13:EY13,"present"))))</f>
        <v>1</v>
      </c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</row>
    <row r="31" spans="2:153">
      <c r="B31" s="81" t="s">
        <v>205</v>
      </c>
      <c r="C31" s="98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L31" s="99"/>
      <c r="EM31" s="99"/>
      <c r="EN31" s="99"/>
      <c r="EO31" s="99"/>
      <c r="EP31" s="99"/>
      <c r="EQ31" s="99"/>
      <c r="ER31" s="99"/>
      <c r="ES31" s="99"/>
      <c r="ET31" s="99"/>
      <c r="EU31" s="99"/>
      <c r="EV31" s="99"/>
      <c r="EW31" s="99"/>
    </row>
    <row r="32" spans="2:153" ht="15" customHeight="1">
      <c r="B32" s="81" t="s">
        <v>203</v>
      </c>
      <c r="C32" s="68">
        <f>IF(SUM('ENTRY '!G2:G1208)=0,"",AVERAGE('ENTRY '!G2:G1208))</f>
        <v>10.226666666666667</v>
      </c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</row>
    <row r="33" spans="2:153" ht="15" customHeight="1">
      <c r="B33" s="81" t="s">
        <v>204</v>
      </c>
      <c r="C33" s="68">
        <f>IF(SUM('ENTRY '!G2:G1208)=0,"",MEDIAN('ENTRY '!G2:G1208))</f>
        <v>11</v>
      </c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</row>
    <row r="34" spans="2:153">
      <c r="B34" s="81" t="s">
        <v>208</v>
      </c>
      <c r="C34" s="68" t="e">
        <f>IF(C17="","",AVERAGE('ENTRY '!Q2:Q1230))</f>
        <v>#DIV/0!</v>
      </c>
    </row>
    <row r="35" spans="2:153" ht="15.75">
      <c r="B35" s="102" t="s">
        <v>217</v>
      </c>
    </row>
  </sheetData>
  <sheetProtection selectLockedCells="1" selectUnlockedCells="1"/>
  <phoneticPr fontId="9" type="noConversion"/>
  <dataValidations count="1">
    <dataValidation type="whole" allowBlank="1" showInputMessage="1" showErrorMessage="1" errorTitle="Presence/Absence Data" error="Enter 1 if present" sqref="D1:E6 F6:EP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5"/>
  <sheetViews>
    <sheetView zoomScale="85" workbookViewId="0">
      <pane xSplit="2" ySplit="1" topLeftCell="C5" activePane="bottomRight" state="frozen"/>
      <selection pane="topRight" activeCell="B1" sqref="B1"/>
      <selection pane="bottomLeft" activeCell="A2" sqref="A2"/>
      <selection pane="bottomRight" activeCell="F18" sqref="F18"/>
    </sheetView>
  </sheetViews>
  <sheetFormatPr defaultColWidth="5.7109375" defaultRowHeight="12.75"/>
  <cols>
    <col min="1" max="1" width="13.140625" style="80" customWidth="1"/>
    <col min="2" max="2" width="77.140625" style="80" bestFit="1" customWidth="1"/>
    <col min="3" max="3" width="10.28515625" style="103" bestFit="1" customWidth="1"/>
    <col min="4" max="4" width="6.7109375" style="99" customWidth="1"/>
    <col min="5" max="16384" width="5.7109375" style="83"/>
  </cols>
  <sheetData>
    <row r="1" spans="1:6" s="55" customFormat="1" ht="138.6" customHeight="1">
      <c r="A1" s="49"/>
      <c r="B1" s="50" t="s">
        <v>14</v>
      </c>
      <c r="C1" s="51" t="s">
        <v>12</v>
      </c>
      <c r="D1" s="53" t="s">
        <v>215</v>
      </c>
      <c r="E1" s="54"/>
      <c r="F1" s="54"/>
    </row>
    <row r="2" spans="1:6" s="55" customFormat="1" ht="12.75" customHeight="1">
      <c r="A2" s="56" t="s">
        <v>47</v>
      </c>
      <c r="B2" s="57" t="s">
        <v>219</v>
      </c>
      <c r="C2" s="58"/>
      <c r="D2" s="60"/>
      <c r="E2" s="54"/>
    </row>
    <row r="3" spans="1:6" s="55" customFormat="1" ht="12.75" customHeight="1">
      <c r="A3" s="56" t="s">
        <v>25</v>
      </c>
      <c r="B3" s="57" t="s">
        <v>220</v>
      </c>
      <c r="C3" s="58"/>
      <c r="D3" s="60"/>
      <c r="E3" s="54"/>
    </row>
    <row r="4" spans="1:6" s="55" customFormat="1" ht="12.75" customHeight="1">
      <c r="A4" s="56" t="s">
        <v>26</v>
      </c>
      <c r="B4" s="57" t="s">
        <v>228</v>
      </c>
      <c r="C4" s="58"/>
      <c r="D4" s="60"/>
      <c r="E4" s="54"/>
    </row>
    <row r="5" spans="1:6" s="55" customFormat="1" ht="12.75" customHeight="1">
      <c r="A5" s="62" t="s">
        <v>39</v>
      </c>
      <c r="B5" s="63" t="s">
        <v>221</v>
      </c>
      <c r="C5" s="58"/>
      <c r="D5" s="60"/>
      <c r="E5" s="54"/>
    </row>
    <row r="6" spans="1:6" s="55" customFormat="1" ht="15" customHeight="1">
      <c r="B6" s="64" t="s">
        <v>23</v>
      </c>
      <c r="C6" s="58"/>
      <c r="D6" s="60"/>
      <c r="E6" s="66"/>
    </row>
    <row r="7" spans="1:6">
      <c r="B7" s="81" t="s">
        <v>57</v>
      </c>
      <c r="C7" s="78"/>
      <c r="D7" s="82">
        <v>75</v>
      </c>
      <c r="E7" s="82"/>
    </row>
    <row r="8" spans="1:6" s="76" customFormat="1" ht="12.75" customHeight="1">
      <c r="A8" s="73"/>
      <c r="B8" s="74" t="s">
        <v>1</v>
      </c>
      <c r="C8" s="68"/>
      <c r="D8" s="75">
        <v>100</v>
      </c>
      <c r="E8" s="75"/>
    </row>
    <row r="9" spans="1:6" s="71" customFormat="1" ht="12.75" customHeight="1">
      <c r="A9" s="67"/>
      <c r="B9" s="67" t="s">
        <v>13</v>
      </c>
      <c r="C9" s="68"/>
      <c r="D9" s="70">
        <v>100</v>
      </c>
      <c r="E9" s="70"/>
    </row>
    <row r="10" spans="1:6" s="71" customFormat="1" ht="11.25" customHeight="1">
      <c r="A10" s="67"/>
      <c r="B10" s="67" t="s">
        <v>20</v>
      </c>
      <c r="C10" s="72"/>
      <c r="D10" s="70">
        <v>10.330578512396695</v>
      </c>
      <c r="E10" s="70"/>
    </row>
    <row r="11" spans="1:6" s="79" customFormat="1">
      <c r="A11" s="77"/>
      <c r="B11" s="67" t="s">
        <v>37</v>
      </c>
      <c r="C11" s="78" t="e">
        <v>#DIV/0!</v>
      </c>
      <c r="D11" s="78">
        <v>1.7066666666666668</v>
      </c>
      <c r="E11" s="78"/>
    </row>
    <row r="12" spans="1:6" s="87" customFormat="1">
      <c r="A12" s="84"/>
      <c r="B12" s="85" t="s">
        <v>35</v>
      </c>
      <c r="C12" s="86"/>
      <c r="D12" s="86">
        <v>12</v>
      </c>
      <c r="E12" s="86"/>
    </row>
    <row r="13" spans="1:6" s="87" customFormat="1">
      <c r="B13" s="88" t="s">
        <v>36</v>
      </c>
      <c r="C13" s="89"/>
      <c r="D13" s="70" t="s">
        <v>229</v>
      </c>
      <c r="E13" s="70"/>
    </row>
    <row r="14" spans="1:6" s="79" customFormat="1">
      <c r="A14" s="77"/>
      <c r="B14" s="77" t="s">
        <v>2</v>
      </c>
      <c r="C14" s="78">
        <v>1</v>
      </c>
      <c r="D14" s="70">
        <v>1</v>
      </c>
      <c r="E14" s="70"/>
    </row>
    <row r="15" spans="1:6" s="90" customFormat="1">
      <c r="B15" s="91"/>
      <c r="C15" s="92"/>
      <c r="D15" s="93"/>
    </row>
    <row r="16" spans="1:6" ht="18.75">
      <c r="B16" s="94" t="s">
        <v>24</v>
      </c>
      <c r="C16" s="95"/>
      <c r="D16" s="93"/>
    </row>
    <row r="17" spans="2:4">
      <c r="B17" s="97" t="s">
        <v>62</v>
      </c>
      <c r="C17" s="98">
        <v>1142</v>
      </c>
    </row>
    <row r="18" spans="2:4">
      <c r="B18" s="81" t="s">
        <v>52</v>
      </c>
      <c r="C18" s="98">
        <v>75</v>
      </c>
      <c r="D18" s="100"/>
    </row>
    <row r="19" spans="2:4">
      <c r="B19" s="81" t="s">
        <v>53</v>
      </c>
      <c r="C19" s="98">
        <v>726</v>
      </c>
    </row>
    <row r="20" spans="2:4">
      <c r="B20" s="74" t="s">
        <v>20</v>
      </c>
      <c r="C20" s="68">
        <v>10.330578512396695</v>
      </c>
    </row>
    <row r="21" spans="2:4">
      <c r="B21" s="81" t="s">
        <v>3</v>
      </c>
      <c r="C21" s="68">
        <v>0</v>
      </c>
    </row>
    <row r="22" spans="2:4" ht="15" customHeight="1">
      <c r="B22" s="81" t="s">
        <v>216</v>
      </c>
      <c r="C22" s="68">
        <v>16.5</v>
      </c>
    </row>
    <row r="23" spans="2:4">
      <c r="B23" s="81" t="s">
        <v>54</v>
      </c>
      <c r="C23" s="101">
        <v>0</v>
      </c>
    </row>
    <row r="24" spans="2:4">
      <c r="B24" s="81" t="s">
        <v>27</v>
      </c>
      <c r="C24" s="101">
        <v>0</v>
      </c>
    </row>
    <row r="25" spans="2:4">
      <c r="B25" s="81" t="s">
        <v>32</v>
      </c>
      <c r="C25" s="72">
        <v>0.10330578512396695</v>
      </c>
    </row>
    <row r="26" spans="2:4">
      <c r="B26" s="81" t="s">
        <v>55</v>
      </c>
      <c r="C26" s="72">
        <v>1</v>
      </c>
    </row>
    <row r="27" spans="2:4">
      <c r="B27" s="81" t="s">
        <v>28</v>
      </c>
      <c r="C27" s="72" t="s">
        <v>228</v>
      </c>
    </row>
    <row r="28" spans="2:4">
      <c r="B28" s="81" t="s">
        <v>56</v>
      </c>
      <c r="C28" s="72" t="s">
        <v>228</v>
      </c>
    </row>
    <row r="29" spans="2:4">
      <c r="B29" s="81" t="s">
        <v>34</v>
      </c>
      <c r="C29" s="98">
        <v>1</v>
      </c>
    </row>
    <row r="30" spans="2:4">
      <c r="B30" s="81" t="s">
        <v>33</v>
      </c>
      <c r="C30" s="98">
        <v>1</v>
      </c>
    </row>
    <row r="31" spans="2:4">
      <c r="B31" s="81" t="s">
        <v>205</v>
      </c>
      <c r="C31" s="98"/>
    </row>
    <row r="32" spans="2:4" ht="15" customHeight="1">
      <c r="B32" s="81" t="s">
        <v>203</v>
      </c>
      <c r="C32" s="68">
        <v>10.226666666666667</v>
      </c>
    </row>
    <row r="33" spans="2:3" ht="15" customHeight="1">
      <c r="B33" s="81" t="s">
        <v>204</v>
      </c>
      <c r="C33" s="68">
        <v>11</v>
      </c>
    </row>
    <row r="34" spans="2:3">
      <c r="B34" s="81" t="s">
        <v>208</v>
      </c>
      <c r="C34" s="68" t="e">
        <v>#DIV/0!</v>
      </c>
    </row>
    <row r="35" spans="2:3" ht="15.75">
      <c r="B35" s="102" t="s">
        <v>217</v>
      </c>
    </row>
  </sheetData>
  <sheetProtection selectLockedCells="1" selectUnlockedCells="1"/>
  <dataValidations count="1">
    <dataValidation type="whole" allowBlank="1" showInputMessage="1" showErrorMessage="1" errorTitle="Presence/Absence Data" error="Enter 1 if present" sqref="D1:D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5"/>
  <sheetViews>
    <sheetView zoomScale="85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D11" sqref="D11"/>
    </sheetView>
  </sheetViews>
  <sheetFormatPr defaultColWidth="5.7109375" defaultRowHeight="12.75"/>
  <cols>
    <col min="1" max="1" width="13.140625" style="123" customWidth="1"/>
    <col min="2" max="2" width="77.140625" style="123" bestFit="1" customWidth="1"/>
    <col min="3" max="3" width="10.28515625" style="157" bestFit="1" customWidth="1"/>
    <col min="4" max="4" width="6.7109375" style="153" customWidth="1"/>
    <col min="5" max="16384" width="5.7109375" style="127"/>
  </cols>
  <sheetData>
    <row r="1" spans="1:6" s="114" customFormat="1" ht="138.6" customHeight="1">
      <c r="A1" s="109"/>
      <c r="B1" s="110" t="s">
        <v>14</v>
      </c>
      <c r="C1" s="111" t="s">
        <v>12</v>
      </c>
      <c r="D1" s="112" t="s">
        <v>230</v>
      </c>
      <c r="E1" s="113"/>
      <c r="F1" s="113"/>
    </row>
    <row r="2" spans="1:6" s="114" customFormat="1" ht="12.75" customHeight="1">
      <c r="A2" s="115" t="s">
        <v>47</v>
      </c>
      <c r="B2" s="116" t="s">
        <v>219</v>
      </c>
      <c r="C2" s="117"/>
      <c r="D2" s="118"/>
      <c r="E2" s="113"/>
    </row>
    <row r="3" spans="1:6" s="114" customFormat="1" ht="12.75" customHeight="1">
      <c r="A3" s="115" t="s">
        <v>25</v>
      </c>
      <c r="B3" s="116" t="s">
        <v>220</v>
      </c>
      <c r="C3" s="117"/>
      <c r="D3" s="118"/>
      <c r="E3" s="113"/>
    </row>
    <row r="4" spans="1:6" s="114" customFormat="1" ht="12.75" customHeight="1">
      <c r="A4" s="115" t="s">
        <v>26</v>
      </c>
      <c r="B4" s="116" t="s">
        <v>228</v>
      </c>
      <c r="C4" s="117"/>
      <c r="D4" s="118"/>
      <c r="E4" s="113"/>
    </row>
    <row r="5" spans="1:6" s="114" customFormat="1" ht="12.75" customHeight="1">
      <c r="A5" s="119" t="s">
        <v>39</v>
      </c>
      <c r="B5" s="120" t="s">
        <v>221</v>
      </c>
      <c r="C5" s="117"/>
      <c r="D5" s="118"/>
      <c r="E5" s="113"/>
    </row>
    <row r="6" spans="1:6" s="114" customFormat="1" ht="15" customHeight="1">
      <c r="B6" s="121" t="s">
        <v>23</v>
      </c>
      <c r="C6" s="117"/>
      <c r="D6" s="118"/>
      <c r="E6" s="122"/>
    </row>
    <row r="7" spans="1:6">
      <c r="B7" s="124" t="s">
        <v>57</v>
      </c>
      <c r="C7" s="125"/>
      <c r="D7" s="126">
        <v>53</v>
      </c>
      <c r="E7" s="126"/>
    </row>
    <row r="8" spans="1:6" s="132" customFormat="1" ht="12.75" customHeight="1">
      <c r="A8" s="128"/>
      <c r="B8" s="129" t="s">
        <v>1</v>
      </c>
      <c r="C8" s="130"/>
      <c r="D8" s="131">
        <v>100</v>
      </c>
      <c r="E8" s="131"/>
    </row>
    <row r="9" spans="1:6" s="135" customFormat="1" ht="12.75" customHeight="1">
      <c r="A9" s="133"/>
      <c r="B9" s="133" t="s">
        <v>13</v>
      </c>
      <c r="C9" s="130"/>
      <c r="D9" s="134">
        <v>100</v>
      </c>
      <c r="E9" s="134"/>
    </row>
    <row r="10" spans="1:6" s="135" customFormat="1" ht="11.25" customHeight="1">
      <c r="A10" s="133"/>
      <c r="B10" s="133" t="s">
        <v>20</v>
      </c>
      <c r="C10" s="136"/>
      <c r="D10" s="134">
        <v>7.1621621621621623</v>
      </c>
      <c r="E10" s="134"/>
    </row>
    <row r="11" spans="1:6" s="138" customFormat="1">
      <c r="A11" s="137"/>
      <c r="B11" s="133" t="s">
        <v>37</v>
      </c>
      <c r="C11" s="125" t="e">
        <v>#DIV/0!</v>
      </c>
      <c r="D11" s="125">
        <v>1.5283018867924529</v>
      </c>
      <c r="E11" s="125"/>
    </row>
    <row r="12" spans="1:6" s="142" customFormat="1">
      <c r="A12" s="139"/>
      <c r="B12" s="140" t="s">
        <v>35</v>
      </c>
      <c r="C12" s="141"/>
      <c r="D12" s="141" t="s">
        <v>228</v>
      </c>
      <c r="E12" s="141"/>
    </row>
    <row r="13" spans="1:6" s="142" customFormat="1">
      <c r="B13" s="143" t="s">
        <v>36</v>
      </c>
      <c r="C13" s="144"/>
      <c r="D13" s="134" t="s">
        <v>229</v>
      </c>
      <c r="E13" s="134"/>
    </row>
    <row r="14" spans="1:6" s="138" customFormat="1">
      <c r="A14" s="137"/>
      <c r="B14" s="137" t="s">
        <v>2</v>
      </c>
      <c r="C14" s="125">
        <v>1</v>
      </c>
      <c r="D14" s="134">
        <v>1</v>
      </c>
      <c r="E14" s="134"/>
    </row>
    <row r="15" spans="1:6" s="145" customFormat="1">
      <c r="B15" s="146"/>
      <c r="C15" s="147"/>
      <c r="D15" s="148"/>
    </row>
    <row r="16" spans="1:6" ht="18.75">
      <c r="B16" s="149" t="s">
        <v>24</v>
      </c>
      <c r="C16" s="150"/>
      <c r="D16" s="148"/>
    </row>
    <row r="17" spans="2:4">
      <c r="B17" s="151" t="s">
        <v>62</v>
      </c>
      <c r="C17" s="152">
        <v>1142</v>
      </c>
    </row>
    <row r="18" spans="2:4">
      <c r="B18" s="124" t="s">
        <v>52</v>
      </c>
      <c r="C18" s="152">
        <v>53</v>
      </c>
      <c r="D18" s="154"/>
    </row>
    <row r="19" spans="2:4">
      <c r="B19" s="124" t="s">
        <v>53</v>
      </c>
      <c r="C19" s="152">
        <v>740</v>
      </c>
    </row>
    <row r="20" spans="2:4">
      <c r="B20" s="129" t="s">
        <v>20</v>
      </c>
      <c r="C20" s="130">
        <v>7.1621621621621623</v>
      </c>
    </row>
    <row r="21" spans="2:4">
      <c r="B21" s="124" t="s">
        <v>3</v>
      </c>
      <c r="C21" s="130">
        <v>0</v>
      </c>
    </row>
    <row r="22" spans="2:4" ht="15" customHeight="1">
      <c r="B22" s="124" t="s">
        <v>216</v>
      </c>
      <c r="C22" s="130">
        <v>17</v>
      </c>
    </row>
    <row r="23" spans="2:4">
      <c r="B23" s="124" t="s">
        <v>54</v>
      </c>
      <c r="C23" s="155">
        <v>0</v>
      </c>
    </row>
    <row r="24" spans="2:4">
      <c r="B24" s="124" t="s">
        <v>27</v>
      </c>
      <c r="C24" s="155">
        <v>0</v>
      </c>
    </row>
    <row r="25" spans="2:4">
      <c r="B25" s="124" t="s">
        <v>32</v>
      </c>
      <c r="C25" s="136">
        <v>7.1621621621621626E-2</v>
      </c>
    </row>
    <row r="26" spans="2:4">
      <c r="B26" s="124" t="s">
        <v>55</v>
      </c>
      <c r="C26" s="136">
        <v>1</v>
      </c>
    </row>
    <row r="27" spans="2:4">
      <c r="B27" s="124" t="s">
        <v>28</v>
      </c>
      <c r="C27" s="136" t="s">
        <v>228</v>
      </c>
    </row>
    <row r="28" spans="2:4">
      <c r="B28" s="124" t="s">
        <v>56</v>
      </c>
      <c r="C28" s="136" t="s">
        <v>228</v>
      </c>
    </row>
    <row r="29" spans="2:4">
      <c r="B29" s="124" t="s">
        <v>34</v>
      </c>
      <c r="C29" s="152">
        <v>1</v>
      </c>
    </row>
    <row r="30" spans="2:4">
      <c r="B30" s="124" t="s">
        <v>33</v>
      </c>
      <c r="C30" s="152">
        <v>1</v>
      </c>
    </row>
    <row r="31" spans="2:4">
      <c r="B31" s="124" t="s">
        <v>205</v>
      </c>
      <c r="C31" s="152"/>
    </row>
    <row r="32" spans="2:4" ht="15" customHeight="1">
      <c r="B32" s="124" t="s">
        <v>203</v>
      </c>
      <c r="C32" s="130">
        <v>11.433962264150944</v>
      </c>
    </row>
    <row r="33" spans="2:3" ht="15" customHeight="1">
      <c r="B33" s="124" t="s">
        <v>204</v>
      </c>
      <c r="C33" s="130">
        <v>11.5</v>
      </c>
    </row>
    <row r="34" spans="2:3">
      <c r="B34" s="124" t="s">
        <v>208</v>
      </c>
      <c r="C34" s="130" t="e">
        <v>#DIV/0!</v>
      </c>
    </row>
    <row r="35" spans="2:3" ht="15.75">
      <c r="B35" s="156" t="s">
        <v>217</v>
      </c>
    </row>
  </sheetData>
  <sheetProtection selectLockedCells="1" selectUnlockedCells="1"/>
  <dataValidations count="1">
    <dataValidation type="whole" allowBlank="1" showInputMessage="1" showErrorMessage="1" errorTitle="Presence/Absence Data" error="Enter 1 if present" sqref="D1:D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5"/>
  <sheetViews>
    <sheetView topLeftCell="A10" workbookViewId="0"/>
  </sheetViews>
  <sheetFormatPr defaultRowHeight="12.75"/>
  <cols>
    <col min="1" max="1" width="14.7109375" bestFit="1" customWidth="1"/>
    <col min="2" max="2" width="19.28515625" bestFit="1" customWidth="1"/>
  </cols>
  <sheetData>
    <row r="1" spans="1:2">
      <c r="A1" s="1" t="s">
        <v>58</v>
      </c>
      <c r="B1" s="1" t="s">
        <v>59</v>
      </c>
    </row>
    <row r="2" spans="1:2">
      <c r="A2">
        <v>1</v>
      </c>
      <c r="B2">
        <f>COUNTIF('ENTRY '!G2:G1208,"&lt;=1")</f>
        <v>0</v>
      </c>
    </row>
    <row r="3" spans="1:2">
      <c r="A3">
        <v>2</v>
      </c>
      <c r="B3">
        <f>COUNTIF('ENTRY '!G2:G1208,"&lt;=2")-(B2)</f>
        <v>0</v>
      </c>
    </row>
    <row r="4" spans="1:2">
      <c r="A4">
        <v>3</v>
      </c>
      <c r="B4">
        <f>COUNTIF('ENTRY '!G2:G1208,"&lt;=3")-(B2+B3)</f>
        <v>0</v>
      </c>
    </row>
    <row r="5" spans="1:2">
      <c r="A5">
        <v>4</v>
      </c>
      <c r="B5">
        <f>COUNTIF('ENTRY '!G2:G1208,"&lt;=4")-(SUM(B2:B4))</f>
        <v>1</v>
      </c>
    </row>
    <row r="6" spans="1:2">
      <c r="A6">
        <v>5</v>
      </c>
      <c r="B6">
        <f>COUNTIF('ENTRY '!G2:G1208,"&lt;=5")-(SUM(B2:B5))</f>
        <v>6</v>
      </c>
    </row>
    <row r="7" spans="1:2">
      <c r="A7">
        <v>6</v>
      </c>
      <c r="B7">
        <f>COUNTIF('ENTRY '!G2:G1208,"&lt;=6")-(SUM(B2:B6))</f>
        <v>3</v>
      </c>
    </row>
    <row r="8" spans="1:2">
      <c r="A8">
        <v>7</v>
      </c>
      <c r="B8">
        <f>COUNTIF('ENTRY '!G2:G1208,"&lt;=7")-(SUM(B2:B7))</f>
        <v>5</v>
      </c>
    </row>
    <row r="9" spans="1:2">
      <c r="A9">
        <v>8</v>
      </c>
      <c r="B9">
        <f>COUNTIF('ENTRY '!G2:G1208,"&lt;=8")-(SUM(B2:B8))</f>
        <v>3</v>
      </c>
    </row>
    <row r="10" spans="1:2">
      <c r="A10">
        <v>9</v>
      </c>
      <c r="B10">
        <f>COUNTIF('ENTRY '!G2:G1208,"&lt;=9")-(SUM(B2:B9))</f>
        <v>9</v>
      </c>
    </row>
    <row r="11" spans="1:2">
      <c r="A11">
        <v>10</v>
      </c>
      <c r="B11">
        <f>COUNTIF('ENTRY '!G2:G1208,"&lt;=10")-(SUM(B2:B10))</f>
        <v>10</v>
      </c>
    </row>
    <row r="12" spans="1:2">
      <c r="A12">
        <v>11</v>
      </c>
      <c r="B12">
        <f>COUNTIF('ENTRY '!G2:G1208,"&lt;=11")-(SUM(B2:B11))</f>
        <v>6</v>
      </c>
    </row>
    <row r="13" spans="1:2">
      <c r="A13">
        <v>12</v>
      </c>
      <c r="B13">
        <f>COUNTIF('ENTRY '!G2:G1208,"&lt;=12")-(SUM(B2:B12))</f>
        <v>15</v>
      </c>
    </row>
    <row r="14" spans="1:2">
      <c r="A14">
        <v>13</v>
      </c>
      <c r="B14">
        <f>COUNTIF('ENTRY '!G2:G1208,"&lt;=13")-(SUM(B2:B13))</f>
        <v>6</v>
      </c>
    </row>
    <row r="15" spans="1:2">
      <c r="A15">
        <v>14</v>
      </c>
      <c r="B15">
        <f>COUNTIF('ENTRY '!G2:G1208,"&lt;=14")-(SUM(B2:B14))</f>
        <v>4</v>
      </c>
    </row>
    <row r="16" spans="1:2">
      <c r="A16">
        <v>15</v>
      </c>
      <c r="B16">
        <f>COUNTIF('ENTRY '!G2:G1208,"&lt;=15")-(SUM(B2:B15))</f>
        <v>5</v>
      </c>
    </row>
    <row r="17" spans="1:2">
      <c r="A17">
        <v>16</v>
      </c>
      <c r="B17">
        <f>COUNTIF('ENTRY '!G2:G1208,"&lt;=16")-(SUM(B2:B16))</f>
        <v>1</v>
      </c>
    </row>
    <row r="18" spans="1:2">
      <c r="A18">
        <v>17</v>
      </c>
      <c r="B18">
        <f>COUNTIF('ENTRY '!G2:G1208,"&lt;=17")-(SUM(B2:B17))</f>
        <v>1</v>
      </c>
    </row>
    <row r="19" spans="1:2">
      <c r="A19">
        <v>18</v>
      </c>
      <c r="B19">
        <f>COUNTIF('ENTRY '!G2:G1208,"&lt;=18")-(SUM(B2:B18))</f>
        <v>0</v>
      </c>
    </row>
    <row r="20" spans="1:2">
      <c r="A20">
        <v>19</v>
      </c>
      <c r="B20">
        <f>COUNTIF('ENTRY '!G2:G1208,"&lt;=19")-(SUM(B2:B19))</f>
        <v>0</v>
      </c>
    </row>
    <row r="21" spans="1:2">
      <c r="A21">
        <v>20</v>
      </c>
      <c r="B21">
        <f>COUNTIF('ENTRY '!G2:G1208,"&lt;=20")-(SUM(B2:B20))</f>
        <v>0</v>
      </c>
    </row>
    <row r="22" spans="1:2">
      <c r="A22">
        <v>21</v>
      </c>
      <c r="B22">
        <f>COUNTIF('ENTRY '!G2:G1208,"&lt;=21")-(SUM(B2:B21))</f>
        <v>0</v>
      </c>
    </row>
    <row r="23" spans="1:2">
      <c r="A23">
        <v>22</v>
      </c>
      <c r="B23">
        <f>COUNTIF('ENTRY '!G2:G1208,"&lt;=22")-(SUM(B2:B22))</f>
        <v>0</v>
      </c>
    </row>
    <row r="24" spans="1:2">
      <c r="A24">
        <v>23</v>
      </c>
      <c r="B24">
        <f>COUNTIF('ENTRY '!G2:G1208,"&lt;=23")-(SUM(B2:B23))</f>
        <v>0</v>
      </c>
    </row>
    <row r="25" spans="1:2">
      <c r="A25">
        <v>24</v>
      </c>
      <c r="B25">
        <f>COUNTIF('ENTRY '!G2:G1208,"&lt;=24")-(SUM(B2:B24))</f>
        <v>0</v>
      </c>
    </row>
    <row r="26" spans="1:2">
      <c r="A26">
        <v>25</v>
      </c>
      <c r="B26">
        <f>COUNTIF('ENTRY '!G2:G1208,"&lt;=25")-(SUM(B2:B25))</f>
        <v>0</v>
      </c>
    </row>
    <row r="27" spans="1:2">
      <c r="A27">
        <v>26</v>
      </c>
      <c r="B27">
        <f>COUNTIF('ENTRY '!G2:G1208,"&lt;=26")-(SUM(B2:B26))</f>
        <v>0</v>
      </c>
    </row>
    <row r="28" spans="1:2">
      <c r="A28">
        <v>27</v>
      </c>
      <c r="B28">
        <f>COUNTIF('ENTRY '!G2:G1208,"&lt;=27")-(SUM(B2:B27))</f>
        <v>0</v>
      </c>
    </row>
    <row r="29" spans="1:2">
      <c r="A29">
        <v>28</v>
      </c>
      <c r="B29">
        <f>COUNTIF('ENTRY '!G2:G1208,"&lt;=28")-(SUM(B2:B28))</f>
        <v>0</v>
      </c>
    </row>
    <row r="30" spans="1:2">
      <c r="A30">
        <v>29</v>
      </c>
      <c r="B30">
        <f>COUNTIF('ENTRY '!G2:G1208,"&lt;=29")-(SUM(B2:B29))</f>
        <v>0</v>
      </c>
    </row>
    <row r="31" spans="1:2">
      <c r="A31">
        <v>30</v>
      </c>
      <c r="B31">
        <f>COUNTIF('ENTRY '!G2:G1208,"&lt;=30")-(SUM(B2:B30))</f>
        <v>0</v>
      </c>
    </row>
    <row r="32" spans="1:2">
      <c r="A32">
        <v>31</v>
      </c>
      <c r="B32">
        <f>COUNTIF('ENTRY '!G2:G1208,"&lt;=31")-(SUM(B2:B31))</f>
        <v>0</v>
      </c>
    </row>
    <row r="33" spans="1:7">
      <c r="A33">
        <v>32</v>
      </c>
      <c r="B33">
        <f>COUNTIF('ENTRY '!G2:G1208,"&lt;=32")-(SUM(B2:B32))</f>
        <v>0</v>
      </c>
    </row>
    <row r="34" spans="1:7">
      <c r="A34">
        <v>33</v>
      </c>
      <c r="B34">
        <f>COUNTIF('ENTRY '!G2:G1208,"&lt;=33")-(SUM(B2:B33))</f>
        <v>0</v>
      </c>
    </row>
    <row r="35" spans="1:7">
      <c r="A35">
        <v>34</v>
      </c>
      <c r="B35">
        <f>COUNTIF('ENTRY '!G2:G1208,"&lt;=34")-(SUM(B2:B34))</f>
        <v>0</v>
      </c>
    </row>
    <row r="36" spans="1:7">
      <c r="A36">
        <v>35</v>
      </c>
      <c r="B36">
        <f>COUNTIF('ENTRY '!G2:G1208,"&lt;=35")-(SUM(B2:B35))</f>
        <v>0</v>
      </c>
    </row>
    <row r="37" spans="1:7">
      <c r="A37">
        <v>36</v>
      </c>
      <c r="B37">
        <f>COUNTIF('ENTRY '!G2:G1208,"&lt;=36")-(SUM(B2:B36))</f>
        <v>0</v>
      </c>
    </row>
    <row r="38" spans="1:7">
      <c r="A38">
        <v>37</v>
      </c>
      <c r="B38">
        <f>COUNTIF('ENTRY '!G2:G1208,"&lt;=37")-(SUM(B2:B37))</f>
        <v>0</v>
      </c>
    </row>
    <row r="39" spans="1:7">
      <c r="A39">
        <v>38</v>
      </c>
      <c r="B39">
        <f>COUNTIF('ENTRY '!G2:G1208,"&lt;=38")-(SUM(B2:B38))</f>
        <v>0</v>
      </c>
    </row>
    <row r="40" spans="1:7">
      <c r="A40">
        <v>39</v>
      </c>
      <c r="B40">
        <f>COUNTIF('ENTRY '!G2:G1208,"&lt;=39")-(SUM(B2:B39))</f>
        <v>0</v>
      </c>
    </row>
    <row r="41" spans="1:7">
      <c r="A41">
        <v>40</v>
      </c>
      <c r="B41">
        <f>COUNTIF('ENTRY '!G2:G1208,"&lt;=40")-(SUM(B2:B40))</f>
        <v>0</v>
      </c>
    </row>
    <row r="43" spans="1:7" ht="13.5" thickBot="1">
      <c r="G43" s="29"/>
    </row>
    <row r="44" spans="1:7" ht="15">
      <c r="A44" s="31" t="s">
        <v>61</v>
      </c>
      <c r="B44" s="32"/>
      <c r="C44" s="32"/>
      <c r="D44" s="32"/>
      <c r="E44" s="32"/>
      <c r="F44" s="33"/>
      <c r="G44" s="37"/>
    </row>
    <row r="45" spans="1:7" ht="15" thickBot="1">
      <c r="A45" s="34" t="s">
        <v>60</v>
      </c>
      <c r="B45" s="35"/>
      <c r="C45" s="35"/>
      <c r="D45" s="35"/>
      <c r="E45" s="35"/>
      <c r="F45" s="36"/>
      <c r="G45" s="38"/>
    </row>
  </sheetData>
  <phoneticPr fontId="9" type="noConversion"/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1:D1143"/>
  <sheetViews>
    <sheetView topLeftCell="A1129" workbookViewId="0">
      <selection activeCell="G1153" sqref="G1152:G1153"/>
    </sheetView>
  </sheetViews>
  <sheetFormatPr defaultRowHeight="12.75"/>
  <sheetData>
    <row r="1" spans="2:4">
      <c r="B1">
        <v>1</v>
      </c>
      <c r="C1">
        <v>46.073430000000002</v>
      </c>
      <c r="D1">
        <v>-91.246579999999994</v>
      </c>
    </row>
    <row r="2" spans="2:4">
      <c r="B2">
        <v>2</v>
      </c>
      <c r="C2">
        <v>46.073439999999998</v>
      </c>
      <c r="D2">
        <v>-91.245739999999998</v>
      </c>
    </row>
    <row r="3" spans="2:4">
      <c r="B3">
        <v>3</v>
      </c>
      <c r="C3">
        <v>46.073999999999998</v>
      </c>
      <c r="D3">
        <v>-91.248270000000005</v>
      </c>
    </row>
    <row r="4" spans="2:4">
      <c r="B4">
        <v>4</v>
      </c>
      <c r="C4">
        <v>46.074010000000001</v>
      </c>
      <c r="D4">
        <v>-91.247429999999994</v>
      </c>
    </row>
    <row r="5" spans="2:4">
      <c r="B5">
        <v>5</v>
      </c>
      <c r="C5">
        <v>46.074019999999997</v>
      </c>
      <c r="D5">
        <v>-91.246589999999998</v>
      </c>
    </row>
    <row r="6" spans="2:4">
      <c r="B6">
        <v>6</v>
      </c>
      <c r="C6">
        <v>46.07403</v>
      </c>
      <c r="D6">
        <v>-91.245750000000001</v>
      </c>
    </row>
    <row r="7" spans="2:4">
      <c r="B7">
        <v>7</v>
      </c>
      <c r="C7">
        <v>46.074039999999997</v>
      </c>
      <c r="D7">
        <v>-91.244910000000004</v>
      </c>
    </row>
    <row r="8" spans="2:4">
      <c r="B8">
        <v>8</v>
      </c>
      <c r="C8">
        <v>46.074590000000001</v>
      </c>
      <c r="D8">
        <v>-91.247450000000001</v>
      </c>
    </row>
    <row r="9" spans="2:4">
      <c r="B9">
        <v>9</v>
      </c>
      <c r="C9">
        <v>46.074599999999997</v>
      </c>
      <c r="D9">
        <v>-91.246610000000004</v>
      </c>
    </row>
    <row r="10" spans="2:4">
      <c r="B10">
        <v>10</v>
      </c>
      <c r="C10">
        <v>46.07461</v>
      </c>
      <c r="D10">
        <v>-91.245760000000004</v>
      </c>
    </row>
    <row r="11" spans="2:4">
      <c r="B11">
        <v>11</v>
      </c>
      <c r="C11">
        <v>46.074620000000003</v>
      </c>
      <c r="D11">
        <v>-91.244929999999997</v>
      </c>
    </row>
    <row r="12" spans="2:4">
      <c r="B12">
        <v>12</v>
      </c>
      <c r="C12">
        <v>46.075189999999999</v>
      </c>
      <c r="D12">
        <v>-91.246619999999993</v>
      </c>
    </row>
    <row r="13" spans="2:4">
      <c r="B13">
        <v>13</v>
      </c>
      <c r="C13">
        <v>46.075200000000002</v>
      </c>
      <c r="D13">
        <v>-91.245779999999996</v>
      </c>
    </row>
    <row r="14" spans="2:4">
      <c r="B14">
        <v>14</v>
      </c>
      <c r="C14">
        <v>46.075209999999998</v>
      </c>
      <c r="D14">
        <v>-91.24494</v>
      </c>
    </row>
    <row r="15" spans="2:4">
      <c r="B15">
        <v>15</v>
      </c>
      <c r="C15">
        <v>46.07526</v>
      </c>
      <c r="D15">
        <v>-91.239900000000006</v>
      </c>
    </row>
    <row r="16" spans="2:4">
      <c r="B16">
        <v>16</v>
      </c>
      <c r="C16">
        <v>46.075270000000003</v>
      </c>
      <c r="D16">
        <v>-91.239059999999995</v>
      </c>
    </row>
    <row r="17" spans="2:4">
      <c r="B17">
        <v>17</v>
      </c>
      <c r="C17">
        <v>46.075279999999999</v>
      </c>
      <c r="D17">
        <v>-91.238209999999995</v>
      </c>
    </row>
    <row r="18" spans="2:4">
      <c r="B18">
        <v>18</v>
      </c>
      <c r="C18">
        <v>46.075760000000002</v>
      </c>
      <c r="D18">
        <v>-91.247470000000007</v>
      </c>
    </row>
    <row r="19" spans="2:4">
      <c r="B19">
        <v>19</v>
      </c>
      <c r="C19">
        <v>46.075769999999999</v>
      </c>
      <c r="D19">
        <v>-91.246629999999996</v>
      </c>
    </row>
    <row r="20" spans="2:4">
      <c r="B20">
        <v>20</v>
      </c>
      <c r="C20">
        <v>46.075780000000002</v>
      </c>
      <c r="D20">
        <v>-91.24579</v>
      </c>
    </row>
    <row r="21" spans="2:4">
      <c r="B21">
        <v>21</v>
      </c>
      <c r="C21">
        <v>46.075789999999998</v>
      </c>
      <c r="D21">
        <v>-91.244950000000003</v>
      </c>
    </row>
    <row r="22" spans="2:4">
      <c r="B22">
        <v>22</v>
      </c>
      <c r="C22">
        <v>46.075800000000001</v>
      </c>
      <c r="D22">
        <v>-91.244110000000006</v>
      </c>
    </row>
    <row r="23" spans="2:4">
      <c r="B23">
        <v>23</v>
      </c>
      <c r="C23">
        <v>46.075809999999997</v>
      </c>
      <c r="D23">
        <v>-91.243269999999995</v>
      </c>
    </row>
    <row r="24" spans="2:4">
      <c r="B24">
        <v>24</v>
      </c>
      <c r="C24">
        <v>46.07582</v>
      </c>
      <c r="D24">
        <v>-91.242429999999999</v>
      </c>
    </row>
    <row r="25" spans="2:4">
      <c r="B25">
        <v>25</v>
      </c>
      <c r="C25">
        <v>46.075830000000003</v>
      </c>
      <c r="D25">
        <v>-91.241590000000002</v>
      </c>
    </row>
    <row r="26" spans="2:4">
      <c r="B26">
        <v>26</v>
      </c>
      <c r="C26">
        <v>46.075850000000003</v>
      </c>
      <c r="D26">
        <v>-91.239909999999995</v>
      </c>
    </row>
    <row r="27" spans="2:4">
      <c r="B27">
        <v>27</v>
      </c>
      <c r="C27">
        <v>46.075859999999999</v>
      </c>
      <c r="D27">
        <v>-91.239069999999998</v>
      </c>
    </row>
    <row r="28" spans="2:4">
      <c r="B28">
        <v>28</v>
      </c>
      <c r="C28">
        <v>46.075859999999999</v>
      </c>
      <c r="D28">
        <v>-91.238230000000001</v>
      </c>
    </row>
    <row r="29" spans="2:4">
      <c r="B29">
        <v>29</v>
      </c>
      <c r="C29">
        <v>46.076349999999998</v>
      </c>
      <c r="D29">
        <v>-91.247489999999999</v>
      </c>
    </row>
    <row r="30" spans="2:4">
      <c r="B30">
        <v>30</v>
      </c>
      <c r="C30">
        <v>46.076360000000001</v>
      </c>
      <c r="D30">
        <v>-91.246639999999999</v>
      </c>
    </row>
    <row r="31" spans="2:4">
      <c r="B31">
        <v>31</v>
      </c>
      <c r="C31">
        <v>46.076369999999997</v>
      </c>
      <c r="D31">
        <v>-91.245800000000003</v>
      </c>
    </row>
    <row r="32" spans="2:4">
      <c r="B32">
        <v>32</v>
      </c>
      <c r="C32">
        <v>46.07638</v>
      </c>
      <c r="D32">
        <v>-91.244960000000006</v>
      </c>
    </row>
    <row r="33" spans="2:4">
      <c r="B33">
        <v>33</v>
      </c>
      <c r="C33">
        <v>46.076390000000004</v>
      </c>
      <c r="D33">
        <v>-91.244119999999995</v>
      </c>
    </row>
    <row r="34" spans="2:4">
      <c r="B34">
        <v>34</v>
      </c>
      <c r="C34">
        <v>46.0764</v>
      </c>
      <c r="D34">
        <v>-91.243279999999999</v>
      </c>
    </row>
    <row r="35" spans="2:4">
      <c r="B35">
        <v>35</v>
      </c>
      <c r="C35">
        <v>46.0764</v>
      </c>
      <c r="D35">
        <v>-91.242440000000002</v>
      </c>
    </row>
    <row r="36" spans="2:4">
      <c r="B36">
        <v>36</v>
      </c>
      <c r="C36">
        <v>46.076410000000003</v>
      </c>
      <c r="D36">
        <v>-91.241600000000005</v>
      </c>
    </row>
    <row r="37" spans="2:4">
      <c r="B37">
        <v>37</v>
      </c>
      <c r="C37">
        <v>46.076419999999999</v>
      </c>
      <c r="D37">
        <v>-91.240759999999995</v>
      </c>
    </row>
    <row r="38" spans="2:4">
      <c r="B38">
        <v>38</v>
      </c>
      <c r="C38">
        <v>46.076439999999998</v>
      </c>
      <c r="D38">
        <v>-91.239080000000001</v>
      </c>
    </row>
    <row r="39" spans="2:4">
      <c r="B39">
        <v>39</v>
      </c>
      <c r="C39">
        <v>46.076450000000001</v>
      </c>
      <c r="D39">
        <v>-91.238240000000005</v>
      </c>
    </row>
    <row r="40" spans="2:4">
      <c r="B40">
        <v>40</v>
      </c>
      <c r="C40">
        <v>46.076459999999997</v>
      </c>
      <c r="D40">
        <v>-91.237399999999994</v>
      </c>
    </row>
    <row r="41" spans="2:4">
      <c r="B41">
        <v>41</v>
      </c>
      <c r="C41">
        <v>46.07694</v>
      </c>
      <c r="D41">
        <v>-91.246660000000006</v>
      </c>
    </row>
    <row r="42" spans="2:4">
      <c r="B42">
        <v>42</v>
      </c>
      <c r="C42">
        <v>46.076949999999997</v>
      </c>
      <c r="D42">
        <v>-91.245819999999995</v>
      </c>
    </row>
    <row r="43" spans="2:4">
      <c r="B43">
        <v>43</v>
      </c>
      <c r="C43">
        <v>46.07696</v>
      </c>
      <c r="D43">
        <v>-91.244979999999998</v>
      </c>
    </row>
    <row r="44" spans="2:4">
      <c r="B44">
        <v>44</v>
      </c>
      <c r="C44">
        <v>46.076970000000003</v>
      </c>
      <c r="D44">
        <v>-91.244140000000002</v>
      </c>
    </row>
    <row r="45" spans="2:4">
      <c r="B45">
        <v>45</v>
      </c>
      <c r="C45">
        <v>46.076979999999999</v>
      </c>
      <c r="D45">
        <v>-91.243300000000005</v>
      </c>
    </row>
    <row r="46" spans="2:4">
      <c r="B46">
        <v>46</v>
      </c>
      <c r="C46">
        <v>46.076990000000002</v>
      </c>
      <c r="D46">
        <v>-91.242459999999994</v>
      </c>
    </row>
    <row r="47" spans="2:4">
      <c r="B47">
        <v>47</v>
      </c>
      <c r="C47">
        <v>46.076999999999998</v>
      </c>
      <c r="D47">
        <v>-91.241619999999998</v>
      </c>
    </row>
    <row r="48" spans="2:4">
      <c r="B48">
        <v>48</v>
      </c>
      <c r="C48">
        <v>46.077010000000001</v>
      </c>
      <c r="D48">
        <v>-91.240769999999998</v>
      </c>
    </row>
    <row r="49" spans="2:4">
      <c r="B49">
        <v>49</v>
      </c>
      <c r="C49">
        <v>46.077030000000001</v>
      </c>
      <c r="D49">
        <v>-91.239090000000004</v>
      </c>
    </row>
    <row r="50" spans="2:4">
      <c r="B50">
        <v>50</v>
      </c>
      <c r="C50">
        <v>46.077030000000001</v>
      </c>
      <c r="D50">
        <v>-91.238249999999994</v>
      </c>
    </row>
    <row r="51" spans="2:4">
      <c r="B51">
        <v>51</v>
      </c>
      <c r="C51">
        <v>46.077039999999997</v>
      </c>
      <c r="D51">
        <v>-91.237409999999997</v>
      </c>
    </row>
    <row r="52" spans="2:4">
      <c r="B52">
        <v>52</v>
      </c>
      <c r="C52">
        <v>46.07705</v>
      </c>
      <c r="D52">
        <v>-91.23657</v>
      </c>
    </row>
    <row r="53" spans="2:4">
      <c r="B53">
        <v>53</v>
      </c>
      <c r="C53">
        <v>46.077060000000003</v>
      </c>
      <c r="D53">
        <v>-91.235730000000004</v>
      </c>
    </row>
    <row r="54" spans="2:4">
      <c r="B54">
        <v>54</v>
      </c>
      <c r="C54">
        <v>46.077080000000002</v>
      </c>
      <c r="D54">
        <v>-91.234049999999996</v>
      </c>
    </row>
    <row r="55" spans="2:4">
      <c r="B55">
        <v>55</v>
      </c>
      <c r="C55">
        <v>46.077530000000003</v>
      </c>
      <c r="D55">
        <v>-91.246669999999995</v>
      </c>
    </row>
    <row r="56" spans="2:4">
      <c r="B56">
        <v>56</v>
      </c>
      <c r="C56">
        <v>46.077539999999999</v>
      </c>
      <c r="D56">
        <v>-91.245829999999998</v>
      </c>
    </row>
    <row r="57" spans="2:4">
      <c r="B57">
        <v>57</v>
      </c>
      <c r="C57">
        <v>46.077550000000002</v>
      </c>
      <c r="D57">
        <v>-91.244990000000001</v>
      </c>
    </row>
    <row r="58" spans="2:4">
      <c r="B58">
        <v>58</v>
      </c>
      <c r="C58">
        <v>46.077559999999998</v>
      </c>
      <c r="D58">
        <v>-91.244150000000005</v>
      </c>
    </row>
    <row r="59" spans="2:4">
      <c r="B59">
        <v>59</v>
      </c>
      <c r="C59">
        <v>46.077559999999998</v>
      </c>
      <c r="D59">
        <v>-91.243309999999994</v>
      </c>
    </row>
    <row r="60" spans="2:4">
      <c r="B60">
        <v>60</v>
      </c>
      <c r="C60">
        <v>46.077570000000001</v>
      </c>
      <c r="D60">
        <v>-91.242469999999997</v>
      </c>
    </row>
    <row r="61" spans="2:4">
      <c r="B61">
        <v>61</v>
      </c>
      <c r="C61">
        <v>46.077579999999998</v>
      </c>
      <c r="D61">
        <v>-91.241630000000001</v>
      </c>
    </row>
    <row r="62" spans="2:4">
      <c r="B62">
        <v>62</v>
      </c>
      <c r="C62">
        <v>46.077590000000001</v>
      </c>
      <c r="D62">
        <v>-91.240790000000004</v>
      </c>
    </row>
    <row r="63" spans="2:4">
      <c r="B63">
        <v>63</v>
      </c>
      <c r="C63">
        <v>46.07761</v>
      </c>
      <c r="D63">
        <v>-91.239109999999997</v>
      </c>
    </row>
    <row r="64" spans="2:4">
      <c r="B64">
        <v>64</v>
      </c>
      <c r="C64">
        <v>46.077620000000003</v>
      </c>
      <c r="D64">
        <v>-91.23827</v>
      </c>
    </row>
    <row r="65" spans="2:4">
      <c r="B65">
        <v>65</v>
      </c>
      <c r="C65">
        <v>46.077629999999999</v>
      </c>
      <c r="D65">
        <v>-91.237430000000003</v>
      </c>
    </row>
    <row r="66" spans="2:4">
      <c r="B66">
        <v>66</v>
      </c>
      <c r="C66">
        <v>46.077640000000002</v>
      </c>
      <c r="D66">
        <v>-91.236590000000007</v>
      </c>
    </row>
    <row r="67" spans="2:4">
      <c r="B67">
        <v>67</v>
      </c>
      <c r="C67">
        <v>46.077649999999998</v>
      </c>
      <c r="D67">
        <v>-91.235749999999996</v>
      </c>
    </row>
    <row r="68" spans="2:4">
      <c r="B68">
        <v>68</v>
      </c>
      <c r="C68">
        <v>46.077660000000002</v>
      </c>
      <c r="D68">
        <v>-91.234909999999999</v>
      </c>
    </row>
    <row r="69" spans="2:4">
      <c r="B69">
        <v>69</v>
      </c>
      <c r="C69">
        <v>46.077660000000002</v>
      </c>
      <c r="D69">
        <v>-91.234070000000003</v>
      </c>
    </row>
    <row r="70" spans="2:4">
      <c r="B70">
        <v>70</v>
      </c>
      <c r="C70">
        <v>46.078099999999999</v>
      </c>
      <c r="D70">
        <v>-91.247529999999998</v>
      </c>
    </row>
    <row r="71" spans="2:4">
      <c r="B71">
        <v>71</v>
      </c>
      <c r="C71">
        <v>46.078110000000002</v>
      </c>
      <c r="D71">
        <v>-91.246679999999998</v>
      </c>
    </row>
    <row r="72" spans="2:4">
      <c r="B72">
        <v>72</v>
      </c>
      <c r="C72">
        <v>46.078119999999998</v>
      </c>
      <c r="D72">
        <v>-91.245840000000001</v>
      </c>
    </row>
    <row r="73" spans="2:4">
      <c r="B73">
        <v>73</v>
      </c>
      <c r="C73">
        <v>46.078130000000002</v>
      </c>
      <c r="D73">
        <v>-91.245000000000005</v>
      </c>
    </row>
    <row r="74" spans="2:4">
      <c r="B74">
        <v>74</v>
      </c>
      <c r="C74">
        <v>46.078139999999998</v>
      </c>
      <c r="D74">
        <v>-91.244159999999994</v>
      </c>
    </row>
    <row r="75" spans="2:4">
      <c r="B75">
        <v>75</v>
      </c>
      <c r="C75">
        <v>46.078150000000001</v>
      </c>
      <c r="D75">
        <v>-91.243319999999997</v>
      </c>
    </row>
    <row r="76" spans="2:4">
      <c r="B76">
        <v>76</v>
      </c>
      <c r="C76">
        <v>46.078159999999997</v>
      </c>
      <c r="D76">
        <v>-91.24248</v>
      </c>
    </row>
    <row r="77" spans="2:4">
      <c r="B77">
        <v>77</v>
      </c>
      <c r="C77">
        <v>46.07817</v>
      </c>
      <c r="D77">
        <v>-91.241640000000004</v>
      </c>
    </row>
    <row r="78" spans="2:4">
      <c r="B78">
        <v>78</v>
      </c>
      <c r="C78">
        <v>46.078180000000003</v>
      </c>
      <c r="D78">
        <v>-91.240799999999993</v>
      </c>
    </row>
    <row r="79" spans="2:4">
      <c r="B79">
        <v>79</v>
      </c>
      <c r="C79">
        <v>46.078189999999999</v>
      </c>
      <c r="D79">
        <v>-91.23912</v>
      </c>
    </row>
    <row r="80" spans="2:4">
      <c r="B80">
        <v>80</v>
      </c>
      <c r="C80">
        <v>46.078200000000002</v>
      </c>
      <c r="D80">
        <v>-91.238280000000003</v>
      </c>
    </row>
    <row r="81" spans="2:4">
      <c r="B81">
        <v>81</v>
      </c>
      <c r="C81">
        <v>46.078209999999999</v>
      </c>
      <c r="D81">
        <v>-91.237440000000007</v>
      </c>
    </row>
    <row r="82" spans="2:4">
      <c r="B82">
        <v>82</v>
      </c>
      <c r="C82">
        <v>46.078220000000002</v>
      </c>
      <c r="D82">
        <v>-91.236599999999996</v>
      </c>
    </row>
    <row r="83" spans="2:4">
      <c r="B83">
        <v>83</v>
      </c>
      <c r="C83">
        <v>46.078229999999998</v>
      </c>
      <c r="D83">
        <v>-91.235759999999999</v>
      </c>
    </row>
    <row r="84" spans="2:4">
      <c r="B84">
        <v>84</v>
      </c>
      <c r="C84">
        <v>46.078240000000001</v>
      </c>
      <c r="D84">
        <v>-91.234920000000002</v>
      </c>
    </row>
    <row r="85" spans="2:4">
      <c r="B85">
        <v>85</v>
      </c>
      <c r="C85">
        <v>46.078249999999997</v>
      </c>
      <c r="D85">
        <v>-91.234080000000006</v>
      </c>
    </row>
    <row r="86" spans="2:4">
      <c r="B86">
        <v>86</v>
      </c>
      <c r="C86">
        <v>46.07826</v>
      </c>
      <c r="D86">
        <v>-91.233239999999995</v>
      </c>
    </row>
    <row r="87" spans="2:4">
      <c r="B87">
        <v>87</v>
      </c>
      <c r="C87">
        <v>46.078690000000002</v>
      </c>
      <c r="D87">
        <v>-91.247540000000001</v>
      </c>
    </row>
    <row r="88" spans="2:4">
      <c r="B88">
        <v>88</v>
      </c>
      <c r="C88">
        <v>46.078699999999998</v>
      </c>
      <c r="D88">
        <v>-91.246700000000004</v>
      </c>
    </row>
    <row r="89" spans="2:4">
      <c r="B89">
        <v>89</v>
      </c>
      <c r="C89">
        <v>46.078710000000001</v>
      </c>
      <c r="D89">
        <v>-91.245859999999993</v>
      </c>
    </row>
    <row r="90" spans="2:4">
      <c r="B90">
        <v>90</v>
      </c>
      <c r="C90">
        <v>46.078719999999997</v>
      </c>
      <c r="D90">
        <v>-91.245019999999997</v>
      </c>
    </row>
    <row r="91" spans="2:4">
      <c r="B91">
        <v>91</v>
      </c>
      <c r="C91">
        <v>46.07873</v>
      </c>
      <c r="D91">
        <v>-91.24418</v>
      </c>
    </row>
    <row r="92" spans="2:4">
      <c r="B92">
        <v>92</v>
      </c>
      <c r="C92">
        <v>46.07873</v>
      </c>
      <c r="D92">
        <v>-91.243340000000003</v>
      </c>
    </row>
    <row r="93" spans="2:4">
      <c r="B93">
        <v>93</v>
      </c>
      <c r="C93">
        <v>46.078740000000003</v>
      </c>
      <c r="D93">
        <v>-91.242500000000007</v>
      </c>
    </row>
    <row r="94" spans="2:4">
      <c r="B94">
        <v>94</v>
      </c>
      <c r="C94">
        <v>46.078749999999999</v>
      </c>
      <c r="D94">
        <v>-91.241650000000007</v>
      </c>
    </row>
    <row r="95" spans="2:4">
      <c r="B95">
        <v>95</v>
      </c>
      <c r="C95">
        <v>46.078760000000003</v>
      </c>
      <c r="D95">
        <v>-91.240809999999996</v>
      </c>
    </row>
    <row r="96" spans="2:4">
      <c r="B96">
        <v>96</v>
      </c>
      <c r="C96">
        <v>46.078769999999999</v>
      </c>
      <c r="D96">
        <v>-91.23997</v>
      </c>
    </row>
    <row r="97" spans="2:4">
      <c r="B97">
        <v>97</v>
      </c>
      <c r="C97">
        <v>46.078780000000002</v>
      </c>
      <c r="D97">
        <v>-91.239130000000003</v>
      </c>
    </row>
    <row r="98" spans="2:4">
      <c r="B98">
        <v>98</v>
      </c>
      <c r="C98">
        <v>46.078789999999998</v>
      </c>
      <c r="D98">
        <v>-91.238290000000006</v>
      </c>
    </row>
    <row r="99" spans="2:4">
      <c r="B99">
        <v>99</v>
      </c>
      <c r="C99">
        <v>46.078800000000001</v>
      </c>
      <c r="D99">
        <v>-91.237449999999995</v>
      </c>
    </row>
    <row r="100" spans="2:4">
      <c r="B100">
        <v>100</v>
      </c>
      <c r="C100">
        <v>46.078809999999997</v>
      </c>
      <c r="D100">
        <v>-91.236609999999999</v>
      </c>
    </row>
    <row r="101" spans="2:4">
      <c r="B101">
        <v>101</v>
      </c>
      <c r="C101">
        <v>46.07882</v>
      </c>
      <c r="D101">
        <v>-91.235770000000002</v>
      </c>
    </row>
    <row r="102" spans="2:4">
      <c r="B102">
        <v>102</v>
      </c>
      <c r="C102">
        <v>46.078830000000004</v>
      </c>
      <c r="D102">
        <v>-91.234930000000006</v>
      </c>
    </row>
    <row r="103" spans="2:4">
      <c r="B103">
        <v>103</v>
      </c>
      <c r="C103">
        <v>46.07884</v>
      </c>
      <c r="D103">
        <v>-91.234089999999995</v>
      </c>
    </row>
    <row r="104" spans="2:4">
      <c r="B104">
        <v>104</v>
      </c>
      <c r="C104">
        <v>46.07884</v>
      </c>
      <c r="D104">
        <v>-91.233249999999998</v>
      </c>
    </row>
    <row r="105" spans="2:4">
      <c r="B105">
        <v>105</v>
      </c>
      <c r="C105">
        <v>46.078850000000003</v>
      </c>
      <c r="D105">
        <v>-91.232410000000002</v>
      </c>
    </row>
    <row r="106" spans="2:4">
      <c r="B106">
        <v>106</v>
      </c>
      <c r="C106">
        <v>46.079270000000001</v>
      </c>
      <c r="D106">
        <v>-91.247550000000004</v>
      </c>
    </row>
    <row r="107" spans="2:4">
      <c r="B107">
        <v>107</v>
      </c>
      <c r="C107">
        <v>46.079279999999997</v>
      </c>
      <c r="D107">
        <v>-91.246709999999993</v>
      </c>
    </row>
    <row r="108" spans="2:4">
      <c r="B108">
        <v>108</v>
      </c>
      <c r="C108">
        <v>46.07929</v>
      </c>
      <c r="D108">
        <v>-91.245869999999996</v>
      </c>
    </row>
    <row r="109" spans="2:4">
      <c r="B109">
        <v>109</v>
      </c>
      <c r="C109">
        <v>46.079300000000003</v>
      </c>
      <c r="D109">
        <v>-91.24503</v>
      </c>
    </row>
    <row r="110" spans="2:4">
      <c r="B110">
        <v>110</v>
      </c>
      <c r="C110">
        <v>46.07931</v>
      </c>
      <c r="D110">
        <v>-91.244190000000003</v>
      </c>
    </row>
    <row r="111" spans="2:4">
      <c r="B111">
        <v>111</v>
      </c>
      <c r="C111">
        <v>46.079320000000003</v>
      </c>
      <c r="D111">
        <v>-91.243350000000007</v>
      </c>
    </row>
    <row r="112" spans="2:4">
      <c r="B112">
        <v>112</v>
      </c>
      <c r="C112">
        <v>46.079329999999999</v>
      </c>
      <c r="D112">
        <v>-91.242509999999996</v>
      </c>
    </row>
    <row r="113" spans="2:4">
      <c r="B113">
        <v>113</v>
      </c>
      <c r="C113">
        <v>46.079340000000002</v>
      </c>
      <c r="D113">
        <v>-91.241669999999999</v>
      </c>
    </row>
    <row r="114" spans="2:4">
      <c r="B114">
        <v>114</v>
      </c>
      <c r="C114">
        <v>46.079349999999998</v>
      </c>
      <c r="D114">
        <v>-91.240830000000003</v>
      </c>
    </row>
    <row r="115" spans="2:4">
      <c r="B115">
        <v>115</v>
      </c>
      <c r="C115">
        <v>46.079360000000001</v>
      </c>
      <c r="D115">
        <v>-91.239990000000006</v>
      </c>
    </row>
    <row r="116" spans="2:4">
      <c r="B116">
        <v>116</v>
      </c>
      <c r="C116">
        <v>46.079360000000001</v>
      </c>
      <c r="D116">
        <v>-91.239149999999995</v>
      </c>
    </row>
    <row r="117" spans="2:4">
      <c r="B117">
        <v>117</v>
      </c>
      <c r="C117">
        <v>46.079369999999997</v>
      </c>
      <c r="D117">
        <v>-91.238309999999998</v>
      </c>
    </row>
    <row r="118" spans="2:4">
      <c r="B118">
        <v>118</v>
      </c>
      <c r="C118">
        <v>46.07938</v>
      </c>
      <c r="D118">
        <v>-91.237470000000002</v>
      </c>
    </row>
    <row r="119" spans="2:4">
      <c r="B119">
        <v>119</v>
      </c>
      <c r="C119">
        <v>46.079389999999997</v>
      </c>
      <c r="D119">
        <v>-91.236630000000005</v>
      </c>
    </row>
    <row r="120" spans="2:4">
      <c r="B120">
        <v>120</v>
      </c>
      <c r="C120">
        <v>46.0794</v>
      </c>
      <c r="D120">
        <v>-91.235780000000005</v>
      </c>
    </row>
    <row r="121" spans="2:4">
      <c r="B121">
        <v>121</v>
      </c>
      <c r="C121">
        <v>46.079410000000003</v>
      </c>
      <c r="D121">
        <v>-91.234939999999995</v>
      </c>
    </row>
    <row r="122" spans="2:4">
      <c r="B122">
        <v>122</v>
      </c>
      <c r="C122">
        <v>46.079419999999999</v>
      </c>
      <c r="D122">
        <v>-91.234099999999998</v>
      </c>
    </row>
    <row r="123" spans="2:4">
      <c r="B123">
        <v>123</v>
      </c>
      <c r="C123">
        <v>46.079430000000002</v>
      </c>
      <c r="D123">
        <v>-91.233260000000001</v>
      </c>
    </row>
    <row r="124" spans="2:4">
      <c r="B124">
        <v>124</v>
      </c>
      <c r="C124">
        <v>46.079439999999998</v>
      </c>
      <c r="D124">
        <v>-91.232420000000005</v>
      </c>
    </row>
    <row r="125" spans="2:4">
      <c r="B125">
        <v>125</v>
      </c>
      <c r="C125">
        <v>46.079859999999996</v>
      </c>
      <c r="D125">
        <v>-91.247559999999993</v>
      </c>
    </row>
    <row r="126" spans="2:4">
      <c r="B126">
        <v>126</v>
      </c>
      <c r="C126">
        <v>46.07987</v>
      </c>
      <c r="D126">
        <v>-91.246719999999996</v>
      </c>
    </row>
    <row r="127" spans="2:4">
      <c r="B127">
        <v>127</v>
      </c>
      <c r="C127">
        <v>46.079880000000003</v>
      </c>
      <c r="D127">
        <v>-91.24588</v>
      </c>
    </row>
    <row r="128" spans="2:4">
      <c r="B128">
        <v>128</v>
      </c>
      <c r="C128">
        <v>46.079889999999999</v>
      </c>
      <c r="D128">
        <v>-91.245040000000003</v>
      </c>
    </row>
    <row r="129" spans="2:4">
      <c r="B129">
        <v>129</v>
      </c>
      <c r="C129">
        <v>46.079889999999999</v>
      </c>
      <c r="D129">
        <v>-91.244200000000006</v>
      </c>
    </row>
    <row r="130" spans="2:4">
      <c r="B130">
        <v>130</v>
      </c>
      <c r="C130">
        <v>46.079900000000002</v>
      </c>
      <c r="D130">
        <v>-91.243359999999996</v>
      </c>
    </row>
    <row r="131" spans="2:4">
      <c r="B131">
        <v>131</v>
      </c>
      <c r="C131">
        <v>46.079909999999998</v>
      </c>
      <c r="D131">
        <v>-91.242519999999999</v>
      </c>
    </row>
    <row r="132" spans="2:4">
      <c r="B132">
        <v>132</v>
      </c>
      <c r="C132">
        <v>46.079920000000001</v>
      </c>
      <c r="D132">
        <v>-91.241680000000002</v>
      </c>
    </row>
    <row r="133" spans="2:4">
      <c r="B133">
        <v>133</v>
      </c>
      <c r="C133">
        <v>46.079929999999997</v>
      </c>
      <c r="D133">
        <v>-91.240840000000006</v>
      </c>
    </row>
    <row r="134" spans="2:4">
      <c r="B134">
        <v>134</v>
      </c>
      <c r="C134">
        <v>46.079940000000001</v>
      </c>
      <c r="D134">
        <v>-91.24</v>
      </c>
    </row>
    <row r="135" spans="2:4">
      <c r="B135">
        <v>135</v>
      </c>
      <c r="C135">
        <v>46.079949999999997</v>
      </c>
      <c r="D135">
        <v>-91.239159999999998</v>
      </c>
    </row>
    <row r="136" spans="2:4">
      <c r="B136">
        <v>136</v>
      </c>
      <c r="C136">
        <v>46.07996</v>
      </c>
      <c r="D136">
        <v>-91.238320000000002</v>
      </c>
    </row>
    <row r="137" spans="2:4">
      <c r="B137">
        <v>137</v>
      </c>
      <c r="C137">
        <v>46.079990000000002</v>
      </c>
      <c r="D137">
        <v>-91.234960000000001</v>
      </c>
    </row>
    <row r="138" spans="2:4">
      <c r="B138">
        <v>138</v>
      </c>
      <c r="C138">
        <v>46.08</v>
      </c>
      <c r="D138">
        <v>-91.234120000000004</v>
      </c>
    </row>
    <row r="139" spans="2:4">
      <c r="B139">
        <v>139</v>
      </c>
      <c r="C139">
        <v>46.080010000000001</v>
      </c>
      <c r="D139">
        <v>-91.233279999999993</v>
      </c>
    </row>
    <row r="140" spans="2:4">
      <c r="B140">
        <v>140</v>
      </c>
      <c r="C140">
        <v>46.080019999999998</v>
      </c>
      <c r="D140">
        <v>-91.232439999999997</v>
      </c>
    </row>
    <row r="141" spans="2:4">
      <c r="B141">
        <v>141</v>
      </c>
      <c r="C141">
        <v>46.080030000000001</v>
      </c>
      <c r="D141">
        <v>-91.2316</v>
      </c>
    </row>
    <row r="142" spans="2:4">
      <c r="B142">
        <v>142</v>
      </c>
      <c r="C142">
        <v>46.08043</v>
      </c>
      <c r="D142">
        <v>-91.248419999999996</v>
      </c>
    </row>
    <row r="143" spans="2:4">
      <c r="B143">
        <v>143</v>
      </c>
      <c r="C143">
        <v>46.080440000000003</v>
      </c>
      <c r="D143">
        <v>-91.247579999999999</v>
      </c>
    </row>
    <row r="144" spans="2:4">
      <c r="B144">
        <v>144</v>
      </c>
      <c r="C144">
        <v>46.080449999999999</v>
      </c>
      <c r="D144">
        <v>-91.246740000000003</v>
      </c>
    </row>
    <row r="145" spans="2:4">
      <c r="B145">
        <v>145</v>
      </c>
      <c r="C145">
        <v>46.080460000000002</v>
      </c>
      <c r="D145">
        <v>-91.245900000000006</v>
      </c>
    </row>
    <row r="146" spans="2:4">
      <c r="B146">
        <v>146</v>
      </c>
      <c r="C146">
        <v>46.080469999999998</v>
      </c>
      <c r="D146">
        <v>-91.245059999999995</v>
      </c>
    </row>
    <row r="147" spans="2:4">
      <c r="B147">
        <v>147</v>
      </c>
      <c r="C147">
        <v>46.080480000000001</v>
      </c>
      <c r="D147">
        <v>-91.244219999999999</v>
      </c>
    </row>
    <row r="148" spans="2:4">
      <c r="B148">
        <v>148</v>
      </c>
      <c r="C148">
        <v>46.080489999999998</v>
      </c>
      <c r="D148">
        <v>-91.243380000000002</v>
      </c>
    </row>
    <row r="149" spans="2:4">
      <c r="B149">
        <v>149</v>
      </c>
      <c r="C149">
        <v>46.080500000000001</v>
      </c>
      <c r="D149">
        <v>-91.242540000000005</v>
      </c>
    </row>
    <row r="150" spans="2:4">
      <c r="B150">
        <v>150</v>
      </c>
      <c r="C150">
        <v>46.080509999999997</v>
      </c>
      <c r="D150">
        <v>-91.241690000000006</v>
      </c>
    </row>
    <row r="151" spans="2:4">
      <c r="B151">
        <v>151</v>
      </c>
      <c r="C151">
        <v>46.08052</v>
      </c>
      <c r="D151">
        <v>-91.240849999999995</v>
      </c>
    </row>
    <row r="152" spans="2:4">
      <c r="B152">
        <v>152</v>
      </c>
      <c r="C152">
        <v>46.080530000000003</v>
      </c>
      <c r="D152">
        <v>-91.240009999999998</v>
      </c>
    </row>
    <row r="153" spans="2:4">
      <c r="B153">
        <v>153</v>
      </c>
      <c r="C153">
        <v>46.080539999999999</v>
      </c>
      <c r="D153">
        <v>-91.239170000000001</v>
      </c>
    </row>
    <row r="154" spans="2:4">
      <c r="B154">
        <v>154</v>
      </c>
      <c r="C154">
        <v>46.080539999999999</v>
      </c>
      <c r="D154">
        <v>-91.238330000000005</v>
      </c>
    </row>
    <row r="155" spans="2:4">
      <c r="B155">
        <v>155</v>
      </c>
      <c r="C155">
        <v>46.080590000000001</v>
      </c>
      <c r="D155">
        <v>-91.234129999999993</v>
      </c>
    </row>
    <row r="156" spans="2:4">
      <c r="B156">
        <v>156</v>
      </c>
      <c r="C156">
        <v>46.080599999999997</v>
      </c>
      <c r="D156">
        <v>-91.233289999999997</v>
      </c>
    </row>
    <row r="157" spans="2:4">
      <c r="B157">
        <v>157</v>
      </c>
      <c r="C157">
        <v>46.08061</v>
      </c>
      <c r="D157">
        <v>-91.23245</v>
      </c>
    </row>
    <row r="158" spans="2:4">
      <c r="B158">
        <v>158</v>
      </c>
      <c r="C158">
        <v>46.080620000000003</v>
      </c>
      <c r="D158">
        <v>-91.231610000000003</v>
      </c>
    </row>
    <row r="159" spans="2:4">
      <c r="B159">
        <v>159</v>
      </c>
      <c r="C159">
        <v>46.081040000000002</v>
      </c>
      <c r="D159">
        <v>-91.246750000000006</v>
      </c>
    </row>
    <row r="160" spans="2:4">
      <c r="B160">
        <v>160</v>
      </c>
      <c r="C160">
        <v>46.081049999999998</v>
      </c>
      <c r="D160">
        <v>-91.245909999999995</v>
      </c>
    </row>
    <row r="161" spans="2:4">
      <c r="B161">
        <v>161</v>
      </c>
      <c r="C161">
        <v>46.081060000000001</v>
      </c>
      <c r="D161">
        <v>-91.245069999999998</v>
      </c>
    </row>
    <row r="162" spans="2:4">
      <c r="B162">
        <v>162</v>
      </c>
      <c r="C162">
        <v>46.081069999999997</v>
      </c>
      <c r="D162">
        <v>-91.244230000000002</v>
      </c>
    </row>
    <row r="163" spans="2:4">
      <c r="B163">
        <v>163</v>
      </c>
      <c r="C163">
        <v>46.08117</v>
      </c>
      <c r="D163">
        <v>-91.234139999999996</v>
      </c>
    </row>
    <row r="164" spans="2:4">
      <c r="B164">
        <v>164</v>
      </c>
      <c r="C164">
        <v>46.081180000000003</v>
      </c>
      <c r="D164">
        <v>-91.2333</v>
      </c>
    </row>
    <row r="165" spans="2:4">
      <c r="B165">
        <v>165</v>
      </c>
      <c r="C165">
        <v>46.081189999999999</v>
      </c>
      <c r="D165">
        <v>-91.232460000000003</v>
      </c>
    </row>
    <row r="166" spans="2:4">
      <c r="B166">
        <v>166</v>
      </c>
      <c r="C166">
        <v>46.081200000000003</v>
      </c>
      <c r="D166">
        <v>-91.231620000000007</v>
      </c>
    </row>
    <row r="167" spans="2:4">
      <c r="B167">
        <v>167</v>
      </c>
      <c r="C167">
        <v>46.081740000000003</v>
      </c>
      <c r="D167">
        <v>-91.235839999999996</v>
      </c>
    </row>
    <row r="168" spans="2:4">
      <c r="B168">
        <v>168</v>
      </c>
      <c r="C168">
        <v>46.08175</v>
      </c>
      <c r="D168">
        <v>-91.234999999999999</v>
      </c>
    </row>
    <row r="169" spans="2:4">
      <c r="B169">
        <v>169</v>
      </c>
      <c r="C169">
        <v>46.081769999999999</v>
      </c>
      <c r="D169">
        <v>-91.233320000000006</v>
      </c>
    </row>
    <row r="170" spans="2:4">
      <c r="B170">
        <v>170</v>
      </c>
      <c r="C170">
        <v>46.081780000000002</v>
      </c>
      <c r="D170">
        <v>-91.232470000000006</v>
      </c>
    </row>
    <row r="171" spans="2:4">
      <c r="B171">
        <v>171</v>
      </c>
      <c r="C171">
        <v>46.081789999999998</v>
      </c>
      <c r="D171">
        <v>-91.231639999999999</v>
      </c>
    </row>
    <row r="172" spans="2:4">
      <c r="B172">
        <v>172</v>
      </c>
      <c r="C172">
        <v>46.082320000000003</v>
      </c>
      <c r="D172">
        <v>-91.236689999999996</v>
      </c>
    </row>
    <row r="173" spans="2:4">
      <c r="B173">
        <v>173</v>
      </c>
      <c r="C173">
        <v>46.082329999999999</v>
      </c>
      <c r="D173">
        <v>-91.235849999999999</v>
      </c>
    </row>
    <row r="174" spans="2:4">
      <c r="B174">
        <v>174</v>
      </c>
      <c r="C174">
        <v>46.082340000000002</v>
      </c>
      <c r="D174">
        <v>-91.235010000000003</v>
      </c>
    </row>
    <row r="175" spans="2:4">
      <c r="B175">
        <v>175</v>
      </c>
      <c r="C175">
        <v>46.082349999999998</v>
      </c>
      <c r="D175">
        <v>-91.233329999999995</v>
      </c>
    </row>
    <row r="176" spans="2:4">
      <c r="B176">
        <v>176</v>
      </c>
      <c r="C176">
        <v>46.082360000000001</v>
      </c>
      <c r="D176">
        <v>-91.232489999999999</v>
      </c>
    </row>
    <row r="177" spans="2:4">
      <c r="B177">
        <v>177</v>
      </c>
      <c r="C177">
        <v>46.082369999999997</v>
      </c>
      <c r="D177">
        <v>-91.231650000000002</v>
      </c>
    </row>
    <row r="178" spans="2:4">
      <c r="B178">
        <v>178</v>
      </c>
      <c r="C178">
        <v>46.082380000000001</v>
      </c>
      <c r="D178">
        <v>-91.230810000000005</v>
      </c>
    </row>
    <row r="179" spans="2:4">
      <c r="B179">
        <v>179</v>
      </c>
      <c r="C179">
        <v>46.082889999999999</v>
      </c>
      <c r="D179">
        <v>-91.237539999999996</v>
      </c>
    </row>
    <row r="180" spans="2:4">
      <c r="B180">
        <v>180</v>
      </c>
      <c r="C180">
        <v>46.082900000000002</v>
      </c>
      <c r="D180">
        <v>-91.236699999999999</v>
      </c>
    </row>
    <row r="181" spans="2:4">
      <c r="B181">
        <v>181</v>
      </c>
      <c r="C181">
        <v>46.082909999999998</v>
      </c>
      <c r="D181">
        <v>-91.235860000000002</v>
      </c>
    </row>
    <row r="182" spans="2:4">
      <c r="B182">
        <v>182</v>
      </c>
      <c r="C182">
        <v>46.082920000000001</v>
      </c>
      <c r="D182">
        <v>-91.235020000000006</v>
      </c>
    </row>
    <row r="183" spans="2:4">
      <c r="B183">
        <v>183</v>
      </c>
      <c r="C183">
        <v>46.082929999999998</v>
      </c>
      <c r="D183">
        <v>-91.234179999999995</v>
      </c>
    </row>
    <row r="184" spans="2:4">
      <c r="B184">
        <v>184</v>
      </c>
      <c r="C184">
        <v>46.082940000000001</v>
      </c>
      <c r="D184">
        <v>-91.233339999999998</v>
      </c>
    </row>
    <row r="185" spans="2:4">
      <c r="B185">
        <v>185</v>
      </c>
      <c r="C185">
        <v>46.082949999999997</v>
      </c>
      <c r="D185">
        <v>-91.232500000000002</v>
      </c>
    </row>
    <row r="186" spans="2:4">
      <c r="B186">
        <v>186</v>
      </c>
      <c r="C186">
        <v>46.08296</v>
      </c>
      <c r="D186">
        <v>-91.231660000000005</v>
      </c>
    </row>
    <row r="187" spans="2:4">
      <c r="B187">
        <v>187</v>
      </c>
      <c r="C187">
        <v>46.082970000000003</v>
      </c>
      <c r="D187">
        <v>-91.230819999999994</v>
      </c>
    </row>
    <row r="188" spans="2:4">
      <c r="B188">
        <v>188</v>
      </c>
      <c r="C188">
        <v>46.082970000000003</v>
      </c>
      <c r="D188">
        <v>-91.229979999999998</v>
      </c>
    </row>
    <row r="189" spans="2:4">
      <c r="B189">
        <v>189</v>
      </c>
      <c r="C189">
        <v>46.083469999999998</v>
      </c>
      <c r="D189">
        <v>-91.238399999999999</v>
      </c>
    </row>
    <row r="190" spans="2:4">
      <c r="B190">
        <v>190</v>
      </c>
      <c r="C190">
        <v>46.083480000000002</v>
      </c>
      <c r="D190">
        <v>-91.237560000000002</v>
      </c>
    </row>
    <row r="191" spans="2:4">
      <c r="B191">
        <v>191</v>
      </c>
      <c r="C191">
        <v>46.083489999999998</v>
      </c>
      <c r="D191">
        <v>-91.236720000000005</v>
      </c>
    </row>
    <row r="192" spans="2:4">
      <c r="B192">
        <v>192</v>
      </c>
      <c r="C192">
        <v>46.083500000000001</v>
      </c>
      <c r="D192">
        <v>-91.235879999999995</v>
      </c>
    </row>
    <row r="193" spans="2:4">
      <c r="B193">
        <v>193</v>
      </c>
      <c r="C193">
        <v>46.083500000000001</v>
      </c>
      <c r="D193">
        <v>-91.235039999999998</v>
      </c>
    </row>
    <row r="194" spans="2:4">
      <c r="B194">
        <v>194</v>
      </c>
      <c r="C194">
        <v>46.083509999999997</v>
      </c>
      <c r="D194">
        <v>-91.234200000000001</v>
      </c>
    </row>
    <row r="195" spans="2:4">
      <c r="B195">
        <v>195</v>
      </c>
      <c r="C195">
        <v>46.08352</v>
      </c>
      <c r="D195">
        <v>-91.233350000000002</v>
      </c>
    </row>
    <row r="196" spans="2:4">
      <c r="B196">
        <v>196</v>
      </c>
      <c r="C196">
        <v>46.083530000000003</v>
      </c>
      <c r="D196">
        <v>-91.232510000000005</v>
      </c>
    </row>
    <row r="197" spans="2:4">
      <c r="B197">
        <v>197</v>
      </c>
      <c r="C197">
        <v>46.083539999999999</v>
      </c>
      <c r="D197">
        <v>-91.231669999999994</v>
      </c>
    </row>
    <row r="198" spans="2:4">
      <c r="B198">
        <v>198</v>
      </c>
      <c r="C198">
        <v>46.083550000000002</v>
      </c>
      <c r="D198">
        <v>-91.230829999999997</v>
      </c>
    </row>
    <row r="199" spans="2:4">
      <c r="B199">
        <v>199</v>
      </c>
      <c r="C199">
        <v>46.083559999999999</v>
      </c>
      <c r="D199">
        <v>-91.229990000000001</v>
      </c>
    </row>
    <row r="200" spans="2:4">
      <c r="B200">
        <v>200</v>
      </c>
      <c r="C200">
        <v>46.083570000000002</v>
      </c>
      <c r="D200">
        <v>-91.229150000000004</v>
      </c>
    </row>
    <row r="201" spans="2:4">
      <c r="B201">
        <v>201</v>
      </c>
      <c r="C201">
        <v>46.084040000000002</v>
      </c>
      <c r="D201">
        <v>-91.239249999999998</v>
      </c>
    </row>
    <row r="202" spans="2:4">
      <c r="B202">
        <v>202</v>
      </c>
      <c r="C202">
        <v>46.084049999999998</v>
      </c>
      <c r="D202">
        <v>-91.238410000000002</v>
      </c>
    </row>
    <row r="203" spans="2:4">
      <c r="B203">
        <v>203</v>
      </c>
      <c r="C203">
        <v>46.084060000000001</v>
      </c>
      <c r="D203">
        <v>-91.237570000000005</v>
      </c>
    </row>
    <row r="204" spans="2:4">
      <c r="B204">
        <v>204</v>
      </c>
      <c r="C204">
        <v>46.084069999999997</v>
      </c>
      <c r="D204">
        <v>-91.236729999999994</v>
      </c>
    </row>
    <row r="205" spans="2:4">
      <c r="B205">
        <v>205</v>
      </c>
      <c r="C205">
        <v>46.08408</v>
      </c>
      <c r="D205">
        <v>-91.235889999999998</v>
      </c>
    </row>
    <row r="206" spans="2:4">
      <c r="B206">
        <v>206</v>
      </c>
      <c r="C206">
        <v>46.084090000000003</v>
      </c>
      <c r="D206">
        <v>-91.235050000000001</v>
      </c>
    </row>
    <row r="207" spans="2:4">
      <c r="B207">
        <v>207</v>
      </c>
      <c r="C207">
        <v>46.084099999999999</v>
      </c>
      <c r="D207">
        <v>-91.234210000000004</v>
      </c>
    </row>
    <row r="208" spans="2:4">
      <c r="B208">
        <v>208</v>
      </c>
      <c r="C208">
        <v>46.084119999999999</v>
      </c>
      <c r="D208">
        <v>-91.232529999999997</v>
      </c>
    </row>
    <row r="209" spans="2:4">
      <c r="B209">
        <v>209</v>
      </c>
      <c r="C209">
        <v>46.084130000000002</v>
      </c>
      <c r="D209">
        <v>-91.23169</v>
      </c>
    </row>
    <row r="210" spans="2:4">
      <c r="B210">
        <v>210</v>
      </c>
      <c r="C210">
        <v>46.084130000000002</v>
      </c>
      <c r="D210">
        <v>-91.230850000000004</v>
      </c>
    </row>
    <row r="211" spans="2:4">
      <c r="B211">
        <v>211</v>
      </c>
      <c r="C211">
        <v>46.084139999999998</v>
      </c>
      <c r="D211">
        <v>-91.230009999999993</v>
      </c>
    </row>
    <row r="212" spans="2:4">
      <c r="B212">
        <v>212</v>
      </c>
      <c r="C212">
        <v>46.084150000000001</v>
      </c>
      <c r="D212">
        <v>-91.229169999999996</v>
      </c>
    </row>
    <row r="213" spans="2:4">
      <c r="B213">
        <v>213</v>
      </c>
      <c r="C213">
        <v>46.084629999999997</v>
      </c>
      <c r="D213">
        <v>-91.239260000000002</v>
      </c>
    </row>
    <row r="214" spans="2:4">
      <c r="B214">
        <v>214</v>
      </c>
      <c r="C214">
        <v>46.08464</v>
      </c>
      <c r="D214">
        <v>-91.238420000000005</v>
      </c>
    </row>
    <row r="215" spans="2:4">
      <c r="B215">
        <v>215</v>
      </c>
      <c r="C215">
        <v>46.084650000000003</v>
      </c>
      <c r="D215">
        <v>-91.237579999999994</v>
      </c>
    </row>
    <row r="216" spans="2:4">
      <c r="B216">
        <v>216</v>
      </c>
      <c r="C216">
        <v>46.08466</v>
      </c>
      <c r="D216">
        <v>-91.236739999999998</v>
      </c>
    </row>
    <row r="217" spans="2:4">
      <c r="B217">
        <v>217</v>
      </c>
      <c r="C217">
        <v>46.084670000000003</v>
      </c>
      <c r="D217">
        <v>-91.235900000000001</v>
      </c>
    </row>
    <row r="218" spans="2:4">
      <c r="B218">
        <v>218</v>
      </c>
      <c r="C218">
        <v>46.084670000000003</v>
      </c>
      <c r="D218">
        <v>-91.235060000000004</v>
      </c>
    </row>
    <row r="219" spans="2:4">
      <c r="B219">
        <v>219</v>
      </c>
      <c r="C219">
        <v>46.084679999999999</v>
      </c>
      <c r="D219">
        <v>-91.234219999999993</v>
      </c>
    </row>
    <row r="220" spans="2:4">
      <c r="B220">
        <v>220</v>
      </c>
      <c r="C220">
        <v>46.084690000000002</v>
      </c>
      <c r="D220">
        <v>-91.233379999999997</v>
      </c>
    </row>
    <row r="221" spans="2:4">
      <c r="B221">
        <v>221</v>
      </c>
      <c r="C221">
        <v>46.084699999999998</v>
      </c>
      <c r="D221">
        <v>-91.23254</v>
      </c>
    </row>
    <row r="222" spans="2:4">
      <c r="B222">
        <v>222</v>
      </c>
      <c r="C222">
        <v>46.084710000000001</v>
      </c>
      <c r="D222">
        <v>-91.231700000000004</v>
      </c>
    </row>
    <row r="223" spans="2:4">
      <c r="B223">
        <v>223</v>
      </c>
      <c r="C223">
        <v>46.084719999999997</v>
      </c>
      <c r="D223">
        <v>-91.230860000000007</v>
      </c>
    </row>
    <row r="224" spans="2:4">
      <c r="B224">
        <v>224</v>
      </c>
      <c r="C224">
        <v>46.08473</v>
      </c>
      <c r="D224">
        <v>-91.230019999999996</v>
      </c>
    </row>
    <row r="225" spans="2:4">
      <c r="B225">
        <v>225</v>
      </c>
      <c r="C225">
        <v>46.084739999999996</v>
      </c>
      <c r="D225">
        <v>-91.229179999999999</v>
      </c>
    </row>
    <row r="226" spans="2:4">
      <c r="B226">
        <v>226</v>
      </c>
      <c r="C226">
        <v>46.08475</v>
      </c>
      <c r="D226">
        <v>-91.228340000000003</v>
      </c>
    </row>
    <row r="227" spans="2:4">
      <c r="B227">
        <v>227</v>
      </c>
      <c r="C227">
        <v>46.085209999999996</v>
      </c>
      <c r="D227">
        <v>-91.239279999999994</v>
      </c>
    </row>
    <row r="228" spans="2:4">
      <c r="B228">
        <v>228</v>
      </c>
      <c r="C228">
        <v>46.08522</v>
      </c>
      <c r="D228">
        <v>-91.238439999999997</v>
      </c>
    </row>
    <row r="229" spans="2:4">
      <c r="B229">
        <v>229</v>
      </c>
      <c r="C229">
        <v>46.085230000000003</v>
      </c>
      <c r="D229">
        <v>-91.2376</v>
      </c>
    </row>
    <row r="230" spans="2:4">
      <c r="B230">
        <v>230</v>
      </c>
      <c r="C230">
        <v>46.085239999999999</v>
      </c>
      <c r="D230">
        <v>-91.236760000000004</v>
      </c>
    </row>
    <row r="231" spans="2:4">
      <c r="B231">
        <v>231</v>
      </c>
      <c r="C231">
        <v>46.085250000000002</v>
      </c>
      <c r="D231">
        <v>-91.235910000000004</v>
      </c>
    </row>
    <row r="232" spans="2:4">
      <c r="B232">
        <v>232</v>
      </c>
      <c r="C232">
        <v>46.085259999999998</v>
      </c>
      <c r="D232">
        <v>-91.235079999999996</v>
      </c>
    </row>
    <row r="233" spans="2:4">
      <c r="B233">
        <v>233</v>
      </c>
      <c r="C233">
        <v>46.085270000000001</v>
      </c>
      <c r="D233">
        <v>-91.234229999999997</v>
      </c>
    </row>
    <row r="234" spans="2:4">
      <c r="B234">
        <v>234</v>
      </c>
      <c r="C234">
        <v>46.085279999999997</v>
      </c>
      <c r="D234">
        <v>-91.23339</v>
      </c>
    </row>
    <row r="235" spans="2:4">
      <c r="B235">
        <v>235</v>
      </c>
      <c r="C235">
        <v>46.085290000000001</v>
      </c>
      <c r="D235">
        <v>-91.232550000000003</v>
      </c>
    </row>
    <row r="236" spans="2:4">
      <c r="B236">
        <v>236</v>
      </c>
      <c r="C236">
        <v>46.085299999999997</v>
      </c>
      <c r="D236">
        <v>-91.231710000000007</v>
      </c>
    </row>
    <row r="237" spans="2:4">
      <c r="B237">
        <v>237</v>
      </c>
      <c r="C237">
        <v>46.085299999999997</v>
      </c>
      <c r="D237">
        <v>-91.230869999999996</v>
      </c>
    </row>
    <row r="238" spans="2:4">
      <c r="B238">
        <v>238</v>
      </c>
      <c r="C238">
        <v>46.08531</v>
      </c>
      <c r="D238">
        <v>-91.230029999999999</v>
      </c>
    </row>
    <row r="239" spans="2:4">
      <c r="B239">
        <v>239</v>
      </c>
      <c r="C239">
        <v>46.085320000000003</v>
      </c>
      <c r="D239">
        <v>-91.229190000000003</v>
      </c>
    </row>
    <row r="240" spans="2:4">
      <c r="B240">
        <v>240</v>
      </c>
      <c r="C240">
        <v>46.085329999999999</v>
      </c>
      <c r="D240">
        <v>-91.228350000000006</v>
      </c>
    </row>
    <row r="241" spans="2:4">
      <c r="B241">
        <v>241</v>
      </c>
      <c r="C241">
        <v>46.085810000000002</v>
      </c>
      <c r="D241">
        <v>-91.23845</v>
      </c>
    </row>
    <row r="242" spans="2:4">
      <c r="B242">
        <v>242</v>
      </c>
      <c r="C242">
        <v>46.085819999999998</v>
      </c>
      <c r="D242">
        <v>-91.237610000000004</v>
      </c>
    </row>
    <row r="243" spans="2:4">
      <c r="B243">
        <v>243</v>
      </c>
      <c r="C243">
        <v>46.085830000000001</v>
      </c>
      <c r="D243">
        <v>-91.236770000000007</v>
      </c>
    </row>
    <row r="244" spans="2:4">
      <c r="B244">
        <v>244</v>
      </c>
      <c r="C244">
        <v>46.085830000000001</v>
      </c>
      <c r="D244">
        <v>-91.235929999999996</v>
      </c>
    </row>
    <row r="245" spans="2:4">
      <c r="B245">
        <v>245</v>
      </c>
      <c r="C245">
        <v>46.085839999999997</v>
      </c>
      <c r="D245">
        <v>-91.23509</v>
      </c>
    </row>
    <row r="246" spans="2:4">
      <c r="B246">
        <v>246</v>
      </c>
      <c r="C246">
        <v>46.085850000000001</v>
      </c>
      <c r="D246">
        <v>-91.234250000000003</v>
      </c>
    </row>
    <row r="247" spans="2:4">
      <c r="B247">
        <v>247</v>
      </c>
      <c r="C247">
        <v>46.085859999999997</v>
      </c>
      <c r="D247">
        <v>-91.233410000000006</v>
      </c>
    </row>
    <row r="248" spans="2:4">
      <c r="B248">
        <v>248</v>
      </c>
      <c r="C248">
        <v>46.08587</v>
      </c>
      <c r="D248">
        <v>-91.232569999999996</v>
      </c>
    </row>
    <row r="249" spans="2:4">
      <c r="B249">
        <v>249</v>
      </c>
      <c r="C249">
        <v>46.085880000000003</v>
      </c>
      <c r="D249">
        <v>-91.231729999999999</v>
      </c>
    </row>
    <row r="250" spans="2:4">
      <c r="B250">
        <v>250</v>
      </c>
      <c r="C250">
        <v>46.085889999999999</v>
      </c>
      <c r="D250">
        <v>-91.230879999999999</v>
      </c>
    </row>
    <row r="251" spans="2:4">
      <c r="B251">
        <v>251</v>
      </c>
      <c r="C251">
        <v>46.085900000000002</v>
      </c>
      <c r="D251">
        <v>-91.230040000000002</v>
      </c>
    </row>
    <row r="252" spans="2:4">
      <c r="B252">
        <v>252</v>
      </c>
      <c r="C252">
        <v>46.085909999999998</v>
      </c>
      <c r="D252">
        <v>-91.229200000000006</v>
      </c>
    </row>
    <row r="253" spans="2:4">
      <c r="B253">
        <v>253</v>
      </c>
      <c r="C253">
        <v>46.085920000000002</v>
      </c>
      <c r="D253">
        <v>-91.228359999999995</v>
      </c>
    </row>
    <row r="254" spans="2:4">
      <c r="B254">
        <v>254</v>
      </c>
      <c r="C254">
        <v>46.085929999999998</v>
      </c>
      <c r="D254">
        <v>-91.227519999999998</v>
      </c>
    </row>
    <row r="255" spans="2:4">
      <c r="B255">
        <v>255</v>
      </c>
      <c r="C255">
        <v>46.086399999999998</v>
      </c>
      <c r="D255">
        <v>-91.237620000000007</v>
      </c>
    </row>
    <row r="256" spans="2:4">
      <c r="B256">
        <v>256</v>
      </c>
      <c r="C256">
        <v>46.086410000000001</v>
      </c>
      <c r="D256">
        <v>-91.236779999999996</v>
      </c>
    </row>
    <row r="257" spans="2:4">
      <c r="B257">
        <v>257</v>
      </c>
      <c r="C257">
        <v>46.086419999999997</v>
      </c>
      <c r="D257">
        <v>-91.235939999999999</v>
      </c>
    </row>
    <row r="258" spans="2:4">
      <c r="B258">
        <v>258</v>
      </c>
      <c r="C258">
        <v>46.08643</v>
      </c>
      <c r="D258">
        <v>-91.235100000000003</v>
      </c>
    </row>
    <row r="259" spans="2:4">
      <c r="B259">
        <v>259</v>
      </c>
      <c r="C259">
        <v>46.086440000000003</v>
      </c>
      <c r="D259">
        <v>-91.234260000000006</v>
      </c>
    </row>
    <row r="260" spans="2:4">
      <c r="B260">
        <v>260</v>
      </c>
      <c r="C260">
        <v>46.086449999999999</v>
      </c>
      <c r="D260">
        <v>-91.233419999999995</v>
      </c>
    </row>
    <row r="261" spans="2:4">
      <c r="B261">
        <v>261</v>
      </c>
      <c r="C261">
        <v>46.086460000000002</v>
      </c>
      <c r="D261">
        <v>-91.232579999999999</v>
      </c>
    </row>
    <row r="262" spans="2:4">
      <c r="B262">
        <v>262</v>
      </c>
      <c r="C262">
        <v>46.086460000000002</v>
      </c>
      <c r="D262">
        <v>-91.231740000000002</v>
      </c>
    </row>
    <row r="263" spans="2:4">
      <c r="B263">
        <v>263</v>
      </c>
      <c r="C263">
        <v>46.086469999999998</v>
      </c>
      <c r="D263">
        <v>-91.230900000000005</v>
      </c>
    </row>
    <row r="264" spans="2:4">
      <c r="B264">
        <v>264</v>
      </c>
      <c r="C264">
        <v>46.086480000000002</v>
      </c>
      <c r="D264">
        <v>-91.230059999999995</v>
      </c>
    </row>
    <row r="265" spans="2:4">
      <c r="B265">
        <v>265</v>
      </c>
      <c r="C265">
        <v>46.086489999999998</v>
      </c>
      <c r="D265">
        <v>-91.229219999999998</v>
      </c>
    </row>
    <row r="266" spans="2:4">
      <c r="B266">
        <v>266</v>
      </c>
      <c r="C266">
        <v>46.086500000000001</v>
      </c>
      <c r="D266">
        <v>-91.228380000000001</v>
      </c>
    </row>
    <row r="267" spans="2:4">
      <c r="B267">
        <v>267</v>
      </c>
      <c r="C267">
        <v>46.087009999999999</v>
      </c>
      <c r="D267">
        <v>-91.235960000000006</v>
      </c>
    </row>
    <row r="268" spans="2:4">
      <c r="B268">
        <v>268</v>
      </c>
      <c r="C268">
        <v>46.087009999999999</v>
      </c>
      <c r="D268">
        <v>-91.235110000000006</v>
      </c>
    </row>
    <row r="269" spans="2:4">
      <c r="B269">
        <v>269</v>
      </c>
      <c r="C269">
        <v>46.087020000000003</v>
      </c>
      <c r="D269">
        <v>-91.234269999999995</v>
      </c>
    </row>
    <row r="270" spans="2:4">
      <c r="B270">
        <v>270</v>
      </c>
      <c r="C270">
        <v>46.087029999999999</v>
      </c>
      <c r="D270">
        <v>-91.233429999999998</v>
      </c>
    </row>
    <row r="271" spans="2:4">
      <c r="B271">
        <v>271</v>
      </c>
      <c r="C271">
        <v>46.087049999999998</v>
      </c>
      <c r="D271">
        <v>-91.231750000000005</v>
      </c>
    </row>
    <row r="272" spans="2:4">
      <c r="B272">
        <v>272</v>
      </c>
      <c r="C272">
        <v>46.087060000000001</v>
      </c>
      <c r="D272">
        <v>-91.230909999999994</v>
      </c>
    </row>
    <row r="273" spans="2:4">
      <c r="B273">
        <v>273</v>
      </c>
      <c r="C273">
        <v>46.087069999999997</v>
      </c>
      <c r="D273">
        <v>-91.230069999999998</v>
      </c>
    </row>
    <row r="274" spans="2:4">
      <c r="B274">
        <v>274</v>
      </c>
      <c r="C274">
        <v>46.08708</v>
      </c>
      <c r="D274">
        <v>-91.229230000000001</v>
      </c>
    </row>
    <row r="275" spans="2:4">
      <c r="B275">
        <v>275</v>
      </c>
      <c r="C275">
        <v>46.087090000000003</v>
      </c>
      <c r="D275">
        <v>-91.228390000000005</v>
      </c>
    </row>
    <row r="276" spans="2:4">
      <c r="B276">
        <v>276</v>
      </c>
      <c r="C276">
        <v>46.087600000000002</v>
      </c>
      <c r="D276">
        <v>-91.235129999999998</v>
      </c>
    </row>
    <row r="277" spans="2:4">
      <c r="B277">
        <v>277</v>
      </c>
      <c r="C277">
        <v>46.087609999999998</v>
      </c>
      <c r="D277">
        <v>-91.234290000000001</v>
      </c>
    </row>
    <row r="278" spans="2:4">
      <c r="B278">
        <v>278</v>
      </c>
      <c r="C278">
        <v>46.087620000000001</v>
      </c>
      <c r="D278">
        <v>-91.233450000000005</v>
      </c>
    </row>
    <row r="279" spans="2:4">
      <c r="B279">
        <v>279</v>
      </c>
      <c r="C279">
        <v>46.08764</v>
      </c>
      <c r="D279">
        <v>-91.231769999999997</v>
      </c>
    </row>
    <row r="280" spans="2:4">
      <c r="B280">
        <v>280</v>
      </c>
      <c r="C280">
        <v>46.08764</v>
      </c>
      <c r="D280">
        <v>-91.230919999999998</v>
      </c>
    </row>
    <row r="281" spans="2:4">
      <c r="B281">
        <v>281</v>
      </c>
      <c r="C281">
        <v>46.087649999999996</v>
      </c>
      <c r="D281">
        <v>-91.230080000000001</v>
      </c>
    </row>
    <row r="282" spans="2:4">
      <c r="B282">
        <v>282</v>
      </c>
      <c r="C282">
        <v>46.08766</v>
      </c>
      <c r="D282">
        <v>-91.229240000000004</v>
      </c>
    </row>
    <row r="283" spans="2:4">
      <c r="B283">
        <v>283</v>
      </c>
      <c r="C283">
        <v>46.087670000000003</v>
      </c>
      <c r="D283">
        <v>-91.228399999999993</v>
      </c>
    </row>
    <row r="284" spans="2:4">
      <c r="B284">
        <v>284</v>
      </c>
      <c r="C284">
        <v>46.088189999999997</v>
      </c>
      <c r="D284">
        <v>-91.234300000000005</v>
      </c>
    </row>
    <row r="285" spans="2:4">
      <c r="B285">
        <v>285</v>
      </c>
      <c r="C285">
        <v>46.088200000000001</v>
      </c>
      <c r="D285">
        <v>-91.233459999999994</v>
      </c>
    </row>
    <row r="286" spans="2:4">
      <c r="B286">
        <v>286</v>
      </c>
      <c r="C286">
        <v>46.08822</v>
      </c>
      <c r="D286">
        <v>-91.231780000000001</v>
      </c>
    </row>
    <row r="287" spans="2:4">
      <c r="B287">
        <v>287</v>
      </c>
      <c r="C287">
        <v>46.088230000000003</v>
      </c>
      <c r="D287">
        <v>-91.230940000000004</v>
      </c>
    </row>
    <row r="288" spans="2:4">
      <c r="B288">
        <v>288</v>
      </c>
      <c r="C288">
        <v>46.088239999999999</v>
      </c>
      <c r="D288">
        <v>-91.230099999999993</v>
      </c>
    </row>
    <row r="289" spans="2:4">
      <c r="B289">
        <v>289</v>
      </c>
      <c r="C289">
        <v>46.088250000000002</v>
      </c>
      <c r="D289">
        <v>-91.229259999999996</v>
      </c>
    </row>
    <row r="290" spans="2:4">
      <c r="B290">
        <v>290</v>
      </c>
      <c r="C290">
        <v>46.088259999999998</v>
      </c>
      <c r="D290">
        <v>-91.22842</v>
      </c>
    </row>
    <row r="291" spans="2:4">
      <c r="B291">
        <v>291</v>
      </c>
      <c r="C291">
        <v>46.088259999999998</v>
      </c>
      <c r="D291">
        <v>-91.22757</v>
      </c>
    </row>
    <row r="292" spans="2:4">
      <c r="B292">
        <v>292</v>
      </c>
      <c r="C292">
        <v>46.088299999999997</v>
      </c>
      <c r="D292">
        <v>-91.224209999999999</v>
      </c>
    </row>
    <row r="293" spans="2:4">
      <c r="B293">
        <v>293</v>
      </c>
      <c r="C293">
        <v>46.088810000000002</v>
      </c>
      <c r="D293">
        <v>-91.231790000000004</v>
      </c>
    </row>
    <row r="294" spans="2:4">
      <c r="B294">
        <v>294</v>
      </c>
      <c r="C294">
        <v>46.088810000000002</v>
      </c>
      <c r="D294">
        <v>-91.230950000000007</v>
      </c>
    </row>
    <row r="295" spans="2:4">
      <c r="B295">
        <v>295</v>
      </c>
      <c r="C295">
        <v>46.088819999999998</v>
      </c>
      <c r="D295">
        <v>-91.230109999999996</v>
      </c>
    </row>
    <row r="296" spans="2:4">
      <c r="B296">
        <v>296</v>
      </c>
      <c r="C296">
        <v>46.088830000000002</v>
      </c>
      <c r="D296">
        <v>-91.22927</v>
      </c>
    </row>
    <row r="297" spans="2:4">
      <c r="B297">
        <v>297</v>
      </c>
      <c r="C297">
        <v>46.088839999999998</v>
      </c>
      <c r="D297">
        <v>-91.228430000000003</v>
      </c>
    </row>
    <row r="298" spans="2:4">
      <c r="B298">
        <v>298</v>
      </c>
      <c r="C298">
        <v>46.088850000000001</v>
      </c>
      <c r="D298">
        <v>-91.227590000000006</v>
      </c>
    </row>
    <row r="299" spans="2:4">
      <c r="B299">
        <v>299</v>
      </c>
      <c r="C299">
        <v>46.088859999999997</v>
      </c>
      <c r="D299">
        <v>-91.226749999999996</v>
      </c>
    </row>
    <row r="300" spans="2:4">
      <c r="B300">
        <v>300</v>
      </c>
      <c r="C300">
        <v>46.08887</v>
      </c>
      <c r="D300">
        <v>-91.225909999999999</v>
      </c>
    </row>
    <row r="301" spans="2:4">
      <c r="B301">
        <v>301</v>
      </c>
      <c r="C301">
        <v>46.088880000000003</v>
      </c>
      <c r="D301">
        <v>-91.225070000000002</v>
      </c>
    </row>
    <row r="302" spans="2:4">
      <c r="B302">
        <v>302</v>
      </c>
      <c r="C302">
        <v>46.088889999999999</v>
      </c>
      <c r="D302">
        <v>-91.224230000000006</v>
      </c>
    </row>
    <row r="303" spans="2:4">
      <c r="B303">
        <v>303</v>
      </c>
      <c r="C303">
        <v>46.089390000000002</v>
      </c>
      <c r="D303">
        <v>-91.231800000000007</v>
      </c>
    </row>
    <row r="304" spans="2:4">
      <c r="B304">
        <v>304</v>
      </c>
      <c r="C304">
        <v>46.089399999999998</v>
      </c>
      <c r="D304">
        <v>-91.230959999999996</v>
      </c>
    </row>
    <row r="305" spans="2:4">
      <c r="B305">
        <v>305</v>
      </c>
      <c r="C305">
        <v>46.089410000000001</v>
      </c>
      <c r="D305">
        <v>-91.230119999999999</v>
      </c>
    </row>
    <row r="306" spans="2:4">
      <c r="B306">
        <v>306</v>
      </c>
      <c r="C306">
        <v>46.089419999999997</v>
      </c>
      <c r="D306">
        <v>-91.229280000000003</v>
      </c>
    </row>
    <row r="307" spans="2:4">
      <c r="B307">
        <v>307</v>
      </c>
      <c r="C307">
        <v>46.08943</v>
      </c>
      <c r="D307">
        <v>-91.228440000000006</v>
      </c>
    </row>
    <row r="308" spans="2:4">
      <c r="B308">
        <v>308</v>
      </c>
      <c r="C308">
        <v>46.089440000000003</v>
      </c>
      <c r="D308">
        <v>-91.227599999999995</v>
      </c>
    </row>
    <row r="309" spans="2:4">
      <c r="B309">
        <v>309</v>
      </c>
      <c r="C309">
        <v>46.089440000000003</v>
      </c>
      <c r="D309">
        <v>-91.226759999999999</v>
      </c>
    </row>
    <row r="310" spans="2:4">
      <c r="B310">
        <v>310</v>
      </c>
      <c r="C310">
        <v>46.089449999999999</v>
      </c>
      <c r="D310">
        <v>-91.225920000000002</v>
      </c>
    </row>
    <row r="311" spans="2:4">
      <c r="B311">
        <v>311</v>
      </c>
      <c r="C311">
        <v>46.089460000000003</v>
      </c>
      <c r="D311">
        <v>-91.225080000000005</v>
      </c>
    </row>
    <row r="312" spans="2:4">
      <c r="B312">
        <v>312</v>
      </c>
      <c r="C312">
        <v>46.089469999999999</v>
      </c>
      <c r="D312">
        <v>-91.224239999999995</v>
      </c>
    </row>
    <row r="313" spans="2:4">
      <c r="B313">
        <v>313</v>
      </c>
      <c r="C313">
        <v>46.089480000000002</v>
      </c>
      <c r="D313">
        <v>-91.223399999999998</v>
      </c>
    </row>
    <row r="314" spans="2:4">
      <c r="B314">
        <v>314</v>
      </c>
      <c r="C314">
        <v>46.089500000000001</v>
      </c>
      <c r="D314">
        <v>-91.221720000000005</v>
      </c>
    </row>
    <row r="315" spans="2:4">
      <c r="B315">
        <v>315</v>
      </c>
      <c r="C315">
        <v>46.089979999999997</v>
      </c>
      <c r="D315">
        <v>-91.230980000000002</v>
      </c>
    </row>
    <row r="316" spans="2:4">
      <c r="B316">
        <v>316</v>
      </c>
      <c r="C316">
        <v>46.08999</v>
      </c>
      <c r="D316">
        <v>-91.230140000000006</v>
      </c>
    </row>
    <row r="317" spans="2:4">
      <c r="B317">
        <v>317</v>
      </c>
      <c r="C317">
        <v>46.09</v>
      </c>
      <c r="D317">
        <v>-91.229299999999995</v>
      </c>
    </row>
    <row r="318" spans="2:4">
      <c r="B318">
        <v>318</v>
      </c>
      <c r="C318">
        <v>46.090009999999999</v>
      </c>
      <c r="D318">
        <v>-91.228449999999995</v>
      </c>
    </row>
    <row r="319" spans="2:4">
      <c r="B319">
        <v>319</v>
      </c>
      <c r="C319">
        <v>46.090020000000003</v>
      </c>
      <c r="D319">
        <v>-91.227609999999999</v>
      </c>
    </row>
    <row r="320" spans="2:4">
      <c r="B320">
        <v>320</v>
      </c>
      <c r="C320">
        <v>46.090029999999999</v>
      </c>
      <c r="D320">
        <v>-91.226770000000002</v>
      </c>
    </row>
    <row r="321" spans="2:4">
      <c r="B321">
        <v>321</v>
      </c>
      <c r="C321">
        <v>46.090040000000002</v>
      </c>
      <c r="D321">
        <v>-91.225930000000005</v>
      </c>
    </row>
    <row r="322" spans="2:4">
      <c r="B322">
        <v>322</v>
      </c>
      <c r="C322">
        <v>46.090049999999998</v>
      </c>
      <c r="D322">
        <v>-91.225089999999994</v>
      </c>
    </row>
    <row r="323" spans="2:4">
      <c r="B323">
        <v>323</v>
      </c>
      <c r="C323">
        <v>46.090060000000001</v>
      </c>
      <c r="D323">
        <v>-91.224249999999998</v>
      </c>
    </row>
    <row r="324" spans="2:4">
      <c r="B324">
        <v>324</v>
      </c>
      <c r="C324">
        <v>46.090060000000001</v>
      </c>
      <c r="D324">
        <v>-91.223410000000001</v>
      </c>
    </row>
    <row r="325" spans="2:4">
      <c r="B325">
        <v>325</v>
      </c>
      <c r="C325">
        <v>46.090069999999997</v>
      </c>
      <c r="D325">
        <v>-91.222570000000005</v>
      </c>
    </row>
    <row r="326" spans="2:4">
      <c r="B326">
        <v>326</v>
      </c>
      <c r="C326">
        <v>46.09008</v>
      </c>
      <c r="D326">
        <v>-91.221729999999994</v>
      </c>
    </row>
    <row r="327" spans="2:4">
      <c r="B327">
        <v>327</v>
      </c>
      <c r="C327">
        <v>46.090089999999996</v>
      </c>
      <c r="D327">
        <v>-91.220889999999997</v>
      </c>
    </row>
    <row r="328" spans="2:4">
      <c r="B328">
        <v>328</v>
      </c>
      <c r="C328">
        <v>46.0901</v>
      </c>
      <c r="D328">
        <v>-91.220050000000001</v>
      </c>
    </row>
    <row r="329" spans="2:4">
      <c r="B329">
        <v>329</v>
      </c>
      <c r="C329">
        <v>46.090580000000003</v>
      </c>
      <c r="D329">
        <v>-91.230149999999995</v>
      </c>
    </row>
    <row r="330" spans="2:4">
      <c r="B330">
        <v>330</v>
      </c>
      <c r="C330">
        <v>46.090589999999999</v>
      </c>
      <c r="D330">
        <v>-91.229309999999998</v>
      </c>
    </row>
    <row r="331" spans="2:4">
      <c r="B331">
        <v>331</v>
      </c>
      <c r="C331">
        <v>46.090600000000002</v>
      </c>
      <c r="D331">
        <v>-91.228470000000002</v>
      </c>
    </row>
    <row r="332" spans="2:4">
      <c r="B332">
        <v>332</v>
      </c>
      <c r="C332">
        <v>46.090600000000002</v>
      </c>
      <c r="D332">
        <v>-91.227630000000005</v>
      </c>
    </row>
    <row r="333" spans="2:4">
      <c r="B333">
        <v>333</v>
      </c>
      <c r="C333">
        <v>46.090609999999998</v>
      </c>
      <c r="D333">
        <v>-91.226789999999994</v>
      </c>
    </row>
    <row r="334" spans="2:4">
      <c r="B334">
        <v>334</v>
      </c>
      <c r="C334">
        <v>46.090620000000001</v>
      </c>
      <c r="D334">
        <v>-91.225949999999997</v>
      </c>
    </row>
    <row r="335" spans="2:4">
      <c r="B335">
        <v>335</v>
      </c>
      <c r="C335">
        <v>46.090629999999997</v>
      </c>
      <c r="D335">
        <v>-91.225110000000001</v>
      </c>
    </row>
    <row r="336" spans="2:4">
      <c r="B336">
        <v>336</v>
      </c>
      <c r="C336">
        <v>46.09064</v>
      </c>
      <c r="D336">
        <v>-91.224260000000001</v>
      </c>
    </row>
    <row r="337" spans="2:4">
      <c r="B337">
        <v>337</v>
      </c>
      <c r="C337">
        <v>46.090649999999997</v>
      </c>
      <c r="D337">
        <v>-91.223420000000004</v>
      </c>
    </row>
    <row r="338" spans="2:4">
      <c r="B338">
        <v>338</v>
      </c>
      <c r="C338">
        <v>46.09066</v>
      </c>
      <c r="D338">
        <v>-91.222579999999994</v>
      </c>
    </row>
    <row r="339" spans="2:4">
      <c r="B339">
        <v>339</v>
      </c>
      <c r="C339">
        <v>46.090679999999999</v>
      </c>
      <c r="D339">
        <v>-91.2209</v>
      </c>
    </row>
    <row r="340" spans="2:4">
      <c r="B340">
        <v>340</v>
      </c>
      <c r="C340">
        <v>46.090690000000002</v>
      </c>
      <c r="D340">
        <v>-91.220060000000004</v>
      </c>
    </row>
    <row r="341" spans="2:4">
      <c r="B341">
        <v>341</v>
      </c>
      <c r="C341">
        <v>46.091160000000002</v>
      </c>
      <c r="D341">
        <v>-91.230159999999998</v>
      </c>
    </row>
    <row r="342" spans="2:4">
      <c r="B342">
        <v>342</v>
      </c>
      <c r="C342">
        <v>46.091169999999998</v>
      </c>
      <c r="D342">
        <v>-91.229320000000001</v>
      </c>
    </row>
    <row r="343" spans="2:4">
      <c r="B343">
        <v>343</v>
      </c>
      <c r="C343">
        <v>46.091180000000001</v>
      </c>
      <c r="D343">
        <v>-91.228480000000005</v>
      </c>
    </row>
    <row r="344" spans="2:4">
      <c r="B344">
        <v>344</v>
      </c>
      <c r="C344">
        <v>46.091189999999997</v>
      </c>
      <c r="D344">
        <v>-91.227639999999994</v>
      </c>
    </row>
    <row r="345" spans="2:4">
      <c r="B345">
        <v>345</v>
      </c>
      <c r="C345">
        <v>46.091200000000001</v>
      </c>
      <c r="D345">
        <v>-91.226799999999997</v>
      </c>
    </row>
    <row r="346" spans="2:4">
      <c r="B346">
        <v>346</v>
      </c>
      <c r="C346">
        <v>46.091209999999997</v>
      </c>
      <c r="D346">
        <v>-91.225960000000001</v>
      </c>
    </row>
    <row r="347" spans="2:4">
      <c r="B347">
        <v>347</v>
      </c>
      <c r="C347">
        <v>46.09122</v>
      </c>
      <c r="D347">
        <v>-91.225120000000004</v>
      </c>
    </row>
    <row r="348" spans="2:4">
      <c r="B348">
        <v>348</v>
      </c>
      <c r="C348">
        <v>46.091230000000003</v>
      </c>
      <c r="D348">
        <v>-91.224279999999993</v>
      </c>
    </row>
    <row r="349" spans="2:4">
      <c r="B349">
        <v>349</v>
      </c>
      <c r="C349">
        <v>46.091239999999999</v>
      </c>
      <c r="D349">
        <v>-91.223439999999997</v>
      </c>
    </row>
    <row r="350" spans="2:4">
      <c r="B350">
        <v>350</v>
      </c>
      <c r="C350">
        <v>46.091239999999999</v>
      </c>
      <c r="D350">
        <v>-91.2226</v>
      </c>
    </row>
    <row r="351" spans="2:4">
      <c r="B351">
        <v>351</v>
      </c>
      <c r="C351">
        <v>46.091250000000002</v>
      </c>
      <c r="D351">
        <v>-91.221760000000003</v>
      </c>
    </row>
    <row r="352" spans="2:4">
      <c r="B352">
        <v>352</v>
      </c>
      <c r="C352">
        <v>46.091259999999998</v>
      </c>
      <c r="D352">
        <v>-91.220910000000003</v>
      </c>
    </row>
    <row r="353" spans="2:4">
      <c r="B353">
        <v>353</v>
      </c>
      <c r="C353">
        <v>46.091270000000002</v>
      </c>
      <c r="D353">
        <v>-91.220070000000007</v>
      </c>
    </row>
    <row r="354" spans="2:4">
      <c r="B354">
        <v>354</v>
      </c>
      <c r="C354">
        <v>46.091749999999998</v>
      </c>
      <c r="D354">
        <v>-91.230170000000001</v>
      </c>
    </row>
    <row r="355" spans="2:4">
      <c r="B355">
        <v>355</v>
      </c>
      <c r="C355">
        <v>46.091760000000001</v>
      </c>
      <c r="D355">
        <v>-91.229330000000004</v>
      </c>
    </row>
    <row r="356" spans="2:4">
      <c r="B356">
        <v>356</v>
      </c>
      <c r="C356">
        <v>46.091769999999997</v>
      </c>
      <c r="D356">
        <v>-91.228489999999994</v>
      </c>
    </row>
    <row r="357" spans="2:4">
      <c r="B357">
        <v>357</v>
      </c>
      <c r="C357">
        <v>46.091769999999997</v>
      </c>
      <c r="D357">
        <v>-91.227649999999997</v>
      </c>
    </row>
    <row r="358" spans="2:4">
      <c r="B358">
        <v>358</v>
      </c>
      <c r="C358">
        <v>46.09178</v>
      </c>
      <c r="D358">
        <v>-91.22681</v>
      </c>
    </row>
    <row r="359" spans="2:4">
      <c r="B359">
        <v>359</v>
      </c>
      <c r="C359">
        <v>46.091790000000003</v>
      </c>
      <c r="D359">
        <v>-91.225970000000004</v>
      </c>
    </row>
    <row r="360" spans="2:4">
      <c r="B360">
        <v>360</v>
      </c>
      <c r="C360">
        <v>46.091799999999999</v>
      </c>
      <c r="D360">
        <v>-91.225129999999993</v>
      </c>
    </row>
    <row r="361" spans="2:4">
      <c r="B361">
        <v>361</v>
      </c>
      <c r="C361">
        <v>46.091810000000002</v>
      </c>
      <c r="D361">
        <v>-91.224289999999996</v>
      </c>
    </row>
    <row r="362" spans="2:4">
      <c r="B362">
        <v>362</v>
      </c>
      <c r="C362">
        <v>46.091819999999998</v>
      </c>
      <c r="D362">
        <v>-91.22345</v>
      </c>
    </row>
    <row r="363" spans="2:4">
      <c r="B363">
        <v>363</v>
      </c>
      <c r="C363">
        <v>46.091830000000002</v>
      </c>
      <c r="D363">
        <v>-91.222610000000003</v>
      </c>
    </row>
    <row r="364" spans="2:4">
      <c r="B364">
        <v>364</v>
      </c>
      <c r="C364">
        <v>46.091839999999998</v>
      </c>
      <c r="D364">
        <v>-91.221770000000006</v>
      </c>
    </row>
    <row r="365" spans="2:4">
      <c r="B365">
        <v>365</v>
      </c>
      <c r="C365">
        <v>46.091850000000001</v>
      </c>
      <c r="D365">
        <v>-91.220929999999996</v>
      </c>
    </row>
    <row r="366" spans="2:4">
      <c r="B366">
        <v>366</v>
      </c>
      <c r="C366">
        <v>46.091859999999997</v>
      </c>
      <c r="D366">
        <v>-91.220089999999999</v>
      </c>
    </row>
    <row r="367" spans="2:4">
      <c r="B367">
        <v>367</v>
      </c>
      <c r="C367">
        <v>46.092320000000001</v>
      </c>
      <c r="D367">
        <v>-91.231030000000004</v>
      </c>
    </row>
    <row r="368" spans="2:4">
      <c r="B368">
        <v>368</v>
      </c>
      <c r="C368">
        <v>46.092329999999997</v>
      </c>
      <c r="D368">
        <v>-91.230189999999993</v>
      </c>
    </row>
    <row r="369" spans="2:4">
      <c r="B369">
        <v>369</v>
      </c>
      <c r="C369">
        <v>46.09234</v>
      </c>
      <c r="D369">
        <v>-91.229349999999997</v>
      </c>
    </row>
    <row r="370" spans="2:4">
      <c r="B370">
        <v>370</v>
      </c>
      <c r="C370">
        <v>46.092350000000003</v>
      </c>
      <c r="D370">
        <v>-91.22851</v>
      </c>
    </row>
    <row r="371" spans="2:4">
      <c r="B371">
        <v>371</v>
      </c>
      <c r="C371">
        <v>46.092359999999999</v>
      </c>
      <c r="D371">
        <v>-91.227670000000003</v>
      </c>
    </row>
    <row r="372" spans="2:4">
      <c r="B372">
        <v>372</v>
      </c>
      <c r="C372">
        <v>46.092370000000003</v>
      </c>
      <c r="D372">
        <v>-91.226820000000004</v>
      </c>
    </row>
    <row r="373" spans="2:4">
      <c r="B373">
        <v>373</v>
      </c>
      <c r="C373">
        <v>46.092379999999999</v>
      </c>
      <c r="D373">
        <v>-91.225980000000007</v>
      </c>
    </row>
    <row r="374" spans="2:4">
      <c r="B374">
        <v>374</v>
      </c>
      <c r="C374">
        <v>46.092390000000002</v>
      </c>
      <c r="D374">
        <v>-91.225139999999996</v>
      </c>
    </row>
    <row r="375" spans="2:4">
      <c r="B375">
        <v>375</v>
      </c>
      <c r="C375">
        <v>46.092399999999998</v>
      </c>
      <c r="D375">
        <v>-91.224299999999999</v>
      </c>
    </row>
    <row r="376" spans="2:4">
      <c r="B376">
        <v>376</v>
      </c>
      <c r="C376">
        <v>46.092399999999998</v>
      </c>
      <c r="D376">
        <v>-91.223460000000003</v>
      </c>
    </row>
    <row r="377" spans="2:4">
      <c r="B377">
        <v>377</v>
      </c>
      <c r="C377">
        <v>46.092410000000001</v>
      </c>
      <c r="D377">
        <v>-91.222620000000006</v>
      </c>
    </row>
    <row r="378" spans="2:4">
      <c r="B378">
        <v>378</v>
      </c>
      <c r="C378">
        <v>46.092419999999997</v>
      </c>
      <c r="D378">
        <v>-91.221779999999995</v>
      </c>
    </row>
    <row r="379" spans="2:4">
      <c r="B379">
        <v>379</v>
      </c>
      <c r="C379">
        <v>46.0929</v>
      </c>
      <c r="D379">
        <v>-91.231880000000004</v>
      </c>
    </row>
    <row r="380" spans="2:4">
      <c r="B380">
        <v>380</v>
      </c>
      <c r="C380">
        <v>46.092910000000003</v>
      </c>
      <c r="D380">
        <v>-91.231039999999993</v>
      </c>
    </row>
    <row r="381" spans="2:4">
      <c r="B381">
        <v>381</v>
      </c>
      <c r="C381">
        <v>46.092919999999999</v>
      </c>
      <c r="D381">
        <v>-91.230199999999996</v>
      </c>
    </row>
    <row r="382" spans="2:4">
      <c r="B382">
        <v>382</v>
      </c>
      <c r="C382">
        <v>46.092930000000003</v>
      </c>
      <c r="D382">
        <v>-91.22936</v>
      </c>
    </row>
    <row r="383" spans="2:4">
      <c r="B383">
        <v>383</v>
      </c>
      <c r="C383">
        <v>46.092930000000003</v>
      </c>
      <c r="D383">
        <v>-91.228520000000003</v>
      </c>
    </row>
    <row r="384" spans="2:4">
      <c r="B384">
        <v>384</v>
      </c>
      <c r="C384">
        <v>46.092939999999999</v>
      </c>
      <c r="D384">
        <v>-91.227680000000007</v>
      </c>
    </row>
    <row r="385" spans="2:4">
      <c r="B385">
        <v>385</v>
      </c>
      <c r="C385">
        <v>46.092950000000002</v>
      </c>
      <c r="D385">
        <v>-91.226839999999996</v>
      </c>
    </row>
    <row r="386" spans="2:4">
      <c r="B386">
        <v>386</v>
      </c>
      <c r="C386">
        <v>46.092959999999998</v>
      </c>
      <c r="D386">
        <v>-91.225999999999999</v>
      </c>
    </row>
    <row r="387" spans="2:4">
      <c r="B387">
        <v>387</v>
      </c>
      <c r="C387">
        <v>46.092970000000001</v>
      </c>
      <c r="D387">
        <v>-91.225160000000002</v>
      </c>
    </row>
    <row r="388" spans="2:4">
      <c r="B388">
        <v>388</v>
      </c>
      <c r="C388">
        <v>46.092979999999997</v>
      </c>
      <c r="D388">
        <v>-91.224320000000006</v>
      </c>
    </row>
    <row r="389" spans="2:4">
      <c r="B389">
        <v>389</v>
      </c>
      <c r="C389">
        <v>46.09299</v>
      </c>
      <c r="D389">
        <v>-91.223470000000006</v>
      </c>
    </row>
    <row r="390" spans="2:4">
      <c r="B390">
        <v>390</v>
      </c>
      <c r="C390">
        <v>46.093000000000004</v>
      </c>
      <c r="D390">
        <v>-91.222639999999998</v>
      </c>
    </row>
    <row r="391" spans="2:4">
      <c r="B391">
        <v>391</v>
      </c>
      <c r="C391">
        <v>46.09301</v>
      </c>
      <c r="D391">
        <v>-91.221789999999999</v>
      </c>
    </row>
    <row r="392" spans="2:4">
      <c r="B392">
        <v>392</v>
      </c>
      <c r="C392">
        <v>46.093490000000003</v>
      </c>
      <c r="D392">
        <v>-91.231049999999996</v>
      </c>
    </row>
    <row r="393" spans="2:4">
      <c r="B393">
        <v>393</v>
      </c>
      <c r="C393">
        <v>46.093499999999999</v>
      </c>
      <c r="D393">
        <v>-91.23021</v>
      </c>
    </row>
    <row r="394" spans="2:4">
      <c r="B394">
        <v>394</v>
      </c>
      <c r="C394">
        <v>46.093510000000002</v>
      </c>
      <c r="D394">
        <v>-91.229370000000003</v>
      </c>
    </row>
    <row r="395" spans="2:4">
      <c r="B395">
        <v>395</v>
      </c>
      <c r="C395">
        <v>46.093519999999998</v>
      </c>
      <c r="D395">
        <v>-91.228530000000006</v>
      </c>
    </row>
    <row r="396" spans="2:4">
      <c r="B396">
        <v>396</v>
      </c>
      <c r="C396">
        <v>46.093530000000001</v>
      </c>
      <c r="D396">
        <v>-91.227689999999996</v>
      </c>
    </row>
    <row r="397" spans="2:4">
      <c r="B397">
        <v>397</v>
      </c>
      <c r="C397">
        <v>46.093539999999997</v>
      </c>
      <c r="D397">
        <v>-91.226849999999999</v>
      </c>
    </row>
    <row r="398" spans="2:4">
      <c r="B398">
        <v>398</v>
      </c>
      <c r="C398">
        <v>46.09355</v>
      </c>
      <c r="D398">
        <v>-91.226010000000002</v>
      </c>
    </row>
    <row r="399" spans="2:4">
      <c r="B399">
        <v>399</v>
      </c>
      <c r="C399">
        <v>46.093559999999997</v>
      </c>
      <c r="D399">
        <v>-91.225170000000006</v>
      </c>
    </row>
    <row r="400" spans="2:4">
      <c r="B400">
        <v>400</v>
      </c>
      <c r="C400">
        <v>46.09357</v>
      </c>
      <c r="D400">
        <v>-91.224329999999995</v>
      </c>
    </row>
    <row r="401" spans="2:4">
      <c r="B401">
        <v>401</v>
      </c>
      <c r="C401">
        <v>46.09357</v>
      </c>
      <c r="D401">
        <v>-91.223489999999998</v>
      </c>
    </row>
    <row r="402" spans="2:4">
      <c r="B402">
        <v>402</v>
      </c>
      <c r="C402">
        <v>46.093580000000003</v>
      </c>
      <c r="D402">
        <v>-91.222650000000002</v>
      </c>
    </row>
    <row r="403" spans="2:4">
      <c r="B403">
        <v>403</v>
      </c>
      <c r="C403">
        <v>46.093589999999999</v>
      </c>
      <c r="D403">
        <v>-91.221810000000005</v>
      </c>
    </row>
    <row r="404" spans="2:4">
      <c r="B404">
        <v>404</v>
      </c>
      <c r="C404">
        <v>46.094090000000001</v>
      </c>
      <c r="D404">
        <v>-91.230230000000006</v>
      </c>
    </row>
    <row r="405" spans="2:4">
      <c r="B405">
        <v>405</v>
      </c>
      <c r="C405">
        <v>46.094099999999997</v>
      </c>
      <c r="D405">
        <v>-91.229389999999995</v>
      </c>
    </row>
    <row r="406" spans="2:4">
      <c r="B406">
        <v>406</v>
      </c>
      <c r="C406">
        <v>46.094099999999997</v>
      </c>
      <c r="D406">
        <v>-91.228549999999998</v>
      </c>
    </row>
    <row r="407" spans="2:4">
      <c r="B407">
        <v>407</v>
      </c>
      <c r="C407">
        <v>46.094110000000001</v>
      </c>
      <c r="D407">
        <v>-91.227699999999999</v>
      </c>
    </row>
    <row r="408" spans="2:4">
      <c r="B408">
        <v>408</v>
      </c>
      <c r="C408">
        <v>46.094119999999997</v>
      </c>
      <c r="D408">
        <v>-91.226860000000002</v>
      </c>
    </row>
    <row r="409" spans="2:4">
      <c r="B409">
        <v>409</v>
      </c>
      <c r="C409">
        <v>46.09413</v>
      </c>
      <c r="D409">
        <v>-91.226020000000005</v>
      </c>
    </row>
    <row r="410" spans="2:4">
      <c r="B410">
        <v>410</v>
      </c>
      <c r="C410">
        <v>46.094140000000003</v>
      </c>
      <c r="D410">
        <v>-91.225179999999995</v>
      </c>
    </row>
    <row r="411" spans="2:4">
      <c r="B411">
        <v>411</v>
      </c>
      <c r="C411">
        <v>46.094149999999999</v>
      </c>
      <c r="D411">
        <v>-91.224339999999998</v>
      </c>
    </row>
    <row r="412" spans="2:4">
      <c r="B412">
        <v>412</v>
      </c>
      <c r="C412">
        <v>46.094160000000002</v>
      </c>
      <c r="D412">
        <v>-91.223500000000001</v>
      </c>
    </row>
    <row r="413" spans="2:4">
      <c r="B413">
        <v>413</v>
      </c>
      <c r="C413">
        <v>46.094169999999998</v>
      </c>
      <c r="D413">
        <v>-91.222660000000005</v>
      </c>
    </row>
    <row r="414" spans="2:4">
      <c r="B414">
        <v>414</v>
      </c>
      <c r="C414">
        <v>46.094180000000001</v>
      </c>
      <c r="D414">
        <v>-91.221819999999994</v>
      </c>
    </row>
    <row r="415" spans="2:4">
      <c r="B415">
        <v>415</v>
      </c>
      <c r="C415">
        <v>46.094679999999997</v>
      </c>
      <c r="D415">
        <v>-91.229399999999998</v>
      </c>
    </row>
    <row r="416" spans="2:4">
      <c r="B416">
        <v>416</v>
      </c>
      <c r="C416">
        <v>46.09469</v>
      </c>
      <c r="D416">
        <v>-91.228560000000002</v>
      </c>
    </row>
    <row r="417" spans="2:4">
      <c r="B417">
        <v>417</v>
      </c>
      <c r="C417">
        <v>46.094700000000003</v>
      </c>
      <c r="D417">
        <v>-91.227720000000005</v>
      </c>
    </row>
    <row r="418" spans="2:4">
      <c r="B418">
        <v>418</v>
      </c>
      <c r="C418">
        <v>46.094709999999999</v>
      </c>
      <c r="D418">
        <v>-91.226879999999994</v>
      </c>
    </row>
    <row r="419" spans="2:4">
      <c r="B419">
        <v>419</v>
      </c>
      <c r="C419">
        <v>46.094720000000002</v>
      </c>
      <c r="D419">
        <v>-91.226039999999998</v>
      </c>
    </row>
    <row r="420" spans="2:4">
      <c r="B420">
        <v>420</v>
      </c>
      <c r="C420">
        <v>46.094729999999998</v>
      </c>
      <c r="D420">
        <v>-91.225200000000001</v>
      </c>
    </row>
    <row r="421" spans="2:4">
      <c r="B421">
        <v>421</v>
      </c>
      <c r="C421">
        <v>46.094729999999998</v>
      </c>
      <c r="D421">
        <v>-91.224350000000001</v>
      </c>
    </row>
    <row r="422" spans="2:4">
      <c r="B422">
        <v>422</v>
      </c>
      <c r="C422">
        <v>46.094740000000002</v>
      </c>
      <c r="D422">
        <v>-91.223510000000005</v>
      </c>
    </row>
    <row r="423" spans="2:4">
      <c r="B423">
        <v>423</v>
      </c>
      <c r="C423">
        <v>46.094749999999998</v>
      </c>
      <c r="D423">
        <v>-91.222669999999994</v>
      </c>
    </row>
    <row r="424" spans="2:4">
      <c r="B424">
        <v>424</v>
      </c>
      <c r="C424">
        <v>46.094760000000001</v>
      </c>
      <c r="D424">
        <v>-91.221829999999997</v>
      </c>
    </row>
    <row r="425" spans="2:4">
      <c r="B425">
        <v>425</v>
      </c>
      <c r="C425">
        <v>46.095269999999999</v>
      </c>
      <c r="D425">
        <v>-91.229410000000001</v>
      </c>
    </row>
    <row r="426" spans="2:4">
      <c r="B426">
        <v>426</v>
      </c>
      <c r="C426">
        <v>46.095280000000002</v>
      </c>
      <c r="D426">
        <v>-91.228570000000005</v>
      </c>
    </row>
    <row r="427" spans="2:4">
      <c r="B427">
        <v>427</v>
      </c>
      <c r="C427">
        <v>46.095280000000002</v>
      </c>
      <c r="D427">
        <v>-91.227729999999994</v>
      </c>
    </row>
    <row r="428" spans="2:4">
      <c r="B428">
        <v>428</v>
      </c>
      <c r="C428">
        <v>46.095289999999999</v>
      </c>
      <c r="D428">
        <v>-91.226889999999997</v>
      </c>
    </row>
    <row r="429" spans="2:4">
      <c r="B429">
        <v>429</v>
      </c>
      <c r="C429">
        <v>46.095300000000002</v>
      </c>
      <c r="D429">
        <v>-91.226050000000001</v>
      </c>
    </row>
    <row r="430" spans="2:4">
      <c r="B430">
        <v>430</v>
      </c>
      <c r="C430">
        <v>46.095309999999998</v>
      </c>
      <c r="D430">
        <v>-91.225210000000004</v>
      </c>
    </row>
    <row r="431" spans="2:4">
      <c r="B431">
        <v>431</v>
      </c>
      <c r="C431">
        <v>46.095320000000001</v>
      </c>
      <c r="D431">
        <v>-91.224369999999993</v>
      </c>
    </row>
    <row r="432" spans="2:4">
      <c r="B432">
        <v>432</v>
      </c>
      <c r="C432">
        <v>46.095329999999997</v>
      </c>
      <c r="D432">
        <v>-91.223529999999997</v>
      </c>
    </row>
    <row r="433" spans="2:4">
      <c r="B433">
        <v>433</v>
      </c>
      <c r="C433">
        <v>46.09534</v>
      </c>
      <c r="D433">
        <v>-91.22269</v>
      </c>
    </row>
    <row r="434" spans="2:4">
      <c r="B434">
        <v>434</v>
      </c>
      <c r="C434">
        <v>46.095860000000002</v>
      </c>
      <c r="D434">
        <v>-91.228579999999994</v>
      </c>
    </row>
    <row r="435" spans="2:4">
      <c r="B435">
        <v>435</v>
      </c>
      <c r="C435">
        <v>46.0959</v>
      </c>
      <c r="D435">
        <v>-91.225219999999993</v>
      </c>
    </row>
    <row r="436" spans="2:4">
      <c r="B436">
        <v>436</v>
      </c>
      <c r="C436">
        <v>46.095910000000003</v>
      </c>
      <c r="D436">
        <v>-91.224379999999996</v>
      </c>
    </row>
    <row r="437" spans="2:4">
      <c r="B437">
        <v>437</v>
      </c>
      <c r="C437">
        <v>46.095910000000003</v>
      </c>
      <c r="D437">
        <v>-91.22354</v>
      </c>
    </row>
    <row r="438" spans="2:4">
      <c r="B438">
        <v>438</v>
      </c>
      <c r="C438">
        <v>46.09592</v>
      </c>
      <c r="D438">
        <v>-91.222700000000003</v>
      </c>
    </row>
    <row r="439" spans="2:4">
      <c r="B439">
        <v>439</v>
      </c>
      <c r="C439">
        <v>46.095970000000001</v>
      </c>
      <c r="D439">
        <v>-91.218500000000006</v>
      </c>
    </row>
    <row r="440" spans="2:4">
      <c r="B440">
        <v>440</v>
      </c>
      <c r="C440">
        <v>46.095979999999997</v>
      </c>
      <c r="D440">
        <v>-91.217650000000006</v>
      </c>
    </row>
    <row r="441" spans="2:4">
      <c r="B441">
        <v>441</v>
      </c>
      <c r="C441">
        <v>46.095979999999997</v>
      </c>
      <c r="D441">
        <v>-91.216809999999995</v>
      </c>
    </row>
    <row r="442" spans="2:4">
      <c r="B442">
        <v>442</v>
      </c>
      <c r="C442">
        <v>46.09648</v>
      </c>
      <c r="D442">
        <v>-91.225239999999999</v>
      </c>
    </row>
    <row r="443" spans="2:4">
      <c r="B443">
        <v>443</v>
      </c>
      <c r="C443">
        <v>46.096490000000003</v>
      </c>
      <c r="D443">
        <v>-91.22439</v>
      </c>
    </row>
    <row r="444" spans="2:4">
      <c r="B444">
        <v>444</v>
      </c>
      <c r="C444">
        <v>46.096530000000001</v>
      </c>
      <c r="D444">
        <v>-91.221029999999999</v>
      </c>
    </row>
    <row r="445" spans="2:4">
      <c r="B445">
        <v>445</v>
      </c>
      <c r="C445">
        <v>46.096539999999997</v>
      </c>
      <c r="D445">
        <v>-91.219350000000006</v>
      </c>
    </row>
    <row r="446" spans="2:4">
      <c r="B446">
        <v>446</v>
      </c>
      <c r="C446">
        <v>46.096550000000001</v>
      </c>
      <c r="D446">
        <v>-91.218509999999995</v>
      </c>
    </row>
    <row r="447" spans="2:4">
      <c r="B447">
        <v>447</v>
      </c>
      <c r="C447">
        <v>46.096559999999997</v>
      </c>
      <c r="D447">
        <v>-91.217669999999998</v>
      </c>
    </row>
    <row r="448" spans="2:4">
      <c r="B448">
        <v>448</v>
      </c>
      <c r="C448">
        <v>46.09657</v>
      </c>
      <c r="D448">
        <v>-91.216830000000002</v>
      </c>
    </row>
    <row r="449" spans="2:4">
      <c r="B449">
        <v>449</v>
      </c>
      <c r="C449">
        <v>46.096580000000003</v>
      </c>
      <c r="D449">
        <v>-91.215990000000005</v>
      </c>
    </row>
    <row r="450" spans="2:4">
      <c r="B450">
        <v>450</v>
      </c>
      <c r="C450">
        <v>46.096589999999999</v>
      </c>
      <c r="D450">
        <v>-91.215149999999994</v>
      </c>
    </row>
    <row r="451" spans="2:4">
      <c r="B451">
        <v>451</v>
      </c>
      <c r="C451">
        <v>46.097079999999998</v>
      </c>
      <c r="D451">
        <v>-91.223569999999995</v>
      </c>
    </row>
    <row r="452" spans="2:4">
      <c r="B452">
        <v>452</v>
      </c>
      <c r="C452">
        <v>46.097090000000001</v>
      </c>
      <c r="D452">
        <v>-91.222719999999995</v>
      </c>
    </row>
    <row r="453" spans="2:4">
      <c r="B453">
        <v>453</v>
      </c>
      <c r="C453">
        <v>46.097099999999998</v>
      </c>
      <c r="D453">
        <v>-91.221890000000002</v>
      </c>
    </row>
    <row r="454" spans="2:4">
      <c r="B454">
        <v>454</v>
      </c>
      <c r="C454">
        <v>46.097119999999997</v>
      </c>
      <c r="D454">
        <v>-91.220200000000006</v>
      </c>
    </row>
    <row r="455" spans="2:4">
      <c r="B455">
        <v>455</v>
      </c>
      <c r="C455">
        <v>46.097140000000003</v>
      </c>
      <c r="D455">
        <v>-91.218519999999998</v>
      </c>
    </row>
    <row r="456" spans="2:4">
      <c r="B456">
        <v>456</v>
      </c>
      <c r="C456">
        <v>46.097149999999999</v>
      </c>
      <c r="D456">
        <v>-91.217680000000001</v>
      </c>
    </row>
    <row r="457" spans="2:4">
      <c r="B457">
        <v>457</v>
      </c>
      <c r="C457">
        <v>46.097149999999999</v>
      </c>
      <c r="D457">
        <v>-91.216840000000005</v>
      </c>
    </row>
    <row r="458" spans="2:4">
      <c r="B458">
        <v>458</v>
      </c>
      <c r="C458">
        <v>46.097160000000002</v>
      </c>
      <c r="D458">
        <v>-91.215999999999994</v>
      </c>
    </row>
    <row r="459" spans="2:4">
      <c r="B459">
        <v>459</v>
      </c>
      <c r="C459">
        <v>46.097169999999998</v>
      </c>
      <c r="D459">
        <v>-91.215159999999997</v>
      </c>
    </row>
    <row r="460" spans="2:4">
      <c r="B460">
        <v>460</v>
      </c>
      <c r="C460">
        <v>46.097180000000002</v>
      </c>
      <c r="D460">
        <v>-91.214320000000001</v>
      </c>
    </row>
    <row r="461" spans="2:4">
      <c r="B461">
        <v>461</v>
      </c>
      <c r="C461">
        <v>46.097659999999998</v>
      </c>
      <c r="D461">
        <v>-91.224419999999995</v>
      </c>
    </row>
    <row r="462" spans="2:4">
      <c r="B462">
        <v>462</v>
      </c>
      <c r="C462">
        <v>46.097670000000001</v>
      </c>
      <c r="D462">
        <v>-91.223579999999998</v>
      </c>
    </row>
    <row r="463" spans="2:4">
      <c r="B463">
        <v>463</v>
      </c>
      <c r="C463">
        <v>46.097679999999997</v>
      </c>
      <c r="D463">
        <v>-91.222740000000002</v>
      </c>
    </row>
    <row r="464" spans="2:4">
      <c r="B464">
        <v>464</v>
      </c>
      <c r="C464">
        <v>46.09769</v>
      </c>
      <c r="D464">
        <v>-91.221059999999994</v>
      </c>
    </row>
    <row r="465" spans="2:4">
      <c r="B465">
        <v>465</v>
      </c>
      <c r="C465">
        <v>46.097700000000003</v>
      </c>
      <c r="D465">
        <v>-91.220219999999998</v>
      </c>
    </row>
    <row r="466" spans="2:4">
      <c r="B466">
        <v>466</v>
      </c>
      <c r="C466">
        <v>46.097709999999999</v>
      </c>
      <c r="D466">
        <v>-91.219369999999998</v>
      </c>
    </row>
    <row r="467" spans="2:4">
      <c r="B467">
        <v>467</v>
      </c>
      <c r="C467">
        <v>46.097720000000002</v>
      </c>
      <c r="D467">
        <v>-91.218540000000004</v>
      </c>
    </row>
    <row r="468" spans="2:4">
      <c r="B468">
        <v>468</v>
      </c>
      <c r="C468">
        <v>46.097729999999999</v>
      </c>
      <c r="D468">
        <v>-91.217690000000005</v>
      </c>
    </row>
    <row r="469" spans="2:4">
      <c r="B469">
        <v>469</v>
      </c>
      <c r="C469">
        <v>46.097740000000002</v>
      </c>
      <c r="D469">
        <v>-91.216849999999994</v>
      </c>
    </row>
    <row r="470" spans="2:4">
      <c r="B470">
        <v>470</v>
      </c>
      <c r="C470">
        <v>46.097749999999998</v>
      </c>
      <c r="D470">
        <v>-91.216009999999997</v>
      </c>
    </row>
    <row r="471" spans="2:4">
      <c r="B471">
        <v>471</v>
      </c>
      <c r="C471">
        <v>46.097760000000001</v>
      </c>
      <c r="D471">
        <v>-91.215170000000001</v>
      </c>
    </row>
    <row r="472" spans="2:4">
      <c r="B472">
        <v>472</v>
      </c>
      <c r="C472">
        <v>46.097769999999997</v>
      </c>
      <c r="D472">
        <v>-91.214330000000004</v>
      </c>
    </row>
    <row r="473" spans="2:4">
      <c r="B473">
        <v>473</v>
      </c>
      <c r="C473">
        <v>46.098239999999997</v>
      </c>
      <c r="D473">
        <v>-91.224429999999998</v>
      </c>
    </row>
    <row r="474" spans="2:4">
      <c r="B474">
        <v>474</v>
      </c>
      <c r="C474">
        <v>46.09825</v>
      </c>
      <c r="D474">
        <v>-91.223590000000002</v>
      </c>
    </row>
    <row r="475" spans="2:4">
      <c r="B475">
        <v>475</v>
      </c>
      <c r="C475">
        <v>46.098260000000003</v>
      </c>
      <c r="D475">
        <v>-91.222750000000005</v>
      </c>
    </row>
    <row r="476" spans="2:4">
      <c r="B476">
        <v>476</v>
      </c>
      <c r="C476">
        <v>46.098269999999999</v>
      </c>
      <c r="D476">
        <v>-91.221909999999994</v>
      </c>
    </row>
    <row r="477" spans="2:4">
      <c r="B477">
        <v>477</v>
      </c>
      <c r="C477">
        <v>46.098280000000003</v>
      </c>
      <c r="D477">
        <v>-91.221069999999997</v>
      </c>
    </row>
    <row r="478" spans="2:4">
      <c r="B478">
        <v>478</v>
      </c>
      <c r="C478">
        <v>46.098289999999999</v>
      </c>
      <c r="D478">
        <v>-91.220230000000001</v>
      </c>
    </row>
    <row r="479" spans="2:4">
      <c r="B479">
        <v>479</v>
      </c>
      <c r="C479">
        <v>46.098300000000002</v>
      </c>
      <c r="D479">
        <v>-91.219390000000004</v>
      </c>
    </row>
    <row r="480" spans="2:4">
      <c r="B480">
        <v>480</v>
      </c>
      <c r="C480">
        <v>46.098309999999998</v>
      </c>
      <c r="D480">
        <v>-91.218549999999993</v>
      </c>
    </row>
    <row r="481" spans="2:4">
      <c r="B481">
        <v>481</v>
      </c>
      <c r="C481">
        <v>46.098320000000001</v>
      </c>
      <c r="D481">
        <v>-91.217709999999997</v>
      </c>
    </row>
    <row r="482" spans="2:4">
      <c r="B482">
        <v>482</v>
      </c>
      <c r="C482">
        <v>46.098329999999997</v>
      </c>
      <c r="D482">
        <v>-91.21687</v>
      </c>
    </row>
    <row r="483" spans="2:4">
      <c r="B483">
        <v>483</v>
      </c>
      <c r="C483">
        <v>46.098329999999997</v>
      </c>
      <c r="D483">
        <v>-91.21602</v>
      </c>
    </row>
    <row r="484" spans="2:4">
      <c r="B484">
        <v>484</v>
      </c>
      <c r="C484">
        <v>46.09834</v>
      </c>
      <c r="D484">
        <v>-91.215180000000004</v>
      </c>
    </row>
    <row r="485" spans="2:4">
      <c r="B485">
        <v>485</v>
      </c>
      <c r="C485">
        <v>46.09883</v>
      </c>
      <c r="D485">
        <v>-91.224450000000004</v>
      </c>
    </row>
    <row r="486" spans="2:4">
      <c r="B486">
        <v>486</v>
      </c>
      <c r="C486">
        <v>46.098840000000003</v>
      </c>
      <c r="D486">
        <v>-91.223600000000005</v>
      </c>
    </row>
    <row r="487" spans="2:4">
      <c r="B487">
        <v>487</v>
      </c>
      <c r="C487">
        <v>46.098849999999999</v>
      </c>
      <c r="D487">
        <v>-91.222759999999994</v>
      </c>
    </row>
    <row r="488" spans="2:4">
      <c r="B488">
        <v>488</v>
      </c>
      <c r="C488">
        <v>46.098860000000002</v>
      </c>
      <c r="D488">
        <v>-91.221919999999997</v>
      </c>
    </row>
    <row r="489" spans="2:4">
      <c r="B489">
        <v>489</v>
      </c>
      <c r="C489">
        <v>46.098860000000002</v>
      </c>
      <c r="D489">
        <v>-91.221080000000001</v>
      </c>
    </row>
    <row r="490" spans="2:4">
      <c r="B490">
        <v>490</v>
      </c>
      <c r="C490">
        <v>46.098869999999998</v>
      </c>
      <c r="D490">
        <v>-91.220240000000004</v>
      </c>
    </row>
    <row r="491" spans="2:4">
      <c r="B491">
        <v>491</v>
      </c>
      <c r="C491">
        <v>46.098880000000001</v>
      </c>
      <c r="D491">
        <v>-91.219399999999993</v>
      </c>
    </row>
    <row r="492" spans="2:4">
      <c r="B492">
        <v>492</v>
      </c>
      <c r="C492">
        <v>46.098889999999997</v>
      </c>
      <c r="D492">
        <v>-91.218559999999997</v>
      </c>
    </row>
    <row r="493" spans="2:4">
      <c r="B493">
        <v>493</v>
      </c>
      <c r="C493">
        <v>46.0989</v>
      </c>
      <c r="D493">
        <v>-91.21772</v>
      </c>
    </row>
    <row r="494" spans="2:4">
      <c r="B494">
        <v>494</v>
      </c>
      <c r="C494">
        <v>46.098909999999997</v>
      </c>
      <c r="D494">
        <v>-91.216880000000003</v>
      </c>
    </row>
    <row r="495" spans="2:4">
      <c r="B495">
        <v>495</v>
      </c>
      <c r="C495">
        <v>46.0991</v>
      </c>
      <c r="D495">
        <v>-91.19838</v>
      </c>
    </row>
    <row r="496" spans="2:4">
      <c r="B496">
        <v>496</v>
      </c>
      <c r="C496">
        <v>46.099110000000003</v>
      </c>
      <c r="D496">
        <v>-91.197540000000004</v>
      </c>
    </row>
    <row r="497" spans="2:4">
      <c r="B497">
        <v>497</v>
      </c>
      <c r="C497">
        <v>46.099119999999999</v>
      </c>
      <c r="D497">
        <v>-91.196700000000007</v>
      </c>
    </row>
    <row r="498" spans="2:4">
      <c r="B498">
        <v>498</v>
      </c>
      <c r="C498">
        <v>46.099130000000002</v>
      </c>
      <c r="D498">
        <v>-91.195859999999996</v>
      </c>
    </row>
    <row r="499" spans="2:4">
      <c r="B499">
        <v>499</v>
      </c>
      <c r="C499">
        <v>46.099139999999998</v>
      </c>
      <c r="D499">
        <v>-91.19502</v>
      </c>
    </row>
    <row r="500" spans="2:4">
      <c r="B500">
        <v>500</v>
      </c>
      <c r="C500">
        <v>46.099409999999999</v>
      </c>
      <c r="D500">
        <v>-91.224459999999993</v>
      </c>
    </row>
    <row r="501" spans="2:4">
      <c r="B501">
        <v>501</v>
      </c>
      <c r="C501">
        <v>46.099420000000002</v>
      </c>
      <c r="D501">
        <v>-91.223619999999997</v>
      </c>
    </row>
    <row r="502" spans="2:4">
      <c r="B502">
        <v>502</v>
      </c>
      <c r="C502">
        <v>46.099429999999998</v>
      </c>
      <c r="D502">
        <v>-91.22278</v>
      </c>
    </row>
    <row r="503" spans="2:4">
      <c r="B503">
        <v>503</v>
      </c>
      <c r="C503">
        <v>46.099440000000001</v>
      </c>
      <c r="D503">
        <v>-91.221940000000004</v>
      </c>
    </row>
    <row r="504" spans="2:4">
      <c r="B504">
        <v>504</v>
      </c>
      <c r="C504">
        <v>46.099449999999997</v>
      </c>
      <c r="D504">
        <v>-91.221100000000007</v>
      </c>
    </row>
    <row r="505" spans="2:4">
      <c r="B505">
        <v>505</v>
      </c>
      <c r="C505">
        <v>46.099460000000001</v>
      </c>
      <c r="D505">
        <v>-91.220249999999993</v>
      </c>
    </row>
    <row r="506" spans="2:4">
      <c r="B506">
        <v>506</v>
      </c>
      <c r="C506">
        <v>46.099469999999997</v>
      </c>
      <c r="D506">
        <v>-91.219409999999996</v>
      </c>
    </row>
    <row r="507" spans="2:4">
      <c r="B507">
        <v>507</v>
      </c>
      <c r="C507">
        <v>46.09948</v>
      </c>
      <c r="D507">
        <v>-91.21857</v>
      </c>
    </row>
    <row r="508" spans="2:4">
      <c r="B508">
        <v>508</v>
      </c>
      <c r="C508">
        <v>46.099490000000003</v>
      </c>
      <c r="D508">
        <v>-91.217730000000003</v>
      </c>
    </row>
    <row r="509" spans="2:4">
      <c r="B509">
        <v>509</v>
      </c>
      <c r="C509">
        <v>46.099670000000003</v>
      </c>
      <c r="D509">
        <v>-91.20008</v>
      </c>
    </row>
    <row r="510" spans="2:4">
      <c r="B510">
        <v>510</v>
      </c>
      <c r="C510">
        <v>46.099679999999999</v>
      </c>
      <c r="D510">
        <v>-91.199240000000003</v>
      </c>
    </row>
    <row r="511" spans="2:4">
      <c r="B511">
        <v>511</v>
      </c>
      <c r="C511">
        <v>46.099690000000002</v>
      </c>
      <c r="D511">
        <v>-91.198390000000003</v>
      </c>
    </row>
    <row r="512" spans="2:4">
      <c r="B512">
        <v>512</v>
      </c>
      <c r="C512">
        <v>46.099699999999999</v>
      </c>
      <c r="D512">
        <v>-91.197550000000007</v>
      </c>
    </row>
    <row r="513" spans="2:4">
      <c r="B513">
        <v>513</v>
      </c>
      <c r="C513">
        <v>46.099710000000002</v>
      </c>
      <c r="D513">
        <v>-91.196709999999996</v>
      </c>
    </row>
    <row r="514" spans="2:4">
      <c r="B514">
        <v>514</v>
      </c>
      <c r="C514">
        <v>46.099719999999998</v>
      </c>
      <c r="D514">
        <v>-91.195869999999999</v>
      </c>
    </row>
    <row r="515" spans="2:4">
      <c r="B515">
        <v>515</v>
      </c>
      <c r="C515">
        <v>46.099719999999998</v>
      </c>
      <c r="D515">
        <v>-91.195030000000003</v>
      </c>
    </row>
    <row r="516" spans="2:4">
      <c r="B516">
        <v>516</v>
      </c>
      <c r="C516">
        <v>46.099730000000001</v>
      </c>
      <c r="D516">
        <v>-91.194190000000006</v>
      </c>
    </row>
    <row r="517" spans="2:4">
      <c r="B517">
        <v>517</v>
      </c>
      <c r="C517">
        <v>46.099989999999998</v>
      </c>
      <c r="D517">
        <v>-91.225309999999993</v>
      </c>
    </row>
    <row r="518" spans="2:4">
      <c r="B518">
        <v>518</v>
      </c>
      <c r="C518">
        <v>46.1</v>
      </c>
      <c r="D518">
        <v>-91.224469999999997</v>
      </c>
    </row>
    <row r="519" spans="2:4">
      <c r="B519">
        <v>519</v>
      </c>
      <c r="C519">
        <v>46.100009999999997</v>
      </c>
      <c r="D519">
        <v>-91.22363</v>
      </c>
    </row>
    <row r="520" spans="2:4">
      <c r="B520">
        <v>520</v>
      </c>
      <c r="C520">
        <v>46.100020000000001</v>
      </c>
      <c r="D520">
        <v>-91.222790000000003</v>
      </c>
    </row>
    <row r="521" spans="2:4">
      <c r="B521">
        <v>521</v>
      </c>
      <c r="C521">
        <v>46.100029999999997</v>
      </c>
      <c r="D521">
        <v>-91.221950000000007</v>
      </c>
    </row>
    <row r="522" spans="2:4">
      <c r="B522">
        <v>522</v>
      </c>
      <c r="C522">
        <v>46.10004</v>
      </c>
      <c r="D522">
        <v>-91.221109999999996</v>
      </c>
    </row>
    <row r="523" spans="2:4">
      <c r="B523">
        <v>523</v>
      </c>
      <c r="C523">
        <v>46.10004</v>
      </c>
      <c r="D523">
        <v>-91.220269999999999</v>
      </c>
    </row>
    <row r="524" spans="2:4">
      <c r="B524">
        <v>524</v>
      </c>
      <c r="C524">
        <v>46.100050000000003</v>
      </c>
      <c r="D524">
        <v>-91.219430000000003</v>
      </c>
    </row>
    <row r="525" spans="2:4">
      <c r="B525">
        <v>525</v>
      </c>
      <c r="C525">
        <v>46.100059999999999</v>
      </c>
      <c r="D525">
        <v>-91.218590000000006</v>
      </c>
    </row>
    <row r="526" spans="2:4">
      <c r="B526">
        <v>526</v>
      </c>
      <c r="C526">
        <v>46.100070000000002</v>
      </c>
      <c r="D526">
        <v>-91.217749999999995</v>
      </c>
    </row>
    <row r="527" spans="2:4">
      <c r="B527">
        <v>527</v>
      </c>
      <c r="C527">
        <v>46.100099999999998</v>
      </c>
      <c r="D527">
        <v>-91.215220000000002</v>
      </c>
    </row>
    <row r="528" spans="2:4">
      <c r="B528">
        <v>528</v>
      </c>
      <c r="C528">
        <v>46.100110000000001</v>
      </c>
      <c r="D528">
        <v>-91.214380000000006</v>
      </c>
    </row>
    <row r="529" spans="2:4">
      <c r="B529">
        <v>529</v>
      </c>
      <c r="C529">
        <v>46.100110000000001</v>
      </c>
      <c r="D529">
        <v>-91.213539999999995</v>
      </c>
    </row>
    <row r="530" spans="2:4">
      <c r="B530">
        <v>530</v>
      </c>
      <c r="C530">
        <v>46.100119999999997</v>
      </c>
      <c r="D530">
        <v>-91.212699999999998</v>
      </c>
    </row>
    <row r="531" spans="2:4">
      <c r="B531">
        <v>531</v>
      </c>
      <c r="C531">
        <v>46.100250000000003</v>
      </c>
      <c r="D531">
        <v>-91.20093</v>
      </c>
    </row>
    <row r="532" spans="2:4">
      <c r="B532">
        <v>532</v>
      </c>
      <c r="C532">
        <v>46.100259999999999</v>
      </c>
      <c r="D532">
        <v>-91.200090000000003</v>
      </c>
    </row>
    <row r="533" spans="2:4">
      <c r="B533">
        <v>533</v>
      </c>
      <c r="C533">
        <v>46.100270000000002</v>
      </c>
      <c r="D533">
        <v>-91.199250000000006</v>
      </c>
    </row>
    <row r="534" spans="2:4">
      <c r="B534">
        <v>534</v>
      </c>
      <c r="C534">
        <v>46.100270000000002</v>
      </c>
      <c r="D534">
        <v>-91.198409999999996</v>
      </c>
    </row>
    <row r="535" spans="2:4">
      <c r="B535">
        <v>535</v>
      </c>
      <c r="C535">
        <v>46.100279999999998</v>
      </c>
      <c r="D535">
        <v>-91.197569999999999</v>
      </c>
    </row>
    <row r="536" spans="2:4">
      <c r="B536">
        <v>536</v>
      </c>
      <c r="C536">
        <v>46.100290000000001</v>
      </c>
      <c r="D536">
        <v>-91.196730000000002</v>
      </c>
    </row>
    <row r="537" spans="2:4">
      <c r="B537">
        <v>537</v>
      </c>
      <c r="C537">
        <v>46.100299999999997</v>
      </c>
      <c r="D537">
        <v>-91.195890000000006</v>
      </c>
    </row>
    <row r="538" spans="2:4">
      <c r="B538">
        <v>538</v>
      </c>
      <c r="C538">
        <v>46.10031</v>
      </c>
      <c r="D538">
        <v>-91.195040000000006</v>
      </c>
    </row>
    <row r="539" spans="2:4">
      <c r="B539">
        <v>539</v>
      </c>
      <c r="C539">
        <v>46.100320000000004</v>
      </c>
      <c r="D539">
        <v>-91.194199999999995</v>
      </c>
    </row>
    <row r="540" spans="2:4">
      <c r="B540">
        <v>540</v>
      </c>
      <c r="C540">
        <v>46.100569999999998</v>
      </c>
      <c r="D540">
        <v>-91.22533</v>
      </c>
    </row>
    <row r="541" spans="2:4">
      <c r="B541">
        <v>541</v>
      </c>
      <c r="C541">
        <v>46.100580000000001</v>
      </c>
      <c r="D541">
        <v>-91.22448</v>
      </c>
    </row>
    <row r="542" spans="2:4">
      <c r="B542">
        <v>542</v>
      </c>
      <c r="C542">
        <v>46.100589999999997</v>
      </c>
      <c r="D542">
        <v>-91.223640000000003</v>
      </c>
    </row>
    <row r="543" spans="2:4">
      <c r="B543">
        <v>543</v>
      </c>
      <c r="C543">
        <v>46.1006</v>
      </c>
      <c r="D543">
        <v>-91.222800000000007</v>
      </c>
    </row>
    <row r="544" spans="2:4">
      <c r="B544">
        <v>544</v>
      </c>
      <c r="C544">
        <v>46.100610000000003</v>
      </c>
      <c r="D544">
        <v>-91.221959999999996</v>
      </c>
    </row>
    <row r="545" spans="2:4">
      <c r="B545">
        <v>545</v>
      </c>
      <c r="C545">
        <v>46.100619999999999</v>
      </c>
      <c r="D545">
        <v>-91.221119999999999</v>
      </c>
    </row>
    <row r="546" spans="2:4">
      <c r="B546">
        <v>546</v>
      </c>
      <c r="C546">
        <v>46.100630000000002</v>
      </c>
      <c r="D546">
        <v>-91.220280000000002</v>
      </c>
    </row>
    <row r="547" spans="2:4">
      <c r="B547">
        <v>547</v>
      </c>
      <c r="C547">
        <v>46.100639999999999</v>
      </c>
      <c r="D547">
        <v>-91.219440000000006</v>
      </c>
    </row>
    <row r="548" spans="2:4">
      <c r="B548">
        <v>548</v>
      </c>
      <c r="C548">
        <v>46.100650000000002</v>
      </c>
      <c r="D548">
        <v>-91.218599999999995</v>
      </c>
    </row>
    <row r="549" spans="2:4">
      <c r="B549">
        <v>549</v>
      </c>
      <c r="C549">
        <v>46.100659999999998</v>
      </c>
      <c r="D549">
        <v>-91.217759999999998</v>
      </c>
    </row>
    <row r="550" spans="2:4">
      <c r="B550">
        <v>550</v>
      </c>
      <c r="C550">
        <v>46.100679999999997</v>
      </c>
      <c r="D550">
        <v>-91.215239999999994</v>
      </c>
    </row>
    <row r="551" spans="2:4">
      <c r="B551">
        <v>551</v>
      </c>
      <c r="C551">
        <v>46.10069</v>
      </c>
      <c r="D551">
        <v>-91.214399999999998</v>
      </c>
    </row>
    <row r="552" spans="2:4">
      <c r="B552">
        <v>552</v>
      </c>
      <c r="C552">
        <v>46.100700000000003</v>
      </c>
      <c r="D552">
        <v>-91.213549999999998</v>
      </c>
    </row>
    <row r="553" spans="2:4">
      <c r="B553">
        <v>553</v>
      </c>
      <c r="C553">
        <v>46.100709999999999</v>
      </c>
      <c r="D553">
        <v>-91.212710000000001</v>
      </c>
    </row>
    <row r="554" spans="2:4">
      <c r="B554">
        <v>554</v>
      </c>
      <c r="C554">
        <v>46.100720000000003</v>
      </c>
      <c r="D554">
        <v>-91.211870000000005</v>
      </c>
    </row>
    <row r="555" spans="2:4">
      <c r="B555">
        <v>555</v>
      </c>
      <c r="C555">
        <v>46.100729999999999</v>
      </c>
      <c r="D555">
        <v>-91.211029999999994</v>
      </c>
    </row>
    <row r="556" spans="2:4">
      <c r="B556">
        <v>556</v>
      </c>
      <c r="C556">
        <v>46.100830000000002</v>
      </c>
      <c r="D556">
        <v>-91.200940000000003</v>
      </c>
    </row>
    <row r="557" spans="2:4">
      <c r="B557">
        <v>557</v>
      </c>
      <c r="C557">
        <v>46.100839999999998</v>
      </c>
      <c r="D557">
        <v>-91.200100000000006</v>
      </c>
    </row>
    <row r="558" spans="2:4">
      <c r="B558">
        <v>558</v>
      </c>
      <c r="C558">
        <v>46.100850000000001</v>
      </c>
      <c r="D558">
        <v>-91.199259999999995</v>
      </c>
    </row>
    <row r="559" spans="2:4">
      <c r="B559">
        <v>559</v>
      </c>
      <c r="C559">
        <v>46.100859999999997</v>
      </c>
      <c r="D559">
        <v>-91.198419999999999</v>
      </c>
    </row>
    <row r="560" spans="2:4">
      <c r="B560">
        <v>560</v>
      </c>
      <c r="C560">
        <v>46.10087</v>
      </c>
      <c r="D560">
        <v>-91.197580000000002</v>
      </c>
    </row>
    <row r="561" spans="2:4">
      <c r="B561">
        <v>561</v>
      </c>
      <c r="C561">
        <v>46.100879999999997</v>
      </c>
      <c r="D561">
        <v>-91.196740000000005</v>
      </c>
    </row>
    <row r="562" spans="2:4">
      <c r="B562">
        <v>562</v>
      </c>
      <c r="C562">
        <v>46.10089</v>
      </c>
      <c r="D562">
        <v>-91.195899999999995</v>
      </c>
    </row>
    <row r="563" spans="2:4">
      <c r="B563">
        <v>563</v>
      </c>
      <c r="C563">
        <v>46.100900000000003</v>
      </c>
      <c r="D563">
        <v>-91.195059999999998</v>
      </c>
    </row>
    <row r="564" spans="2:4">
      <c r="B564">
        <v>564</v>
      </c>
      <c r="C564">
        <v>46.100900000000003</v>
      </c>
      <c r="D564">
        <v>-91.194220000000001</v>
      </c>
    </row>
    <row r="565" spans="2:4">
      <c r="B565">
        <v>565</v>
      </c>
      <c r="C565">
        <v>46.100909999999999</v>
      </c>
      <c r="D565">
        <v>-91.193370000000002</v>
      </c>
    </row>
    <row r="566" spans="2:4">
      <c r="B566">
        <v>566</v>
      </c>
      <c r="C566">
        <v>46.101140000000001</v>
      </c>
      <c r="D566">
        <v>-91.227019999999996</v>
      </c>
    </row>
    <row r="567" spans="2:4">
      <c r="B567">
        <v>567</v>
      </c>
      <c r="C567">
        <v>46.101149999999997</v>
      </c>
      <c r="D567">
        <v>-91.226179999999999</v>
      </c>
    </row>
    <row r="568" spans="2:4">
      <c r="B568">
        <v>568</v>
      </c>
      <c r="C568">
        <v>46.10116</v>
      </c>
      <c r="D568">
        <v>-91.225340000000003</v>
      </c>
    </row>
    <row r="569" spans="2:4">
      <c r="B569">
        <v>569</v>
      </c>
      <c r="C569">
        <v>46.101170000000003</v>
      </c>
      <c r="D569">
        <v>-91.224500000000006</v>
      </c>
    </row>
    <row r="570" spans="2:4">
      <c r="B570">
        <v>570</v>
      </c>
      <c r="C570">
        <v>46.101179999999999</v>
      </c>
      <c r="D570">
        <v>-91.223659999999995</v>
      </c>
    </row>
    <row r="571" spans="2:4">
      <c r="B571">
        <v>571</v>
      </c>
      <c r="C571">
        <v>46.101190000000003</v>
      </c>
      <c r="D571">
        <v>-91.222819999999999</v>
      </c>
    </row>
    <row r="572" spans="2:4">
      <c r="B572">
        <v>572</v>
      </c>
      <c r="C572">
        <v>46.101190000000003</v>
      </c>
      <c r="D572">
        <v>-91.221980000000002</v>
      </c>
    </row>
    <row r="573" spans="2:4">
      <c r="B573">
        <v>573</v>
      </c>
      <c r="C573">
        <v>46.101199999999999</v>
      </c>
      <c r="D573">
        <v>-91.221130000000002</v>
      </c>
    </row>
    <row r="574" spans="2:4">
      <c r="B574">
        <v>574</v>
      </c>
      <c r="C574">
        <v>46.101210000000002</v>
      </c>
      <c r="D574">
        <v>-91.220290000000006</v>
      </c>
    </row>
    <row r="575" spans="2:4">
      <c r="B575">
        <v>575</v>
      </c>
      <c r="C575">
        <v>46.101219999999998</v>
      </c>
      <c r="D575">
        <v>-91.219449999999995</v>
      </c>
    </row>
    <row r="576" spans="2:4">
      <c r="B576">
        <v>576</v>
      </c>
      <c r="C576">
        <v>46.101230000000001</v>
      </c>
      <c r="D576">
        <v>-91.218609999999998</v>
      </c>
    </row>
    <row r="577" spans="2:4">
      <c r="B577">
        <v>577</v>
      </c>
      <c r="C577">
        <v>46.10127</v>
      </c>
      <c r="D577">
        <v>-91.215249999999997</v>
      </c>
    </row>
    <row r="578" spans="2:4">
      <c r="B578">
        <v>578</v>
      </c>
      <c r="C578">
        <v>46.101280000000003</v>
      </c>
      <c r="D578">
        <v>-91.214410000000001</v>
      </c>
    </row>
    <row r="579" spans="2:4">
      <c r="B579">
        <v>579</v>
      </c>
      <c r="C579">
        <v>46.101289999999999</v>
      </c>
      <c r="D579">
        <v>-91.213570000000004</v>
      </c>
    </row>
    <row r="580" spans="2:4">
      <c r="B580">
        <v>580</v>
      </c>
      <c r="C580">
        <v>46.101289999999999</v>
      </c>
      <c r="D580">
        <v>-91.212729999999993</v>
      </c>
    </row>
    <row r="581" spans="2:4">
      <c r="B581">
        <v>581</v>
      </c>
      <c r="C581">
        <v>46.101300000000002</v>
      </c>
      <c r="D581">
        <v>-91.211889999999997</v>
      </c>
    </row>
    <row r="582" spans="2:4">
      <c r="B582">
        <v>582</v>
      </c>
      <c r="C582">
        <v>46.101309999999998</v>
      </c>
      <c r="D582">
        <v>-91.21105</v>
      </c>
    </row>
    <row r="583" spans="2:4">
      <c r="B583">
        <v>583</v>
      </c>
      <c r="C583">
        <v>46.101320000000001</v>
      </c>
      <c r="D583">
        <v>-91.2102</v>
      </c>
    </row>
    <row r="584" spans="2:4">
      <c r="B584">
        <v>584</v>
      </c>
      <c r="C584">
        <v>46.101329999999997</v>
      </c>
      <c r="D584">
        <v>-91.209360000000004</v>
      </c>
    </row>
    <row r="585" spans="2:4">
      <c r="B585">
        <v>585</v>
      </c>
      <c r="C585">
        <v>46.10134</v>
      </c>
      <c r="D585">
        <v>-91.208519999999993</v>
      </c>
    </row>
    <row r="586" spans="2:4">
      <c r="B586">
        <v>586</v>
      </c>
      <c r="C586">
        <v>46.101410000000001</v>
      </c>
      <c r="D586">
        <v>-91.201800000000006</v>
      </c>
    </row>
    <row r="587" spans="2:4">
      <c r="B587">
        <v>587</v>
      </c>
      <c r="C587">
        <v>46.101419999999997</v>
      </c>
      <c r="D587">
        <v>-91.200950000000006</v>
      </c>
    </row>
    <row r="588" spans="2:4">
      <c r="B588">
        <v>588</v>
      </c>
      <c r="C588">
        <v>46.101430000000001</v>
      </c>
      <c r="D588">
        <v>-91.200109999999995</v>
      </c>
    </row>
    <row r="589" spans="2:4">
      <c r="B589">
        <v>589</v>
      </c>
      <c r="C589">
        <v>46.101439999999997</v>
      </c>
      <c r="D589">
        <v>-91.199269999999999</v>
      </c>
    </row>
    <row r="590" spans="2:4">
      <c r="B590">
        <v>590</v>
      </c>
      <c r="C590">
        <v>46.10145</v>
      </c>
      <c r="D590">
        <v>-91.198430000000002</v>
      </c>
    </row>
    <row r="591" spans="2:4">
      <c r="B591">
        <v>591</v>
      </c>
      <c r="C591">
        <v>46.10145</v>
      </c>
      <c r="D591">
        <v>-91.197590000000005</v>
      </c>
    </row>
    <row r="592" spans="2:4">
      <c r="B592">
        <v>592</v>
      </c>
      <c r="C592">
        <v>46.101460000000003</v>
      </c>
      <c r="D592">
        <v>-91.196749999999994</v>
      </c>
    </row>
    <row r="593" spans="2:4">
      <c r="B593">
        <v>593</v>
      </c>
      <c r="C593">
        <v>46.101469999999999</v>
      </c>
      <c r="D593">
        <v>-91.195909999999998</v>
      </c>
    </row>
    <row r="594" spans="2:4">
      <c r="B594">
        <v>594</v>
      </c>
      <c r="C594">
        <v>46.101480000000002</v>
      </c>
      <c r="D594">
        <v>-91.195070000000001</v>
      </c>
    </row>
    <row r="595" spans="2:4">
      <c r="B595">
        <v>595</v>
      </c>
      <c r="C595">
        <v>46.101489999999998</v>
      </c>
      <c r="D595">
        <v>-91.194230000000005</v>
      </c>
    </row>
    <row r="596" spans="2:4">
      <c r="B596">
        <v>596</v>
      </c>
      <c r="C596">
        <v>46.101739999999999</v>
      </c>
      <c r="D596">
        <v>-91.226190000000003</v>
      </c>
    </row>
    <row r="597" spans="2:4">
      <c r="B597">
        <v>597</v>
      </c>
      <c r="C597">
        <v>46.101739999999999</v>
      </c>
      <c r="D597">
        <v>-91.225350000000006</v>
      </c>
    </row>
    <row r="598" spans="2:4">
      <c r="B598">
        <v>598</v>
      </c>
      <c r="C598">
        <v>46.101750000000003</v>
      </c>
      <c r="D598">
        <v>-91.224509999999995</v>
      </c>
    </row>
    <row r="599" spans="2:4">
      <c r="B599">
        <v>599</v>
      </c>
      <c r="C599">
        <v>46.101759999999999</v>
      </c>
      <c r="D599">
        <v>-91.223669999999998</v>
      </c>
    </row>
    <row r="600" spans="2:4">
      <c r="B600">
        <v>600</v>
      </c>
      <c r="C600">
        <v>46.101770000000002</v>
      </c>
      <c r="D600">
        <v>-91.222830000000002</v>
      </c>
    </row>
    <row r="601" spans="2:4">
      <c r="B601">
        <v>601</v>
      </c>
      <c r="C601">
        <v>46.101779999999998</v>
      </c>
      <c r="D601">
        <v>-91.221990000000005</v>
      </c>
    </row>
    <row r="602" spans="2:4">
      <c r="B602">
        <v>602</v>
      </c>
      <c r="C602">
        <v>46.101790000000001</v>
      </c>
      <c r="D602">
        <v>-91.221149999999994</v>
      </c>
    </row>
    <row r="603" spans="2:4">
      <c r="B603">
        <v>603</v>
      </c>
      <c r="C603">
        <v>46.101799999999997</v>
      </c>
      <c r="D603">
        <v>-91.220309999999998</v>
      </c>
    </row>
    <row r="604" spans="2:4">
      <c r="B604">
        <v>604</v>
      </c>
      <c r="C604">
        <v>46.10181</v>
      </c>
      <c r="D604">
        <v>-91.219470000000001</v>
      </c>
    </row>
    <row r="605" spans="2:4">
      <c r="B605">
        <v>605</v>
      </c>
      <c r="C605">
        <v>46.101819999999996</v>
      </c>
      <c r="D605">
        <v>-91.218630000000005</v>
      </c>
    </row>
    <row r="606" spans="2:4">
      <c r="B606">
        <v>606</v>
      </c>
      <c r="C606">
        <v>46.101819999999996</v>
      </c>
      <c r="D606">
        <v>-91.217780000000005</v>
      </c>
    </row>
    <row r="607" spans="2:4">
      <c r="B607">
        <v>607</v>
      </c>
      <c r="C607">
        <v>46.101849999999999</v>
      </c>
      <c r="D607">
        <v>-91.215260000000001</v>
      </c>
    </row>
    <row r="608" spans="2:4">
      <c r="B608">
        <v>608</v>
      </c>
      <c r="C608">
        <v>46.101860000000002</v>
      </c>
      <c r="D608">
        <v>-91.214420000000004</v>
      </c>
    </row>
    <row r="609" spans="2:4">
      <c r="B609">
        <v>609</v>
      </c>
      <c r="C609">
        <v>46.101869999999998</v>
      </c>
      <c r="D609">
        <v>-91.213579999999993</v>
      </c>
    </row>
    <row r="610" spans="2:4">
      <c r="B610">
        <v>610</v>
      </c>
      <c r="C610">
        <v>46.101880000000001</v>
      </c>
      <c r="D610">
        <v>-91.212739999999997</v>
      </c>
    </row>
    <row r="611" spans="2:4">
      <c r="B611">
        <v>611</v>
      </c>
      <c r="C611">
        <v>46.101889999999997</v>
      </c>
      <c r="D611">
        <v>-91.2119</v>
      </c>
    </row>
    <row r="612" spans="2:4">
      <c r="B612">
        <v>612</v>
      </c>
      <c r="C612">
        <v>46.101900000000001</v>
      </c>
      <c r="D612">
        <v>-91.211060000000003</v>
      </c>
    </row>
    <row r="613" spans="2:4">
      <c r="B613">
        <v>613</v>
      </c>
      <c r="C613">
        <v>46.101909999999997</v>
      </c>
      <c r="D613">
        <v>-91.210220000000007</v>
      </c>
    </row>
    <row r="614" spans="2:4">
      <c r="B614">
        <v>614</v>
      </c>
      <c r="C614">
        <v>46.101909999999997</v>
      </c>
      <c r="D614">
        <v>-91.209379999999996</v>
      </c>
    </row>
    <row r="615" spans="2:4">
      <c r="B615">
        <v>615</v>
      </c>
      <c r="C615">
        <v>46.10192</v>
      </c>
      <c r="D615">
        <v>-91.208529999999996</v>
      </c>
    </row>
    <row r="616" spans="2:4">
      <c r="B616">
        <v>616</v>
      </c>
      <c r="C616">
        <v>46.101990000000001</v>
      </c>
      <c r="D616">
        <v>-91.201809999999995</v>
      </c>
    </row>
    <row r="617" spans="2:4">
      <c r="B617">
        <v>617</v>
      </c>
      <c r="C617">
        <v>46.101999999999997</v>
      </c>
      <c r="D617">
        <v>-91.200969999999998</v>
      </c>
    </row>
    <row r="618" spans="2:4">
      <c r="B618">
        <v>618</v>
      </c>
      <c r="C618">
        <v>46.10201</v>
      </c>
      <c r="D618">
        <v>-91.200130000000001</v>
      </c>
    </row>
    <row r="619" spans="2:4">
      <c r="B619">
        <v>619</v>
      </c>
      <c r="C619">
        <v>46.102020000000003</v>
      </c>
      <c r="D619">
        <v>-91.199290000000005</v>
      </c>
    </row>
    <row r="620" spans="2:4">
      <c r="B620">
        <v>620</v>
      </c>
      <c r="C620">
        <v>46.102029999999999</v>
      </c>
      <c r="D620">
        <v>-91.198449999999994</v>
      </c>
    </row>
    <row r="621" spans="2:4">
      <c r="B621">
        <v>621</v>
      </c>
      <c r="C621">
        <v>46.102040000000002</v>
      </c>
      <c r="D621">
        <v>-91.197599999999994</v>
      </c>
    </row>
    <row r="622" spans="2:4">
      <c r="B622">
        <v>622</v>
      </c>
      <c r="C622">
        <v>46.102049999999998</v>
      </c>
      <c r="D622">
        <v>-91.196759999999998</v>
      </c>
    </row>
    <row r="623" spans="2:4">
      <c r="B623">
        <v>623</v>
      </c>
      <c r="C623">
        <v>46.102060000000002</v>
      </c>
      <c r="D623">
        <v>-91.195920000000001</v>
      </c>
    </row>
    <row r="624" spans="2:4">
      <c r="B624">
        <v>624</v>
      </c>
      <c r="C624">
        <v>46.102069999999998</v>
      </c>
      <c r="D624">
        <v>-91.195080000000004</v>
      </c>
    </row>
    <row r="625" spans="2:4">
      <c r="B625">
        <v>625</v>
      </c>
      <c r="C625">
        <v>46.102069999999998</v>
      </c>
      <c r="D625">
        <v>-91.194239999999994</v>
      </c>
    </row>
    <row r="626" spans="2:4">
      <c r="B626">
        <v>626</v>
      </c>
      <c r="C626">
        <v>46.102339999999998</v>
      </c>
      <c r="D626">
        <v>-91.224519999999998</v>
      </c>
    </row>
    <row r="627" spans="2:4">
      <c r="B627">
        <v>627</v>
      </c>
      <c r="C627">
        <v>46.102350000000001</v>
      </c>
      <c r="D627">
        <v>-91.223680000000002</v>
      </c>
    </row>
    <row r="628" spans="2:4">
      <c r="B628">
        <v>628</v>
      </c>
      <c r="C628">
        <v>46.102359999999997</v>
      </c>
      <c r="D628">
        <v>-91.222840000000005</v>
      </c>
    </row>
    <row r="629" spans="2:4">
      <c r="B629">
        <v>629</v>
      </c>
      <c r="C629">
        <v>46.102370000000001</v>
      </c>
      <c r="D629">
        <v>-91.221999999999994</v>
      </c>
    </row>
    <row r="630" spans="2:4">
      <c r="B630">
        <v>630</v>
      </c>
      <c r="C630">
        <v>46.102370000000001</v>
      </c>
      <c r="D630">
        <v>-91.221159999999998</v>
      </c>
    </row>
    <row r="631" spans="2:4">
      <c r="B631">
        <v>631</v>
      </c>
      <c r="C631">
        <v>46.102379999999997</v>
      </c>
      <c r="D631">
        <v>-91.220320000000001</v>
      </c>
    </row>
    <row r="632" spans="2:4">
      <c r="B632">
        <v>632</v>
      </c>
      <c r="C632">
        <v>46.10239</v>
      </c>
      <c r="D632">
        <v>-91.219480000000004</v>
      </c>
    </row>
    <row r="633" spans="2:4">
      <c r="B633">
        <v>633</v>
      </c>
      <c r="C633">
        <v>46.102400000000003</v>
      </c>
      <c r="D633">
        <v>-91.218639999999994</v>
      </c>
    </row>
    <row r="634" spans="2:4">
      <c r="B634">
        <v>634</v>
      </c>
      <c r="C634">
        <v>46.102429999999998</v>
      </c>
      <c r="D634">
        <v>-91.21611</v>
      </c>
    </row>
    <row r="635" spans="2:4">
      <c r="B635">
        <v>635</v>
      </c>
      <c r="C635">
        <v>46.102440000000001</v>
      </c>
      <c r="D635">
        <v>-91.215270000000004</v>
      </c>
    </row>
    <row r="636" spans="2:4">
      <c r="B636">
        <v>636</v>
      </c>
      <c r="C636">
        <v>46.102449999999997</v>
      </c>
      <c r="D636">
        <v>-91.214429999999993</v>
      </c>
    </row>
    <row r="637" spans="2:4">
      <c r="B637">
        <v>637</v>
      </c>
      <c r="C637">
        <v>46.102449999999997</v>
      </c>
      <c r="D637">
        <v>-91.213589999999996</v>
      </c>
    </row>
    <row r="638" spans="2:4">
      <c r="B638">
        <v>638</v>
      </c>
      <c r="C638">
        <v>46.102460000000001</v>
      </c>
      <c r="D638">
        <v>-91.21275</v>
      </c>
    </row>
    <row r="639" spans="2:4">
      <c r="B639">
        <v>639</v>
      </c>
      <c r="C639">
        <v>46.102469999999997</v>
      </c>
      <c r="D639">
        <v>-91.211910000000003</v>
      </c>
    </row>
    <row r="640" spans="2:4">
      <c r="B640">
        <v>640</v>
      </c>
      <c r="C640">
        <v>46.10248</v>
      </c>
      <c r="D640">
        <v>-91.211070000000007</v>
      </c>
    </row>
    <row r="641" spans="2:4">
      <c r="B641">
        <v>641</v>
      </c>
      <c r="C641">
        <v>46.102490000000003</v>
      </c>
      <c r="D641">
        <v>-91.210229999999996</v>
      </c>
    </row>
    <row r="642" spans="2:4">
      <c r="B642">
        <v>642</v>
      </c>
      <c r="C642">
        <v>46.102499999999999</v>
      </c>
      <c r="D642">
        <v>-91.209389999999999</v>
      </c>
    </row>
    <row r="643" spans="2:4">
      <c r="B643">
        <v>643</v>
      </c>
      <c r="C643">
        <v>46.102510000000002</v>
      </c>
      <c r="D643">
        <v>-91.208550000000002</v>
      </c>
    </row>
    <row r="644" spans="2:4">
      <c r="B644">
        <v>644</v>
      </c>
      <c r="C644">
        <v>46.102519999999998</v>
      </c>
      <c r="D644">
        <v>-91.207710000000006</v>
      </c>
    </row>
    <row r="645" spans="2:4">
      <c r="B645">
        <v>645</v>
      </c>
      <c r="C645">
        <v>46.102539999999998</v>
      </c>
      <c r="D645">
        <v>-91.205179999999999</v>
      </c>
    </row>
    <row r="646" spans="2:4">
      <c r="B646">
        <v>646</v>
      </c>
      <c r="C646">
        <v>46.102550000000001</v>
      </c>
      <c r="D646">
        <v>-91.204340000000002</v>
      </c>
    </row>
    <row r="647" spans="2:4">
      <c r="B647">
        <v>647</v>
      </c>
      <c r="C647">
        <v>46.102559999999997</v>
      </c>
      <c r="D647">
        <v>-91.203500000000005</v>
      </c>
    </row>
    <row r="648" spans="2:4">
      <c r="B648">
        <v>648</v>
      </c>
      <c r="C648">
        <v>46.10257</v>
      </c>
      <c r="D648">
        <v>-91.202659999999995</v>
      </c>
    </row>
    <row r="649" spans="2:4">
      <c r="B649">
        <v>649</v>
      </c>
      <c r="C649">
        <v>46.102580000000003</v>
      </c>
      <c r="D649">
        <v>-91.201819999999998</v>
      </c>
    </row>
    <row r="650" spans="2:4">
      <c r="B650">
        <v>650</v>
      </c>
      <c r="C650">
        <v>46.102589999999999</v>
      </c>
      <c r="D650">
        <v>-91.200980000000001</v>
      </c>
    </row>
    <row r="651" spans="2:4">
      <c r="B651">
        <v>651</v>
      </c>
      <c r="C651">
        <v>46.102600000000002</v>
      </c>
      <c r="D651">
        <v>-91.200140000000005</v>
      </c>
    </row>
    <row r="652" spans="2:4">
      <c r="B652">
        <v>652</v>
      </c>
      <c r="C652">
        <v>46.102609999999999</v>
      </c>
      <c r="D652">
        <v>-91.199299999999994</v>
      </c>
    </row>
    <row r="653" spans="2:4">
      <c r="B653">
        <v>653</v>
      </c>
      <c r="C653">
        <v>46.102609999999999</v>
      </c>
      <c r="D653">
        <v>-91.198459999999997</v>
      </c>
    </row>
    <row r="654" spans="2:4">
      <c r="B654">
        <v>654</v>
      </c>
      <c r="C654">
        <v>46.102620000000002</v>
      </c>
      <c r="D654">
        <v>-91.197620000000001</v>
      </c>
    </row>
    <row r="655" spans="2:4">
      <c r="B655">
        <v>655</v>
      </c>
      <c r="C655">
        <v>46.102629999999998</v>
      </c>
      <c r="D655">
        <v>-91.196780000000004</v>
      </c>
    </row>
    <row r="656" spans="2:4">
      <c r="B656">
        <v>656</v>
      </c>
      <c r="C656">
        <v>46.102640000000001</v>
      </c>
      <c r="D656">
        <v>-91.195939999999993</v>
      </c>
    </row>
    <row r="657" spans="2:4">
      <c r="B657">
        <v>657</v>
      </c>
      <c r="C657">
        <v>46.102649999999997</v>
      </c>
      <c r="D657">
        <v>-91.195099999999996</v>
      </c>
    </row>
    <row r="658" spans="2:4">
      <c r="B658">
        <v>658</v>
      </c>
      <c r="C658">
        <v>46.10266</v>
      </c>
      <c r="D658">
        <v>-91.194249999999997</v>
      </c>
    </row>
    <row r="659" spans="2:4">
      <c r="B659">
        <v>659</v>
      </c>
      <c r="C659">
        <v>46.102919999999997</v>
      </c>
      <c r="D659">
        <v>-91.224540000000005</v>
      </c>
    </row>
    <row r="660" spans="2:4">
      <c r="B660">
        <v>660</v>
      </c>
      <c r="C660">
        <v>46.102930000000001</v>
      </c>
      <c r="D660">
        <v>-91.223690000000005</v>
      </c>
    </row>
    <row r="661" spans="2:4">
      <c r="B661">
        <v>661</v>
      </c>
      <c r="C661">
        <v>46.102939999999997</v>
      </c>
      <c r="D661">
        <v>-91.222849999999994</v>
      </c>
    </row>
    <row r="662" spans="2:4">
      <c r="B662">
        <v>662</v>
      </c>
      <c r="C662">
        <v>46.10295</v>
      </c>
      <c r="D662">
        <v>-91.222009999999997</v>
      </c>
    </row>
    <row r="663" spans="2:4">
      <c r="B663">
        <v>663</v>
      </c>
      <c r="C663">
        <v>46.102960000000003</v>
      </c>
      <c r="D663">
        <v>-91.221170000000001</v>
      </c>
    </row>
    <row r="664" spans="2:4">
      <c r="B664">
        <v>664</v>
      </c>
      <c r="C664">
        <v>46.102969999999999</v>
      </c>
      <c r="D664">
        <v>-91.220330000000004</v>
      </c>
    </row>
    <row r="665" spans="2:4">
      <c r="B665">
        <v>665</v>
      </c>
      <c r="C665">
        <v>46.102980000000002</v>
      </c>
      <c r="D665">
        <v>-91.219489999999993</v>
      </c>
    </row>
    <row r="666" spans="2:4">
      <c r="B666">
        <v>666</v>
      </c>
      <c r="C666">
        <v>46.102989999999998</v>
      </c>
      <c r="D666">
        <v>-91.218649999999997</v>
      </c>
    </row>
    <row r="667" spans="2:4">
      <c r="B667">
        <v>667</v>
      </c>
      <c r="C667">
        <v>46.103000000000002</v>
      </c>
      <c r="D667">
        <v>-91.21781</v>
      </c>
    </row>
    <row r="668" spans="2:4">
      <c r="B668">
        <v>668</v>
      </c>
      <c r="C668">
        <v>46.103000000000002</v>
      </c>
      <c r="D668">
        <v>-91.216970000000003</v>
      </c>
    </row>
    <row r="669" spans="2:4">
      <c r="B669">
        <v>669</v>
      </c>
      <c r="C669">
        <v>46.103009999999998</v>
      </c>
      <c r="D669">
        <v>-91.216130000000007</v>
      </c>
    </row>
    <row r="670" spans="2:4">
      <c r="B670">
        <v>670</v>
      </c>
      <c r="C670">
        <v>46.103020000000001</v>
      </c>
      <c r="D670">
        <v>-91.215289999999996</v>
      </c>
    </row>
    <row r="671" spans="2:4">
      <c r="B671">
        <v>671</v>
      </c>
      <c r="C671">
        <v>46.103029999999997</v>
      </c>
      <c r="D671">
        <v>-91.214449999999999</v>
      </c>
    </row>
    <row r="672" spans="2:4">
      <c r="B672">
        <v>672</v>
      </c>
      <c r="C672">
        <v>46.10304</v>
      </c>
      <c r="D672">
        <v>-91.213610000000003</v>
      </c>
    </row>
    <row r="673" spans="2:4">
      <c r="B673">
        <v>673</v>
      </c>
      <c r="C673">
        <v>46.103050000000003</v>
      </c>
      <c r="D673">
        <v>-91.212760000000003</v>
      </c>
    </row>
    <row r="674" spans="2:4">
      <c r="B674">
        <v>674</v>
      </c>
      <c r="C674">
        <v>46.103059999999999</v>
      </c>
      <c r="D674">
        <v>-91.211920000000006</v>
      </c>
    </row>
    <row r="675" spans="2:4">
      <c r="B675">
        <v>675</v>
      </c>
      <c r="C675">
        <v>46.103070000000002</v>
      </c>
      <c r="D675">
        <v>-91.211079999999995</v>
      </c>
    </row>
    <row r="676" spans="2:4">
      <c r="B676">
        <v>676</v>
      </c>
      <c r="C676">
        <v>46.103070000000002</v>
      </c>
      <c r="D676">
        <v>-91.210239999999999</v>
      </c>
    </row>
    <row r="677" spans="2:4">
      <c r="B677">
        <v>677</v>
      </c>
      <c r="C677">
        <v>46.103079999999999</v>
      </c>
      <c r="D677">
        <v>-91.209400000000002</v>
      </c>
    </row>
    <row r="678" spans="2:4">
      <c r="B678">
        <v>678</v>
      </c>
      <c r="C678">
        <v>46.103090000000002</v>
      </c>
      <c r="D678">
        <v>-91.208560000000006</v>
      </c>
    </row>
    <row r="679" spans="2:4">
      <c r="B679">
        <v>679</v>
      </c>
      <c r="C679">
        <v>46.103099999999998</v>
      </c>
      <c r="D679">
        <v>-91.207719999999995</v>
      </c>
    </row>
    <row r="680" spans="2:4">
      <c r="B680">
        <v>680</v>
      </c>
      <c r="C680">
        <v>46.103110000000001</v>
      </c>
      <c r="D680">
        <v>-91.206879999999998</v>
      </c>
    </row>
    <row r="681" spans="2:4">
      <c r="B681">
        <v>681</v>
      </c>
      <c r="C681">
        <v>46.103119999999997</v>
      </c>
      <c r="D681">
        <v>-91.206040000000002</v>
      </c>
    </row>
    <row r="682" spans="2:4">
      <c r="B682">
        <v>682</v>
      </c>
      <c r="C682">
        <v>46.10313</v>
      </c>
      <c r="D682">
        <v>-91.205200000000005</v>
      </c>
    </row>
    <row r="683" spans="2:4">
      <c r="B683">
        <v>683</v>
      </c>
      <c r="C683">
        <v>46.103140000000003</v>
      </c>
      <c r="D683">
        <v>-91.204359999999994</v>
      </c>
    </row>
    <row r="684" spans="2:4">
      <c r="B684">
        <v>684</v>
      </c>
      <c r="C684">
        <v>46.103149999999999</v>
      </c>
      <c r="D684">
        <v>-91.203519999999997</v>
      </c>
    </row>
    <row r="685" spans="2:4">
      <c r="B685">
        <v>685</v>
      </c>
      <c r="C685">
        <v>46.103160000000003</v>
      </c>
      <c r="D685">
        <v>-91.202680000000001</v>
      </c>
    </row>
    <row r="686" spans="2:4">
      <c r="B686">
        <v>686</v>
      </c>
      <c r="C686">
        <v>46.103160000000003</v>
      </c>
      <c r="D686">
        <v>-91.201830000000001</v>
      </c>
    </row>
    <row r="687" spans="2:4">
      <c r="B687">
        <v>687</v>
      </c>
      <c r="C687">
        <v>46.103169999999999</v>
      </c>
      <c r="D687">
        <v>-91.200990000000004</v>
      </c>
    </row>
    <row r="688" spans="2:4">
      <c r="B688">
        <v>688</v>
      </c>
      <c r="C688">
        <v>46.103180000000002</v>
      </c>
      <c r="D688">
        <v>-91.200149999999994</v>
      </c>
    </row>
    <row r="689" spans="2:4">
      <c r="B689">
        <v>689</v>
      </c>
      <c r="C689">
        <v>46.103189999999998</v>
      </c>
      <c r="D689">
        <v>-91.199309999999997</v>
      </c>
    </row>
    <row r="690" spans="2:4">
      <c r="B690">
        <v>690</v>
      </c>
      <c r="C690">
        <v>46.103200000000001</v>
      </c>
      <c r="D690">
        <v>-91.19847</v>
      </c>
    </row>
    <row r="691" spans="2:4">
      <c r="B691">
        <v>691</v>
      </c>
      <c r="C691">
        <v>46.103209999999997</v>
      </c>
      <c r="D691">
        <v>-91.197630000000004</v>
      </c>
    </row>
    <row r="692" spans="2:4">
      <c r="B692">
        <v>692</v>
      </c>
      <c r="C692">
        <v>46.10322</v>
      </c>
      <c r="D692">
        <v>-91.196789999999993</v>
      </c>
    </row>
    <row r="693" spans="2:4">
      <c r="B693">
        <v>693</v>
      </c>
      <c r="C693">
        <v>46.103230000000003</v>
      </c>
      <c r="D693">
        <v>-91.195949999999996</v>
      </c>
    </row>
    <row r="694" spans="2:4">
      <c r="B694">
        <v>694</v>
      </c>
      <c r="C694">
        <v>46.103230000000003</v>
      </c>
      <c r="D694">
        <v>-91.19511</v>
      </c>
    </row>
    <row r="695" spans="2:4">
      <c r="B695">
        <v>695</v>
      </c>
      <c r="C695">
        <v>46.10351</v>
      </c>
      <c r="D695">
        <v>-91.224549999999994</v>
      </c>
    </row>
    <row r="696" spans="2:4">
      <c r="B696">
        <v>696</v>
      </c>
      <c r="C696">
        <v>46.103520000000003</v>
      </c>
      <c r="D696">
        <v>-91.223709999999997</v>
      </c>
    </row>
    <row r="697" spans="2:4">
      <c r="B697">
        <v>697</v>
      </c>
      <c r="C697">
        <v>46.103529999999999</v>
      </c>
      <c r="D697">
        <v>-91.22287</v>
      </c>
    </row>
    <row r="698" spans="2:4">
      <c r="B698">
        <v>698</v>
      </c>
      <c r="C698">
        <v>46.103529999999999</v>
      </c>
      <c r="D698">
        <v>-91.222030000000004</v>
      </c>
    </row>
    <row r="699" spans="2:4">
      <c r="B699">
        <v>699</v>
      </c>
      <c r="C699">
        <v>46.103540000000002</v>
      </c>
      <c r="D699">
        <v>-91.221190000000007</v>
      </c>
    </row>
    <row r="700" spans="2:4">
      <c r="B700">
        <v>700</v>
      </c>
      <c r="C700">
        <v>46.103549999999998</v>
      </c>
      <c r="D700">
        <v>-91.220349999999996</v>
      </c>
    </row>
    <row r="701" spans="2:4">
      <c r="B701">
        <v>701</v>
      </c>
      <c r="C701">
        <v>46.103560000000002</v>
      </c>
      <c r="D701">
        <v>-91.219499999999996</v>
      </c>
    </row>
    <row r="702" spans="2:4">
      <c r="B702">
        <v>702</v>
      </c>
      <c r="C702">
        <v>46.103569999999998</v>
      </c>
      <c r="D702">
        <v>-91.21866</v>
      </c>
    </row>
    <row r="703" spans="2:4">
      <c r="B703">
        <v>703</v>
      </c>
      <c r="C703">
        <v>46.103580000000001</v>
      </c>
      <c r="D703">
        <v>-91.217820000000003</v>
      </c>
    </row>
    <row r="704" spans="2:4">
      <c r="B704">
        <v>704</v>
      </c>
      <c r="C704">
        <v>46.103589999999997</v>
      </c>
      <c r="D704">
        <v>-91.216980000000007</v>
      </c>
    </row>
    <row r="705" spans="2:4">
      <c r="B705">
        <v>705</v>
      </c>
      <c r="C705">
        <v>46.1036</v>
      </c>
      <c r="D705">
        <v>-91.216139999999996</v>
      </c>
    </row>
    <row r="706" spans="2:4">
      <c r="B706">
        <v>706</v>
      </c>
      <c r="C706">
        <v>46.103610000000003</v>
      </c>
      <c r="D706">
        <v>-91.215299999999999</v>
      </c>
    </row>
    <row r="707" spans="2:4">
      <c r="B707">
        <v>707</v>
      </c>
      <c r="C707">
        <v>46.103619999999999</v>
      </c>
      <c r="D707">
        <v>-91.214460000000003</v>
      </c>
    </row>
    <row r="708" spans="2:4">
      <c r="B708">
        <v>708</v>
      </c>
      <c r="C708">
        <v>46.103619999999999</v>
      </c>
      <c r="D708">
        <v>-91.213620000000006</v>
      </c>
    </row>
    <row r="709" spans="2:4">
      <c r="B709">
        <v>709</v>
      </c>
      <c r="C709">
        <v>46.103630000000003</v>
      </c>
      <c r="D709">
        <v>-91.212779999999995</v>
      </c>
    </row>
    <row r="710" spans="2:4">
      <c r="B710">
        <v>710</v>
      </c>
      <c r="C710">
        <v>46.103639999999999</v>
      </c>
      <c r="D710">
        <v>-91.211939999999998</v>
      </c>
    </row>
    <row r="711" spans="2:4">
      <c r="B711">
        <v>711</v>
      </c>
      <c r="C711">
        <v>46.103650000000002</v>
      </c>
      <c r="D711">
        <v>-91.211100000000002</v>
      </c>
    </row>
    <row r="712" spans="2:4">
      <c r="B712">
        <v>712</v>
      </c>
      <c r="C712">
        <v>46.103659999999998</v>
      </c>
      <c r="D712">
        <v>-91.210260000000005</v>
      </c>
    </row>
    <row r="713" spans="2:4">
      <c r="B713">
        <v>713</v>
      </c>
      <c r="C713">
        <v>46.103670000000001</v>
      </c>
      <c r="D713">
        <v>-91.209410000000005</v>
      </c>
    </row>
    <row r="714" spans="2:4">
      <c r="B714">
        <v>714</v>
      </c>
      <c r="C714">
        <v>46.103679999999997</v>
      </c>
      <c r="D714">
        <v>-91.208569999999995</v>
      </c>
    </row>
    <row r="715" spans="2:4">
      <c r="B715">
        <v>715</v>
      </c>
      <c r="C715">
        <v>46.10369</v>
      </c>
      <c r="D715">
        <v>-91.207729999999998</v>
      </c>
    </row>
    <row r="716" spans="2:4">
      <c r="B716">
        <v>716</v>
      </c>
      <c r="C716">
        <v>46.103700000000003</v>
      </c>
      <c r="D716">
        <v>-91.206890000000001</v>
      </c>
    </row>
    <row r="717" spans="2:4">
      <c r="B717">
        <v>717</v>
      </c>
      <c r="C717">
        <v>46.10371</v>
      </c>
      <c r="D717">
        <v>-91.206050000000005</v>
      </c>
    </row>
    <row r="718" spans="2:4">
      <c r="B718">
        <v>718</v>
      </c>
      <c r="C718">
        <v>46.10371</v>
      </c>
      <c r="D718">
        <v>-91.205209999999994</v>
      </c>
    </row>
    <row r="719" spans="2:4">
      <c r="B719">
        <v>719</v>
      </c>
      <c r="C719">
        <v>46.103720000000003</v>
      </c>
      <c r="D719">
        <v>-91.204369999999997</v>
      </c>
    </row>
    <row r="720" spans="2:4">
      <c r="B720">
        <v>720</v>
      </c>
      <c r="C720">
        <v>46.103729999999999</v>
      </c>
      <c r="D720">
        <v>-91.203530000000001</v>
      </c>
    </row>
    <row r="721" spans="2:4">
      <c r="B721">
        <v>721</v>
      </c>
      <c r="C721">
        <v>46.103740000000002</v>
      </c>
      <c r="D721">
        <v>-91.202690000000004</v>
      </c>
    </row>
    <row r="722" spans="2:4">
      <c r="B722">
        <v>722</v>
      </c>
      <c r="C722">
        <v>46.103749999999998</v>
      </c>
      <c r="D722">
        <v>-91.201849999999993</v>
      </c>
    </row>
    <row r="723" spans="2:4">
      <c r="B723">
        <v>723</v>
      </c>
      <c r="C723">
        <v>46.103760000000001</v>
      </c>
      <c r="D723">
        <v>-91.201009999999997</v>
      </c>
    </row>
    <row r="724" spans="2:4">
      <c r="B724">
        <v>724</v>
      </c>
      <c r="C724">
        <v>46.103769999999997</v>
      </c>
      <c r="D724">
        <v>-91.200159999999997</v>
      </c>
    </row>
    <row r="725" spans="2:4">
      <c r="B725">
        <v>725</v>
      </c>
      <c r="C725">
        <v>46.10378</v>
      </c>
      <c r="D725">
        <v>-91.19932</v>
      </c>
    </row>
    <row r="726" spans="2:4">
      <c r="B726">
        <v>726</v>
      </c>
      <c r="C726">
        <v>46.10378</v>
      </c>
      <c r="D726">
        <v>-91.198480000000004</v>
      </c>
    </row>
    <row r="727" spans="2:4">
      <c r="B727">
        <v>727</v>
      </c>
      <c r="C727">
        <v>46.103789999999996</v>
      </c>
      <c r="D727">
        <v>-91.197640000000007</v>
      </c>
    </row>
    <row r="728" spans="2:4">
      <c r="B728">
        <v>728</v>
      </c>
      <c r="C728">
        <v>46.1038</v>
      </c>
      <c r="D728">
        <v>-91.196799999999996</v>
      </c>
    </row>
    <row r="729" spans="2:4">
      <c r="B729">
        <v>729</v>
      </c>
      <c r="C729">
        <v>46.103810000000003</v>
      </c>
      <c r="D729">
        <v>-91.195959999999999</v>
      </c>
    </row>
    <row r="730" spans="2:4">
      <c r="B730">
        <v>730</v>
      </c>
      <c r="C730">
        <v>46.103819999999999</v>
      </c>
      <c r="D730">
        <v>-91.195120000000003</v>
      </c>
    </row>
    <row r="731" spans="2:4">
      <c r="B731">
        <v>731</v>
      </c>
      <c r="C731">
        <v>46.103830000000002</v>
      </c>
      <c r="D731">
        <v>-91.194280000000006</v>
      </c>
    </row>
    <row r="732" spans="2:4">
      <c r="B732">
        <v>732</v>
      </c>
      <c r="C732">
        <v>46.104080000000003</v>
      </c>
      <c r="D732">
        <v>-91.226240000000004</v>
      </c>
    </row>
    <row r="733" spans="2:4">
      <c r="B733">
        <v>733</v>
      </c>
      <c r="C733">
        <v>46.104080000000003</v>
      </c>
      <c r="D733">
        <v>-91.225399999999993</v>
      </c>
    </row>
    <row r="734" spans="2:4">
      <c r="B734">
        <v>734</v>
      </c>
      <c r="C734">
        <v>46.104089999999999</v>
      </c>
      <c r="D734">
        <v>-91.224559999999997</v>
      </c>
    </row>
    <row r="735" spans="2:4">
      <c r="B735">
        <v>735</v>
      </c>
      <c r="C735">
        <v>46.104100000000003</v>
      </c>
      <c r="D735">
        <v>-91.22372</v>
      </c>
    </row>
    <row r="736" spans="2:4">
      <c r="B736">
        <v>736</v>
      </c>
      <c r="C736">
        <v>46.104109999999999</v>
      </c>
      <c r="D736">
        <v>-91.222880000000004</v>
      </c>
    </row>
    <row r="737" spans="2:4">
      <c r="B737">
        <v>737</v>
      </c>
      <c r="C737">
        <v>46.104120000000002</v>
      </c>
      <c r="D737">
        <v>-91.222040000000007</v>
      </c>
    </row>
    <row r="738" spans="2:4">
      <c r="B738">
        <v>738</v>
      </c>
      <c r="C738">
        <v>46.104129999999998</v>
      </c>
      <c r="D738">
        <v>-91.221199999999996</v>
      </c>
    </row>
    <row r="739" spans="2:4">
      <c r="B739">
        <v>739</v>
      </c>
      <c r="C739">
        <v>46.104140000000001</v>
      </c>
      <c r="D739">
        <v>-91.220359999999999</v>
      </c>
    </row>
    <row r="740" spans="2:4">
      <c r="B740">
        <v>740</v>
      </c>
      <c r="C740">
        <v>46.104149999999997</v>
      </c>
      <c r="D740">
        <v>-91.219520000000003</v>
      </c>
    </row>
    <row r="741" spans="2:4">
      <c r="B741">
        <v>741</v>
      </c>
      <c r="C741">
        <v>46.10416</v>
      </c>
      <c r="D741">
        <v>-91.218680000000006</v>
      </c>
    </row>
    <row r="742" spans="2:4">
      <c r="B742">
        <v>742</v>
      </c>
      <c r="C742">
        <v>46.104170000000003</v>
      </c>
      <c r="D742">
        <v>-91.217830000000006</v>
      </c>
    </row>
    <row r="743" spans="2:4">
      <c r="B743">
        <v>743</v>
      </c>
      <c r="C743">
        <v>46.104170000000003</v>
      </c>
      <c r="D743">
        <v>-91.216999999999999</v>
      </c>
    </row>
    <row r="744" spans="2:4">
      <c r="B744">
        <v>744</v>
      </c>
      <c r="C744">
        <v>46.104179999999999</v>
      </c>
      <c r="D744">
        <v>-91.216149999999999</v>
      </c>
    </row>
    <row r="745" spans="2:4">
      <c r="B745">
        <v>745</v>
      </c>
      <c r="C745">
        <v>46.104190000000003</v>
      </c>
      <c r="D745">
        <v>-91.215310000000002</v>
      </c>
    </row>
    <row r="746" spans="2:4">
      <c r="B746">
        <v>746</v>
      </c>
      <c r="C746">
        <v>46.104199999999999</v>
      </c>
      <c r="D746">
        <v>-91.214470000000006</v>
      </c>
    </row>
    <row r="747" spans="2:4">
      <c r="B747">
        <v>747</v>
      </c>
      <c r="C747">
        <v>46.104210000000002</v>
      </c>
      <c r="D747">
        <v>-91.213629999999995</v>
      </c>
    </row>
    <row r="748" spans="2:4">
      <c r="B748">
        <v>748</v>
      </c>
      <c r="C748">
        <v>46.104219999999998</v>
      </c>
      <c r="D748">
        <v>-91.212789999999998</v>
      </c>
    </row>
    <row r="749" spans="2:4">
      <c r="B749">
        <v>749</v>
      </c>
      <c r="C749">
        <v>46.104230000000001</v>
      </c>
      <c r="D749">
        <v>-91.211950000000002</v>
      </c>
    </row>
    <row r="750" spans="2:4">
      <c r="B750">
        <v>750</v>
      </c>
      <c r="C750">
        <v>46.104239999999997</v>
      </c>
      <c r="D750">
        <v>-91.211110000000005</v>
      </c>
    </row>
    <row r="751" spans="2:4">
      <c r="B751">
        <v>751</v>
      </c>
      <c r="C751">
        <v>46.104239999999997</v>
      </c>
      <c r="D751">
        <v>-91.210269999999994</v>
      </c>
    </row>
    <row r="752" spans="2:4">
      <c r="B752">
        <v>752</v>
      </c>
      <c r="C752">
        <v>46.10425</v>
      </c>
      <c r="D752">
        <v>-91.209429999999998</v>
      </c>
    </row>
    <row r="753" spans="2:4">
      <c r="B753">
        <v>753</v>
      </c>
      <c r="C753">
        <v>46.104259999999996</v>
      </c>
      <c r="D753">
        <v>-91.208590000000001</v>
      </c>
    </row>
    <row r="754" spans="2:4">
      <c r="B754">
        <v>754</v>
      </c>
      <c r="C754">
        <v>46.10427</v>
      </c>
      <c r="D754">
        <v>-91.207740000000001</v>
      </c>
    </row>
    <row r="755" spans="2:4">
      <c r="B755">
        <v>755</v>
      </c>
      <c r="C755">
        <v>46.104280000000003</v>
      </c>
      <c r="D755">
        <v>-91.206909999999993</v>
      </c>
    </row>
    <row r="756" spans="2:4">
      <c r="B756">
        <v>756</v>
      </c>
      <c r="C756">
        <v>46.104289999999999</v>
      </c>
      <c r="D756">
        <v>-91.206059999999994</v>
      </c>
    </row>
    <row r="757" spans="2:4">
      <c r="B757">
        <v>757</v>
      </c>
      <c r="C757">
        <v>46.104300000000002</v>
      </c>
      <c r="D757">
        <v>-91.205219999999997</v>
      </c>
    </row>
    <row r="758" spans="2:4">
      <c r="B758">
        <v>758</v>
      </c>
      <c r="C758">
        <v>46.104309999999998</v>
      </c>
      <c r="D758">
        <v>-91.20438</v>
      </c>
    </row>
    <row r="759" spans="2:4">
      <c r="B759">
        <v>759</v>
      </c>
      <c r="C759">
        <v>46.104320000000001</v>
      </c>
      <c r="D759">
        <v>-91.203540000000004</v>
      </c>
    </row>
    <row r="760" spans="2:4">
      <c r="B760">
        <v>760</v>
      </c>
      <c r="C760">
        <v>46.104320000000001</v>
      </c>
      <c r="D760">
        <v>-91.202699999999993</v>
      </c>
    </row>
    <row r="761" spans="2:4">
      <c r="B761">
        <v>761</v>
      </c>
      <c r="C761">
        <v>46.104329999999997</v>
      </c>
      <c r="D761">
        <v>-91.201859999999996</v>
      </c>
    </row>
    <row r="762" spans="2:4">
      <c r="B762">
        <v>762</v>
      </c>
      <c r="C762">
        <v>46.104340000000001</v>
      </c>
      <c r="D762">
        <v>-91.20102</v>
      </c>
    </row>
    <row r="763" spans="2:4">
      <c r="B763">
        <v>763</v>
      </c>
      <c r="C763">
        <v>46.104349999999997</v>
      </c>
      <c r="D763">
        <v>-91.200180000000003</v>
      </c>
    </row>
    <row r="764" spans="2:4">
      <c r="B764">
        <v>764</v>
      </c>
      <c r="C764">
        <v>46.10436</v>
      </c>
      <c r="D764">
        <v>-91.199340000000007</v>
      </c>
    </row>
    <row r="765" spans="2:4">
      <c r="B765">
        <v>765</v>
      </c>
      <c r="C765">
        <v>46.104370000000003</v>
      </c>
      <c r="D765">
        <v>-91.198499999999996</v>
      </c>
    </row>
    <row r="766" spans="2:4">
      <c r="B766">
        <v>766</v>
      </c>
      <c r="C766">
        <v>46.104379999999999</v>
      </c>
      <c r="D766">
        <v>-91.197659999999999</v>
      </c>
    </row>
    <row r="767" spans="2:4">
      <c r="B767">
        <v>767</v>
      </c>
      <c r="C767">
        <v>46.104390000000002</v>
      </c>
      <c r="D767">
        <v>-91.196809999999999</v>
      </c>
    </row>
    <row r="768" spans="2:4">
      <c r="B768">
        <v>768</v>
      </c>
      <c r="C768">
        <v>46.104399999999998</v>
      </c>
      <c r="D768">
        <v>-91.195970000000003</v>
      </c>
    </row>
    <row r="769" spans="2:4">
      <c r="B769">
        <v>769</v>
      </c>
      <c r="C769">
        <v>46.104399999999998</v>
      </c>
      <c r="D769">
        <v>-91.195130000000006</v>
      </c>
    </row>
    <row r="770" spans="2:4">
      <c r="B770">
        <v>770</v>
      </c>
      <c r="C770">
        <v>46.104410000000001</v>
      </c>
      <c r="D770">
        <v>-91.194289999999995</v>
      </c>
    </row>
    <row r="771" spans="2:4">
      <c r="B771">
        <v>771</v>
      </c>
      <c r="C771">
        <v>46.104660000000003</v>
      </c>
      <c r="D771">
        <v>-91.226259999999996</v>
      </c>
    </row>
    <row r="772" spans="2:4">
      <c r="B772">
        <v>772</v>
      </c>
      <c r="C772">
        <v>46.104669999999999</v>
      </c>
      <c r="D772">
        <v>-91.22542</v>
      </c>
    </row>
    <row r="773" spans="2:4">
      <c r="B773">
        <v>773</v>
      </c>
      <c r="C773">
        <v>46.104680000000002</v>
      </c>
      <c r="D773">
        <v>-91.224580000000003</v>
      </c>
    </row>
    <row r="774" spans="2:4">
      <c r="B774">
        <v>774</v>
      </c>
      <c r="C774">
        <v>46.104689999999998</v>
      </c>
      <c r="D774">
        <v>-91.223730000000003</v>
      </c>
    </row>
    <row r="775" spans="2:4">
      <c r="B775">
        <v>775</v>
      </c>
      <c r="C775">
        <v>46.104700000000001</v>
      </c>
      <c r="D775">
        <v>-91.222890000000007</v>
      </c>
    </row>
    <row r="776" spans="2:4">
      <c r="B776">
        <v>776</v>
      </c>
      <c r="C776">
        <v>46.104700000000001</v>
      </c>
      <c r="D776">
        <v>-91.222049999999996</v>
      </c>
    </row>
    <row r="777" spans="2:4">
      <c r="B777">
        <v>777</v>
      </c>
      <c r="C777">
        <v>46.104709999999997</v>
      </c>
      <c r="D777">
        <v>-91.221209999999999</v>
      </c>
    </row>
    <row r="778" spans="2:4">
      <c r="B778">
        <v>778</v>
      </c>
      <c r="C778">
        <v>46.10472</v>
      </c>
      <c r="D778">
        <v>-91.220370000000003</v>
      </c>
    </row>
    <row r="779" spans="2:4">
      <c r="B779">
        <v>779</v>
      </c>
      <c r="C779">
        <v>46.104730000000004</v>
      </c>
      <c r="D779">
        <v>-91.219530000000006</v>
      </c>
    </row>
    <row r="780" spans="2:4">
      <c r="B780">
        <v>780</v>
      </c>
      <c r="C780">
        <v>46.10474</v>
      </c>
      <c r="D780">
        <v>-91.218689999999995</v>
      </c>
    </row>
    <row r="781" spans="2:4">
      <c r="B781">
        <v>781</v>
      </c>
      <c r="C781">
        <v>46.104750000000003</v>
      </c>
      <c r="D781">
        <v>-91.217849999999999</v>
      </c>
    </row>
    <row r="782" spans="2:4">
      <c r="B782">
        <v>782</v>
      </c>
      <c r="C782">
        <v>46.104759999999999</v>
      </c>
      <c r="D782">
        <v>-91.217010000000002</v>
      </c>
    </row>
    <row r="783" spans="2:4">
      <c r="B783">
        <v>783</v>
      </c>
      <c r="C783">
        <v>46.104770000000002</v>
      </c>
      <c r="D783">
        <v>-91.216170000000005</v>
      </c>
    </row>
    <row r="784" spans="2:4">
      <c r="B784">
        <v>784</v>
      </c>
      <c r="C784">
        <v>46.104779999999998</v>
      </c>
      <c r="D784">
        <v>-91.215329999999994</v>
      </c>
    </row>
    <row r="785" spans="2:4">
      <c r="B785">
        <v>785</v>
      </c>
      <c r="C785">
        <v>46.104779999999998</v>
      </c>
      <c r="D785">
        <v>-91.214479999999995</v>
      </c>
    </row>
    <row r="786" spans="2:4">
      <c r="B786">
        <v>786</v>
      </c>
      <c r="C786">
        <v>46.104790000000001</v>
      </c>
      <c r="D786">
        <v>-91.213639999999998</v>
      </c>
    </row>
    <row r="787" spans="2:4">
      <c r="B787">
        <v>787</v>
      </c>
      <c r="C787">
        <v>46.104799999999997</v>
      </c>
      <c r="D787">
        <v>-91.212800000000001</v>
      </c>
    </row>
    <row r="788" spans="2:4">
      <c r="B788">
        <v>788</v>
      </c>
      <c r="C788">
        <v>46.104810000000001</v>
      </c>
      <c r="D788">
        <v>-91.211960000000005</v>
      </c>
    </row>
    <row r="789" spans="2:4">
      <c r="B789">
        <v>789</v>
      </c>
      <c r="C789">
        <v>46.104819999999997</v>
      </c>
      <c r="D789">
        <v>-91.211119999999994</v>
      </c>
    </row>
    <row r="790" spans="2:4">
      <c r="B790">
        <v>790</v>
      </c>
      <c r="C790">
        <v>46.10483</v>
      </c>
      <c r="D790">
        <v>-91.210279999999997</v>
      </c>
    </row>
    <row r="791" spans="2:4">
      <c r="B791">
        <v>791</v>
      </c>
      <c r="C791">
        <v>46.104840000000003</v>
      </c>
      <c r="D791">
        <v>-91.209440000000001</v>
      </c>
    </row>
    <row r="792" spans="2:4">
      <c r="B792">
        <v>792</v>
      </c>
      <c r="C792">
        <v>46.104849999999999</v>
      </c>
      <c r="D792">
        <v>-91.208600000000004</v>
      </c>
    </row>
    <row r="793" spans="2:4">
      <c r="B793">
        <v>793</v>
      </c>
      <c r="C793">
        <v>46.104860000000002</v>
      </c>
      <c r="D793">
        <v>-91.207759999999993</v>
      </c>
    </row>
    <row r="794" spans="2:4">
      <c r="B794">
        <v>794</v>
      </c>
      <c r="C794">
        <v>46.104869999999998</v>
      </c>
      <c r="D794">
        <v>-91.206919999999997</v>
      </c>
    </row>
    <row r="795" spans="2:4">
      <c r="B795">
        <v>795</v>
      </c>
      <c r="C795">
        <v>46.104869999999998</v>
      </c>
      <c r="D795">
        <v>-91.20608</v>
      </c>
    </row>
    <row r="796" spans="2:4">
      <c r="B796">
        <v>796</v>
      </c>
      <c r="C796">
        <v>46.104880000000001</v>
      </c>
      <c r="D796">
        <v>-91.205240000000003</v>
      </c>
    </row>
    <row r="797" spans="2:4">
      <c r="B797">
        <v>797</v>
      </c>
      <c r="C797">
        <v>46.104889999999997</v>
      </c>
      <c r="D797">
        <v>-91.204390000000004</v>
      </c>
    </row>
    <row r="798" spans="2:4">
      <c r="B798">
        <v>798</v>
      </c>
      <c r="C798">
        <v>46.104900000000001</v>
      </c>
      <c r="D798">
        <v>-91.203550000000007</v>
      </c>
    </row>
    <row r="799" spans="2:4">
      <c r="B799">
        <v>799</v>
      </c>
      <c r="C799">
        <v>46.104909999999997</v>
      </c>
      <c r="D799">
        <v>-91.202709999999996</v>
      </c>
    </row>
    <row r="800" spans="2:4">
      <c r="B800">
        <v>800</v>
      </c>
      <c r="C800">
        <v>46.10492</v>
      </c>
      <c r="D800">
        <v>-91.20187</v>
      </c>
    </row>
    <row r="801" spans="2:4">
      <c r="B801">
        <v>801</v>
      </c>
      <c r="C801">
        <v>46.104930000000003</v>
      </c>
      <c r="D801">
        <v>-91.201030000000003</v>
      </c>
    </row>
    <row r="802" spans="2:4">
      <c r="B802">
        <v>802</v>
      </c>
      <c r="C802">
        <v>46.104939999999999</v>
      </c>
      <c r="D802">
        <v>-91.200190000000006</v>
      </c>
    </row>
    <row r="803" spans="2:4">
      <c r="B803">
        <v>803</v>
      </c>
      <c r="C803">
        <v>46.104939999999999</v>
      </c>
      <c r="D803">
        <v>-91.199349999999995</v>
      </c>
    </row>
    <row r="804" spans="2:4">
      <c r="B804">
        <v>804</v>
      </c>
      <c r="C804">
        <v>46.104950000000002</v>
      </c>
      <c r="D804">
        <v>-91.198509999999999</v>
      </c>
    </row>
    <row r="805" spans="2:4">
      <c r="B805">
        <v>805</v>
      </c>
      <c r="C805">
        <v>46.104959999999998</v>
      </c>
      <c r="D805">
        <v>-91.197670000000002</v>
      </c>
    </row>
    <row r="806" spans="2:4">
      <c r="B806">
        <v>806</v>
      </c>
      <c r="C806">
        <v>46.104970000000002</v>
      </c>
      <c r="D806">
        <v>-91.196830000000006</v>
      </c>
    </row>
    <row r="807" spans="2:4">
      <c r="B807">
        <v>807</v>
      </c>
      <c r="C807">
        <v>46.104979999999998</v>
      </c>
      <c r="D807">
        <v>-91.195989999999995</v>
      </c>
    </row>
    <row r="808" spans="2:4">
      <c r="B808">
        <v>808</v>
      </c>
      <c r="C808">
        <v>46.104990000000001</v>
      </c>
      <c r="D808">
        <v>-91.195149999999998</v>
      </c>
    </row>
    <row r="809" spans="2:4">
      <c r="B809">
        <v>809</v>
      </c>
      <c r="C809">
        <v>46.104999999999997</v>
      </c>
      <c r="D809">
        <v>-91.194310000000002</v>
      </c>
    </row>
    <row r="810" spans="2:4">
      <c r="B810">
        <v>810</v>
      </c>
      <c r="C810">
        <v>46.105240000000002</v>
      </c>
      <c r="D810">
        <v>-91.227109999999996</v>
      </c>
    </row>
    <row r="811" spans="2:4">
      <c r="B811">
        <v>811</v>
      </c>
      <c r="C811">
        <v>46.105240000000002</v>
      </c>
      <c r="D811">
        <v>-91.22627</v>
      </c>
    </row>
    <row r="812" spans="2:4">
      <c r="B812">
        <v>812</v>
      </c>
      <c r="C812">
        <v>46.105249999999998</v>
      </c>
      <c r="D812">
        <v>-91.225430000000003</v>
      </c>
    </row>
    <row r="813" spans="2:4">
      <c r="B813">
        <v>813</v>
      </c>
      <c r="C813">
        <v>46.105260000000001</v>
      </c>
      <c r="D813">
        <v>-91.224590000000006</v>
      </c>
    </row>
    <row r="814" spans="2:4">
      <c r="B814">
        <v>814</v>
      </c>
      <c r="C814">
        <v>46.105269999999997</v>
      </c>
      <c r="D814">
        <v>-91.223749999999995</v>
      </c>
    </row>
    <row r="815" spans="2:4">
      <c r="B815">
        <v>815</v>
      </c>
      <c r="C815">
        <v>46.10528</v>
      </c>
      <c r="D815">
        <v>-91.222909999999999</v>
      </c>
    </row>
    <row r="816" spans="2:4">
      <c r="B816">
        <v>816</v>
      </c>
      <c r="C816">
        <v>46.105289999999997</v>
      </c>
      <c r="D816">
        <v>-91.222070000000002</v>
      </c>
    </row>
    <row r="817" spans="2:4">
      <c r="B817">
        <v>817</v>
      </c>
      <c r="C817">
        <v>46.1053</v>
      </c>
      <c r="D817">
        <v>-91.221230000000006</v>
      </c>
    </row>
    <row r="818" spans="2:4">
      <c r="B818">
        <v>818</v>
      </c>
      <c r="C818">
        <v>46.105310000000003</v>
      </c>
      <c r="D818">
        <v>-91.220380000000006</v>
      </c>
    </row>
    <row r="819" spans="2:4">
      <c r="B819">
        <v>819</v>
      </c>
      <c r="C819">
        <v>46.105319999999999</v>
      </c>
      <c r="D819">
        <v>-91.219539999999995</v>
      </c>
    </row>
    <row r="820" spans="2:4">
      <c r="B820">
        <v>820</v>
      </c>
      <c r="C820">
        <v>46.105330000000002</v>
      </c>
      <c r="D820">
        <v>-91.218699999999998</v>
      </c>
    </row>
    <row r="821" spans="2:4">
      <c r="B821">
        <v>821</v>
      </c>
      <c r="C821">
        <v>46.105330000000002</v>
      </c>
      <c r="D821">
        <v>-91.217860000000002</v>
      </c>
    </row>
    <row r="822" spans="2:4">
      <c r="B822">
        <v>822</v>
      </c>
      <c r="C822">
        <v>46.105339999999998</v>
      </c>
      <c r="D822">
        <v>-91.217020000000005</v>
      </c>
    </row>
    <row r="823" spans="2:4">
      <c r="B823">
        <v>823</v>
      </c>
      <c r="C823">
        <v>46.105350000000001</v>
      </c>
      <c r="D823">
        <v>-91.216179999999994</v>
      </c>
    </row>
    <row r="824" spans="2:4">
      <c r="B824">
        <v>824</v>
      </c>
      <c r="C824">
        <v>46.105359999999997</v>
      </c>
      <c r="D824">
        <v>-91.215339999999998</v>
      </c>
    </row>
    <row r="825" spans="2:4">
      <c r="B825">
        <v>825</v>
      </c>
      <c r="C825">
        <v>46.105370000000001</v>
      </c>
      <c r="D825">
        <v>-91.214500000000001</v>
      </c>
    </row>
    <row r="826" spans="2:4">
      <c r="B826">
        <v>826</v>
      </c>
      <c r="C826">
        <v>46.105379999999997</v>
      </c>
      <c r="D826">
        <v>-91.213660000000004</v>
      </c>
    </row>
    <row r="827" spans="2:4">
      <c r="B827">
        <v>827</v>
      </c>
      <c r="C827">
        <v>46.10539</v>
      </c>
      <c r="D827">
        <v>-91.212819999999994</v>
      </c>
    </row>
    <row r="828" spans="2:4">
      <c r="B828">
        <v>828</v>
      </c>
      <c r="C828">
        <v>46.105400000000003</v>
      </c>
      <c r="D828">
        <v>-91.211979999999997</v>
      </c>
    </row>
    <row r="829" spans="2:4">
      <c r="B829">
        <v>829</v>
      </c>
      <c r="C829">
        <v>46.105409999999999</v>
      </c>
      <c r="D829">
        <v>-91.211129999999997</v>
      </c>
    </row>
    <row r="830" spans="2:4">
      <c r="B830">
        <v>830</v>
      </c>
      <c r="C830">
        <v>46.105420000000002</v>
      </c>
      <c r="D830">
        <v>-91.210290000000001</v>
      </c>
    </row>
    <row r="831" spans="2:4">
      <c r="B831">
        <v>831</v>
      </c>
      <c r="C831">
        <v>46.105420000000002</v>
      </c>
      <c r="D831">
        <v>-91.209450000000004</v>
      </c>
    </row>
    <row r="832" spans="2:4">
      <c r="B832">
        <v>832</v>
      </c>
      <c r="C832">
        <v>46.105429999999998</v>
      </c>
      <c r="D832">
        <v>-91.208609999999993</v>
      </c>
    </row>
    <row r="833" spans="2:4">
      <c r="B833">
        <v>833</v>
      </c>
      <c r="C833">
        <v>46.105440000000002</v>
      </c>
      <c r="D833">
        <v>-91.207769999999996</v>
      </c>
    </row>
    <row r="834" spans="2:4">
      <c r="B834">
        <v>834</v>
      </c>
      <c r="C834">
        <v>46.105449999999998</v>
      </c>
      <c r="D834">
        <v>-91.20693</v>
      </c>
    </row>
    <row r="835" spans="2:4">
      <c r="B835">
        <v>835</v>
      </c>
      <c r="C835">
        <v>46.105460000000001</v>
      </c>
      <c r="D835">
        <v>-91.206090000000003</v>
      </c>
    </row>
    <row r="836" spans="2:4">
      <c r="B836">
        <v>836</v>
      </c>
      <c r="C836">
        <v>46.105469999999997</v>
      </c>
      <c r="D836">
        <v>-91.205250000000007</v>
      </c>
    </row>
    <row r="837" spans="2:4">
      <c r="B837">
        <v>837</v>
      </c>
      <c r="C837">
        <v>46.10548</v>
      </c>
      <c r="D837">
        <v>-91.204409999999996</v>
      </c>
    </row>
    <row r="838" spans="2:4">
      <c r="B838">
        <v>838</v>
      </c>
      <c r="C838">
        <v>46.105490000000003</v>
      </c>
      <c r="D838">
        <v>-91.203569999999999</v>
      </c>
    </row>
    <row r="839" spans="2:4">
      <c r="B839">
        <v>839</v>
      </c>
      <c r="C839">
        <v>46.105490000000003</v>
      </c>
      <c r="D839">
        <v>-91.202730000000003</v>
      </c>
    </row>
    <row r="840" spans="2:4">
      <c r="B840">
        <v>840</v>
      </c>
      <c r="C840">
        <v>46.105499999999999</v>
      </c>
      <c r="D840">
        <v>-91.201890000000006</v>
      </c>
    </row>
    <row r="841" spans="2:4">
      <c r="B841">
        <v>841</v>
      </c>
      <c r="C841">
        <v>46.105510000000002</v>
      </c>
      <c r="D841">
        <v>-91.201040000000006</v>
      </c>
    </row>
    <row r="842" spans="2:4">
      <c r="B842">
        <v>842</v>
      </c>
      <c r="C842">
        <v>46.105519999999999</v>
      </c>
      <c r="D842">
        <v>-91.200199999999995</v>
      </c>
    </row>
    <row r="843" spans="2:4">
      <c r="B843">
        <v>843</v>
      </c>
      <c r="C843">
        <v>46.105530000000002</v>
      </c>
      <c r="D843">
        <v>-91.199359999999999</v>
      </c>
    </row>
    <row r="844" spans="2:4">
      <c r="B844">
        <v>844</v>
      </c>
      <c r="C844">
        <v>46.105539999999998</v>
      </c>
      <c r="D844">
        <v>-91.198520000000002</v>
      </c>
    </row>
    <row r="845" spans="2:4">
      <c r="B845">
        <v>845</v>
      </c>
      <c r="C845">
        <v>46.105550000000001</v>
      </c>
      <c r="D845">
        <v>-91.197680000000005</v>
      </c>
    </row>
    <row r="846" spans="2:4">
      <c r="B846">
        <v>846</v>
      </c>
      <c r="C846">
        <v>46.105559999999997</v>
      </c>
      <c r="D846">
        <v>-91.196839999999995</v>
      </c>
    </row>
    <row r="847" spans="2:4">
      <c r="B847">
        <v>847</v>
      </c>
      <c r="C847">
        <v>46.105559999999997</v>
      </c>
      <c r="D847">
        <v>-91.195999999999998</v>
      </c>
    </row>
    <row r="848" spans="2:4">
      <c r="B848">
        <v>848</v>
      </c>
      <c r="C848">
        <v>46.10557</v>
      </c>
      <c r="D848">
        <v>-91.195160000000001</v>
      </c>
    </row>
    <row r="849" spans="2:4">
      <c r="B849">
        <v>849</v>
      </c>
      <c r="C849">
        <v>46.105809999999998</v>
      </c>
      <c r="D849">
        <v>-91.227959999999996</v>
      </c>
    </row>
    <row r="850" spans="2:4">
      <c r="B850">
        <v>850</v>
      </c>
      <c r="C850">
        <v>46.105820000000001</v>
      </c>
      <c r="D850">
        <v>-91.227119999999999</v>
      </c>
    </row>
    <row r="851" spans="2:4">
      <c r="B851">
        <v>851</v>
      </c>
      <c r="C851">
        <v>46.105829999999997</v>
      </c>
      <c r="D851">
        <v>-91.226280000000003</v>
      </c>
    </row>
    <row r="852" spans="2:4">
      <c r="B852">
        <v>852</v>
      </c>
      <c r="C852">
        <v>46.105840000000001</v>
      </c>
      <c r="D852">
        <v>-91.225440000000006</v>
      </c>
    </row>
    <row r="853" spans="2:4">
      <c r="B853">
        <v>853</v>
      </c>
      <c r="C853">
        <v>46.105849999999997</v>
      </c>
      <c r="D853">
        <v>-91.224599999999995</v>
      </c>
    </row>
    <row r="854" spans="2:4">
      <c r="B854">
        <v>854</v>
      </c>
      <c r="C854">
        <v>46.10586</v>
      </c>
      <c r="D854">
        <v>-91.223759999999999</v>
      </c>
    </row>
    <row r="855" spans="2:4">
      <c r="B855">
        <v>855</v>
      </c>
      <c r="C855">
        <v>46.105870000000003</v>
      </c>
      <c r="D855">
        <v>-91.222920000000002</v>
      </c>
    </row>
    <row r="856" spans="2:4">
      <c r="B856">
        <v>856</v>
      </c>
      <c r="C856">
        <v>46.105870000000003</v>
      </c>
      <c r="D856">
        <v>-91.222080000000005</v>
      </c>
    </row>
    <row r="857" spans="2:4">
      <c r="B857">
        <v>857</v>
      </c>
      <c r="C857">
        <v>46.105879999999999</v>
      </c>
      <c r="D857">
        <v>-91.221239999999995</v>
      </c>
    </row>
    <row r="858" spans="2:4">
      <c r="B858">
        <v>858</v>
      </c>
      <c r="C858">
        <v>46.105890000000002</v>
      </c>
      <c r="D858">
        <v>-91.220399999999998</v>
      </c>
    </row>
    <row r="859" spans="2:4">
      <c r="B859">
        <v>859</v>
      </c>
      <c r="C859">
        <v>46.105899999999998</v>
      </c>
      <c r="D859">
        <v>-91.219560000000001</v>
      </c>
    </row>
    <row r="860" spans="2:4">
      <c r="B860">
        <v>860</v>
      </c>
      <c r="C860">
        <v>46.105910000000002</v>
      </c>
      <c r="D860">
        <v>-91.218710000000002</v>
      </c>
    </row>
    <row r="861" spans="2:4">
      <c r="B861">
        <v>861</v>
      </c>
      <c r="C861">
        <v>46.105919999999998</v>
      </c>
      <c r="D861">
        <v>-91.217870000000005</v>
      </c>
    </row>
    <row r="862" spans="2:4">
      <c r="B862">
        <v>862</v>
      </c>
      <c r="C862">
        <v>46.105930000000001</v>
      </c>
      <c r="D862">
        <v>-91.217029999999994</v>
      </c>
    </row>
    <row r="863" spans="2:4">
      <c r="B863">
        <v>863</v>
      </c>
      <c r="C863">
        <v>46.105939999999997</v>
      </c>
      <c r="D863">
        <v>-91.216189999999997</v>
      </c>
    </row>
    <row r="864" spans="2:4">
      <c r="B864">
        <v>864</v>
      </c>
      <c r="C864">
        <v>46.10595</v>
      </c>
      <c r="D864">
        <v>-91.215350000000001</v>
      </c>
    </row>
    <row r="865" spans="2:4">
      <c r="B865">
        <v>865</v>
      </c>
      <c r="C865">
        <v>46.10595</v>
      </c>
      <c r="D865">
        <v>-91.214510000000004</v>
      </c>
    </row>
    <row r="866" spans="2:4">
      <c r="B866">
        <v>866</v>
      </c>
      <c r="C866">
        <v>46.105960000000003</v>
      </c>
      <c r="D866">
        <v>-91.213669999999993</v>
      </c>
    </row>
    <row r="867" spans="2:4">
      <c r="B867">
        <v>867</v>
      </c>
      <c r="C867">
        <v>46.105969999999999</v>
      </c>
      <c r="D867">
        <v>-91.212829999999997</v>
      </c>
    </row>
    <row r="868" spans="2:4">
      <c r="B868">
        <v>868</v>
      </c>
      <c r="C868">
        <v>46.105980000000002</v>
      </c>
      <c r="D868">
        <v>-91.21199</v>
      </c>
    </row>
    <row r="869" spans="2:4">
      <c r="B869">
        <v>869</v>
      </c>
      <c r="C869">
        <v>46.105989999999998</v>
      </c>
      <c r="D869">
        <v>-91.211150000000004</v>
      </c>
    </row>
    <row r="870" spans="2:4">
      <c r="B870">
        <v>870</v>
      </c>
      <c r="C870">
        <v>46.106000000000002</v>
      </c>
      <c r="D870">
        <v>-91.210310000000007</v>
      </c>
    </row>
    <row r="871" spans="2:4">
      <c r="B871">
        <v>871</v>
      </c>
      <c r="C871">
        <v>46.106009999999998</v>
      </c>
      <c r="D871">
        <v>-91.209469999999996</v>
      </c>
    </row>
    <row r="872" spans="2:4">
      <c r="B872">
        <v>872</v>
      </c>
      <c r="C872">
        <v>46.106020000000001</v>
      </c>
      <c r="D872">
        <v>-91.208629999999999</v>
      </c>
    </row>
    <row r="873" spans="2:4">
      <c r="B873">
        <v>873</v>
      </c>
      <c r="C873">
        <v>46.10604</v>
      </c>
      <c r="D873">
        <v>-91.206940000000003</v>
      </c>
    </row>
    <row r="874" spans="2:4">
      <c r="B874">
        <v>874</v>
      </c>
      <c r="C874">
        <v>46.10604</v>
      </c>
      <c r="D874">
        <v>-91.206100000000006</v>
      </c>
    </row>
    <row r="875" spans="2:4">
      <c r="B875">
        <v>875</v>
      </c>
      <c r="C875">
        <v>46.106050000000003</v>
      </c>
      <c r="D875">
        <v>-91.205259999999996</v>
      </c>
    </row>
    <row r="876" spans="2:4">
      <c r="B876">
        <v>876</v>
      </c>
      <c r="C876">
        <v>46.106059999999999</v>
      </c>
      <c r="D876">
        <v>-91.204419999999999</v>
      </c>
    </row>
    <row r="877" spans="2:4">
      <c r="B877">
        <v>877</v>
      </c>
      <c r="C877">
        <v>46.106070000000003</v>
      </c>
      <c r="D877">
        <v>-91.203580000000002</v>
      </c>
    </row>
    <row r="878" spans="2:4">
      <c r="B878">
        <v>878</v>
      </c>
      <c r="C878">
        <v>46.106079999999999</v>
      </c>
      <c r="D878">
        <v>-91.202740000000006</v>
      </c>
    </row>
    <row r="879" spans="2:4">
      <c r="B879">
        <v>879</v>
      </c>
      <c r="C879">
        <v>46.106090000000002</v>
      </c>
      <c r="D879">
        <v>-91.201899999999995</v>
      </c>
    </row>
    <row r="880" spans="2:4">
      <c r="B880">
        <v>880</v>
      </c>
      <c r="C880">
        <v>46.106099999999998</v>
      </c>
      <c r="D880">
        <v>-91.201059999999998</v>
      </c>
    </row>
    <row r="881" spans="2:4">
      <c r="B881">
        <v>881</v>
      </c>
      <c r="C881">
        <v>46.106110000000001</v>
      </c>
      <c r="D881">
        <v>-91.200220000000002</v>
      </c>
    </row>
    <row r="882" spans="2:4">
      <c r="B882">
        <v>882</v>
      </c>
      <c r="C882">
        <v>46.106119999999997</v>
      </c>
      <c r="D882">
        <v>-91.198530000000005</v>
      </c>
    </row>
    <row r="883" spans="2:4">
      <c r="B883">
        <v>883</v>
      </c>
      <c r="C883">
        <v>46.10613</v>
      </c>
      <c r="D883">
        <v>-91.197689999999994</v>
      </c>
    </row>
    <row r="884" spans="2:4">
      <c r="B884">
        <v>884</v>
      </c>
      <c r="C884">
        <v>46.106140000000003</v>
      </c>
      <c r="D884">
        <v>-91.196849999999998</v>
      </c>
    </row>
    <row r="885" spans="2:4">
      <c r="B885">
        <v>885</v>
      </c>
      <c r="C885">
        <v>46.10615</v>
      </c>
      <c r="D885">
        <v>-91.196010000000001</v>
      </c>
    </row>
    <row r="886" spans="2:4">
      <c r="B886">
        <v>886</v>
      </c>
      <c r="C886">
        <v>46.106409999999997</v>
      </c>
      <c r="D886">
        <v>-91.227140000000006</v>
      </c>
    </row>
    <row r="887" spans="2:4">
      <c r="B887">
        <v>887</v>
      </c>
      <c r="C887">
        <v>46.106409999999997</v>
      </c>
      <c r="D887">
        <v>-91.226299999999995</v>
      </c>
    </row>
    <row r="888" spans="2:4">
      <c r="B888">
        <v>888</v>
      </c>
      <c r="C888">
        <v>46.10642</v>
      </c>
      <c r="D888">
        <v>-91.225459999999998</v>
      </c>
    </row>
    <row r="889" spans="2:4">
      <c r="B889">
        <v>889</v>
      </c>
      <c r="C889">
        <v>46.106430000000003</v>
      </c>
      <c r="D889">
        <v>-91.224609999999998</v>
      </c>
    </row>
    <row r="890" spans="2:4">
      <c r="B890">
        <v>890</v>
      </c>
      <c r="C890">
        <v>46.106439999999999</v>
      </c>
      <c r="D890">
        <v>-91.223770000000002</v>
      </c>
    </row>
    <row r="891" spans="2:4">
      <c r="B891">
        <v>891</v>
      </c>
      <c r="C891">
        <v>46.106450000000002</v>
      </c>
      <c r="D891">
        <v>-91.222930000000005</v>
      </c>
    </row>
    <row r="892" spans="2:4">
      <c r="B892">
        <v>892</v>
      </c>
      <c r="C892">
        <v>46.106459999999998</v>
      </c>
      <c r="D892">
        <v>-91.222089999999994</v>
      </c>
    </row>
    <row r="893" spans="2:4">
      <c r="B893">
        <v>893</v>
      </c>
      <c r="C893">
        <v>46.106470000000002</v>
      </c>
      <c r="D893">
        <v>-91.221249999999998</v>
      </c>
    </row>
    <row r="894" spans="2:4">
      <c r="B894">
        <v>894</v>
      </c>
      <c r="C894">
        <v>46.106479999999998</v>
      </c>
      <c r="D894">
        <v>-91.220410000000001</v>
      </c>
    </row>
    <row r="895" spans="2:4">
      <c r="B895">
        <v>895</v>
      </c>
      <c r="C895">
        <v>46.106490000000001</v>
      </c>
      <c r="D895">
        <v>-91.219570000000004</v>
      </c>
    </row>
    <row r="896" spans="2:4">
      <c r="B896">
        <v>896</v>
      </c>
      <c r="C896">
        <v>46.106499999999997</v>
      </c>
      <c r="D896">
        <v>-91.218729999999994</v>
      </c>
    </row>
    <row r="897" spans="2:4">
      <c r="B897">
        <v>897</v>
      </c>
      <c r="C897">
        <v>46.106499999999997</v>
      </c>
      <c r="D897">
        <v>-91.217889999999997</v>
      </c>
    </row>
    <row r="898" spans="2:4">
      <c r="B898">
        <v>898</v>
      </c>
      <c r="C898">
        <v>46.10651</v>
      </c>
      <c r="D898">
        <v>-91.21705</v>
      </c>
    </row>
    <row r="899" spans="2:4">
      <c r="B899">
        <v>899</v>
      </c>
      <c r="C899">
        <v>46.106520000000003</v>
      </c>
      <c r="D899">
        <v>-91.216210000000004</v>
      </c>
    </row>
    <row r="900" spans="2:4">
      <c r="B900">
        <v>900</v>
      </c>
      <c r="C900">
        <v>46.106529999999999</v>
      </c>
      <c r="D900">
        <v>-91.215360000000004</v>
      </c>
    </row>
    <row r="901" spans="2:4">
      <c r="B901">
        <v>901</v>
      </c>
      <c r="C901">
        <v>46.106540000000003</v>
      </c>
      <c r="D901">
        <v>-91.214519999999993</v>
      </c>
    </row>
    <row r="902" spans="2:4">
      <c r="B902">
        <v>902</v>
      </c>
      <c r="C902">
        <v>46.106549999999999</v>
      </c>
      <c r="D902">
        <v>-91.213679999999997</v>
      </c>
    </row>
    <row r="903" spans="2:4">
      <c r="B903">
        <v>903</v>
      </c>
      <c r="C903">
        <v>46.106560000000002</v>
      </c>
      <c r="D903">
        <v>-91.21284</v>
      </c>
    </row>
    <row r="904" spans="2:4">
      <c r="B904">
        <v>904</v>
      </c>
      <c r="C904">
        <v>46.106569999999998</v>
      </c>
      <c r="D904">
        <v>-91.212000000000003</v>
      </c>
    </row>
    <row r="905" spans="2:4">
      <c r="B905">
        <v>905</v>
      </c>
      <c r="C905">
        <v>46.106580000000001</v>
      </c>
      <c r="D905">
        <v>-91.211160000000007</v>
      </c>
    </row>
    <row r="906" spans="2:4">
      <c r="B906">
        <v>906</v>
      </c>
      <c r="C906">
        <v>46.106580000000001</v>
      </c>
      <c r="D906">
        <v>-91.210319999999996</v>
      </c>
    </row>
    <row r="907" spans="2:4">
      <c r="B907">
        <v>907</v>
      </c>
      <c r="C907">
        <v>46.106589999999997</v>
      </c>
      <c r="D907">
        <v>-91.209479999999999</v>
      </c>
    </row>
    <row r="908" spans="2:4">
      <c r="B908">
        <v>908</v>
      </c>
      <c r="C908">
        <v>46.1066</v>
      </c>
      <c r="D908">
        <v>-91.208640000000003</v>
      </c>
    </row>
    <row r="909" spans="2:4">
      <c r="B909">
        <v>909</v>
      </c>
      <c r="C909">
        <v>46.106639999999999</v>
      </c>
      <c r="D909">
        <v>-91.205269999999999</v>
      </c>
    </row>
    <row r="910" spans="2:4">
      <c r="B910">
        <v>910</v>
      </c>
      <c r="C910">
        <v>46.106650000000002</v>
      </c>
      <c r="D910">
        <v>-91.204430000000002</v>
      </c>
    </row>
    <row r="911" spans="2:4">
      <c r="B911">
        <v>911</v>
      </c>
      <c r="C911">
        <v>46.106659999999998</v>
      </c>
      <c r="D911">
        <v>-91.203590000000005</v>
      </c>
    </row>
    <row r="912" spans="2:4">
      <c r="B912">
        <v>912</v>
      </c>
      <c r="C912">
        <v>46.106670000000001</v>
      </c>
      <c r="D912">
        <v>-91.202749999999995</v>
      </c>
    </row>
    <row r="913" spans="2:4">
      <c r="B913">
        <v>913</v>
      </c>
      <c r="C913">
        <v>46.106670000000001</v>
      </c>
      <c r="D913">
        <v>-91.201909999999998</v>
      </c>
    </row>
    <row r="914" spans="2:4">
      <c r="B914">
        <v>914</v>
      </c>
      <c r="C914">
        <v>46.106679999999997</v>
      </c>
      <c r="D914">
        <v>-91.201070000000001</v>
      </c>
    </row>
    <row r="915" spans="2:4">
      <c r="B915">
        <v>915</v>
      </c>
      <c r="C915">
        <v>46.106720000000003</v>
      </c>
      <c r="D915">
        <v>-91.197710000000001</v>
      </c>
    </row>
    <row r="916" spans="2:4">
      <c r="B916">
        <v>916</v>
      </c>
      <c r="C916">
        <v>46.106729999999999</v>
      </c>
      <c r="D916">
        <v>-91.196870000000004</v>
      </c>
    </row>
    <row r="917" spans="2:4">
      <c r="B917">
        <v>917</v>
      </c>
      <c r="C917">
        <v>46.106990000000003</v>
      </c>
      <c r="D917">
        <v>-91.227149999999995</v>
      </c>
    </row>
    <row r="918" spans="2:4">
      <c r="B918">
        <v>918</v>
      </c>
      <c r="C918">
        <v>46.106999999999999</v>
      </c>
      <c r="D918">
        <v>-91.226309999999998</v>
      </c>
    </row>
    <row r="919" spans="2:4">
      <c r="B919">
        <v>919</v>
      </c>
      <c r="C919">
        <v>46.107010000000002</v>
      </c>
      <c r="D919">
        <v>-91.225470000000001</v>
      </c>
    </row>
    <row r="920" spans="2:4">
      <c r="B920">
        <v>920</v>
      </c>
      <c r="C920">
        <v>46.107019999999999</v>
      </c>
      <c r="D920">
        <v>-91.224630000000005</v>
      </c>
    </row>
    <row r="921" spans="2:4">
      <c r="B921">
        <v>921</v>
      </c>
      <c r="C921">
        <v>46.107030000000002</v>
      </c>
      <c r="D921">
        <v>-91.223789999999994</v>
      </c>
    </row>
    <row r="922" spans="2:4">
      <c r="B922">
        <v>922</v>
      </c>
      <c r="C922">
        <v>46.107030000000002</v>
      </c>
      <c r="D922">
        <v>-91.222939999999994</v>
      </c>
    </row>
    <row r="923" spans="2:4">
      <c r="B923">
        <v>923</v>
      </c>
      <c r="C923">
        <v>46.107039999999998</v>
      </c>
      <c r="D923">
        <v>-91.222099999999998</v>
      </c>
    </row>
    <row r="924" spans="2:4">
      <c r="B924">
        <v>924</v>
      </c>
      <c r="C924">
        <v>46.107050000000001</v>
      </c>
      <c r="D924">
        <v>-91.221260000000001</v>
      </c>
    </row>
    <row r="925" spans="2:4">
      <c r="B925">
        <v>925</v>
      </c>
      <c r="C925">
        <v>46.107059999999997</v>
      </c>
      <c r="D925">
        <v>-91.220420000000004</v>
      </c>
    </row>
    <row r="926" spans="2:4">
      <c r="B926">
        <v>926</v>
      </c>
      <c r="C926">
        <v>46.10707</v>
      </c>
      <c r="D926">
        <v>-91.219579999999993</v>
      </c>
    </row>
    <row r="927" spans="2:4">
      <c r="B927">
        <v>927</v>
      </c>
      <c r="C927">
        <v>46.107080000000003</v>
      </c>
      <c r="D927">
        <v>-91.218739999999997</v>
      </c>
    </row>
    <row r="928" spans="2:4">
      <c r="B928">
        <v>928</v>
      </c>
      <c r="C928">
        <v>46.107089999999999</v>
      </c>
      <c r="D928">
        <v>-91.2179</v>
      </c>
    </row>
    <row r="929" spans="2:4">
      <c r="B929">
        <v>929</v>
      </c>
      <c r="C929">
        <v>46.107100000000003</v>
      </c>
      <c r="D929">
        <v>-91.217060000000004</v>
      </c>
    </row>
    <row r="930" spans="2:4">
      <c r="B930">
        <v>930</v>
      </c>
      <c r="C930">
        <v>46.107109999999999</v>
      </c>
      <c r="D930">
        <v>-91.216220000000007</v>
      </c>
    </row>
    <row r="931" spans="2:4">
      <c r="B931">
        <v>931</v>
      </c>
      <c r="C931">
        <v>46.107120000000002</v>
      </c>
      <c r="D931">
        <v>-91.215379999999996</v>
      </c>
    </row>
    <row r="932" spans="2:4">
      <c r="B932">
        <v>932</v>
      </c>
      <c r="C932">
        <v>46.107129999999998</v>
      </c>
      <c r="D932">
        <v>-91.21454</v>
      </c>
    </row>
    <row r="933" spans="2:4">
      <c r="B933">
        <v>933</v>
      </c>
      <c r="C933">
        <v>46.107129999999998</v>
      </c>
      <c r="D933">
        <v>-91.213700000000003</v>
      </c>
    </row>
    <row r="934" spans="2:4">
      <c r="B934">
        <v>934</v>
      </c>
      <c r="C934">
        <v>46.107140000000001</v>
      </c>
      <c r="D934">
        <v>-91.212860000000006</v>
      </c>
    </row>
    <row r="935" spans="2:4">
      <c r="B935">
        <v>935</v>
      </c>
      <c r="C935">
        <v>46.107149999999997</v>
      </c>
      <c r="D935">
        <v>-91.212010000000006</v>
      </c>
    </row>
    <row r="936" spans="2:4">
      <c r="B936">
        <v>936</v>
      </c>
      <c r="C936">
        <v>46.10716</v>
      </c>
      <c r="D936">
        <v>-91.211169999999996</v>
      </c>
    </row>
    <row r="937" spans="2:4">
      <c r="B937">
        <v>937</v>
      </c>
      <c r="C937">
        <v>46.107170000000004</v>
      </c>
      <c r="D937">
        <v>-91.210329999999999</v>
      </c>
    </row>
    <row r="938" spans="2:4">
      <c r="B938">
        <v>938</v>
      </c>
      <c r="C938">
        <v>46.10718</v>
      </c>
      <c r="D938">
        <v>-91.209490000000002</v>
      </c>
    </row>
    <row r="939" spans="2:4">
      <c r="B939">
        <v>939</v>
      </c>
      <c r="C939">
        <v>46.107190000000003</v>
      </c>
      <c r="D939">
        <v>-91.208650000000006</v>
      </c>
    </row>
    <row r="940" spans="2:4">
      <c r="B940">
        <v>940</v>
      </c>
      <c r="C940">
        <v>46.107230000000001</v>
      </c>
      <c r="D940">
        <v>-91.204449999999994</v>
      </c>
    </row>
    <row r="941" spans="2:4">
      <c r="B941">
        <v>941</v>
      </c>
      <c r="C941">
        <v>46.107239999999997</v>
      </c>
      <c r="D941">
        <v>-91.203609999999998</v>
      </c>
    </row>
    <row r="942" spans="2:4">
      <c r="B942">
        <v>942</v>
      </c>
      <c r="C942">
        <v>46.107250000000001</v>
      </c>
      <c r="D942">
        <v>-91.202759999999998</v>
      </c>
    </row>
    <row r="943" spans="2:4">
      <c r="B943">
        <v>943</v>
      </c>
      <c r="C943">
        <v>46.107259999999997</v>
      </c>
      <c r="D943">
        <v>-91.201920000000001</v>
      </c>
    </row>
    <row r="944" spans="2:4">
      <c r="B944">
        <v>944</v>
      </c>
      <c r="C944">
        <v>46.107579999999999</v>
      </c>
      <c r="D944">
        <v>-91.226320000000001</v>
      </c>
    </row>
    <row r="945" spans="2:4">
      <c r="B945">
        <v>945</v>
      </c>
      <c r="C945">
        <v>46.107590000000002</v>
      </c>
      <c r="D945">
        <v>-91.225480000000005</v>
      </c>
    </row>
    <row r="946" spans="2:4">
      <c r="B946">
        <v>946</v>
      </c>
      <c r="C946">
        <v>46.107599999999998</v>
      </c>
      <c r="D946">
        <v>-91.224639999999994</v>
      </c>
    </row>
    <row r="947" spans="2:4">
      <c r="B947">
        <v>947</v>
      </c>
      <c r="C947">
        <v>46.107610000000001</v>
      </c>
      <c r="D947">
        <v>-91.223799999999997</v>
      </c>
    </row>
    <row r="948" spans="2:4">
      <c r="B948">
        <v>948</v>
      </c>
      <c r="C948">
        <v>46.107619999999997</v>
      </c>
      <c r="D948">
        <v>-91.22296</v>
      </c>
    </row>
    <row r="949" spans="2:4">
      <c r="B949">
        <v>949</v>
      </c>
      <c r="C949">
        <v>46.10763</v>
      </c>
      <c r="D949">
        <v>-91.222120000000004</v>
      </c>
    </row>
    <row r="950" spans="2:4">
      <c r="B950">
        <v>950</v>
      </c>
      <c r="C950">
        <v>46.107640000000004</v>
      </c>
      <c r="D950">
        <v>-91.221279999999993</v>
      </c>
    </row>
    <row r="951" spans="2:4">
      <c r="B951">
        <v>951</v>
      </c>
      <c r="C951">
        <v>46.10765</v>
      </c>
      <c r="D951">
        <v>-91.220439999999996</v>
      </c>
    </row>
    <row r="952" spans="2:4">
      <c r="B952">
        <v>952</v>
      </c>
      <c r="C952">
        <v>46.107660000000003</v>
      </c>
      <c r="D952">
        <v>-91.219589999999997</v>
      </c>
    </row>
    <row r="953" spans="2:4">
      <c r="B953">
        <v>953</v>
      </c>
      <c r="C953">
        <v>46.107660000000003</v>
      </c>
      <c r="D953">
        <v>-91.21875</v>
      </c>
    </row>
    <row r="954" spans="2:4">
      <c r="B954">
        <v>954</v>
      </c>
      <c r="C954">
        <v>46.107680000000002</v>
      </c>
      <c r="D954">
        <v>-91.217070000000007</v>
      </c>
    </row>
    <row r="955" spans="2:4">
      <c r="B955">
        <v>955</v>
      </c>
      <c r="C955">
        <v>46.107689999999998</v>
      </c>
      <c r="D955">
        <v>-91.216229999999996</v>
      </c>
    </row>
    <row r="956" spans="2:4">
      <c r="B956">
        <v>956</v>
      </c>
      <c r="C956">
        <v>46.107700000000001</v>
      </c>
      <c r="D956">
        <v>-91.215389999999999</v>
      </c>
    </row>
    <row r="957" spans="2:4">
      <c r="B957">
        <v>957</v>
      </c>
      <c r="C957">
        <v>46.107709999999997</v>
      </c>
      <c r="D957">
        <v>-91.214550000000003</v>
      </c>
    </row>
    <row r="958" spans="2:4">
      <c r="B958">
        <v>958</v>
      </c>
      <c r="C958">
        <v>46.10772</v>
      </c>
      <c r="D958">
        <v>-91.213710000000006</v>
      </c>
    </row>
    <row r="959" spans="2:4">
      <c r="B959">
        <v>959</v>
      </c>
      <c r="C959">
        <v>46.107729999999997</v>
      </c>
      <c r="D959">
        <v>-91.212869999999995</v>
      </c>
    </row>
    <row r="960" spans="2:4">
      <c r="B960">
        <v>960</v>
      </c>
      <c r="C960">
        <v>46.10774</v>
      </c>
      <c r="D960">
        <v>-91.212029999999999</v>
      </c>
    </row>
    <row r="961" spans="2:4">
      <c r="B961">
        <v>961</v>
      </c>
      <c r="C961">
        <v>46.107750000000003</v>
      </c>
      <c r="D961">
        <v>-91.211190000000002</v>
      </c>
    </row>
    <row r="962" spans="2:4">
      <c r="B962">
        <v>962</v>
      </c>
      <c r="C962">
        <v>46.107750000000003</v>
      </c>
      <c r="D962">
        <v>-91.210340000000002</v>
      </c>
    </row>
    <row r="963" spans="2:4">
      <c r="B963">
        <v>963</v>
      </c>
      <c r="C963">
        <v>46.107759999999999</v>
      </c>
      <c r="D963">
        <v>-91.209500000000006</v>
      </c>
    </row>
    <row r="964" spans="2:4">
      <c r="B964">
        <v>964</v>
      </c>
      <c r="C964">
        <v>46.107770000000002</v>
      </c>
      <c r="D964">
        <v>-91.208659999999995</v>
      </c>
    </row>
    <row r="965" spans="2:4">
      <c r="B965">
        <v>965</v>
      </c>
      <c r="C965">
        <v>46.107819999999997</v>
      </c>
      <c r="D965">
        <v>-91.203620000000001</v>
      </c>
    </row>
    <row r="966" spans="2:4">
      <c r="B966">
        <v>966</v>
      </c>
      <c r="C966">
        <v>46.10783</v>
      </c>
      <c r="D966">
        <v>-91.202780000000004</v>
      </c>
    </row>
    <row r="967" spans="2:4">
      <c r="B967">
        <v>967</v>
      </c>
      <c r="C967">
        <v>46.107840000000003</v>
      </c>
      <c r="D967">
        <v>-91.201939999999993</v>
      </c>
    </row>
    <row r="968" spans="2:4">
      <c r="B968">
        <v>968</v>
      </c>
      <c r="C968">
        <v>46.107849999999999</v>
      </c>
      <c r="D968">
        <v>-91.201099999999997</v>
      </c>
    </row>
    <row r="969" spans="2:4">
      <c r="B969">
        <v>969</v>
      </c>
      <c r="C969">
        <v>46.10819</v>
      </c>
      <c r="D969">
        <v>-91.224649999999997</v>
      </c>
    </row>
    <row r="970" spans="2:4">
      <c r="B970">
        <v>970</v>
      </c>
      <c r="C970">
        <v>46.108199999999997</v>
      </c>
      <c r="D970">
        <v>-91.22381</v>
      </c>
    </row>
    <row r="971" spans="2:4">
      <c r="B971">
        <v>971</v>
      </c>
      <c r="C971">
        <v>46.10821</v>
      </c>
      <c r="D971">
        <v>-91.222970000000004</v>
      </c>
    </row>
    <row r="972" spans="2:4">
      <c r="B972">
        <v>972</v>
      </c>
      <c r="C972">
        <v>46.10821</v>
      </c>
      <c r="D972">
        <v>-91.222130000000007</v>
      </c>
    </row>
    <row r="973" spans="2:4">
      <c r="B973">
        <v>973</v>
      </c>
      <c r="C973">
        <v>46.108220000000003</v>
      </c>
      <c r="D973">
        <v>-91.221289999999996</v>
      </c>
    </row>
    <row r="974" spans="2:4">
      <c r="B974">
        <v>974</v>
      </c>
      <c r="C974">
        <v>46.108229999999999</v>
      </c>
      <c r="D974">
        <v>-91.22045</v>
      </c>
    </row>
    <row r="975" spans="2:4">
      <c r="B975">
        <v>975</v>
      </c>
      <c r="C975">
        <v>46.108240000000002</v>
      </c>
      <c r="D975">
        <v>-91.219610000000003</v>
      </c>
    </row>
    <row r="976" spans="2:4">
      <c r="B976">
        <v>976</v>
      </c>
      <c r="C976">
        <v>46.108249999999998</v>
      </c>
      <c r="D976">
        <v>-91.218770000000006</v>
      </c>
    </row>
    <row r="977" spans="2:4">
      <c r="B977">
        <v>977</v>
      </c>
      <c r="C977">
        <v>46.108269999999997</v>
      </c>
      <c r="D977">
        <v>-91.217089999999999</v>
      </c>
    </row>
    <row r="978" spans="2:4">
      <c r="B978">
        <v>978</v>
      </c>
      <c r="C978">
        <v>46.108280000000001</v>
      </c>
      <c r="D978">
        <v>-91.216239999999999</v>
      </c>
    </row>
    <row r="979" spans="2:4">
      <c r="B979">
        <v>979</v>
      </c>
      <c r="C979">
        <v>46.108289999999997</v>
      </c>
      <c r="D979">
        <v>-91.215400000000002</v>
      </c>
    </row>
    <row r="980" spans="2:4">
      <c r="B980">
        <v>980</v>
      </c>
      <c r="C980">
        <v>46.108289999999997</v>
      </c>
      <c r="D980">
        <v>-91.214560000000006</v>
      </c>
    </row>
    <row r="981" spans="2:4">
      <c r="B981">
        <v>981</v>
      </c>
      <c r="C981">
        <v>46.1083</v>
      </c>
      <c r="D981">
        <v>-91.213719999999995</v>
      </c>
    </row>
    <row r="982" spans="2:4">
      <c r="B982">
        <v>982</v>
      </c>
      <c r="C982">
        <v>46.108310000000003</v>
      </c>
      <c r="D982">
        <v>-91.212879999999998</v>
      </c>
    </row>
    <row r="983" spans="2:4">
      <c r="B983">
        <v>983</v>
      </c>
      <c r="C983">
        <v>46.108319999999999</v>
      </c>
      <c r="D983">
        <v>-91.212040000000002</v>
      </c>
    </row>
    <row r="984" spans="2:4">
      <c r="B984">
        <v>984</v>
      </c>
      <c r="C984">
        <v>46.108330000000002</v>
      </c>
      <c r="D984">
        <v>-91.211200000000005</v>
      </c>
    </row>
    <row r="985" spans="2:4">
      <c r="B985">
        <v>985</v>
      </c>
      <c r="C985">
        <v>46.108339999999998</v>
      </c>
      <c r="D985">
        <v>-91.210359999999994</v>
      </c>
    </row>
    <row r="986" spans="2:4">
      <c r="B986">
        <v>986</v>
      </c>
      <c r="C986">
        <v>46.108359999999998</v>
      </c>
      <c r="D986">
        <v>-91.208680000000001</v>
      </c>
    </row>
    <row r="987" spans="2:4">
      <c r="B987">
        <v>987</v>
      </c>
      <c r="C987">
        <v>46.108750000000001</v>
      </c>
      <c r="D987">
        <v>-91.226349999999996</v>
      </c>
    </row>
    <row r="988" spans="2:4">
      <c r="B988">
        <v>988</v>
      </c>
      <c r="C988">
        <v>46.108759999999997</v>
      </c>
      <c r="D988">
        <v>-91.22551</v>
      </c>
    </row>
    <row r="989" spans="2:4">
      <c r="B989">
        <v>989</v>
      </c>
      <c r="C989">
        <v>46.10877</v>
      </c>
      <c r="D989">
        <v>-91.224670000000003</v>
      </c>
    </row>
    <row r="990" spans="2:4">
      <c r="B990">
        <v>990</v>
      </c>
      <c r="C990">
        <v>46.108780000000003</v>
      </c>
      <c r="D990">
        <v>-91.223830000000007</v>
      </c>
    </row>
    <row r="991" spans="2:4">
      <c r="B991">
        <v>991</v>
      </c>
      <c r="C991">
        <v>46.108789999999999</v>
      </c>
      <c r="D991">
        <v>-91.222980000000007</v>
      </c>
    </row>
    <row r="992" spans="2:4">
      <c r="B992">
        <v>992</v>
      </c>
      <c r="C992">
        <v>46.108800000000002</v>
      </c>
      <c r="D992">
        <v>-91.222139999999996</v>
      </c>
    </row>
    <row r="993" spans="2:4">
      <c r="B993">
        <v>993</v>
      </c>
      <c r="C993">
        <v>46.108809999999998</v>
      </c>
      <c r="D993">
        <v>-91.221299999999999</v>
      </c>
    </row>
    <row r="994" spans="2:4">
      <c r="B994">
        <v>994</v>
      </c>
      <c r="C994">
        <v>46.108820000000001</v>
      </c>
      <c r="D994">
        <v>-91.220460000000003</v>
      </c>
    </row>
    <row r="995" spans="2:4">
      <c r="B995">
        <v>995</v>
      </c>
      <c r="C995">
        <v>46.108829999999998</v>
      </c>
      <c r="D995">
        <v>-91.219620000000006</v>
      </c>
    </row>
    <row r="996" spans="2:4">
      <c r="B996">
        <v>996</v>
      </c>
      <c r="C996">
        <v>46.108840000000001</v>
      </c>
      <c r="D996">
        <v>-91.218779999999995</v>
      </c>
    </row>
    <row r="997" spans="2:4">
      <c r="B997">
        <v>997</v>
      </c>
      <c r="C997">
        <v>46.108840000000001</v>
      </c>
      <c r="D997">
        <v>-91.217939999999999</v>
      </c>
    </row>
    <row r="998" spans="2:4">
      <c r="B998">
        <v>998</v>
      </c>
      <c r="C998">
        <v>46.108849999999997</v>
      </c>
      <c r="D998">
        <v>-91.217100000000002</v>
      </c>
    </row>
    <row r="999" spans="2:4">
      <c r="B999">
        <v>999</v>
      </c>
      <c r="C999">
        <v>46.10886</v>
      </c>
      <c r="D999">
        <v>-91.216260000000005</v>
      </c>
    </row>
    <row r="1000" spans="2:4">
      <c r="B1000">
        <v>1000</v>
      </c>
      <c r="C1000">
        <v>46.108870000000003</v>
      </c>
      <c r="D1000">
        <v>-91.215419999999995</v>
      </c>
    </row>
    <row r="1001" spans="2:4">
      <c r="B1001">
        <v>1001</v>
      </c>
      <c r="C1001">
        <v>46.108879999999999</v>
      </c>
      <c r="D1001">
        <v>-91.214569999999995</v>
      </c>
    </row>
    <row r="1002" spans="2:4">
      <c r="B1002">
        <v>1002</v>
      </c>
      <c r="C1002">
        <v>46.108890000000002</v>
      </c>
      <c r="D1002">
        <v>-91.213729999999998</v>
      </c>
    </row>
    <row r="1003" spans="2:4">
      <c r="B1003">
        <v>1003</v>
      </c>
      <c r="C1003">
        <v>46.108899999999998</v>
      </c>
      <c r="D1003">
        <v>-91.212890000000002</v>
      </c>
    </row>
    <row r="1004" spans="2:4">
      <c r="B1004">
        <v>1004</v>
      </c>
      <c r="C1004">
        <v>46.108910000000002</v>
      </c>
      <c r="D1004">
        <v>-91.212050000000005</v>
      </c>
    </row>
    <row r="1005" spans="2:4">
      <c r="B1005">
        <v>1005</v>
      </c>
      <c r="C1005">
        <v>46.108910000000002</v>
      </c>
      <c r="D1005">
        <v>-91.211209999999994</v>
      </c>
    </row>
    <row r="1006" spans="2:4">
      <c r="B1006">
        <v>1006</v>
      </c>
      <c r="C1006">
        <v>46.108919999999998</v>
      </c>
      <c r="D1006">
        <v>-91.210369999999998</v>
      </c>
    </row>
    <row r="1007" spans="2:4">
      <c r="B1007">
        <v>1007</v>
      </c>
      <c r="C1007">
        <v>46.108930000000001</v>
      </c>
      <c r="D1007">
        <v>-91.209530000000001</v>
      </c>
    </row>
    <row r="1008" spans="2:4">
      <c r="B1008">
        <v>1008</v>
      </c>
      <c r="C1008">
        <v>46.108939999999997</v>
      </c>
      <c r="D1008">
        <v>-91.208690000000004</v>
      </c>
    </row>
    <row r="1009" spans="2:4">
      <c r="B1009">
        <v>1009</v>
      </c>
      <c r="C1009">
        <v>46.10933</v>
      </c>
      <c r="D1009">
        <v>-91.227199999999996</v>
      </c>
    </row>
    <row r="1010" spans="2:4">
      <c r="B1010">
        <v>1010</v>
      </c>
      <c r="C1010">
        <v>46.109349999999999</v>
      </c>
      <c r="D1010">
        <v>-91.225520000000003</v>
      </c>
    </row>
    <row r="1011" spans="2:4">
      <c r="B1011">
        <v>1011</v>
      </c>
      <c r="C1011">
        <v>46.109360000000002</v>
      </c>
      <c r="D1011">
        <v>-91.224680000000006</v>
      </c>
    </row>
    <row r="1012" spans="2:4">
      <c r="B1012">
        <v>1012</v>
      </c>
      <c r="C1012">
        <v>46.109369999999998</v>
      </c>
      <c r="D1012">
        <v>-91.223839999999996</v>
      </c>
    </row>
    <row r="1013" spans="2:4">
      <c r="B1013">
        <v>1013</v>
      </c>
      <c r="C1013">
        <v>46.109369999999998</v>
      </c>
      <c r="D1013">
        <v>-91.222999999999999</v>
      </c>
    </row>
    <row r="1014" spans="2:4">
      <c r="B1014">
        <v>1014</v>
      </c>
      <c r="C1014">
        <v>46.109380000000002</v>
      </c>
      <c r="D1014">
        <v>-91.222160000000002</v>
      </c>
    </row>
    <row r="1015" spans="2:4">
      <c r="B1015">
        <v>1015</v>
      </c>
      <c r="C1015">
        <v>46.109389999999998</v>
      </c>
      <c r="D1015">
        <v>-91.221320000000006</v>
      </c>
    </row>
    <row r="1016" spans="2:4">
      <c r="B1016">
        <v>1016</v>
      </c>
      <c r="C1016">
        <v>46.109400000000001</v>
      </c>
      <c r="D1016">
        <v>-91.220470000000006</v>
      </c>
    </row>
    <row r="1017" spans="2:4">
      <c r="B1017">
        <v>1017</v>
      </c>
      <c r="C1017">
        <v>46.109430000000003</v>
      </c>
      <c r="D1017">
        <v>-91.217950000000002</v>
      </c>
    </row>
    <row r="1018" spans="2:4">
      <c r="B1018">
        <v>1018</v>
      </c>
      <c r="C1018">
        <v>46.109439999999999</v>
      </c>
      <c r="D1018">
        <v>-91.217110000000005</v>
      </c>
    </row>
    <row r="1019" spans="2:4">
      <c r="B1019">
        <v>1019</v>
      </c>
      <c r="C1019">
        <v>46.109450000000002</v>
      </c>
      <c r="D1019">
        <v>-91.216269999999994</v>
      </c>
    </row>
    <row r="1020" spans="2:4">
      <c r="B1020">
        <v>1020</v>
      </c>
      <c r="C1020">
        <v>46.109459999999999</v>
      </c>
      <c r="D1020">
        <v>-91.215429999999998</v>
      </c>
    </row>
    <row r="1021" spans="2:4">
      <c r="B1021">
        <v>1021</v>
      </c>
      <c r="C1021">
        <v>46.109459999999999</v>
      </c>
      <c r="D1021">
        <v>-91.214590000000001</v>
      </c>
    </row>
    <row r="1022" spans="2:4">
      <c r="B1022">
        <v>1022</v>
      </c>
      <c r="C1022">
        <v>46.109479999999998</v>
      </c>
      <c r="D1022">
        <v>-91.212909999999994</v>
      </c>
    </row>
    <row r="1023" spans="2:4">
      <c r="B1023">
        <v>1023</v>
      </c>
      <c r="C1023">
        <v>46.109490000000001</v>
      </c>
      <c r="D1023">
        <v>-91.212069999999997</v>
      </c>
    </row>
    <row r="1024" spans="2:4">
      <c r="B1024">
        <v>1024</v>
      </c>
      <c r="C1024">
        <v>46.109499999999997</v>
      </c>
      <c r="D1024">
        <v>-91.211219999999997</v>
      </c>
    </row>
    <row r="1025" spans="2:4">
      <c r="B1025">
        <v>1025</v>
      </c>
      <c r="C1025">
        <v>46.10951</v>
      </c>
      <c r="D1025">
        <v>-91.210380000000001</v>
      </c>
    </row>
    <row r="1026" spans="2:4">
      <c r="B1026">
        <v>1026</v>
      </c>
      <c r="C1026">
        <v>46.109520000000003</v>
      </c>
      <c r="D1026">
        <v>-91.209540000000004</v>
      </c>
    </row>
    <row r="1027" spans="2:4">
      <c r="B1027">
        <v>1027</v>
      </c>
      <c r="C1027">
        <v>46.109529999999999</v>
      </c>
      <c r="D1027">
        <v>-91.208699999999993</v>
      </c>
    </row>
    <row r="1028" spans="2:4">
      <c r="B1028">
        <v>1028</v>
      </c>
      <c r="C1028">
        <v>46.109540000000003</v>
      </c>
      <c r="D1028">
        <v>-91.207859999999997</v>
      </c>
    </row>
    <row r="1029" spans="2:4">
      <c r="B1029">
        <v>1029</v>
      </c>
      <c r="C1029">
        <v>46.109540000000003</v>
      </c>
      <c r="D1029">
        <v>-91.20702</v>
      </c>
    </row>
    <row r="1030" spans="2:4">
      <c r="B1030">
        <v>1030</v>
      </c>
      <c r="C1030">
        <v>46.109920000000002</v>
      </c>
      <c r="D1030">
        <v>-91.227209999999999</v>
      </c>
    </row>
    <row r="1031" spans="2:4">
      <c r="B1031">
        <v>1031</v>
      </c>
      <c r="C1031">
        <v>46.109920000000002</v>
      </c>
      <c r="D1031">
        <v>-91.226370000000003</v>
      </c>
    </row>
    <row r="1032" spans="2:4">
      <c r="B1032">
        <v>1032</v>
      </c>
      <c r="C1032">
        <v>46.109929999999999</v>
      </c>
      <c r="D1032">
        <v>-91.225530000000006</v>
      </c>
    </row>
    <row r="1033" spans="2:4">
      <c r="B1033">
        <v>1033</v>
      </c>
      <c r="C1033">
        <v>46.109940000000002</v>
      </c>
      <c r="D1033">
        <v>-91.224689999999995</v>
      </c>
    </row>
    <row r="1034" spans="2:4">
      <c r="B1034">
        <v>1034</v>
      </c>
      <c r="C1034">
        <v>46.109949999999998</v>
      </c>
      <c r="D1034">
        <v>-91.223849999999999</v>
      </c>
    </row>
    <row r="1035" spans="2:4">
      <c r="B1035">
        <v>1035</v>
      </c>
      <c r="C1035">
        <v>46.109960000000001</v>
      </c>
      <c r="D1035">
        <v>-91.223010000000002</v>
      </c>
    </row>
    <row r="1036" spans="2:4">
      <c r="B1036">
        <v>1036</v>
      </c>
      <c r="C1036">
        <v>46.110010000000003</v>
      </c>
      <c r="D1036">
        <v>-91.217960000000005</v>
      </c>
    </row>
    <row r="1037" spans="2:4">
      <c r="B1037">
        <v>1037</v>
      </c>
      <c r="C1037">
        <v>46.110019999999999</v>
      </c>
      <c r="D1037">
        <v>-91.217119999999994</v>
      </c>
    </row>
    <row r="1038" spans="2:4">
      <c r="B1038">
        <v>1038</v>
      </c>
      <c r="C1038">
        <v>46.110030000000002</v>
      </c>
      <c r="D1038">
        <v>-91.216279999999998</v>
      </c>
    </row>
    <row r="1039" spans="2:4">
      <c r="B1039">
        <v>1039</v>
      </c>
      <c r="C1039">
        <v>46.110039999999998</v>
      </c>
      <c r="D1039">
        <v>-91.215440000000001</v>
      </c>
    </row>
    <row r="1040" spans="2:4">
      <c r="B1040">
        <v>1040</v>
      </c>
      <c r="C1040">
        <v>46.110050000000001</v>
      </c>
      <c r="D1040">
        <v>-91.214600000000004</v>
      </c>
    </row>
    <row r="1041" spans="2:4">
      <c r="B1041">
        <v>1041</v>
      </c>
      <c r="C1041">
        <v>46.110059999999997</v>
      </c>
      <c r="D1041">
        <v>-91.213759999999994</v>
      </c>
    </row>
    <row r="1042" spans="2:4">
      <c r="B1042">
        <v>1042</v>
      </c>
      <c r="C1042">
        <v>46.11007</v>
      </c>
      <c r="D1042">
        <v>-91.212919999999997</v>
      </c>
    </row>
    <row r="1043" spans="2:4">
      <c r="B1043">
        <v>1043</v>
      </c>
      <c r="C1043">
        <v>46.110080000000004</v>
      </c>
      <c r="D1043">
        <v>-91.21208</v>
      </c>
    </row>
    <row r="1044" spans="2:4">
      <c r="B1044">
        <v>1044</v>
      </c>
      <c r="C1044">
        <v>46.11009</v>
      </c>
      <c r="D1044">
        <v>-91.211240000000004</v>
      </c>
    </row>
    <row r="1045" spans="2:4">
      <c r="B1045">
        <v>1045</v>
      </c>
      <c r="C1045">
        <v>46.11009</v>
      </c>
      <c r="D1045">
        <v>-91.210400000000007</v>
      </c>
    </row>
    <row r="1046" spans="2:4">
      <c r="B1046">
        <v>1046</v>
      </c>
      <c r="C1046">
        <v>46.110100000000003</v>
      </c>
      <c r="D1046">
        <v>-91.209549999999993</v>
      </c>
    </row>
    <row r="1047" spans="2:4">
      <c r="B1047">
        <v>1047</v>
      </c>
      <c r="C1047">
        <v>46.110109999999999</v>
      </c>
      <c r="D1047">
        <v>-91.208709999999996</v>
      </c>
    </row>
    <row r="1048" spans="2:4">
      <c r="B1048">
        <v>1048</v>
      </c>
      <c r="C1048">
        <v>46.110120000000002</v>
      </c>
      <c r="D1048">
        <v>-91.20787</v>
      </c>
    </row>
    <row r="1049" spans="2:4">
      <c r="B1049">
        <v>1049</v>
      </c>
      <c r="C1049">
        <v>46.110129999999998</v>
      </c>
      <c r="D1049">
        <v>-91.207030000000003</v>
      </c>
    </row>
    <row r="1050" spans="2:4">
      <c r="B1050">
        <v>1050</v>
      </c>
      <c r="C1050">
        <v>46.110140000000001</v>
      </c>
      <c r="D1050">
        <v>-91.206190000000007</v>
      </c>
    </row>
    <row r="1051" spans="2:4">
      <c r="B1051">
        <v>1051</v>
      </c>
      <c r="C1051">
        <v>46.110500000000002</v>
      </c>
      <c r="D1051">
        <v>-91.227230000000006</v>
      </c>
    </row>
    <row r="1052" spans="2:4">
      <c r="B1052">
        <v>1052</v>
      </c>
      <c r="C1052">
        <v>46.110509999999998</v>
      </c>
      <c r="D1052">
        <v>-91.226389999999995</v>
      </c>
    </row>
    <row r="1053" spans="2:4">
      <c r="B1053">
        <v>1053</v>
      </c>
      <c r="C1053">
        <v>46.110520000000001</v>
      </c>
      <c r="D1053">
        <v>-91.225549999999998</v>
      </c>
    </row>
    <row r="1054" spans="2:4">
      <c r="B1054">
        <v>1054</v>
      </c>
      <c r="C1054">
        <v>46.110529999999997</v>
      </c>
      <c r="D1054">
        <v>-91.224710000000002</v>
      </c>
    </row>
    <row r="1055" spans="2:4">
      <c r="B1055">
        <v>1055</v>
      </c>
      <c r="C1055">
        <v>46.11054</v>
      </c>
      <c r="D1055">
        <v>-91.223860000000002</v>
      </c>
    </row>
    <row r="1056" spans="2:4">
      <c r="B1056">
        <v>1056</v>
      </c>
      <c r="C1056">
        <v>46.110550000000003</v>
      </c>
      <c r="D1056">
        <v>-91.223020000000005</v>
      </c>
    </row>
    <row r="1057" spans="2:4">
      <c r="B1057">
        <v>1057</v>
      </c>
      <c r="C1057">
        <v>46.110619999999997</v>
      </c>
      <c r="D1057">
        <v>-91.216300000000004</v>
      </c>
    </row>
    <row r="1058" spans="2:4">
      <c r="B1058">
        <v>1058</v>
      </c>
      <c r="C1058">
        <v>46.110619999999997</v>
      </c>
      <c r="D1058">
        <v>-91.215450000000004</v>
      </c>
    </row>
    <row r="1059" spans="2:4">
      <c r="B1059">
        <v>1059</v>
      </c>
      <c r="C1059">
        <v>46.11063</v>
      </c>
      <c r="D1059">
        <v>-91.214609999999993</v>
      </c>
    </row>
    <row r="1060" spans="2:4">
      <c r="B1060">
        <v>1060</v>
      </c>
      <c r="C1060">
        <v>46.110639999999997</v>
      </c>
      <c r="D1060">
        <v>-91.213769999999997</v>
      </c>
    </row>
    <row r="1061" spans="2:4">
      <c r="B1061">
        <v>1061</v>
      </c>
      <c r="C1061">
        <v>46.11065</v>
      </c>
      <c r="D1061">
        <v>-91.21293</v>
      </c>
    </row>
    <row r="1062" spans="2:4">
      <c r="B1062">
        <v>1062</v>
      </c>
      <c r="C1062">
        <v>46.110660000000003</v>
      </c>
      <c r="D1062">
        <v>-91.212090000000003</v>
      </c>
    </row>
    <row r="1063" spans="2:4">
      <c r="B1063">
        <v>1063</v>
      </c>
      <c r="C1063">
        <v>46.110669999999999</v>
      </c>
      <c r="D1063">
        <v>-91.211250000000007</v>
      </c>
    </row>
    <row r="1064" spans="2:4">
      <c r="B1064">
        <v>1064</v>
      </c>
      <c r="C1064">
        <v>46.110680000000002</v>
      </c>
      <c r="D1064">
        <v>-91.210409999999996</v>
      </c>
    </row>
    <row r="1065" spans="2:4">
      <c r="B1065">
        <v>1065</v>
      </c>
      <c r="C1065">
        <v>46.110689999999998</v>
      </c>
      <c r="D1065">
        <v>-91.209569999999999</v>
      </c>
    </row>
    <row r="1066" spans="2:4">
      <c r="B1066">
        <v>1066</v>
      </c>
      <c r="C1066">
        <v>46.110700000000001</v>
      </c>
      <c r="D1066">
        <v>-91.208730000000003</v>
      </c>
    </row>
    <row r="1067" spans="2:4">
      <c r="B1067">
        <v>1067</v>
      </c>
      <c r="C1067">
        <v>46.110709999999997</v>
      </c>
      <c r="D1067">
        <v>-91.207890000000006</v>
      </c>
    </row>
    <row r="1068" spans="2:4">
      <c r="B1068">
        <v>1068</v>
      </c>
      <c r="C1068">
        <v>46.110709999999997</v>
      </c>
      <c r="D1068">
        <v>-91.207049999999995</v>
      </c>
    </row>
    <row r="1069" spans="2:4">
      <c r="B1069">
        <v>1069</v>
      </c>
      <c r="C1069">
        <v>46.110720000000001</v>
      </c>
      <c r="D1069">
        <v>-91.206199999999995</v>
      </c>
    </row>
    <row r="1070" spans="2:4">
      <c r="B1070">
        <v>1070</v>
      </c>
      <c r="C1070">
        <v>46.111080000000001</v>
      </c>
      <c r="D1070">
        <v>-91.227239999999995</v>
      </c>
    </row>
    <row r="1071" spans="2:4">
      <c r="B1071">
        <v>1071</v>
      </c>
      <c r="C1071">
        <v>46.111089999999997</v>
      </c>
      <c r="D1071">
        <v>-91.226399999999998</v>
      </c>
    </row>
    <row r="1072" spans="2:4">
      <c r="B1072">
        <v>1072</v>
      </c>
      <c r="C1072">
        <v>46.1111</v>
      </c>
      <c r="D1072">
        <v>-91.225560000000002</v>
      </c>
    </row>
    <row r="1073" spans="2:4">
      <c r="B1073">
        <v>1073</v>
      </c>
      <c r="C1073">
        <v>46.111109999999996</v>
      </c>
      <c r="D1073">
        <v>-91.224720000000005</v>
      </c>
    </row>
    <row r="1074" spans="2:4">
      <c r="B1074">
        <v>1074</v>
      </c>
      <c r="C1074">
        <v>46.11112</v>
      </c>
      <c r="D1074">
        <v>-91.223879999999994</v>
      </c>
    </row>
    <row r="1075" spans="2:4">
      <c r="B1075">
        <v>1075</v>
      </c>
      <c r="C1075">
        <v>46.111199999999997</v>
      </c>
      <c r="D1075">
        <v>-91.216309999999993</v>
      </c>
    </row>
    <row r="1076" spans="2:4">
      <c r="B1076">
        <v>1076</v>
      </c>
      <c r="C1076">
        <v>46.11121</v>
      </c>
      <c r="D1076">
        <v>-91.215469999999996</v>
      </c>
    </row>
    <row r="1077" spans="2:4">
      <c r="B1077">
        <v>1077</v>
      </c>
      <c r="C1077">
        <v>46.111220000000003</v>
      </c>
      <c r="D1077">
        <v>-91.21463</v>
      </c>
    </row>
    <row r="1078" spans="2:4">
      <c r="B1078">
        <v>1078</v>
      </c>
      <c r="C1078">
        <v>46.111229999999999</v>
      </c>
      <c r="D1078">
        <v>-91.21378</v>
      </c>
    </row>
    <row r="1079" spans="2:4">
      <c r="B1079">
        <v>1079</v>
      </c>
      <c r="C1079">
        <v>46.111240000000002</v>
      </c>
      <c r="D1079">
        <v>-91.212940000000003</v>
      </c>
    </row>
    <row r="1080" spans="2:4">
      <c r="B1080">
        <v>1080</v>
      </c>
      <c r="C1080">
        <v>46.111249999999998</v>
      </c>
      <c r="D1080">
        <v>-91.212100000000007</v>
      </c>
    </row>
    <row r="1081" spans="2:4">
      <c r="B1081">
        <v>1081</v>
      </c>
      <c r="C1081">
        <v>46.111260000000001</v>
      </c>
      <c r="D1081">
        <v>-91.211259999999996</v>
      </c>
    </row>
    <row r="1082" spans="2:4">
      <c r="B1082">
        <v>1082</v>
      </c>
      <c r="C1082">
        <v>46.111260000000001</v>
      </c>
      <c r="D1082">
        <v>-91.210419999999999</v>
      </c>
    </row>
    <row r="1083" spans="2:4">
      <c r="B1083">
        <v>1083</v>
      </c>
      <c r="C1083">
        <v>46.111269999999998</v>
      </c>
      <c r="D1083">
        <v>-91.209580000000003</v>
      </c>
    </row>
    <row r="1084" spans="2:4">
      <c r="B1084">
        <v>1084</v>
      </c>
      <c r="C1084">
        <v>46.111280000000001</v>
      </c>
      <c r="D1084">
        <v>-91.208740000000006</v>
      </c>
    </row>
    <row r="1085" spans="2:4">
      <c r="B1085">
        <v>1085</v>
      </c>
      <c r="C1085">
        <v>46.111289999999997</v>
      </c>
      <c r="D1085">
        <v>-91.207899999999995</v>
      </c>
    </row>
    <row r="1086" spans="2:4">
      <c r="B1086">
        <v>1086</v>
      </c>
      <c r="C1086">
        <v>46.1113</v>
      </c>
      <c r="D1086">
        <v>-91.207059999999998</v>
      </c>
    </row>
    <row r="1087" spans="2:4">
      <c r="B1087">
        <v>1087</v>
      </c>
      <c r="C1087">
        <v>46.111310000000003</v>
      </c>
      <c r="D1087">
        <v>-91.206220000000002</v>
      </c>
    </row>
    <row r="1088" spans="2:4">
      <c r="B1088">
        <v>1088</v>
      </c>
      <c r="C1088">
        <v>46.111669999999997</v>
      </c>
      <c r="D1088">
        <v>-91.227249999999998</v>
      </c>
    </row>
    <row r="1089" spans="2:4">
      <c r="B1089">
        <v>1089</v>
      </c>
      <c r="C1089">
        <v>46.11168</v>
      </c>
      <c r="D1089">
        <v>-91.226410000000001</v>
      </c>
    </row>
    <row r="1090" spans="2:4">
      <c r="B1090">
        <v>1090</v>
      </c>
      <c r="C1090">
        <v>46.111690000000003</v>
      </c>
      <c r="D1090">
        <v>-91.225570000000005</v>
      </c>
    </row>
    <row r="1091" spans="2:4">
      <c r="B1091">
        <v>1091</v>
      </c>
      <c r="C1091">
        <v>46.111699999999999</v>
      </c>
      <c r="D1091">
        <v>-91.224729999999994</v>
      </c>
    </row>
    <row r="1092" spans="2:4">
      <c r="B1092">
        <v>1092</v>
      </c>
      <c r="C1092">
        <v>46.111800000000002</v>
      </c>
      <c r="D1092">
        <v>-91.214640000000003</v>
      </c>
    </row>
    <row r="1093" spans="2:4">
      <c r="B1093">
        <v>1093</v>
      </c>
      <c r="C1093">
        <v>46.111809999999998</v>
      </c>
      <c r="D1093">
        <v>-91.213800000000006</v>
      </c>
    </row>
    <row r="1094" spans="2:4">
      <c r="B1094">
        <v>1094</v>
      </c>
      <c r="C1094">
        <v>46.111820000000002</v>
      </c>
      <c r="D1094">
        <v>-91.212959999999995</v>
      </c>
    </row>
    <row r="1095" spans="2:4">
      <c r="B1095">
        <v>1095</v>
      </c>
      <c r="C1095">
        <v>46.111829999999998</v>
      </c>
      <c r="D1095">
        <v>-91.212119999999999</v>
      </c>
    </row>
    <row r="1096" spans="2:4">
      <c r="B1096">
        <v>1096</v>
      </c>
      <c r="C1096">
        <v>46.111840000000001</v>
      </c>
      <c r="D1096">
        <v>-91.211280000000002</v>
      </c>
    </row>
    <row r="1097" spans="2:4">
      <c r="B1097">
        <v>1097</v>
      </c>
      <c r="C1097">
        <v>46.111849999999997</v>
      </c>
      <c r="D1097">
        <v>-91.210430000000002</v>
      </c>
    </row>
    <row r="1098" spans="2:4">
      <c r="B1098">
        <v>1098</v>
      </c>
      <c r="C1098">
        <v>46.11186</v>
      </c>
      <c r="D1098">
        <v>-91.209590000000006</v>
      </c>
    </row>
    <row r="1099" spans="2:4">
      <c r="B1099">
        <v>1099</v>
      </c>
      <c r="C1099">
        <v>46.111870000000003</v>
      </c>
      <c r="D1099">
        <v>-91.208749999999995</v>
      </c>
    </row>
    <row r="1100" spans="2:4">
      <c r="B1100">
        <v>1100</v>
      </c>
      <c r="C1100">
        <v>46.111870000000003</v>
      </c>
      <c r="D1100">
        <v>-91.207909999999998</v>
      </c>
    </row>
    <row r="1101" spans="2:4">
      <c r="B1101">
        <v>1101</v>
      </c>
      <c r="C1101">
        <v>46.111879999999999</v>
      </c>
      <c r="D1101">
        <v>-91.207070000000002</v>
      </c>
    </row>
    <row r="1102" spans="2:4">
      <c r="B1102">
        <v>1102</v>
      </c>
      <c r="C1102">
        <v>46.111890000000002</v>
      </c>
      <c r="D1102">
        <v>-91.206230000000005</v>
      </c>
    </row>
    <row r="1103" spans="2:4">
      <c r="B1103">
        <v>1103</v>
      </c>
      <c r="C1103">
        <v>46.111899999999999</v>
      </c>
      <c r="D1103">
        <v>-91.205389999999994</v>
      </c>
    </row>
    <row r="1104" spans="2:4">
      <c r="B1104">
        <v>1104</v>
      </c>
      <c r="C1104">
        <v>46.111910000000002</v>
      </c>
      <c r="D1104">
        <v>-91.204549999999998</v>
      </c>
    </row>
    <row r="1105" spans="2:4">
      <c r="B1105">
        <v>1105</v>
      </c>
      <c r="C1105">
        <v>46.112270000000002</v>
      </c>
      <c r="D1105">
        <v>-91.225579999999994</v>
      </c>
    </row>
    <row r="1106" spans="2:4">
      <c r="B1106">
        <v>1106</v>
      </c>
      <c r="C1106">
        <v>46.112279999999998</v>
      </c>
      <c r="D1106">
        <v>-91.224739999999997</v>
      </c>
    </row>
    <row r="1107" spans="2:4">
      <c r="B1107">
        <v>1107</v>
      </c>
      <c r="C1107">
        <v>46.112389999999998</v>
      </c>
      <c r="D1107">
        <v>-91.214650000000006</v>
      </c>
    </row>
    <row r="1108" spans="2:4">
      <c r="B1108">
        <v>1108</v>
      </c>
      <c r="C1108">
        <v>46.112400000000001</v>
      </c>
      <c r="D1108">
        <v>-91.213809999999995</v>
      </c>
    </row>
    <row r="1109" spans="2:4">
      <c r="B1109">
        <v>1109</v>
      </c>
      <c r="C1109">
        <v>46.112409999999997</v>
      </c>
      <c r="D1109">
        <v>-91.212969999999999</v>
      </c>
    </row>
    <row r="1110" spans="2:4">
      <c r="B1110">
        <v>1110</v>
      </c>
      <c r="C1110">
        <v>46.11242</v>
      </c>
      <c r="D1110">
        <v>-91.212130000000002</v>
      </c>
    </row>
    <row r="1111" spans="2:4">
      <c r="B1111">
        <v>1111</v>
      </c>
      <c r="C1111">
        <v>46.11242</v>
      </c>
      <c r="D1111">
        <v>-91.211290000000005</v>
      </c>
    </row>
    <row r="1112" spans="2:4">
      <c r="B1112">
        <v>1112</v>
      </c>
      <c r="C1112">
        <v>46.112430000000003</v>
      </c>
      <c r="D1112">
        <v>-91.210449999999994</v>
      </c>
    </row>
    <row r="1113" spans="2:4">
      <c r="B1113">
        <v>1113</v>
      </c>
      <c r="C1113">
        <v>46.112439999999999</v>
      </c>
      <c r="D1113">
        <v>-91.209609999999998</v>
      </c>
    </row>
    <row r="1114" spans="2:4">
      <c r="B1114">
        <v>1114</v>
      </c>
      <c r="C1114">
        <v>46.112450000000003</v>
      </c>
      <c r="D1114">
        <v>-91.208759999999998</v>
      </c>
    </row>
    <row r="1115" spans="2:4">
      <c r="B1115">
        <v>1115</v>
      </c>
      <c r="C1115">
        <v>46.112459999999999</v>
      </c>
      <c r="D1115">
        <v>-91.207920000000001</v>
      </c>
    </row>
    <row r="1116" spans="2:4">
      <c r="B1116">
        <v>1116</v>
      </c>
      <c r="C1116">
        <v>46.112470000000002</v>
      </c>
      <c r="D1116">
        <v>-91.207080000000005</v>
      </c>
    </row>
    <row r="1117" spans="2:4">
      <c r="B1117">
        <v>1117</v>
      </c>
      <c r="C1117">
        <v>46.112479999999998</v>
      </c>
      <c r="D1117">
        <v>-91.206239999999994</v>
      </c>
    </row>
    <row r="1118" spans="2:4">
      <c r="B1118">
        <v>1118</v>
      </c>
      <c r="C1118">
        <v>46.112490000000001</v>
      </c>
      <c r="D1118">
        <v>-91.205399999999997</v>
      </c>
    </row>
    <row r="1119" spans="2:4">
      <c r="B1119">
        <v>1119</v>
      </c>
      <c r="C1119">
        <v>46.112499999999997</v>
      </c>
      <c r="D1119">
        <v>-91.204560000000001</v>
      </c>
    </row>
    <row r="1120" spans="2:4">
      <c r="B1120">
        <v>1120</v>
      </c>
      <c r="C1120">
        <v>46.11298</v>
      </c>
      <c r="D1120">
        <v>-91.213819999999998</v>
      </c>
    </row>
    <row r="1121" spans="2:4">
      <c r="B1121">
        <v>1121</v>
      </c>
      <c r="C1121">
        <v>46.112990000000003</v>
      </c>
      <c r="D1121">
        <v>-91.212980000000002</v>
      </c>
    </row>
    <row r="1122" spans="2:4">
      <c r="B1122">
        <v>1122</v>
      </c>
      <c r="C1122">
        <v>46.113</v>
      </c>
      <c r="D1122">
        <v>-91.212140000000005</v>
      </c>
    </row>
    <row r="1123" spans="2:4">
      <c r="B1123">
        <v>1123</v>
      </c>
      <c r="C1123">
        <v>46.113010000000003</v>
      </c>
      <c r="D1123">
        <v>-91.211299999999994</v>
      </c>
    </row>
    <row r="1124" spans="2:4">
      <c r="B1124">
        <v>1124</v>
      </c>
      <c r="C1124">
        <v>46.113019999999999</v>
      </c>
      <c r="D1124">
        <v>-91.210459999999998</v>
      </c>
    </row>
    <row r="1125" spans="2:4">
      <c r="B1125">
        <v>1125</v>
      </c>
      <c r="C1125">
        <v>46.113030000000002</v>
      </c>
      <c r="D1125">
        <v>-91.209620000000001</v>
      </c>
    </row>
    <row r="1126" spans="2:4">
      <c r="B1126">
        <v>1126</v>
      </c>
      <c r="C1126">
        <v>46.113039999999998</v>
      </c>
      <c r="D1126">
        <v>-91.208780000000004</v>
      </c>
    </row>
    <row r="1127" spans="2:4">
      <c r="B1127">
        <v>1127</v>
      </c>
      <c r="C1127">
        <v>46.113039999999998</v>
      </c>
      <c r="D1127">
        <v>-91.207939999999994</v>
      </c>
    </row>
    <row r="1128" spans="2:4">
      <c r="B1128">
        <v>1128</v>
      </c>
      <c r="C1128">
        <v>46.113050000000001</v>
      </c>
      <c r="D1128">
        <v>-91.207099999999997</v>
      </c>
    </row>
    <row r="1129" spans="2:4">
      <c r="B1129">
        <v>1129</v>
      </c>
      <c r="C1129">
        <v>46.113059999999997</v>
      </c>
      <c r="D1129">
        <v>-91.20626</v>
      </c>
    </row>
    <row r="1130" spans="2:4">
      <c r="B1130">
        <v>1130</v>
      </c>
      <c r="C1130">
        <v>46.11307</v>
      </c>
      <c r="D1130">
        <v>-91.205410000000001</v>
      </c>
    </row>
    <row r="1131" spans="2:4">
      <c r="B1131">
        <v>1131</v>
      </c>
      <c r="C1131">
        <v>46.113590000000002</v>
      </c>
      <c r="D1131">
        <v>-91.211309999999997</v>
      </c>
    </row>
    <row r="1132" spans="2:4">
      <c r="B1132">
        <v>1132</v>
      </c>
      <c r="C1132">
        <v>46.113599999999998</v>
      </c>
      <c r="D1132">
        <v>-91.210470000000001</v>
      </c>
    </row>
    <row r="1133" spans="2:4">
      <c r="B1133">
        <v>1133</v>
      </c>
      <c r="C1133">
        <v>46.113610000000001</v>
      </c>
      <c r="D1133">
        <v>-91.209630000000004</v>
      </c>
    </row>
    <row r="1134" spans="2:4">
      <c r="B1134">
        <v>1134</v>
      </c>
      <c r="C1134">
        <v>46.113619999999997</v>
      </c>
      <c r="D1134">
        <v>-91.208789999999993</v>
      </c>
    </row>
    <row r="1135" spans="2:4">
      <c r="B1135">
        <v>1135</v>
      </c>
      <c r="C1135">
        <v>46.113630000000001</v>
      </c>
      <c r="D1135">
        <v>-91.207949999999997</v>
      </c>
    </row>
    <row r="1136" spans="2:4">
      <c r="B1136">
        <v>1136</v>
      </c>
      <c r="C1136">
        <v>46.113639999999997</v>
      </c>
      <c r="D1136">
        <v>-91.20711</v>
      </c>
    </row>
    <row r="1137" spans="2:4">
      <c r="B1137">
        <v>1137</v>
      </c>
      <c r="C1137">
        <v>46.11365</v>
      </c>
      <c r="D1137">
        <v>-91.206270000000004</v>
      </c>
    </row>
    <row r="1138" spans="2:4">
      <c r="B1138">
        <v>1138</v>
      </c>
      <c r="C1138">
        <v>46.113660000000003</v>
      </c>
      <c r="D1138">
        <v>-91.205430000000007</v>
      </c>
    </row>
    <row r="1139" spans="2:4">
      <c r="B1139">
        <v>1139</v>
      </c>
      <c r="C1139">
        <v>46.114190000000001</v>
      </c>
      <c r="D1139">
        <v>-91.210489999999993</v>
      </c>
    </row>
    <row r="1140" spans="2:4">
      <c r="B1140">
        <v>1140</v>
      </c>
      <c r="C1140">
        <v>46.114199999999997</v>
      </c>
      <c r="D1140">
        <v>-91.209649999999996</v>
      </c>
    </row>
    <row r="1141" spans="2:4">
      <c r="B1141">
        <v>1141</v>
      </c>
      <c r="C1141">
        <v>46.11421</v>
      </c>
      <c r="D1141">
        <v>-91.208799999999997</v>
      </c>
    </row>
    <row r="1142" spans="2:4">
      <c r="B1142">
        <v>1142</v>
      </c>
      <c r="C1142">
        <v>46.114220000000003</v>
      </c>
      <c r="D1142">
        <v>-91.20796</v>
      </c>
    </row>
    <row r="1143" spans="2:4">
      <c r="B1143">
        <v>1143</v>
      </c>
      <c r="C1143">
        <v>46.114220000000003</v>
      </c>
      <c r="D1143">
        <v>-91.207120000000003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2017 CLP Mapping Data</vt:lpstr>
      <vt:lpstr>2012 CLP Mapping Data</vt:lpstr>
      <vt:lpstr>ENTRY </vt:lpstr>
      <vt:lpstr>2017 CLP BOAT SURVEY</vt:lpstr>
      <vt:lpstr>STATS</vt:lpstr>
      <vt:lpstr>2017 Stats Summary</vt:lpstr>
      <vt:lpstr>2012 Stats Summary</vt:lpstr>
      <vt:lpstr>MAX DEPTH GRAPH</vt:lpstr>
      <vt:lpstr>GPS Coordinates</vt:lpstr>
      <vt:lpstr>'2012 CLP Mapping Data'!Print_Area</vt:lpstr>
      <vt:lpstr>'2012 Stats Summary'!Print_Area</vt:lpstr>
      <vt:lpstr>'2017 CLP BOAT SURVEY'!Print_Area</vt:lpstr>
      <vt:lpstr>'2017 CLP Mapping Data'!Print_Area</vt:lpstr>
      <vt:lpstr>'2017 Stats Summary'!Print_Area</vt:lpstr>
      <vt:lpstr>'ENTRY '!Print_Area</vt:lpstr>
      <vt:lpstr>STATS!Print_Area</vt:lpstr>
    </vt:vector>
  </TitlesOfParts>
  <Company>University of Wisconsin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knight</dc:creator>
  <cp:lastModifiedBy>Matt</cp:lastModifiedBy>
  <cp:lastPrinted>2009-11-02T19:37:36Z</cp:lastPrinted>
  <dcterms:created xsi:type="dcterms:W3CDTF">2004-09-23T19:27:36Z</dcterms:created>
  <dcterms:modified xsi:type="dcterms:W3CDTF">2018-09-18T12:36:52Z</dcterms:modified>
</cp:coreProperties>
</file>