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0" yWindow="60" windowWidth="19095" windowHeight="8865" tabRatio="630" activeTab="4"/>
  </bookViews>
  <sheets>
    <sheet name="62317Mapping Data" sheetId="27" r:id="rId1"/>
    <sheet name="READ ME" sheetId="16" r:id="rId2"/>
    <sheet name="ENTRY " sheetId="11" r:id="rId3"/>
    <sheet name="BOAT SURVEY" sheetId="19" r:id="rId4"/>
    <sheet name="STATS" sheetId="15" r:id="rId5"/>
    <sheet name="MAX DEPTH GRAPH" sheetId="25" r:id="rId6"/>
  </sheets>
  <definedNames>
    <definedName name="_xlnm.Print_Area" localSheetId="0">'62317Mapping Data'!$A$1:$AI$24</definedName>
    <definedName name="_xlnm.Print_Area" localSheetId="3">'BOAT SURVEY'!$A$1:$C$15</definedName>
    <definedName name="_xlnm.Print_Area" localSheetId="2">'ENTRY '!$A$1:$AJ$24</definedName>
    <definedName name="_xlnm.Print_Area" localSheetId="4">STATS!$B$1:$E$35</definedName>
  </definedNames>
  <calcPr calcId="125725"/>
</workbook>
</file>

<file path=xl/calcChain.xml><?xml version="1.0" encoding="utf-8"?>
<calcChain xmlns="http://schemas.openxmlformats.org/spreadsheetml/2006/main">
  <c r="C600" i="27"/>
  <c r="B600"/>
  <c r="A600"/>
  <c r="F600" s="1"/>
  <c r="C599"/>
  <c r="B599"/>
  <c r="A599"/>
  <c r="F599" s="1"/>
  <c r="C598"/>
  <c r="B598"/>
  <c r="A598"/>
  <c r="F598" s="1"/>
  <c r="C597"/>
  <c r="B597"/>
  <c r="A597"/>
  <c r="F597" s="1"/>
  <c r="C596"/>
  <c r="B596"/>
  <c r="A596"/>
  <c r="F596" s="1"/>
  <c r="C595"/>
  <c r="B595"/>
  <c r="A595"/>
  <c r="F595" s="1"/>
  <c r="C594"/>
  <c r="B594"/>
  <c r="A594"/>
  <c r="F594" s="1"/>
  <c r="C593"/>
  <c r="B593"/>
  <c r="A593"/>
  <c r="F593" s="1"/>
  <c r="C592"/>
  <c r="B592"/>
  <c r="A592"/>
  <c r="F592" s="1"/>
  <c r="C591"/>
  <c r="B591"/>
  <c r="A591"/>
  <c r="F591" s="1"/>
  <c r="C590"/>
  <c r="B590"/>
  <c r="A590"/>
  <c r="F590" s="1"/>
  <c r="C589"/>
  <c r="B589"/>
  <c r="A589"/>
  <c r="F589" s="1"/>
  <c r="C588"/>
  <c r="B588"/>
  <c r="A588"/>
  <c r="F588" s="1"/>
  <c r="C587"/>
  <c r="B587"/>
  <c r="A587"/>
  <c r="F587" s="1"/>
  <c r="C586"/>
  <c r="B586"/>
  <c r="A586"/>
  <c r="F586" s="1"/>
  <c r="C585"/>
  <c r="B585"/>
  <c r="A585"/>
  <c r="F585" s="1"/>
  <c r="C584"/>
  <c r="B584"/>
  <c r="A584"/>
  <c r="F584" s="1"/>
  <c r="C583"/>
  <c r="B583"/>
  <c r="A583"/>
  <c r="F583" s="1"/>
  <c r="C582"/>
  <c r="B582"/>
  <c r="A582"/>
  <c r="F582" s="1"/>
  <c r="C581"/>
  <c r="B581"/>
  <c r="A581"/>
  <c r="F581" s="1"/>
  <c r="C580"/>
  <c r="B580"/>
  <c r="A580"/>
  <c r="F580" s="1"/>
  <c r="C579"/>
  <c r="B579"/>
  <c r="A579"/>
  <c r="F579" s="1"/>
  <c r="C578"/>
  <c r="B578"/>
  <c r="A578"/>
  <c r="F578" s="1"/>
  <c r="C577"/>
  <c r="B577"/>
  <c r="A577"/>
  <c r="F577" s="1"/>
  <c r="C576"/>
  <c r="B576"/>
  <c r="A576"/>
  <c r="F576" s="1"/>
  <c r="C575"/>
  <c r="B575"/>
  <c r="A575"/>
  <c r="F575" s="1"/>
  <c r="C574"/>
  <c r="B574"/>
  <c r="A574"/>
  <c r="F574" s="1"/>
  <c r="C573"/>
  <c r="B573"/>
  <c r="A573"/>
  <c r="F573" s="1"/>
  <c r="C572"/>
  <c r="B572"/>
  <c r="A572"/>
  <c r="F572" s="1"/>
  <c r="C571"/>
  <c r="B571"/>
  <c r="A571"/>
  <c r="F571" s="1"/>
  <c r="C570"/>
  <c r="B570"/>
  <c r="A570"/>
  <c r="F570" s="1"/>
  <c r="C569"/>
  <c r="B569"/>
  <c r="A569"/>
  <c r="F569" s="1"/>
  <c r="C568"/>
  <c r="B568"/>
  <c r="A568"/>
  <c r="F568" s="1"/>
  <c r="C567"/>
  <c r="B567"/>
  <c r="A567"/>
  <c r="F567" s="1"/>
  <c r="C566"/>
  <c r="B566"/>
  <c r="A566"/>
  <c r="F566" s="1"/>
  <c r="C565"/>
  <c r="B565"/>
  <c r="A565"/>
  <c r="F565" s="1"/>
  <c r="C564"/>
  <c r="B564"/>
  <c r="A564"/>
  <c r="F564" s="1"/>
  <c r="C563"/>
  <c r="B563"/>
  <c r="A563"/>
  <c r="F563" s="1"/>
  <c r="C562"/>
  <c r="B562"/>
  <c r="A562"/>
  <c r="F562" s="1"/>
  <c r="C561"/>
  <c r="B561"/>
  <c r="A561"/>
  <c r="F561" s="1"/>
  <c r="C560"/>
  <c r="B560"/>
  <c r="A560"/>
  <c r="F560" s="1"/>
  <c r="C559"/>
  <c r="B559"/>
  <c r="A559"/>
  <c r="F559" s="1"/>
  <c r="C558"/>
  <c r="B558"/>
  <c r="A558"/>
  <c r="F558" s="1"/>
  <c r="C557"/>
  <c r="B557"/>
  <c r="A557"/>
  <c r="F557" s="1"/>
  <c r="C556"/>
  <c r="B556"/>
  <c r="A556"/>
  <c r="F556" s="1"/>
  <c r="C555"/>
  <c r="B555"/>
  <c r="A555"/>
  <c r="F555" s="1"/>
  <c r="C554"/>
  <c r="B554"/>
  <c r="A554"/>
  <c r="F554" s="1"/>
  <c r="C553"/>
  <c r="B553"/>
  <c r="A553"/>
  <c r="F553" s="1"/>
  <c r="C552"/>
  <c r="B552"/>
  <c r="A552"/>
  <c r="F552" s="1"/>
  <c r="C551"/>
  <c r="B551"/>
  <c r="A551"/>
  <c r="F551" s="1"/>
  <c r="C550"/>
  <c r="B550"/>
  <c r="A550"/>
  <c r="F550" s="1"/>
  <c r="C549"/>
  <c r="B549"/>
  <c r="A549"/>
  <c r="F549" s="1"/>
  <c r="C548"/>
  <c r="B548"/>
  <c r="A548"/>
  <c r="F548" s="1"/>
  <c r="C547"/>
  <c r="B547"/>
  <c r="A547"/>
  <c r="F547" s="1"/>
  <c r="C546"/>
  <c r="B546"/>
  <c r="A546"/>
  <c r="F546" s="1"/>
  <c r="C545"/>
  <c r="B545"/>
  <c r="A545"/>
  <c r="F545" s="1"/>
  <c r="C544"/>
  <c r="B544"/>
  <c r="A544"/>
  <c r="F544" s="1"/>
  <c r="C543"/>
  <c r="B543"/>
  <c r="A543"/>
  <c r="F543" s="1"/>
  <c r="C542"/>
  <c r="B542"/>
  <c r="A542"/>
  <c r="F542" s="1"/>
  <c r="C541"/>
  <c r="B541"/>
  <c r="A541"/>
  <c r="F541" s="1"/>
  <c r="C540"/>
  <c r="B540"/>
  <c r="A540"/>
  <c r="F540" s="1"/>
  <c r="C539"/>
  <c r="B539"/>
  <c r="A539"/>
  <c r="F539" s="1"/>
  <c r="C538"/>
  <c r="B538"/>
  <c r="A538"/>
  <c r="F538" s="1"/>
  <c r="C537"/>
  <c r="B537"/>
  <c r="A537"/>
  <c r="F537" s="1"/>
  <c r="C536"/>
  <c r="B536"/>
  <c r="A536"/>
  <c r="F536" s="1"/>
  <c r="C535"/>
  <c r="B535"/>
  <c r="A535"/>
  <c r="F535" s="1"/>
  <c r="C534"/>
  <c r="B534"/>
  <c r="A534"/>
  <c r="F534" s="1"/>
  <c r="C533"/>
  <c r="B533"/>
  <c r="A533"/>
  <c r="F533" s="1"/>
  <c r="C532"/>
  <c r="B532"/>
  <c r="A532"/>
  <c r="F532" s="1"/>
  <c r="C531"/>
  <c r="B531"/>
  <c r="A531"/>
  <c r="F531" s="1"/>
  <c r="C530"/>
  <c r="B530"/>
  <c r="A530"/>
  <c r="F530" s="1"/>
  <c r="C529"/>
  <c r="B529"/>
  <c r="A529"/>
  <c r="F529" s="1"/>
  <c r="C528"/>
  <c r="B528"/>
  <c r="A528"/>
  <c r="F528" s="1"/>
  <c r="C527"/>
  <c r="B527"/>
  <c r="A527"/>
  <c r="F527" s="1"/>
  <c r="C526"/>
  <c r="B526"/>
  <c r="A526"/>
  <c r="F526" s="1"/>
  <c r="C525"/>
  <c r="B525"/>
  <c r="A525"/>
  <c r="F525" s="1"/>
  <c r="C524"/>
  <c r="B524"/>
  <c r="A524"/>
  <c r="F524" s="1"/>
  <c r="C523"/>
  <c r="B523"/>
  <c r="A523"/>
  <c r="F523" s="1"/>
  <c r="C522"/>
  <c r="B522"/>
  <c r="A522"/>
  <c r="F522" s="1"/>
  <c r="C521"/>
  <c r="B521"/>
  <c r="A521"/>
  <c r="F521" s="1"/>
  <c r="C520"/>
  <c r="B520"/>
  <c r="A520"/>
  <c r="F520" s="1"/>
  <c r="C519"/>
  <c r="B519"/>
  <c r="A519"/>
  <c r="F519" s="1"/>
  <c r="C518"/>
  <c r="B518"/>
  <c r="A518"/>
  <c r="F518" s="1"/>
  <c r="C517"/>
  <c r="B517"/>
  <c r="A517"/>
  <c r="F517" s="1"/>
  <c r="C516"/>
  <c r="B516"/>
  <c r="A516"/>
  <c r="F516" s="1"/>
  <c r="C515"/>
  <c r="B515"/>
  <c r="A515"/>
  <c r="F515" s="1"/>
  <c r="C514"/>
  <c r="B514"/>
  <c r="A514"/>
  <c r="F514" s="1"/>
  <c r="C513"/>
  <c r="B513"/>
  <c r="A513"/>
  <c r="F513" s="1"/>
  <c r="C512"/>
  <c r="B512"/>
  <c r="A512"/>
  <c r="F512" s="1"/>
  <c r="C511"/>
  <c r="B511"/>
  <c r="A511"/>
  <c r="F511" s="1"/>
  <c r="C510"/>
  <c r="B510"/>
  <c r="A510"/>
  <c r="F510" s="1"/>
  <c r="C509"/>
  <c r="B509"/>
  <c r="A509"/>
  <c r="F509" s="1"/>
  <c r="C508"/>
  <c r="B508"/>
  <c r="A508"/>
  <c r="F508" s="1"/>
  <c r="C507"/>
  <c r="B507"/>
  <c r="A507"/>
  <c r="F507" s="1"/>
  <c r="C506"/>
  <c r="B506"/>
  <c r="A506"/>
  <c r="F506" s="1"/>
  <c r="C505"/>
  <c r="B505"/>
  <c r="A505"/>
  <c r="F505" s="1"/>
  <c r="C504"/>
  <c r="B504"/>
  <c r="A504"/>
  <c r="F504" s="1"/>
  <c r="C503"/>
  <c r="B503"/>
  <c r="A503"/>
  <c r="F503" s="1"/>
  <c r="C502"/>
  <c r="B502"/>
  <c r="A502"/>
  <c r="F502" s="1"/>
  <c r="C501"/>
  <c r="B501"/>
  <c r="A501"/>
  <c r="F501" s="1"/>
  <c r="C500"/>
  <c r="B500"/>
  <c r="A500"/>
  <c r="F500" s="1"/>
  <c r="C499"/>
  <c r="B499"/>
  <c r="A499"/>
  <c r="F499" s="1"/>
  <c r="C498"/>
  <c r="B498"/>
  <c r="A498"/>
  <c r="F498" s="1"/>
  <c r="C497"/>
  <c r="B497"/>
  <c r="A497"/>
  <c r="F497" s="1"/>
  <c r="C496"/>
  <c r="B496"/>
  <c r="A496"/>
  <c r="F496" s="1"/>
  <c r="C495"/>
  <c r="B495"/>
  <c r="A495"/>
  <c r="F495" s="1"/>
  <c r="C494"/>
  <c r="B494"/>
  <c r="A494"/>
  <c r="F494" s="1"/>
  <c r="C493"/>
  <c r="B493"/>
  <c r="A493"/>
  <c r="F493" s="1"/>
  <c r="C492"/>
  <c r="B492"/>
  <c r="A492"/>
  <c r="F492" s="1"/>
  <c r="C491"/>
  <c r="B491"/>
  <c r="A491"/>
  <c r="F491" s="1"/>
  <c r="C490"/>
  <c r="B490"/>
  <c r="A490"/>
  <c r="F490" s="1"/>
  <c r="C489"/>
  <c r="B489"/>
  <c r="A489"/>
  <c r="F489" s="1"/>
  <c r="C488"/>
  <c r="B488"/>
  <c r="A488"/>
  <c r="F488" s="1"/>
  <c r="C487"/>
  <c r="B487"/>
  <c r="A487"/>
  <c r="F487" s="1"/>
  <c r="C486"/>
  <c r="B486"/>
  <c r="A486"/>
  <c r="F486" s="1"/>
  <c r="C485"/>
  <c r="B485"/>
  <c r="A485"/>
  <c r="F485" s="1"/>
  <c r="C484"/>
  <c r="B484"/>
  <c r="A484"/>
  <c r="F484" s="1"/>
  <c r="C483"/>
  <c r="B483"/>
  <c r="A483"/>
  <c r="F483" s="1"/>
  <c r="C482"/>
  <c r="B482"/>
  <c r="A482"/>
  <c r="F482" s="1"/>
  <c r="C481"/>
  <c r="B481"/>
  <c r="A481"/>
  <c r="F481" s="1"/>
  <c r="C480"/>
  <c r="B480"/>
  <c r="A480"/>
  <c r="F480" s="1"/>
  <c r="C479"/>
  <c r="B479"/>
  <c r="A479"/>
  <c r="F479" s="1"/>
  <c r="C478"/>
  <c r="B478"/>
  <c r="A478"/>
  <c r="F478" s="1"/>
  <c r="C477"/>
  <c r="B477"/>
  <c r="A477"/>
  <c r="F477" s="1"/>
  <c r="C476"/>
  <c r="B476"/>
  <c r="A476"/>
  <c r="F476" s="1"/>
  <c r="C475"/>
  <c r="B475"/>
  <c r="A475"/>
  <c r="F475" s="1"/>
  <c r="C474"/>
  <c r="B474"/>
  <c r="A474"/>
  <c r="F474" s="1"/>
  <c r="C473"/>
  <c r="B473"/>
  <c r="A473"/>
  <c r="F473" s="1"/>
  <c r="C472"/>
  <c r="B472"/>
  <c r="A472"/>
  <c r="F472" s="1"/>
  <c r="C471"/>
  <c r="B471"/>
  <c r="A471"/>
  <c r="F471" s="1"/>
  <c r="C470"/>
  <c r="B470"/>
  <c r="A470"/>
  <c r="F470" s="1"/>
  <c r="C469"/>
  <c r="B469"/>
  <c r="A469"/>
  <c r="F469" s="1"/>
  <c r="C468"/>
  <c r="B468"/>
  <c r="A468"/>
  <c r="F468" s="1"/>
  <c r="C467"/>
  <c r="B467"/>
  <c r="A467"/>
  <c r="F467" s="1"/>
  <c r="C466"/>
  <c r="B466"/>
  <c r="A466"/>
  <c r="F466" s="1"/>
  <c r="C465"/>
  <c r="B465"/>
  <c r="A465"/>
  <c r="F465" s="1"/>
  <c r="C464"/>
  <c r="B464"/>
  <c r="A464"/>
  <c r="F464" s="1"/>
  <c r="C463"/>
  <c r="B463"/>
  <c r="A463"/>
  <c r="F463" s="1"/>
  <c r="C462"/>
  <c r="B462"/>
  <c r="A462"/>
  <c r="F462" s="1"/>
  <c r="C461"/>
  <c r="B461"/>
  <c r="A461"/>
  <c r="F461" s="1"/>
  <c r="C460"/>
  <c r="B460"/>
  <c r="A460"/>
  <c r="F460" s="1"/>
  <c r="C459"/>
  <c r="B459"/>
  <c r="A459"/>
  <c r="F459" s="1"/>
  <c r="C458"/>
  <c r="B458"/>
  <c r="A458"/>
  <c r="F458" s="1"/>
  <c r="C457"/>
  <c r="B457"/>
  <c r="A457"/>
  <c r="F457" s="1"/>
  <c r="C456"/>
  <c r="B456"/>
  <c r="A456"/>
  <c r="F456" s="1"/>
  <c r="C455"/>
  <c r="B455"/>
  <c r="A455"/>
  <c r="F455" s="1"/>
  <c r="C454"/>
  <c r="B454"/>
  <c r="A454"/>
  <c r="F454" s="1"/>
  <c r="C453"/>
  <c r="B453"/>
  <c r="A453"/>
  <c r="F453" s="1"/>
  <c r="C452"/>
  <c r="B452"/>
  <c r="A452"/>
  <c r="F452" s="1"/>
  <c r="C451"/>
  <c r="B451"/>
  <c r="A451"/>
  <c r="F451" s="1"/>
  <c r="C450"/>
  <c r="B450"/>
  <c r="A450"/>
  <c r="F450" s="1"/>
  <c r="C449"/>
  <c r="B449"/>
  <c r="A449"/>
  <c r="F449" s="1"/>
  <c r="C448"/>
  <c r="B448"/>
  <c r="A448"/>
  <c r="F448" s="1"/>
  <c r="C447"/>
  <c r="B447"/>
  <c r="A447"/>
  <c r="F447" s="1"/>
  <c r="C446"/>
  <c r="B446"/>
  <c r="A446"/>
  <c r="F446" s="1"/>
  <c r="C445"/>
  <c r="B445"/>
  <c r="A445"/>
  <c r="F445" s="1"/>
  <c r="C444"/>
  <c r="B444"/>
  <c r="A444"/>
  <c r="F444" s="1"/>
  <c r="C443"/>
  <c r="B443"/>
  <c r="A443"/>
  <c r="F443" s="1"/>
  <c r="C442"/>
  <c r="B442"/>
  <c r="A442"/>
  <c r="F442" s="1"/>
  <c r="C441"/>
  <c r="B441"/>
  <c r="A441"/>
  <c r="F441" s="1"/>
  <c r="C440"/>
  <c r="B440"/>
  <c r="A440"/>
  <c r="F440" s="1"/>
  <c r="C439"/>
  <c r="B439"/>
  <c r="A439"/>
  <c r="F439" s="1"/>
  <c r="C438"/>
  <c r="B438"/>
  <c r="A438"/>
  <c r="F438" s="1"/>
  <c r="C437"/>
  <c r="B437"/>
  <c r="A437"/>
  <c r="F437" s="1"/>
  <c r="C436"/>
  <c r="B436"/>
  <c r="A436"/>
  <c r="F436" s="1"/>
  <c r="C435"/>
  <c r="B435"/>
  <c r="A435"/>
  <c r="F435" s="1"/>
  <c r="C434"/>
  <c r="B434"/>
  <c r="A434"/>
  <c r="F434" s="1"/>
  <c r="C433"/>
  <c r="B433"/>
  <c r="A433"/>
  <c r="F433" s="1"/>
  <c r="C432"/>
  <c r="B432"/>
  <c r="A432"/>
  <c r="F432" s="1"/>
  <c r="C431"/>
  <c r="B431"/>
  <c r="A431"/>
  <c r="F431" s="1"/>
  <c r="C430"/>
  <c r="B430"/>
  <c r="A430"/>
  <c r="F430" s="1"/>
  <c r="C429"/>
  <c r="B429"/>
  <c r="A429"/>
  <c r="F429" s="1"/>
  <c r="C428"/>
  <c r="B428"/>
  <c r="A428"/>
  <c r="F428" s="1"/>
  <c r="C427"/>
  <c r="B427"/>
  <c r="A427"/>
  <c r="F427" s="1"/>
  <c r="C426"/>
  <c r="B426"/>
  <c r="A426"/>
  <c r="F426" s="1"/>
  <c r="C425"/>
  <c r="B425"/>
  <c r="A425"/>
  <c r="F425" s="1"/>
  <c r="C424"/>
  <c r="B424"/>
  <c r="A424"/>
  <c r="F424" s="1"/>
  <c r="C423"/>
  <c r="B423"/>
  <c r="A423"/>
  <c r="F423" s="1"/>
  <c r="C422"/>
  <c r="B422"/>
  <c r="A422"/>
  <c r="F422" s="1"/>
  <c r="C421"/>
  <c r="B421"/>
  <c r="A421"/>
  <c r="F421" s="1"/>
  <c r="C420"/>
  <c r="B420"/>
  <c r="A420"/>
  <c r="F420" s="1"/>
  <c r="C419"/>
  <c r="B419"/>
  <c r="A419"/>
  <c r="F419" s="1"/>
  <c r="C418"/>
  <c r="B418"/>
  <c r="A418"/>
  <c r="F418" s="1"/>
  <c r="C417"/>
  <c r="B417"/>
  <c r="A417"/>
  <c r="F417" s="1"/>
  <c r="C416"/>
  <c r="B416"/>
  <c r="A416"/>
  <c r="F416" s="1"/>
  <c r="C415"/>
  <c r="B415"/>
  <c r="A415"/>
  <c r="F415" s="1"/>
  <c r="C414"/>
  <c r="B414"/>
  <c r="A414"/>
  <c r="F414" s="1"/>
  <c r="C413"/>
  <c r="B413"/>
  <c r="A413"/>
  <c r="F413" s="1"/>
  <c r="C412"/>
  <c r="B412"/>
  <c r="A412"/>
  <c r="F412" s="1"/>
  <c r="C411"/>
  <c r="B411"/>
  <c r="A411"/>
  <c r="F411" s="1"/>
  <c r="C410"/>
  <c r="B410"/>
  <c r="A410"/>
  <c r="F410" s="1"/>
  <c r="C409"/>
  <c r="B409"/>
  <c r="A409"/>
  <c r="F409" s="1"/>
  <c r="C408"/>
  <c r="B408"/>
  <c r="A408"/>
  <c r="F408" s="1"/>
  <c r="C407"/>
  <c r="B407"/>
  <c r="A407"/>
  <c r="F407" s="1"/>
  <c r="C406"/>
  <c r="B406"/>
  <c r="A406"/>
  <c r="F406" s="1"/>
  <c r="C405"/>
  <c r="B405"/>
  <c r="A405"/>
  <c r="F405" s="1"/>
  <c r="C404"/>
  <c r="B404"/>
  <c r="A404"/>
  <c r="F404" s="1"/>
  <c r="C403"/>
  <c r="B403"/>
  <c r="A403"/>
  <c r="F403" s="1"/>
  <c r="C402"/>
  <c r="B402"/>
  <c r="A402"/>
  <c r="F402" s="1"/>
  <c r="C401"/>
  <c r="B401"/>
  <c r="A401"/>
  <c r="F401" s="1"/>
  <c r="C400"/>
  <c r="B400"/>
  <c r="A400"/>
  <c r="F400" s="1"/>
  <c r="C399"/>
  <c r="B399"/>
  <c r="A399"/>
  <c r="F399" s="1"/>
  <c r="C398"/>
  <c r="B398"/>
  <c r="A398"/>
  <c r="F398" s="1"/>
  <c r="C397"/>
  <c r="B397"/>
  <c r="A397"/>
  <c r="F397" s="1"/>
  <c r="C396"/>
  <c r="B396"/>
  <c r="A396"/>
  <c r="F396" s="1"/>
  <c r="C395"/>
  <c r="B395"/>
  <c r="A395"/>
  <c r="F395" s="1"/>
  <c r="C394"/>
  <c r="B394"/>
  <c r="A394"/>
  <c r="F394" s="1"/>
  <c r="C393"/>
  <c r="B393"/>
  <c r="A393"/>
  <c r="F393" s="1"/>
  <c r="C392"/>
  <c r="B392"/>
  <c r="A392"/>
  <c r="F392" s="1"/>
  <c r="C391"/>
  <c r="B391"/>
  <c r="A391"/>
  <c r="F391" s="1"/>
  <c r="C390"/>
  <c r="B390"/>
  <c r="A390"/>
  <c r="F390" s="1"/>
  <c r="C389"/>
  <c r="B389"/>
  <c r="A389"/>
  <c r="F389" s="1"/>
  <c r="C388"/>
  <c r="B388"/>
  <c r="A388"/>
  <c r="F388" s="1"/>
  <c r="C387"/>
  <c r="B387"/>
  <c r="A387"/>
  <c r="F387" s="1"/>
  <c r="C386"/>
  <c r="B386"/>
  <c r="A386"/>
  <c r="F386" s="1"/>
  <c r="C385"/>
  <c r="B385"/>
  <c r="A385"/>
  <c r="F385" s="1"/>
  <c r="C384"/>
  <c r="B384"/>
  <c r="A384"/>
  <c r="F384" s="1"/>
  <c r="C383"/>
  <c r="B383"/>
  <c r="A383"/>
  <c r="F383" s="1"/>
  <c r="C382"/>
  <c r="B382"/>
  <c r="A382"/>
  <c r="F382" s="1"/>
  <c r="C381"/>
  <c r="B381"/>
  <c r="A381"/>
  <c r="F381" s="1"/>
  <c r="C380"/>
  <c r="B380"/>
  <c r="A380"/>
  <c r="F380" s="1"/>
  <c r="C379"/>
  <c r="B379"/>
  <c r="A379"/>
  <c r="F379" s="1"/>
  <c r="C378"/>
  <c r="B378"/>
  <c r="A378"/>
  <c r="F378" s="1"/>
  <c r="C377"/>
  <c r="B377"/>
  <c r="A377"/>
  <c r="F377" s="1"/>
  <c r="C376"/>
  <c r="B376"/>
  <c r="A376"/>
  <c r="F376" s="1"/>
  <c r="C375"/>
  <c r="B375"/>
  <c r="A375"/>
  <c r="F375" s="1"/>
  <c r="C374"/>
  <c r="B374"/>
  <c r="A374"/>
  <c r="F374" s="1"/>
  <c r="C373"/>
  <c r="B373"/>
  <c r="A373"/>
  <c r="F373" s="1"/>
  <c r="C372"/>
  <c r="B372"/>
  <c r="A372"/>
  <c r="F372" s="1"/>
  <c r="C371"/>
  <c r="B371"/>
  <c r="A371"/>
  <c r="F371" s="1"/>
  <c r="C370"/>
  <c r="B370"/>
  <c r="A370"/>
  <c r="F370" s="1"/>
  <c r="C369"/>
  <c r="B369"/>
  <c r="A369"/>
  <c r="F369" s="1"/>
  <c r="C368"/>
  <c r="B368"/>
  <c r="A368"/>
  <c r="F368" s="1"/>
  <c r="C367"/>
  <c r="B367"/>
  <c r="A367"/>
  <c r="F367" s="1"/>
  <c r="C366"/>
  <c r="B366"/>
  <c r="A366"/>
  <c r="F366" s="1"/>
  <c r="C365"/>
  <c r="B365"/>
  <c r="A365"/>
  <c r="F365" s="1"/>
  <c r="C364"/>
  <c r="B364"/>
  <c r="A364"/>
  <c r="F364" s="1"/>
  <c r="C363"/>
  <c r="B363"/>
  <c r="A363"/>
  <c r="F363" s="1"/>
  <c r="C362"/>
  <c r="B362"/>
  <c r="A362"/>
  <c r="F362" s="1"/>
  <c r="C361"/>
  <c r="B361"/>
  <c r="A361"/>
  <c r="F361" s="1"/>
  <c r="C360"/>
  <c r="B360"/>
  <c r="A360"/>
  <c r="F360" s="1"/>
  <c r="C359"/>
  <c r="B359"/>
  <c r="A359"/>
  <c r="F359" s="1"/>
  <c r="C358"/>
  <c r="B358"/>
  <c r="A358"/>
  <c r="F358" s="1"/>
  <c r="C357"/>
  <c r="B357"/>
  <c r="A357"/>
  <c r="F357" s="1"/>
  <c r="C356"/>
  <c r="B356"/>
  <c r="A356"/>
  <c r="F356" s="1"/>
  <c r="C355"/>
  <c r="B355"/>
  <c r="A355"/>
  <c r="F355" s="1"/>
  <c r="C354"/>
  <c r="B354"/>
  <c r="A354"/>
  <c r="F354" s="1"/>
  <c r="C353"/>
  <c r="B353"/>
  <c r="A353"/>
  <c r="F353" s="1"/>
  <c r="C352"/>
  <c r="B352"/>
  <c r="A352"/>
  <c r="F352" s="1"/>
  <c r="C351"/>
  <c r="B351"/>
  <c r="A351"/>
  <c r="F351" s="1"/>
  <c r="C350"/>
  <c r="B350"/>
  <c r="A350"/>
  <c r="F350" s="1"/>
  <c r="C349"/>
  <c r="B349"/>
  <c r="A349"/>
  <c r="F349" s="1"/>
  <c r="C348"/>
  <c r="B348"/>
  <c r="A348"/>
  <c r="F348" s="1"/>
  <c r="C347"/>
  <c r="B347"/>
  <c r="A347"/>
  <c r="F347" s="1"/>
  <c r="C346"/>
  <c r="B346"/>
  <c r="A346"/>
  <c r="F346" s="1"/>
  <c r="C345"/>
  <c r="B345"/>
  <c r="A345"/>
  <c r="F345" s="1"/>
  <c r="C344"/>
  <c r="B344"/>
  <c r="A344"/>
  <c r="F344" s="1"/>
  <c r="C343"/>
  <c r="B343"/>
  <c r="A343"/>
  <c r="F343" s="1"/>
  <c r="C342"/>
  <c r="B342"/>
  <c r="A342"/>
  <c r="F342" s="1"/>
  <c r="C341"/>
  <c r="B341"/>
  <c r="A341"/>
  <c r="F341" s="1"/>
  <c r="C340"/>
  <c r="B340"/>
  <c r="A340"/>
  <c r="F340" s="1"/>
  <c r="C339"/>
  <c r="B339"/>
  <c r="A339"/>
  <c r="F339" s="1"/>
  <c r="C338"/>
  <c r="B338"/>
  <c r="A338"/>
  <c r="F338" s="1"/>
  <c r="C337"/>
  <c r="B337"/>
  <c r="A337"/>
  <c r="F337" s="1"/>
  <c r="C336"/>
  <c r="B336"/>
  <c r="A336"/>
  <c r="F336" s="1"/>
  <c r="C335"/>
  <c r="B335"/>
  <c r="A335"/>
  <c r="F335" s="1"/>
  <c r="C334"/>
  <c r="B334"/>
  <c r="A334"/>
  <c r="F334" s="1"/>
  <c r="C333"/>
  <c r="B333"/>
  <c r="A333"/>
  <c r="F333" s="1"/>
  <c r="C332"/>
  <c r="B332"/>
  <c r="A332"/>
  <c r="F332" s="1"/>
  <c r="C331"/>
  <c r="B331"/>
  <c r="A331"/>
  <c r="F331" s="1"/>
  <c r="C330"/>
  <c r="B330"/>
  <c r="A330"/>
  <c r="F330" s="1"/>
  <c r="C329"/>
  <c r="B329"/>
  <c r="A329"/>
  <c r="F329" s="1"/>
  <c r="C328"/>
  <c r="B328"/>
  <c r="A328"/>
  <c r="F328" s="1"/>
  <c r="C327"/>
  <c r="B327"/>
  <c r="A327"/>
  <c r="F327" s="1"/>
  <c r="C326"/>
  <c r="B326"/>
  <c r="A326"/>
  <c r="F326" s="1"/>
  <c r="C325"/>
  <c r="B325"/>
  <c r="A325"/>
  <c r="F325" s="1"/>
  <c r="C324"/>
  <c r="B324"/>
  <c r="A324"/>
  <c r="F324" s="1"/>
  <c r="C323"/>
  <c r="B323"/>
  <c r="A323"/>
  <c r="F323" s="1"/>
  <c r="C322"/>
  <c r="B322"/>
  <c r="A322"/>
  <c r="F322" s="1"/>
  <c r="C321"/>
  <c r="B321"/>
  <c r="A321"/>
  <c r="F321" s="1"/>
  <c r="C320"/>
  <c r="B320"/>
  <c r="A320"/>
  <c r="F320" s="1"/>
  <c r="C319"/>
  <c r="B319"/>
  <c r="A319"/>
  <c r="F319" s="1"/>
  <c r="C318"/>
  <c r="B318"/>
  <c r="A318"/>
  <c r="F318" s="1"/>
  <c r="C317"/>
  <c r="B317"/>
  <c r="A317"/>
  <c r="F317" s="1"/>
  <c r="C316"/>
  <c r="B316"/>
  <c r="A316"/>
  <c r="F316" s="1"/>
  <c r="C315"/>
  <c r="B315"/>
  <c r="A315"/>
  <c r="F315" s="1"/>
  <c r="C314"/>
  <c r="B314"/>
  <c r="A314"/>
  <c r="F314" s="1"/>
  <c r="C313"/>
  <c r="B313"/>
  <c r="A313"/>
  <c r="F313" s="1"/>
  <c r="C312"/>
  <c r="B312"/>
  <c r="A312"/>
  <c r="F312" s="1"/>
  <c r="C311"/>
  <c r="B311"/>
  <c r="A311"/>
  <c r="F311" s="1"/>
  <c r="C310"/>
  <c r="B310"/>
  <c r="A310"/>
  <c r="F310" s="1"/>
  <c r="C309"/>
  <c r="B309"/>
  <c r="A309"/>
  <c r="F309" s="1"/>
  <c r="C308"/>
  <c r="B308"/>
  <c r="A308"/>
  <c r="F308" s="1"/>
  <c r="C307"/>
  <c r="B307"/>
  <c r="A307"/>
  <c r="F307" s="1"/>
  <c r="C306"/>
  <c r="B306"/>
  <c r="A306"/>
  <c r="F306" s="1"/>
  <c r="C305"/>
  <c r="B305"/>
  <c r="A305"/>
  <c r="F305" s="1"/>
  <c r="C304"/>
  <c r="B304"/>
  <c r="A304"/>
  <c r="F304" s="1"/>
  <c r="C303"/>
  <c r="B303"/>
  <c r="A303"/>
  <c r="F303" s="1"/>
  <c r="C302"/>
  <c r="B302"/>
  <c r="A302"/>
  <c r="F302" s="1"/>
  <c r="C301"/>
  <c r="B301"/>
  <c r="A301"/>
  <c r="F301" s="1"/>
  <c r="C300"/>
  <c r="B300"/>
  <c r="A300"/>
  <c r="F300" s="1"/>
  <c r="C299"/>
  <c r="B299"/>
  <c r="A299"/>
  <c r="F299" s="1"/>
  <c r="C298"/>
  <c r="B298"/>
  <c r="A298"/>
  <c r="F298" s="1"/>
  <c r="C297"/>
  <c r="B297"/>
  <c r="A297"/>
  <c r="F297" s="1"/>
  <c r="C296"/>
  <c r="B296"/>
  <c r="A296"/>
  <c r="F296" s="1"/>
  <c r="C295"/>
  <c r="B295"/>
  <c r="A295"/>
  <c r="F295" s="1"/>
  <c r="C294"/>
  <c r="B294"/>
  <c r="A294"/>
  <c r="F294" s="1"/>
  <c r="C293"/>
  <c r="B293"/>
  <c r="A293"/>
  <c r="F293" s="1"/>
  <c r="C292"/>
  <c r="B292"/>
  <c r="A292"/>
  <c r="F292" s="1"/>
  <c r="C291"/>
  <c r="B291"/>
  <c r="A291"/>
  <c r="F291" s="1"/>
  <c r="C290"/>
  <c r="B290"/>
  <c r="A290"/>
  <c r="F290" s="1"/>
  <c r="C289"/>
  <c r="B289"/>
  <c r="A289"/>
  <c r="F289" s="1"/>
  <c r="C288"/>
  <c r="B288"/>
  <c r="A288"/>
  <c r="F288" s="1"/>
  <c r="C287"/>
  <c r="B287"/>
  <c r="A287"/>
  <c r="F287" s="1"/>
  <c r="C286"/>
  <c r="B286"/>
  <c r="A286"/>
  <c r="F286" s="1"/>
  <c r="C285"/>
  <c r="B285"/>
  <c r="A285"/>
  <c r="F285" s="1"/>
  <c r="C284"/>
  <c r="B284"/>
  <c r="A284"/>
  <c r="F284" s="1"/>
  <c r="C283"/>
  <c r="B283"/>
  <c r="A283"/>
  <c r="F283" s="1"/>
  <c r="C282"/>
  <c r="B282"/>
  <c r="A282"/>
  <c r="F282" s="1"/>
  <c r="C281"/>
  <c r="B281"/>
  <c r="A281"/>
  <c r="F281" s="1"/>
  <c r="C280"/>
  <c r="B280"/>
  <c r="A280"/>
  <c r="F280" s="1"/>
  <c r="C279"/>
  <c r="B279"/>
  <c r="A279"/>
  <c r="F279" s="1"/>
  <c r="C278"/>
  <c r="B278"/>
  <c r="A278"/>
  <c r="F278" s="1"/>
  <c r="C277"/>
  <c r="B277"/>
  <c r="A277"/>
  <c r="F277" s="1"/>
  <c r="C276"/>
  <c r="B276"/>
  <c r="A276"/>
  <c r="F276" s="1"/>
  <c r="C275"/>
  <c r="B275"/>
  <c r="A275"/>
  <c r="F275" s="1"/>
  <c r="C274"/>
  <c r="B274"/>
  <c r="A274"/>
  <c r="F274" s="1"/>
  <c r="C273"/>
  <c r="B273"/>
  <c r="A273"/>
  <c r="F273" s="1"/>
  <c r="C272"/>
  <c r="B272"/>
  <c r="A272"/>
  <c r="F272" s="1"/>
  <c r="C271"/>
  <c r="B271"/>
  <c r="A271"/>
  <c r="F271" s="1"/>
  <c r="C270"/>
  <c r="B270"/>
  <c r="A270"/>
  <c r="F270" s="1"/>
  <c r="C269"/>
  <c r="B269"/>
  <c r="A269"/>
  <c r="F269" s="1"/>
  <c r="C268"/>
  <c r="B268"/>
  <c r="A268"/>
  <c r="F268" s="1"/>
  <c r="C267"/>
  <c r="B267"/>
  <c r="A267"/>
  <c r="F267" s="1"/>
  <c r="C266"/>
  <c r="B266"/>
  <c r="A266"/>
  <c r="F266" s="1"/>
  <c r="C265"/>
  <c r="B265"/>
  <c r="A265"/>
  <c r="F265" s="1"/>
  <c r="C264"/>
  <c r="B264"/>
  <c r="A264"/>
  <c r="F264" s="1"/>
  <c r="C263"/>
  <c r="B263"/>
  <c r="A263"/>
  <c r="F263" s="1"/>
  <c r="C262"/>
  <c r="B262"/>
  <c r="A262"/>
  <c r="F262" s="1"/>
  <c r="C261"/>
  <c r="B261"/>
  <c r="A261"/>
  <c r="F261" s="1"/>
  <c r="C260"/>
  <c r="B260"/>
  <c r="A260"/>
  <c r="F260" s="1"/>
  <c r="C259"/>
  <c r="B259"/>
  <c r="A259"/>
  <c r="F259" s="1"/>
  <c r="C258"/>
  <c r="B258"/>
  <c r="A258"/>
  <c r="F258" s="1"/>
  <c r="C257"/>
  <c r="B257"/>
  <c r="A257"/>
  <c r="F257" s="1"/>
  <c r="C256"/>
  <c r="B256"/>
  <c r="A256"/>
  <c r="F256" s="1"/>
  <c r="C255"/>
  <c r="B255"/>
  <c r="A255"/>
  <c r="F255" s="1"/>
  <c r="C254"/>
  <c r="B254"/>
  <c r="A254"/>
  <c r="F254" s="1"/>
  <c r="C253"/>
  <c r="B253"/>
  <c r="A253"/>
  <c r="F253" s="1"/>
  <c r="C252"/>
  <c r="B252"/>
  <c r="A252"/>
  <c r="F252" s="1"/>
  <c r="C251"/>
  <c r="B251"/>
  <c r="A251"/>
  <c r="F251" s="1"/>
  <c r="C250"/>
  <c r="B250"/>
  <c r="A250"/>
  <c r="F250" s="1"/>
  <c r="C249"/>
  <c r="B249"/>
  <c r="A249"/>
  <c r="F249" s="1"/>
  <c r="C248"/>
  <c r="B248"/>
  <c r="A248"/>
  <c r="F248" s="1"/>
  <c r="C247"/>
  <c r="B247"/>
  <c r="A247"/>
  <c r="F247" s="1"/>
  <c r="C246"/>
  <c r="B246"/>
  <c r="A246"/>
  <c r="F246" s="1"/>
  <c r="C245"/>
  <c r="B245"/>
  <c r="A245"/>
  <c r="F245" s="1"/>
  <c r="C244"/>
  <c r="B244"/>
  <c r="A244"/>
  <c r="F244" s="1"/>
  <c r="C243"/>
  <c r="B243"/>
  <c r="A243"/>
  <c r="F243" s="1"/>
  <c r="C242"/>
  <c r="B242"/>
  <c r="A242"/>
  <c r="F242" s="1"/>
  <c r="C241"/>
  <c r="B241"/>
  <c r="A241"/>
  <c r="F241" s="1"/>
  <c r="C240"/>
  <c r="B240"/>
  <c r="A240"/>
  <c r="F240" s="1"/>
  <c r="C239"/>
  <c r="B239"/>
  <c r="A239"/>
  <c r="F239" s="1"/>
  <c r="C238"/>
  <c r="B238"/>
  <c r="A238"/>
  <c r="F238" s="1"/>
  <c r="C237"/>
  <c r="B237"/>
  <c r="A237"/>
  <c r="F237" s="1"/>
  <c r="C236"/>
  <c r="B236"/>
  <c r="A236"/>
  <c r="F236" s="1"/>
  <c r="C235"/>
  <c r="B235"/>
  <c r="A235"/>
  <c r="F235" s="1"/>
  <c r="C234"/>
  <c r="B234"/>
  <c r="A234"/>
  <c r="F234" s="1"/>
  <c r="C233"/>
  <c r="B233"/>
  <c r="A233"/>
  <c r="F233" s="1"/>
  <c r="C232"/>
  <c r="B232"/>
  <c r="A232"/>
  <c r="F232" s="1"/>
  <c r="C231"/>
  <c r="B231"/>
  <c r="A231"/>
  <c r="F231" s="1"/>
  <c r="C230"/>
  <c r="B230"/>
  <c r="A230"/>
  <c r="F230" s="1"/>
  <c r="C229"/>
  <c r="B229"/>
  <c r="A229"/>
  <c r="F229" s="1"/>
  <c r="C228"/>
  <c r="B228"/>
  <c r="A228"/>
  <c r="F228" s="1"/>
  <c r="C227"/>
  <c r="B227"/>
  <c r="A227"/>
  <c r="F227" s="1"/>
  <c r="C226"/>
  <c r="B226"/>
  <c r="A226"/>
  <c r="F226" s="1"/>
  <c r="C225"/>
  <c r="B225"/>
  <c r="A225"/>
  <c r="F225" s="1"/>
  <c r="C224"/>
  <c r="B224"/>
  <c r="A224"/>
  <c r="F224" s="1"/>
  <c r="C223"/>
  <c r="B223"/>
  <c r="A223"/>
  <c r="F223" s="1"/>
  <c r="C222"/>
  <c r="B222"/>
  <c r="A222"/>
  <c r="F222" s="1"/>
  <c r="C221"/>
  <c r="B221"/>
  <c r="A221"/>
  <c r="F221" s="1"/>
  <c r="C220"/>
  <c r="B220"/>
  <c r="A220"/>
  <c r="F220" s="1"/>
  <c r="C219"/>
  <c r="B219"/>
  <c r="A219"/>
  <c r="F219" s="1"/>
  <c r="C218"/>
  <c r="B218"/>
  <c r="A218"/>
  <c r="F218" s="1"/>
  <c r="C217"/>
  <c r="B217"/>
  <c r="A217"/>
  <c r="F217" s="1"/>
  <c r="C216"/>
  <c r="B216"/>
  <c r="A216"/>
  <c r="F216" s="1"/>
  <c r="C215"/>
  <c r="B215"/>
  <c r="A215"/>
  <c r="F215" s="1"/>
  <c r="C214"/>
  <c r="B214"/>
  <c r="A214"/>
  <c r="F214" s="1"/>
  <c r="C213"/>
  <c r="B213"/>
  <c r="A213"/>
  <c r="F213" s="1"/>
  <c r="C212"/>
  <c r="B212"/>
  <c r="A212"/>
  <c r="F212" s="1"/>
  <c r="C211"/>
  <c r="B211"/>
  <c r="A211"/>
  <c r="F211" s="1"/>
  <c r="C210"/>
  <c r="B210"/>
  <c r="A210"/>
  <c r="F210" s="1"/>
  <c r="C209"/>
  <c r="B209"/>
  <c r="A209"/>
  <c r="F209" s="1"/>
  <c r="C208"/>
  <c r="B208"/>
  <c r="A208"/>
  <c r="F208" s="1"/>
  <c r="C207"/>
  <c r="B207"/>
  <c r="A207"/>
  <c r="F207" s="1"/>
  <c r="C206"/>
  <c r="B206"/>
  <c r="A206"/>
  <c r="F206" s="1"/>
  <c r="C205"/>
  <c r="B205"/>
  <c r="A205"/>
  <c r="F205" s="1"/>
  <c r="C204"/>
  <c r="B204"/>
  <c r="A204"/>
  <c r="F204" s="1"/>
  <c r="C203"/>
  <c r="B203"/>
  <c r="A203"/>
  <c r="F203" s="1"/>
  <c r="C202"/>
  <c r="B202"/>
  <c r="A202"/>
  <c r="F202" s="1"/>
  <c r="C201"/>
  <c r="B201"/>
  <c r="A201"/>
  <c r="F201" s="1"/>
  <c r="C200"/>
  <c r="B200"/>
  <c r="A200"/>
  <c r="F200" s="1"/>
  <c r="C199"/>
  <c r="B199"/>
  <c r="A199"/>
  <c r="F199" s="1"/>
  <c r="C198"/>
  <c r="B198"/>
  <c r="A198"/>
  <c r="F198" s="1"/>
  <c r="C197"/>
  <c r="B197"/>
  <c r="A197"/>
  <c r="F197" s="1"/>
  <c r="C196"/>
  <c r="B196"/>
  <c r="A196"/>
  <c r="F196" s="1"/>
  <c r="C195"/>
  <c r="B195"/>
  <c r="A195"/>
  <c r="F195" s="1"/>
  <c r="C194"/>
  <c r="B194"/>
  <c r="A194"/>
  <c r="F194" s="1"/>
  <c r="C193"/>
  <c r="B193"/>
  <c r="A193"/>
  <c r="F193" s="1"/>
  <c r="C192"/>
  <c r="B192"/>
  <c r="A192"/>
  <c r="F192" s="1"/>
  <c r="C191"/>
  <c r="B191"/>
  <c r="A191"/>
  <c r="F191" s="1"/>
  <c r="C190"/>
  <c r="B190"/>
  <c r="A190"/>
  <c r="F190" s="1"/>
  <c r="C189"/>
  <c r="B189"/>
  <c r="A189"/>
  <c r="F189" s="1"/>
  <c r="C188"/>
  <c r="B188"/>
  <c r="A188"/>
  <c r="F188" s="1"/>
  <c r="C187"/>
  <c r="B187"/>
  <c r="A187"/>
  <c r="F187" s="1"/>
  <c r="C186"/>
  <c r="B186"/>
  <c r="A186"/>
  <c r="F186" s="1"/>
  <c r="C185"/>
  <c r="B185"/>
  <c r="A185"/>
  <c r="F185" s="1"/>
  <c r="C184"/>
  <c r="B184"/>
  <c r="A184"/>
  <c r="F184" s="1"/>
  <c r="C183"/>
  <c r="B183"/>
  <c r="A183"/>
  <c r="F183" s="1"/>
  <c r="C182"/>
  <c r="B182"/>
  <c r="A182"/>
  <c r="F182" s="1"/>
  <c r="C181"/>
  <c r="B181"/>
  <c r="A181"/>
  <c r="F181" s="1"/>
  <c r="C180"/>
  <c r="B180"/>
  <c r="A180"/>
  <c r="F180" s="1"/>
  <c r="C179"/>
  <c r="B179"/>
  <c r="A179"/>
  <c r="F179" s="1"/>
  <c r="C178"/>
  <c r="B178"/>
  <c r="A178"/>
  <c r="F178" s="1"/>
  <c r="C177"/>
  <c r="B177"/>
  <c r="A177"/>
  <c r="F177" s="1"/>
  <c r="C176"/>
  <c r="B176"/>
  <c r="A176"/>
  <c r="F176" s="1"/>
  <c r="C175"/>
  <c r="B175"/>
  <c r="A175"/>
  <c r="F175" s="1"/>
  <c r="C174"/>
  <c r="B174"/>
  <c r="A174"/>
  <c r="F174" s="1"/>
  <c r="C173"/>
  <c r="B173"/>
  <c r="A173"/>
  <c r="F173" s="1"/>
  <c r="C172"/>
  <c r="B172"/>
  <c r="A172"/>
  <c r="F172" s="1"/>
  <c r="C171"/>
  <c r="B171"/>
  <c r="A171"/>
  <c r="F171" s="1"/>
  <c r="C170"/>
  <c r="B170"/>
  <c r="A170"/>
  <c r="F170" s="1"/>
  <c r="C169"/>
  <c r="B169"/>
  <c r="A169"/>
  <c r="F169" s="1"/>
  <c r="C168"/>
  <c r="B168"/>
  <c r="A168"/>
  <c r="F168" s="1"/>
  <c r="C167"/>
  <c r="B167"/>
  <c r="A167"/>
  <c r="F167" s="1"/>
  <c r="C166"/>
  <c r="B166"/>
  <c r="A166"/>
  <c r="F166" s="1"/>
  <c r="C165"/>
  <c r="B165"/>
  <c r="A165"/>
  <c r="F165" s="1"/>
  <c r="C164"/>
  <c r="B164"/>
  <c r="A164"/>
  <c r="F164" s="1"/>
  <c r="C163"/>
  <c r="B163"/>
  <c r="A163"/>
  <c r="F163" s="1"/>
  <c r="C162"/>
  <c r="B162"/>
  <c r="A162"/>
  <c r="F162" s="1"/>
  <c r="C161"/>
  <c r="B161"/>
  <c r="A161"/>
  <c r="F161" s="1"/>
  <c r="C160"/>
  <c r="B160"/>
  <c r="A160"/>
  <c r="F160" s="1"/>
  <c r="C159"/>
  <c r="B159"/>
  <c r="A159"/>
  <c r="F159" s="1"/>
  <c r="C158"/>
  <c r="B158"/>
  <c r="A158"/>
  <c r="F158" s="1"/>
  <c r="C157"/>
  <c r="B157"/>
  <c r="A157"/>
  <c r="F157" s="1"/>
  <c r="C156"/>
  <c r="B156"/>
  <c r="A156"/>
  <c r="F156" s="1"/>
  <c r="C155"/>
  <c r="B155"/>
  <c r="A155"/>
  <c r="F155" s="1"/>
  <c r="C154"/>
  <c r="B154"/>
  <c r="A154"/>
  <c r="F154" s="1"/>
  <c r="C153"/>
  <c r="B153"/>
  <c r="A153"/>
  <c r="F153" s="1"/>
  <c r="C152"/>
  <c r="B152"/>
  <c r="A152"/>
  <c r="F152" s="1"/>
  <c r="C151"/>
  <c r="B151"/>
  <c r="A151"/>
  <c r="F151" s="1"/>
  <c r="C150"/>
  <c r="B150"/>
  <c r="A150"/>
  <c r="F150" s="1"/>
  <c r="C149"/>
  <c r="B149"/>
  <c r="A149"/>
  <c r="F149" s="1"/>
  <c r="C148"/>
  <c r="B148"/>
  <c r="A148"/>
  <c r="F148" s="1"/>
  <c r="C147"/>
  <c r="B147"/>
  <c r="A147"/>
  <c r="F147" s="1"/>
  <c r="C146"/>
  <c r="B146"/>
  <c r="A146"/>
  <c r="F146" s="1"/>
  <c r="C145"/>
  <c r="B145"/>
  <c r="A145"/>
  <c r="F145" s="1"/>
  <c r="C144"/>
  <c r="B144"/>
  <c r="A144"/>
  <c r="F144" s="1"/>
  <c r="C143"/>
  <c r="B143"/>
  <c r="A143"/>
  <c r="F143" s="1"/>
  <c r="C142"/>
  <c r="B142"/>
  <c r="A142"/>
  <c r="F142" s="1"/>
  <c r="C141"/>
  <c r="B141"/>
  <c r="A141"/>
  <c r="F141" s="1"/>
  <c r="C140"/>
  <c r="B140"/>
  <c r="A140"/>
  <c r="F140" s="1"/>
  <c r="C139"/>
  <c r="B139"/>
  <c r="A139"/>
  <c r="F139" s="1"/>
  <c r="C138"/>
  <c r="B138"/>
  <c r="A138"/>
  <c r="F138" s="1"/>
  <c r="C137"/>
  <c r="B137"/>
  <c r="A137"/>
  <c r="F137" s="1"/>
  <c r="C136"/>
  <c r="B136"/>
  <c r="A136"/>
  <c r="F136" s="1"/>
  <c r="C135"/>
  <c r="B135"/>
  <c r="A135"/>
  <c r="F135" s="1"/>
  <c r="C134"/>
  <c r="B134"/>
  <c r="A134"/>
  <c r="F134" s="1"/>
  <c r="C133"/>
  <c r="B133"/>
  <c r="A133"/>
  <c r="F133" s="1"/>
  <c r="C132"/>
  <c r="B132"/>
  <c r="A132"/>
  <c r="F132" s="1"/>
  <c r="C131"/>
  <c r="B131"/>
  <c r="A131"/>
  <c r="F131" s="1"/>
  <c r="C130"/>
  <c r="B130"/>
  <c r="A130"/>
  <c r="F130" s="1"/>
  <c r="C129"/>
  <c r="B129"/>
  <c r="A129"/>
  <c r="F129" s="1"/>
  <c r="C128"/>
  <c r="B128"/>
  <c r="A128"/>
  <c r="F128" s="1"/>
  <c r="C127"/>
  <c r="B127"/>
  <c r="A127"/>
  <c r="F127" s="1"/>
  <c r="C126"/>
  <c r="B126"/>
  <c r="A126"/>
  <c r="F126" s="1"/>
  <c r="C125"/>
  <c r="B125"/>
  <c r="A125"/>
  <c r="F125" s="1"/>
  <c r="C124"/>
  <c r="B124"/>
  <c r="A124"/>
  <c r="F124" s="1"/>
  <c r="C123"/>
  <c r="B123"/>
  <c r="A123"/>
  <c r="F123" s="1"/>
  <c r="C122"/>
  <c r="B122"/>
  <c r="A122"/>
  <c r="F122" s="1"/>
  <c r="C121"/>
  <c r="B121"/>
  <c r="A121"/>
  <c r="F121" s="1"/>
  <c r="C120"/>
  <c r="B120"/>
  <c r="A120"/>
  <c r="F120" s="1"/>
  <c r="C119"/>
  <c r="B119"/>
  <c r="A119"/>
  <c r="F119" s="1"/>
  <c r="C118"/>
  <c r="B118"/>
  <c r="A118"/>
  <c r="F118" s="1"/>
  <c r="C117"/>
  <c r="B117"/>
  <c r="A117"/>
  <c r="F117" s="1"/>
  <c r="C116"/>
  <c r="B116"/>
  <c r="A116"/>
  <c r="F116" s="1"/>
  <c r="C115"/>
  <c r="B115"/>
  <c r="A115"/>
  <c r="F115" s="1"/>
  <c r="C114"/>
  <c r="B114"/>
  <c r="A114"/>
  <c r="F114" s="1"/>
  <c r="C113"/>
  <c r="B113"/>
  <c r="A113"/>
  <c r="F113" s="1"/>
  <c r="C112"/>
  <c r="B112"/>
  <c r="A112"/>
  <c r="F112" s="1"/>
  <c r="C111"/>
  <c r="B111"/>
  <c r="A111"/>
  <c r="F111" s="1"/>
  <c r="C110"/>
  <c r="B110"/>
  <c r="A110"/>
  <c r="F110" s="1"/>
  <c r="C109"/>
  <c r="B109"/>
  <c r="A109"/>
  <c r="F109" s="1"/>
  <c r="C108"/>
  <c r="B108"/>
  <c r="A108"/>
  <c r="F108" s="1"/>
  <c r="C107"/>
  <c r="B107"/>
  <c r="A107"/>
  <c r="F107" s="1"/>
  <c r="C106"/>
  <c r="B106"/>
  <c r="A106"/>
  <c r="F106" s="1"/>
  <c r="C105"/>
  <c r="B105"/>
  <c r="A105"/>
  <c r="F105" s="1"/>
  <c r="C104"/>
  <c r="B104"/>
  <c r="A104"/>
  <c r="F104" s="1"/>
  <c r="C103"/>
  <c r="B103"/>
  <c r="A103"/>
  <c r="F103" s="1"/>
  <c r="C102"/>
  <c r="B102"/>
  <c r="A102"/>
  <c r="F102" s="1"/>
  <c r="C101"/>
  <c r="B101"/>
  <c r="A101"/>
  <c r="F101" s="1"/>
  <c r="C100"/>
  <c r="B100"/>
  <c r="A100"/>
  <c r="F100" s="1"/>
  <c r="C99"/>
  <c r="B99"/>
  <c r="A99"/>
  <c r="F99" s="1"/>
  <c r="C98"/>
  <c r="B98"/>
  <c r="A98"/>
  <c r="F98" s="1"/>
  <c r="C97"/>
  <c r="B97"/>
  <c r="A97"/>
  <c r="F97" s="1"/>
  <c r="C96"/>
  <c r="B96"/>
  <c r="A96"/>
  <c r="F96" s="1"/>
  <c r="C95"/>
  <c r="B95"/>
  <c r="A95"/>
  <c r="F95" s="1"/>
  <c r="C94"/>
  <c r="B94"/>
  <c r="A94"/>
  <c r="F94" s="1"/>
  <c r="C93"/>
  <c r="B93"/>
  <c r="A93"/>
  <c r="F93" s="1"/>
  <c r="C92"/>
  <c r="B92"/>
  <c r="A92"/>
  <c r="F92" s="1"/>
  <c r="C91"/>
  <c r="B91"/>
  <c r="A91"/>
  <c r="F91" s="1"/>
  <c r="C90"/>
  <c r="B90"/>
  <c r="A90"/>
  <c r="F90" s="1"/>
  <c r="C89"/>
  <c r="B89"/>
  <c r="A89"/>
  <c r="F89" s="1"/>
  <c r="C88"/>
  <c r="B88"/>
  <c r="A88"/>
  <c r="F88" s="1"/>
  <c r="C87"/>
  <c r="B87"/>
  <c r="A87"/>
  <c r="F87" s="1"/>
  <c r="C86"/>
  <c r="B86"/>
  <c r="A86"/>
  <c r="F86" s="1"/>
  <c r="C85"/>
  <c r="B85"/>
  <c r="A85"/>
  <c r="F85" s="1"/>
  <c r="C84"/>
  <c r="B84"/>
  <c r="A84"/>
  <c r="F84" s="1"/>
  <c r="C83"/>
  <c r="B83"/>
  <c r="A83"/>
  <c r="F83" s="1"/>
  <c r="C82"/>
  <c r="B82"/>
  <c r="A82"/>
  <c r="F82" s="1"/>
  <c r="C81"/>
  <c r="B81"/>
  <c r="A81"/>
  <c r="F81" s="1"/>
  <c r="C80"/>
  <c r="B80"/>
  <c r="A80"/>
  <c r="F80" s="1"/>
  <c r="C79"/>
  <c r="B79"/>
  <c r="A79"/>
  <c r="F79" s="1"/>
  <c r="C78"/>
  <c r="B78"/>
  <c r="A78"/>
  <c r="F78" s="1"/>
  <c r="C77"/>
  <c r="B77"/>
  <c r="A77"/>
  <c r="F77" s="1"/>
  <c r="C76"/>
  <c r="B76"/>
  <c r="A76"/>
  <c r="F76" s="1"/>
  <c r="C75"/>
  <c r="B75"/>
  <c r="A75"/>
  <c r="F75" s="1"/>
  <c r="C74"/>
  <c r="B74"/>
  <c r="A74"/>
  <c r="F74" s="1"/>
  <c r="C73"/>
  <c r="B73"/>
  <c r="A73"/>
  <c r="F73" s="1"/>
  <c r="C72"/>
  <c r="B72"/>
  <c r="A72"/>
  <c r="F72" s="1"/>
  <c r="C71"/>
  <c r="B71"/>
  <c r="A71"/>
  <c r="F71" s="1"/>
  <c r="C70"/>
  <c r="B70"/>
  <c r="A70"/>
  <c r="F70" s="1"/>
  <c r="C69"/>
  <c r="B69"/>
  <c r="A69"/>
  <c r="F69" s="1"/>
  <c r="C68"/>
  <c r="B68"/>
  <c r="A68"/>
  <c r="F68" s="1"/>
  <c r="C67"/>
  <c r="B67"/>
  <c r="A67"/>
  <c r="F67" s="1"/>
  <c r="C66"/>
  <c r="B66"/>
  <c r="A66"/>
  <c r="F66" s="1"/>
  <c r="C65"/>
  <c r="B65"/>
  <c r="A65"/>
  <c r="F65" s="1"/>
  <c r="C64"/>
  <c r="B64"/>
  <c r="A64"/>
  <c r="F64" s="1"/>
  <c r="C63"/>
  <c r="B63"/>
  <c r="A63"/>
  <c r="F63" s="1"/>
  <c r="C62"/>
  <c r="B62"/>
  <c r="A62"/>
  <c r="F62" s="1"/>
  <c r="C61"/>
  <c r="B61"/>
  <c r="A61"/>
  <c r="F61" s="1"/>
  <c r="C60"/>
  <c r="B60"/>
  <c r="A60"/>
  <c r="F60" s="1"/>
  <c r="C59"/>
  <c r="B59"/>
  <c r="A59"/>
  <c r="F59" s="1"/>
  <c r="C58"/>
  <c r="B58"/>
  <c r="A58"/>
  <c r="F58" s="1"/>
  <c r="C57"/>
  <c r="B57"/>
  <c r="A57"/>
  <c r="F57" s="1"/>
  <c r="C56"/>
  <c r="B56"/>
  <c r="A56"/>
  <c r="F56" s="1"/>
  <c r="C55"/>
  <c r="B55"/>
  <c r="A55"/>
  <c r="F55" s="1"/>
  <c r="C54"/>
  <c r="B54"/>
  <c r="A54"/>
  <c r="F54" s="1"/>
  <c r="C53"/>
  <c r="B53"/>
  <c r="A53"/>
  <c r="F53" s="1"/>
  <c r="C52"/>
  <c r="B52"/>
  <c r="A52"/>
  <c r="F52" s="1"/>
  <c r="C51"/>
  <c r="B51"/>
  <c r="A51"/>
  <c r="F51" s="1"/>
  <c r="C50"/>
  <c r="B50"/>
  <c r="A50"/>
  <c r="F50" s="1"/>
  <c r="C49"/>
  <c r="B49"/>
  <c r="A49"/>
  <c r="F49" s="1"/>
  <c r="C48"/>
  <c r="B48"/>
  <c r="A48"/>
  <c r="F48" s="1"/>
  <c r="C47"/>
  <c r="B47"/>
  <c r="A47"/>
  <c r="F47" s="1"/>
  <c r="C46"/>
  <c r="B46"/>
  <c r="A46"/>
  <c r="F46" s="1"/>
  <c r="C45"/>
  <c r="B45"/>
  <c r="A45"/>
  <c r="F45" s="1"/>
  <c r="C44"/>
  <c r="B44"/>
  <c r="A44"/>
  <c r="F44" s="1"/>
  <c r="C43"/>
  <c r="B43"/>
  <c r="A43"/>
  <c r="F43" s="1"/>
  <c r="C42"/>
  <c r="B42"/>
  <c r="A42"/>
  <c r="F42" s="1"/>
  <c r="C41"/>
  <c r="B41"/>
  <c r="A41"/>
  <c r="F41" s="1"/>
  <c r="C40"/>
  <c r="B40"/>
  <c r="A40"/>
  <c r="F40" s="1"/>
  <c r="C39"/>
  <c r="B39"/>
  <c r="A39"/>
  <c r="F39" s="1"/>
  <c r="C38"/>
  <c r="B38"/>
  <c r="A38"/>
  <c r="F38" s="1"/>
  <c r="C37"/>
  <c r="B37"/>
  <c r="A37"/>
  <c r="F37" s="1"/>
  <c r="C36"/>
  <c r="B36"/>
  <c r="A36"/>
  <c r="F36" s="1"/>
  <c r="C35"/>
  <c r="B35"/>
  <c r="A35"/>
  <c r="F35" s="1"/>
  <c r="C34"/>
  <c r="B34"/>
  <c r="A34"/>
  <c r="F34" s="1"/>
  <c r="C33"/>
  <c r="B33"/>
  <c r="A33"/>
  <c r="F33" s="1"/>
  <c r="C32"/>
  <c r="B32"/>
  <c r="A32"/>
  <c r="F32" s="1"/>
  <c r="C31"/>
  <c r="B31"/>
  <c r="A31"/>
  <c r="F31" s="1"/>
  <c r="C30"/>
  <c r="B30"/>
  <c r="A30"/>
  <c r="F30" s="1"/>
  <c r="C29"/>
  <c r="B29"/>
  <c r="A29"/>
  <c r="F29" s="1"/>
  <c r="C28"/>
  <c r="B28"/>
  <c r="A28"/>
  <c r="F28" s="1"/>
  <c r="C27"/>
  <c r="B27"/>
  <c r="A27"/>
  <c r="F27" s="1"/>
  <c r="C26"/>
  <c r="B26"/>
  <c r="A26"/>
  <c r="F26" s="1"/>
  <c r="C25"/>
  <c r="B25"/>
  <c r="A25"/>
  <c r="F25" s="1"/>
  <c r="C24"/>
  <c r="B24"/>
  <c r="A24"/>
  <c r="F24" s="1"/>
  <c r="C23"/>
  <c r="B23"/>
  <c r="A23"/>
  <c r="F23" s="1"/>
  <c r="C22"/>
  <c r="B22"/>
  <c r="A22"/>
  <c r="F22" s="1"/>
  <c r="C21"/>
  <c r="B21"/>
  <c r="A21"/>
  <c r="F21" s="1"/>
  <c r="C20"/>
  <c r="B20"/>
  <c r="A20"/>
  <c r="F20" s="1"/>
  <c r="C19"/>
  <c r="B19"/>
  <c r="A19"/>
  <c r="F19" s="1"/>
  <c r="C18"/>
  <c r="B18"/>
  <c r="A18"/>
  <c r="F18" s="1"/>
  <c r="C17"/>
  <c r="B17"/>
  <c r="A17"/>
  <c r="F17" s="1"/>
  <c r="C16"/>
  <c r="B16"/>
  <c r="A16"/>
  <c r="F16" s="1"/>
  <c r="C15"/>
  <c r="B15"/>
  <c r="A15"/>
  <c r="F15" s="1"/>
  <c r="C14"/>
  <c r="B14"/>
  <c r="A14"/>
  <c r="F14" s="1"/>
  <c r="C13"/>
  <c r="B13"/>
  <c r="A13"/>
  <c r="F13" s="1"/>
  <c r="C12"/>
  <c r="B12"/>
  <c r="A12"/>
  <c r="F12" s="1"/>
  <c r="C11"/>
  <c r="B11"/>
  <c r="A11"/>
  <c r="F11" s="1"/>
  <c r="C10"/>
  <c r="B10"/>
  <c r="A10"/>
  <c r="F10" s="1"/>
  <c r="C9"/>
  <c r="B9"/>
  <c r="A9"/>
  <c r="F9" s="1"/>
  <c r="C8"/>
  <c r="B8"/>
  <c r="A8"/>
  <c r="F8" s="1"/>
  <c r="C7"/>
  <c r="B7"/>
  <c r="A7"/>
  <c r="F7" s="1"/>
  <c r="C6"/>
  <c r="B6"/>
  <c r="A6"/>
  <c r="F6" s="1"/>
  <c r="C5"/>
  <c r="B5"/>
  <c r="A5"/>
  <c r="F5" s="1"/>
  <c r="C4"/>
  <c r="B4"/>
  <c r="A4"/>
  <c r="F4" s="1"/>
  <c r="C3"/>
  <c r="B3"/>
  <c r="A3"/>
  <c r="F3" s="1"/>
  <c r="C2"/>
  <c r="B2"/>
  <c r="A2"/>
  <c r="F2" s="1"/>
  <c r="D2" i="11"/>
  <c r="C2"/>
  <c r="B2"/>
  <c r="G2" s="1"/>
  <c r="C17" i="15"/>
  <c r="D11"/>
  <c r="E11"/>
  <c r="E12" s="1"/>
  <c r="B15" i="11"/>
  <c r="G15" s="1"/>
  <c r="B3"/>
  <c r="G3" s="1"/>
  <c r="B4"/>
  <c r="G4" s="1"/>
  <c r="B5"/>
  <c r="G5" s="1"/>
  <c r="B6"/>
  <c r="G6" s="1"/>
  <c r="B7"/>
  <c r="G7" s="1"/>
  <c r="B8"/>
  <c r="G8" s="1"/>
  <c r="B9"/>
  <c r="G9" s="1"/>
  <c r="B10"/>
  <c r="G10" s="1"/>
  <c r="B11"/>
  <c r="G11" s="1"/>
  <c r="B12"/>
  <c r="G12" s="1"/>
  <c r="B13"/>
  <c r="G13" s="1"/>
  <c r="B14"/>
  <c r="G14" s="1"/>
  <c r="B16"/>
  <c r="G16" s="1"/>
  <c r="B17"/>
  <c r="G17" s="1"/>
  <c r="B18"/>
  <c r="G18" s="1"/>
  <c r="B19"/>
  <c r="G19" s="1"/>
  <c r="B20"/>
  <c r="G20" s="1"/>
  <c r="B21"/>
  <c r="G21" s="1"/>
  <c r="B22"/>
  <c r="G22" s="1"/>
  <c r="B23"/>
  <c r="G23" s="1"/>
  <c r="B24"/>
  <c r="G24" s="1"/>
  <c r="B25"/>
  <c r="G25" s="1"/>
  <c r="B26"/>
  <c r="G26" s="1"/>
  <c r="B27"/>
  <c r="G27" s="1"/>
  <c r="B28"/>
  <c r="G28" s="1"/>
  <c r="B29"/>
  <c r="G29" s="1"/>
  <c r="B30"/>
  <c r="G30" s="1"/>
  <c r="B31"/>
  <c r="G31" s="1"/>
  <c r="B32"/>
  <c r="G32" s="1"/>
  <c r="B33"/>
  <c r="G33" s="1"/>
  <c r="B34"/>
  <c r="G34" s="1"/>
  <c r="B35"/>
  <c r="G35" s="1"/>
  <c r="B36"/>
  <c r="G36" s="1"/>
  <c r="B37"/>
  <c r="G37" s="1"/>
  <c r="B38"/>
  <c r="G38" s="1"/>
  <c r="B39"/>
  <c r="G39" s="1"/>
  <c r="B40"/>
  <c r="G40" s="1"/>
  <c r="B41"/>
  <c r="G41" s="1"/>
  <c r="B42"/>
  <c r="G42" s="1"/>
  <c r="B43"/>
  <c r="G43" s="1"/>
  <c r="B44"/>
  <c r="G44" s="1"/>
  <c r="B45"/>
  <c r="G45" s="1"/>
  <c r="B46"/>
  <c r="G46" s="1"/>
  <c r="B47"/>
  <c r="G47" s="1"/>
  <c r="B48"/>
  <c r="G48" s="1"/>
  <c r="B49"/>
  <c r="G49" s="1"/>
  <c r="B50"/>
  <c r="G50" s="1"/>
  <c r="B51"/>
  <c r="G51" s="1"/>
  <c r="B52"/>
  <c r="G52" s="1"/>
  <c r="B53"/>
  <c r="G53" s="1"/>
  <c r="B54"/>
  <c r="G54" s="1"/>
  <c r="B55"/>
  <c r="G55" s="1"/>
  <c r="B56"/>
  <c r="G56" s="1"/>
  <c r="B57"/>
  <c r="G57" s="1"/>
  <c r="B58"/>
  <c r="G58" s="1"/>
  <c r="B59"/>
  <c r="G59" s="1"/>
  <c r="B60"/>
  <c r="G60" s="1"/>
  <c r="B61"/>
  <c r="G61" s="1"/>
  <c r="B62"/>
  <c r="G62" s="1"/>
  <c r="B63"/>
  <c r="G63" s="1"/>
  <c r="B64"/>
  <c r="G64" s="1"/>
  <c r="B65"/>
  <c r="G65" s="1"/>
  <c r="B66"/>
  <c r="G66" s="1"/>
  <c r="B67"/>
  <c r="G67" s="1"/>
  <c r="B68"/>
  <c r="G68" s="1"/>
  <c r="B69"/>
  <c r="G69" s="1"/>
  <c r="B70"/>
  <c r="G70" s="1"/>
  <c r="B71"/>
  <c r="G71" s="1"/>
  <c r="B72"/>
  <c r="G72" s="1"/>
  <c r="B73"/>
  <c r="G73" s="1"/>
  <c r="B74"/>
  <c r="G74" s="1"/>
  <c r="B75"/>
  <c r="G75" s="1"/>
  <c r="B76"/>
  <c r="G76" s="1"/>
  <c r="B77"/>
  <c r="G77" s="1"/>
  <c r="B78"/>
  <c r="G78" s="1"/>
  <c r="B79"/>
  <c r="G79" s="1"/>
  <c r="B80"/>
  <c r="G80" s="1"/>
  <c r="B81"/>
  <c r="G81" s="1"/>
  <c r="B82"/>
  <c r="G82" s="1"/>
  <c r="B83"/>
  <c r="G83" s="1"/>
  <c r="B84"/>
  <c r="G84" s="1"/>
  <c r="B85"/>
  <c r="G85" s="1"/>
  <c r="B86"/>
  <c r="G86" s="1"/>
  <c r="B87"/>
  <c r="G87" s="1"/>
  <c r="B88"/>
  <c r="G88" s="1"/>
  <c r="B89"/>
  <c r="G89" s="1"/>
  <c r="B90"/>
  <c r="G90" s="1"/>
  <c r="B91"/>
  <c r="G91" s="1"/>
  <c r="B92"/>
  <c r="G92" s="1"/>
  <c r="B93"/>
  <c r="G93" s="1"/>
  <c r="B94"/>
  <c r="G94" s="1"/>
  <c r="B95"/>
  <c r="G95" s="1"/>
  <c r="B96"/>
  <c r="G96" s="1"/>
  <c r="B97"/>
  <c r="G97" s="1"/>
  <c r="B98"/>
  <c r="G98" s="1"/>
  <c r="B99"/>
  <c r="G99" s="1"/>
  <c r="B100"/>
  <c r="G100" s="1"/>
  <c r="B101"/>
  <c r="G101" s="1"/>
  <c r="B102"/>
  <c r="G102" s="1"/>
  <c r="B103"/>
  <c r="G103" s="1"/>
  <c r="B104"/>
  <c r="G104" s="1"/>
  <c r="B105"/>
  <c r="G105" s="1"/>
  <c r="B106"/>
  <c r="G106" s="1"/>
  <c r="B107"/>
  <c r="G107" s="1"/>
  <c r="B108"/>
  <c r="G108" s="1"/>
  <c r="B109"/>
  <c r="G109" s="1"/>
  <c r="B110"/>
  <c r="G110" s="1"/>
  <c r="B111"/>
  <c r="G111" s="1"/>
  <c r="B112"/>
  <c r="G112" s="1"/>
  <c r="B113"/>
  <c r="G113" s="1"/>
  <c r="B114"/>
  <c r="G114" s="1"/>
  <c r="B115"/>
  <c r="G115" s="1"/>
  <c r="B116"/>
  <c r="G116" s="1"/>
  <c r="B117"/>
  <c r="G117" s="1"/>
  <c r="B118"/>
  <c r="G118" s="1"/>
  <c r="B119"/>
  <c r="G119" s="1"/>
  <c r="B120"/>
  <c r="G120" s="1"/>
  <c r="B121"/>
  <c r="G121" s="1"/>
  <c r="B122"/>
  <c r="G122" s="1"/>
  <c r="B123"/>
  <c r="G123" s="1"/>
  <c r="B124"/>
  <c r="G124" s="1"/>
  <c r="B125"/>
  <c r="G125" s="1"/>
  <c r="B126"/>
  <c r="G126" s="1"/>
  <c r="B127"/>
  <c r="G127" s="1"/>
  <c r="B128"/>
  <c r="G128" s="1"/>
  <c r="B129"/>
  <c r="G129" s="1"/>
  <c r="B130"/>
  <c r="G130" s="1"/>
  <c r="B131"/>
  <c r="G131" s="1"/>
  <c r="B132"/>
  <c r="G132" s="1"/>
  <c r="B133"/>
  <c r="G133" s="1"/>
  <c r="B134"/>
  <c r="G134" s="1"/>
  <c r="B135"/>
  <c r="G135" s="1"/>
  <c r="B136"/>
  <c r="G136" s="1"/>
  <c r="B137"/>
  <c r="G137" s="1"/>
  <c r="B138"/>
  <c r="G138" s="1"/>
  <c r="B139"/>
  <c r="G139" s="1"/>
  <c r="B140"/>
  <c r="G140" s="1"/>
  <c r="B141"/>
  <c r="G141" s="1"/>
  <c r="B142"/>
  <c r="G142" s="1"/>
  <c r="B143"/>
  <c r="G143" s="1"/>
  <c r="B144"/>
  <c r="G144" s="1"/>
  <c r="B145"/>
  <c r="G145" s="1"/>
  <c r="B146"/>
  <c r="G146" s="1"/>
  <c r="B147"/>
  <c r="G147" s="1"/>
  <c r="B148"/>
  <c r="G148" s="1"/>
  <c r="B149"/>
  <c r="G149" s="1"/>
  <c r="B150"/>
  <c r="G150" s="1"/>
  <c r="B151"/>
  <c r="G151" s="1"/>
  <c r="B152"/>
  <c r="G152" s="1"/>
  <c r="B153"/>
  <c r="G153" s="1"/>
  <c r="B154"/>
  <c r="G154" s="1"/>
  <c r="B155"/>
  <c r="G155" s="1"/>
  <c r="B156"/>
  <c r="G156" s="1"/>
  <c r="B157"/>
  <c r="G157" s="1"/>
  <c r="B158"/>
  <c r="G158" s="1"/>
  <c r="B159"/>
  <c r="G159" s="1"/>
  <c r="B160"/>
  <c r="G160" s="1"/>
  <c r="B161"/>
  <c r="G161" s="1"/>
  <c r="B162"/>
  <c r="G162" s="1"/>
  <c r="B163"/>
  <c r="G163" s="1"/>
  <c r="B164"/>
  <c r="G164" s="1"/>
  <c r="B165"/>
  <c r="G165" s="1"/>
  <c r="B166"/>
  <c r="G166" s="1"/>
  <c r="B167"/>
  <c r="G167" s="1"/>
  <c r="B168"/>
  <c r="G168" s="1"/>
  <c r="B169"/>
  <c r="G169" s="1"/>
  <c r="B170"/>
  <c r="G170" s="1"/>
  <c r="B171"/>
  <c r="G171" s="1"/>
  <c r="B172"/>
  <c r="G172" s="1"/>
  <c r="B173"/>
  <c r="G173" s="1"/>
  <c r="B174"/>
  <c r="G174" s="1"/>
  <c r="B175"/>
  <c r="G175" s="1"/>
  <c r="B176"/>
  <c r="G176" s="1"/>
  <c r="B177"/>
  <c r="G177" s="1"/>
  <c r="B178"/>
  <c r="G178" s="1"/>
  <c r="B179"/>
  <c r="G179" s="1"/>
  <c r="B180"/>
  <c r="G180" s="1"/>
  <c r="B181"/>
  <c r="G181" s="1"/>
  <c r="B182"/>
  <c r="G182" s="1"/>
  <c r="B183"/>
  <c r="G183" s="1"/>
  <c r="B184"/>
  <c r="G184" s="1"/>
  <c r="B185"/>
  <c r="G185" s="1"/>
  <c r="B186"/>
  <c r="G186" s="1"/>
  <c r="B187"/>
  <c r="G187" s="1"/>
  <c r="B188"/>
  <c r="G188" s="1"/>
  <c r="B189"/>
  <c r="G189" s="1"/>
  <c r="B190"/>
  <c r="G190" s="1"/>
  <c r="B191"/>
  <c r="G191" s="1"/>
  <c r="B192"/>
  <c r="G192" s="1"/>
  <c r="B193"/>
  <c r="G193" s="1"/>
  <c r="B194"/>
  <c r="G194" s="1"/>
  <c r="B195"/>
  <c r="G195" s="1"/>
  <c r="B196"/>
  <c r="G196" s="1"/>
  <c r="B197"/>
  <c r="G197" s="1"/>
  <c r="B198"/>
  <c r="G198" s="1"/>
  <c r="B199"/>
  <c r="G199" s="1"/>
  <c r="B200"/>
  <c r="G200" s="1"/>
  <c r="B201"/>
  <c r="G201" s="1"/>
  <c r="B202"/>
  <c r="G202" s="1"/>
  <c r="B203"/>
  <c r="G203" s="1"/>
  <c r="B204"/>
  <c r="G204" s="1"/>
  <c r="B205"/>
  <c r="G205" s="1"/>
  <c r="B206"/>
  <c r="G206" s="1"/>
  <c r="B207"/>
  <c r="G207" s="1"/>
  <c r="B208"/>
  <c r="G208" s="1"/>
  <c r="B209"/>
  <c r="G209" s="1"/>
  <c r="B210"/>
  <c r="G210" s="1"/>
  <c r="B211"/>
  <c r="G211" s="1"/>
  <c r="B212"/>
  <c r="G212" s="1"/>
  <c r="B213"/>
  <c r="G213" s="1"/>
  <c r="B214"/>
  <c r="G214" s="1"/>
  <c r="B215"/>
  <c r="G215" s="1"/>
  <c r="B216"/>
  <c r="G216" s="1"/>
  <c r="B217"/>
  <c r="G217" s="1"/>
  <c r="B218"/>
  <c r="G218" s="1"/>
  <c r="B219"/>
  <c r="G219" s="1"/>
  <c r="B220"/>
  <c r="G220" s="1"/>
  <c r="B221"/>
  <c r="G221" s="1"/>
  <c r="B222"/>
  <c r="G222" s="1"/>
  <c r="B223"/>
  <c r="G223" s="1"/>
  <c r="B224"/>
  <c r="G224" s="1"/>
  <c r="B225"/>
  <c r="G225" s="1"/>
  <c r="B226"/>
  <c r="G226" s="1"/>
  <c r="B227"/>
  <c r="G227" s="1"/>
  <c r="B228"/>
  <c r="G228" s="1"/>
  <c r="B229"/>
  <c r="G229" s="1"/>
  <c r="B230"/>
  <c r="G230" s="1"/>
  <c r="B231"/>
  <c r="G231" s="1"/>
  <c r="B232"/>
  <c r="G232" s="1"/>
  <c r="B233"/>
  <c r="G233" s="1"/>
  <c r="B234"/>
  <c r="G234" s="1"/>
  <c r="B235"/>
  <c r="G235" s="1"/>
  <c r="B236"/>
  <c r="G236" s="1"/>
  <c r="B237"/>
  <c r="G237" s="1"/>
  <c r="B238"/>
  <c r="G238" s="1"/>
  <c r="B239"/>
  <c r="G239" s="1"/>
  <c r="B240"/>
  <c r="G240" s="1"/>
  <c r="B241"/>
  <c r="G241" s="1"/>
  <c r="B242"/>
  <c r="G242" s="1"/>
  <c r="B243"/>
  <c r="G243" s="1"/>
  <c r="B244"/>
  <c r="G244" s="1"/>
  <c r="B245"/>
  <c r="G245" s="1"/>
  <c r="B246"/>
  <c r="G246" s="1"/>
  <c r="B247"/>
  <c r="G247" s="1"/>
  <c r="B248"/>
  <c r="G248" s="1"/>
  <c r="B249"/>
  <c r="G249" s="1"/>
  <c r="B250"/>
  <c r="G250" s="1"/>
  <c r="B251"/>
  <c r="G251" s="1"/>
  <c r="B252"/>
  <c r="G252" s="1"/>
  <c r="B253"/>
  <c r="G253" s="1"/>
  <c r="B254"/>
  <c r="G254" s="1"/>
  <c r="B255"/>
  <c r="G255" s="1"/>
  <c r="B256"/>
  <c r="G256" s="1"/>
  <c r="B257"/>
  <c r="G257" s="1"/>
  <c r="B258"/>
  <c r="G258" s="1"/>
  <c r="B259"/>
  <c r="G259" s="1"/>
  <c r="B260"/>
  <c r="G260" s="1"/>
  <c r="B261"/>
  <c r="G261" s="1"/>
  <c r="B262"/>
  <c r="G262" s="1"/>
  <c r="B263"/>
  <c r="G263" s="1"/>
  <c r="B264"/>
  <c r="G264" s="1"/>
  <c r="B265"/>
  <c r="G265" s="1"/>
  <c r="B266"/>
  <c r="G266" s="1"/>
  <c r="B267"/>
  <c r="G267" s="1"/>
  <c r="B268"/>
  <c r="G268" s="1"/>
  <c r="B269"/>
  <c r="G269" s="1"/>
  <c r="B270"/>
  <c r="G270" s="1"/>
  <c r="B271"/>
  <c r="G271" s="1"/>
  <c r="B272"/>
  <c r="G272" s="1"/>
  <c r="B273"/>
  <c r="G273" s="1"/>
  <c r="B274"/>
  <c r="G274" s="1"/>
  <c r="B275"/>
  <c r="G275" s="1"/>
  <c r="B276"/>
  <c r="G276" s="1"/>
  <c r="B277"/>
  <c r="G277" s="1"/>
  <c r="B278"/>
  <c r="G278" s="1"/>
  <c r="B279"/>
  <c r="G279" s="1"/>
  <c r="B280"/>
  <c r="G280" s="1"/>
  <c r="B281"/>
  <c r="G281" s="1"/>
  <c r="B282"/>
  <c r="G282" s="1"/>
  <c r="B283"/>
  <c r="G283" s="1"/>
  <c r="B284"/>
  <c r="G284" s="1"/>
  <c r="B285"/>
  <c r="G285" s="1"/>
  <c r="B286"/>
  <c r="G286" s="1"/>
  <c r="B287"/>
  <c r="G287" s="1"/>
  <c r="B288"/>
  <c r="G288" s="1"/>
  <c r="B289"/>
  <c r="G289" s="1"/>
  <c r="B290"/>
  <c r="G290" s="1"/>
  <c r="B291"/>
  <c r="G291" s="1"/>
  <c r="B292"/>
  <c r="G292" s="1"/>
  <c r="B293"/>
  <c r="G293" s="1"/>
  <c r="B294"/>
  <c r="G294" s="1"/>
  <c r="B295"/>
  <c r="G295" s="1"/>
  <c r="B296"/>
  <c r="G296" s="1"/>
  <c r="B297"/>
  <c r="G297" s="1"/>
  <c r="B298"/>
  <c r="G298" s="1"/>
  <c r="B299"/>
  <c r="G299" s="1"/>
  <c r="B300"/>
  <c r="G300" s="1"/>
  <c r="B301"/>
  <c r="G301" s="1"/>
  <c r="B302"/>
  <c r="G302" s="1"/>
  <c r="B303"/>
  <c r="G303" s="1"/>
  <c r="B304"/>
  <c r="G304" s="1"/>
  <c r="B305"/>
  <c r="G305" s="1"/>
  <c r="B306"/>
  <c r="G306" s="1"/>
  <c r="B307"/>
  <c r="G307" s="1"/>
  <c r="B308"/>
  <c r="G308" s="1"/>
  <c r="B309"/>
  <c r="G309" s="1"/>
  <c r="B310"/>
  <c r="G310" s="1"/>
  <c r="B311"/>
  <c r="G311" s="1"/>
  <c r="B312"/>
  <c r="G312" s="1"/>
  <c r="B313"/>
  <c r="G313" s="1"/>
  <c r="B314"/>
  <c r="G314" s="1"/>
  <c r="B315"/>
  <c r="G315" s="1"/>
  <c r="B316"/>
  <c r="G316" s="1"/>
  <c r="B317"/>
  <c r="G317" s="1"/>
  <c r="B318"/>
  <c r="G318" s="1"/>
  <c r="B319"/>
  <c r="G319" s="1"/>
  <c r="B320"/>
  <c r="G320" s="1"/>
  <c r="B321"/>
  <c r="G321" s="1"/>
  <c r="B322"/>
  <c r="G322" s="1"/>
  <c r="B323"/>
  <c r="G323" s="1"/>
  <c r="B324"/>
  <c r="G324" s="1"/>
  <c r="B325"/>
  <c r="G325" s="1"/>
  <c r="B326"/>
  <c r="G326" s="1"/>
  <c r="B327"/>
  <c r="G327" s="1"/>
  <c r="B328"/>
  <c r="G328" s="1"/>
  <c r="B329"/>
  <c r="G329" s="1"/>
  <c r="B330"/>
  <c r="G330" s="1"/>
  <c r="B331"/>
  <c r="G331" s="1"/>
  <c r="B332"/>
  <c r="G332" s="1"/>
  <c r="B333"/>
  <c r="G333" s="1"/>
  <c r="B334"/>
  <c r="G334" s="1"/>
  <c r="B335"/>
  <c r="G335" s="1"/>
  <c r="B336"/>
  <c r="G336" s="1"/>
  <c r="B337"/>
  <c r="G337" s="1"/>
  <c r="B338"/>
  <c r="G338" s="1"/>
  <c r="B339"/>
  <c r="G339" s="1"/>
  <c r="B340"/>
  <c r="G340" s="1"/>
  <c r="B341"/>
  <c r="G341" s="1"/>
  <c r="B342"/>
  <c r="G342" s="1"/>
  <c r="B343"/>
  <c r="G343" s="1"/>
  <c r="B344"/>
  <c r="G344" s="1"/>
  <c r="B345"/>
  <c r="G345" s="1"/>
  <c r="B346"/>
  <c r="G346" s="1"/>
  <c r="B347"/>
  <c r="G347" s="1"/>
  <c r="B348"/>
  <c r="G348" s="1"/>
  <c r="B349"/>
  <c r="G349" s="1"/>
  <c r="B350"/>
  <c r="G350" s="1"/>
  <c r="B351"/>
  <c r="G351" s="1"/>
  <c r="B352"/>
  <c r="G352" s="1"/>
  <c r="B353"/>
  <c r="G353" s="1"/>
  <c r="B354"/>
  <c r="G354" s="1"/>
  <c r="B355"/>
  <c r="G355" s="1"/>
  <c r="B356"/>
  <c r="G356" s="1"/>
  <c r="B357"/>
  <c r="G357" s="1"/>
  <c r="B358"/>
  <c r="G358" s="1"/>
  <c r="B359"/>
  <c r="G359" s="1"/>
  <c r="B360"/>
  <c r="G360" s="1"/>
  <c r="B361"/>
  <c r="G361" s="1"/>
  <c r="B362"/>
  <c r="G362" s="1"/>
  <c r="B363"/>
  <c r="G363" s="1"/>
  <c r="B364"/>
  <c r="G364" s="1"/>
  <c r="B365"/>
  <c r="G365" s="1"/>
  <c r="B366"/>
  <c r="G366" s="1"/>
  <c r="B367"/>
  <c r="G367" s="1"/>
  <c r="B368"/>
  <c r="G368" s="1"/>
  <c r="B369"/>
  <c r="G369" s="1"/>
  <c r="B370"/>
  <c r="G370" s="1"/>
  <c r="B371"/>
  <c r="G371" s="1"/>
  <c r="B372"/>
  <c r="G372" s="1"/>
  <c r="B373"/>
  <c r="G373" s="1"/>
  <c r="B374"/>
  <c r="G374" s="1"/>
  <c r="B375"/>
  <c r="G375" s="1"/>
  <c r="B376"/>
  <c r="G376" s="1"/>
  <c r="B377"/>
  <c r="G377" s="1"/>
  <c r="B378"/>
  <c r="G378" s="1"/>
  <c r="B379"/>
  <c r="G379" s="1"/>
  <c r="B380"/>
  <c r="G380" s="1"/>
  <c r="B381"/>
  <c r="G381" s="1"/>
  <c r="B382"/>
  <c r="G382" s="1"/>
  <c r="B383"/>
  <c r="G383" s="1"/>
  <c r="B384"/>
  <c r="G384" s="1"/>
  <c r="B385"/>
  <c r="G385" s="1"/>
  <c r="B386"/>
  <c r="G386" s="1"/>
  <c r="B387"/>
  <c r="G387" s="1"/>
  <c r="B388"/>
  <c r="G388" s="1"/>
  <c r="B389"/>
  <c r="G389" s="1"/>
  <c r="B390"/>
  <c r="G390" s="1"/>
  <c r="B391"/>
  <c r="G391" s="1"/>
  <c r="B392"/>
  <c r="G392" s="1"/>
  <c r="B393"/>
  <c r="G393" s="1"/>
  <c r="B394"/>
  <c r="G394" s="1"/>
  <c r="B395"/>
  <c r="G395" s="1"/>
  <c r="B396"/>
  <c r="G396" s="1"/>
  <c r="B397"/>
  <c r="G397" s="1"/>
  <c r="B398"/>
  <c r="G398" s="1"/>
  <c r="B399"/>
  <c r="G399" s="1"/>
  <c r="B400"/>
  <c r="G400" s="1"/>
  <c r="B401"/>
  <c r="G401" s="1"/>
  <c r="B402"/>
  <c r="G402" s="1"/>
  <c r="B403"/>
  <c r="G403" s="1"/>
  <c r="B404"/>
  <c r="G404" s="1"/>
  <c r="B405"/>
  <c r="G405" s="1"/>
  <c r="B406"/>
  <c r="G406" s="1"/>
  <c r="B407"/>
  <c r="G407" s="1"/>
  <c r="B408"/>
  <c r="G408" s="1"/>
  <c r="B409"/>
  <c r="G409" s="1"/>
  <c r="B410"/>
  <c r="G410" s="1"/>
  <c r="B411"/>
  <c r="G411" s="1"/>
  <c r="B412"/>
  <c r="G412" s="1"/>
  <c r="B413"/>
  <c r="G413" s="1"/>
  <c r="B414"/>
  <c r="G414" s="1"/>
  <c r="B415"/>
  <c r="G415" s="1"/>
  <c r="B416"/>
  <c r="G416" s="1"/>
  <c r="B417"/>
  <c r="G417" s="1"/>
  <c r="B418"/>
  <c r="G418" s="1"/>
  <c r="B419"/>
  <c r="G419" s="1"/>
  <c r="B420"/>
  <c r="G420" s="1"/>
  <c r="B421"/>
  <c r="G421" s="1"/>
  <c r="B422"/>
  <c r="G422" s="1"/>
  <c r="B423"/>
  <c r="G423" s="1"/>
  <c r="B424"/>
  <c r="G424" s="1"/>
  <c r="B425"/>
  <c r="G425" s="1"/>
  <c r="B426"/>
  <c r="G426" s="1"/>
  <c r="B427"/>
  <c r="G427" s="1"/>
  <c r="B428"/>
  <c r="G428" s="1"/>
  <c r="B429"/>
  <c r="G429" s="1"/>
  <c r="B430"/>
  <c r="G430" s="1"/>
  <c r="B431"/>
  <c r="G431" s="1"/>
  <c r="B432"/>
  <c r="G432" s="1"/>
  <c r="B433"/>
  <c r="G433" s="1"/>
  <c r="B434"/>
  <c r="G434" s="1"/>
  <c r="B435"/>
  <c r="G435" s="1"/>
  <c r="B436"/>
  <c r="G436" s="1"/>
  <c r="B437"/>
  <c r="G437" s="1"/>
  <c r="B438"/>
  <c r="G438" s="1"/>
  <c r="B439"/>
  <c r="G439" s="1"/>
  <c r="B440"/>
  <c r="G440" s="1"/>
  <c r="B441"/>
  <c r="G441" s="1"/>
  <c r="B442"/>
  <c r="G442" s="1"/>
  <c r="B443"/>
  <c r="G443" s="1"/>
  <c r="B444"/>
  <c r="G444" s="1"/>
  <c r="B445"/>
  <c r="G445" s="1"/>
  <c r="B446"/>
  <c r="G446" s="1"/>
  <c r="B447"/>
  <c r="G447" s="1"/>
  <c r="B448"/>
  <c r="G448" s="1"/>
  <c r="B449"/>
  <c r="G449" s="1"/>
  <c r="B450"/>
  <c r="G450" s="1"/>
  <c r="B451"/>
  <c r="G451" s="1"/>
  <c r="B452"/>
  <c r="G452" s="1"/>
  <c r="B453"/>
  <c r="G453" s="1"/>
  <c r="B454"/>
  <c r="G454" s="1"/>
  <c r="B455"/>
  <c r="G455" s="1"/>
  <c r="B456"/>
  <c r="G456" s="1"/>
  <c r="B457"/>
  <c r="G457" s="1"/>
  <c r="B458"/>
  <c r="G458" s="1"/>
  <c r="B459"/>
  <c r="G459" s="1"/>
  <c r="B460"/>
  <c r="G460" s="1"/>
  <c r="B461"/>
  <c r="G461" s="1"/>
  <c r="B462"/>
  <c r="G462" s="1"/>
  <c r="B463"/>
  <c r="G463" s="1"/>
  <c r="B464"/>
  <c r="G464" s="1"/>
  <c r="B465"/>
  <c r="G465" s="1"/>
  <c r="B466"/>
  <c r="G466" s="1"/>
  <c r="B467"/>
  <c r="G467" s="1"/>
  <c r="B468"/>
  <c r="G468" s="1"/>
  <c r="B469"/>
  <c r="G469" s="1"/>
  <c r="B470"/>
  <c r="G470" s="1"/>
  <c r="B471"/>
  <c r="G471" s="1"/>
  <c r="B472"/>
  <c r="G472" s="1"/>
  <c r="B473"/>
  <c r="G473" s="1"/>
  <c r="B474"/>
  <c r="G474" s="1"/>
  <c r="B475"/>
  <c r="G475" s="1"/>
  <c r="B476"/>
  <c r="G476" s="1"/>
  <c r="B477"/>
  <c r="G477" s="1"/>
  <c r="B478"/>
  <c r="G478" s="1"/>
  <c r="B479"/>
  <c r="G479" s="1"/>
  <c r="B480"/>
  <c r="G480" s="1"/>
  <c r="B481"/>
  <c r="G481" s="1"/>
  <c r="B482"/>
  <c r="G482" s="1"/>
  <c r="B483"/>
  <c r="G483" s="1"/>
  <c r="B484"/>
  <c r="G484" s="1"/>
  <c r="B485"/>
  <c r="G485" s="1"/>
  <c r="B486"/>
  <c r="G486" s="1"/>
  <c r="B487"/>
  <c r="G487" s="1"/>
  <c r="B488"/>
  <c r="G488" s="1"/>
  <c r="B489"/>
  <c r="G489" s="1"/>
  <c r="B490"/>
  <c r="G490" s="1"/>
  <c r="B491"/>
  <c r="G491" s="1"/>
  <c r="B492"/>
  <c r="G492" s="1"/>
  <c r="B493"/>
  <c r="G493" s="1"/>
  <c r="B494"/>
  <c r="G494" s="1"/>
  <c r="B495"/>
  <c r="G495" s="1"/>
  <c r="B496"/>
  <c r="G496" s="1"/>
  <c r="B497"/>
  <c r="G497" s="1"/>
  <c r="B498"/>
  <c r="G498" s="1"/>
  <c r="B499"/>
  <c r="G499" s="1"/>
  <c r="B500"/>
  <c r="G500" s="1"/>
  <c r="B501"/>
  <c r="G501" s="1"/>
  <c r="B502"/>
  <c r="G502" s="1"/>
  <c r="B503"/>
  <c r="G503" s="1"/>
  <c r="B504"/>
  <c r="G504" s="1"/>
  <c r="B505"/>
  <c r="G505" s="1"/>
  <c r="B506"/>
  <c r="G506" s="1"/>
  <c r="B507"/>
  <c r="G507" s="1"/>
  <c r="B508"/>
  <c r="G508" s="1"/>
  <c r="B509"/>
  <c r="G509" s="1"/>
  <c r="B510"/>
  <c r="G510" s="1"/>
  <c r="B511"/>
  <c r="G511" s="1"/>
  <c r="B512"/>
  <c r="G512" s="1"/>
  <c r="B513"/>
  <c r="G513" s="1"/>
  <c r="B514"/>
  <c r="G514" s="1"/>
  <c r="B515"/>
  <c r="G515" s="1"/>
  <c r="B516"/>
  <c r="G516" s="1"/>
  <c r="B517"/>
  <c r="G517" s="1"/>
  <c r="B518"/>
  <c r="G518" s="1"/>
  <c r="B519"/>
  <c r="G519" s="1"/>
  <c r="B520"/>
  <c r="G520" s="1"/>
  <c r="B521"/>
  <c r="G521" s="1"/>
  <c r="B522"/>
  <c r="G522" s="1"/>
  <c r="B523"/>
  <c r="G523" s="1"/>
  <c r="B524"/>
  <c r="G524" s="1"/>
  <c r="B525"/>
  <c r="G525" s="1"/>
  <c r="B526"/>
  <c r="G526" s="1"/>
  <c r="B527"/>
  <c r="G527" s="1"/>
  <c r="B528"/>
  <c r="G528" s="1"/>
  <c r="B529"/>
  <c r="G529" s="1"/>
  <c r="B530"/>
  <c r="G530" s="1"/>
  <c r="B531"/>
  <c r="G531" s="1"/>
  <c r="B532"/>
  <c r="G532" s="1"/>
  <c r="B533"/>
  <c r="G533" s="1"/>
  <c r="B534"/>
  <c r="G534" s="1"/>
  <c r="B535"/>
  <c r="G535" s="1"/>
  <c r="B536"/>
  <c r="G536" s="1"/>
  <c r="B537"/>
  <c r="G537" s="1"/>
  <c r="B538"/>
  <c r="G538" s="1"/>
  <c r="B539"/>
  <c r="G539" s="1"/>
  <c r="B540"/>
  <c r="G540" s="1"/>
  <c r="B541"/>
  <c r="G541" s="1"/>
  <c r="B542"/>
  <c r="G542" s="1"/>
  <c r="B543"/>
  <c r="G543" s="1"/>
  <c r="B544"/>
  <c r="G544" s="1"/>
  <c r="B545"/>
  <c r="G545" s="1"/>
  <c r="B546"/>
  <c r="G546" s="1"/>
  <c r="B547"/>
  <c r="G547" s="1"/>
  <c r="B548"/>
  <c r="G548" s="1"/>
  <c r="B549"/>
  <c r="G549" s="1"/>
  <c r="B550"/>
  <c r="G550" s="1"/>
  <c r="B551"/>
  <c r="G551" s="1"/>
  <c r="B552"/>
  <c r="G552" s="1"/>
  <c r="B553"/>
  <c r="G553" s="1"/>
  <c r="B554"/>
  <c r="G554" s="1"/>
  <c r="B555"/>
  <c r="G555" s="1"/>
  <c r="B556"/>
  <c r="G556" s="1"/>
  <c r="B557"/>
  <c r="G557" s="1"/>
  <c r="B558"/>
  <c r="G558" s="1"/>
  <c r="B559"/>
  <c r="G559" s="1"/>
  <c r="B560"/>
  <c r="G560" s="1"/>
  <c r="B561"/>
  <c r="G561" s="1"/>
  <c r="B562"/>
  <c r="G562" s="1"/>
  <c r="B563"/>
  <c r="G563" s="1"/>
  <c r="B564"/>
  <c r="G564" s="1"/>
  <c r="B565"/>
  <c r="G565" s="1"/>
  <c r="B566"/>
  <c r="G566" s="1"/>
  <c r="B567"/>
  <c r="G567" s="1"/>
  <c r="B568"/>
  <c r="G568" s="1"/>
  <c r="B569"/>
  <c r="G569" s="1"/>
  <c r="B570"/>
  <c r="G570" s="1"/>
  <c r="B571"/>
  <c r="G571" s="1"/>
  <c r="B572"/>
  <c r="G572" s="1"/>
  <c r="B573"/>
  <c r="G573" s="1"/>
  <c r="B574"/>
  <c r="G574" s="1"/>
  <c r="B575"/>
  <c r="G575" s="1"/>
  <c r="B576"/>
  <c r="G576" s="1"/>
  <c r="B577"/>
  <c r="G577" s="1"/>
  <c r="B578"/>
  <c r="G578" s="1"/>
  <c r="B579"/>
  <c r="G579" s="1"/>
  <c r="B580"/>
  <c r="G580" s="1"/>
  <c r="B581"/>
  <c r="G581"/>
  <c r="B582"/>
  <c r="G582" s="1"/>
  <c r="B583"/>
  <c r="G583" s="1"/>
  <c r="B584"/>
  <c r="G584" s="1"/>
  <c r="B585"/>
  <c r="G585" s="1"/>
  <c r="B586"/>
  <c r="G586" s="1"/>
  <c r="B587"/>
  <c r="G587" s="1"/>
  <c r="B588"/>
  <c r="G588" s="1"/>
  <c r="B589"/>
  <c r="G589" s="1"/>
  <c r="B590"/>
  <c r="G590" s="1"/>
  <c r="B591"/>
  <c r="G591" s="1"/>
  <c r="B592"/>
  <c r="G592" s="1"/>
  <c r="B593"/>
  <c r="G593" s="1"/>
  <c r="B594"/>
  <c r="G594" s="1"/>
  <c r="B595"/>
  <c r="G595" s="1"/>
  <c r="B596"/>
  <c r="G596" s="1"/>
  <c r="B597"/>
  <c r="G597" s="1"/>
  <c r="B598"/>
  <c r="G598" s="1"/>
  <c r="B599"/>
  <c r="G599" s="1"/>
  <c r="B600"/>
  <c r="G600" s="1"/>
  <c r="E13" i="15"/>
  <c r="D13"/>
  <c r="D3" i="1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B3" i="15"/>
  <c r="B5"/>
  <c r="B2"/>
  <c r="B2" i="19"/>
  <c r="B3"/>
  <c r="B4"/>
  <c r="B5"/>
  <c r="B6"/>
  <c r="B4" i="15"/>
  <c r="C28"/>
  <c r="E14" l="1"/>
  <c r="C32"/>
  <c r="C26"/>
  <c r="C23"/>
  <c r="C12"/>
  <c r="C24"/>
  <c r="C22"/>
  <c r="C33"/>
  <c r="C18"/>
  <c r="D7" s="1"/>
  <c r="B2" i="25"/>
  <c r="B3" s="1"/>
  <c r="D12" i="15"/>
  <c r="D14" s="1"/>
  <c r="G595" i="27" l="1"/>
  <c r="G594"/>
  <c r="G591"/>
  <c r="G590"/>
  <c r="G589"/>
  <c r="G575"/>
  <c r="G574"/>
  <c r="G573"/>
  <c r="G567"/>
  <c r="G566"/>
  <c r="G565"/>
  <c r="G560"/>
  <c r="G559"/>
  <c r="G558"/>
  <c r="G557"/>
  <c r="G552"/>
  <c r="G548"/>
  <c r="G547"/>
  <c r="G546"/>
  <c r="G545"/>
  <c r="G540"/>
  <c r="G536"/>
  <c r="G535"/>
  <c r="G534"/>
  <c r="G533"/>
  <c r="G532"/>
  <c r="G522"/>
  <c r="G521"/>
  <c r="G515"/>
  <c r="G514"/>
  <c r="G513"/>
  <c r="G508"/>
  <c r="G507"/>
  <c r="G506"/>
  <c r="G503"/>
  <c r="G502"/>
  <c r="G496"/>
  <c r="G495"/>
  <c r="G488"/>
  <c r="G484"/>
  <c r="G483"/>
  <c r="G476"/>
  <c r="G472"/>
  <c r="G471"/>
  <c r="G465"/>
  <c r="G444"/>
  <c r="G443"/>
  <c r="G429"/>
  <c r="G425"/>
  <c r="G399"/>
  <c r="G398"/>
  <c r="G397"/>
  <c r="G392"/>
  <c r="G391"/>
  <c r="G390"/>
  <c r="G377"/>
  <c r="G373"/>
  <c r="G366"/>
  <c r="G365"/>
  <c r="G364"/>
  <c r="G354"/>
  <c r="G353"/>
  <c r="G352"/>
  <c r="G342"/>
  <c r="G341"/>
  <c r="G340"/>
  <c r="G336"/>
  <c r="G332"/>
  <c r="G331"/>
  <c r="G330"/>
  <c r="G329"/>
  <c r="G323"/>
  <c r="G322"/>
  <c r="G321"/>
  <c r="G314"/>
  <c r="G313"/>
  <c r="G312"/>
  <c r="G308"/>
  <c r="G307"/>
  <c r="G295"/>
  <c r="G294"/>
  <c r="G293"/>
  <c r="G283"/>
  <c r="G282"/>
  <c r="G281"/>
  <c r="G276"/>
  <c r="G275"/>
  <c r="G274"/>
  <c r="G264"/>
  <c r="G263"/>
  <c r="G259"/>
  <c r="G258"/>
  <c r="G257"/>
  <c r="G252"/>
  <c r="G247"/>
  <c r="G246"/>
  <c r="G245"/>
  <c r="G244"/>
  <c r="G239"/>
  <c r="G238"/>
  <c r="G237"/>
  <c r="G236"/>
  <c r="G231"/>
  <c r="G230"/>
  <c r="G229"/>
  <c r="G228"/>
  <c r="G223"/>
  <c r="G222"/>
  <c r="G221"/>
  <c r="G220"/>
  <c r="G215"/>
  <c r="G214"/>
  <c r="G213"/>
  <c r="G212"/>
  <c r="G207"/>
  <c r="G206"/>
  <c r="G205"/>
  <c r="G204"/>
  <c r="G199"/>
  <c r="G198"/>
  <c r="G197"/>
  <c r="G196"/>
  <c r="G191"/>
  <c r="G190"/>
  <c r="G189"/>
  <c r="G188"/>
  <c r="G183"/>
  <c r="G182"/>
  <c r="G181"/>
  <c r="G180"/>
  <c r="G175"/>
  <c r="G174"/>
  <c r="G173"/>
  <c r="G172"/>
  <c r="G167"/>
  <c r="G166"/>
  <c r="G165"/>
  <c r="G164"/>
  <c r="G159"/>
  <c r="G158"/>
  <c r="G157"/>
  <c r="G156"/>
  <c r="G151"/>
  <c r="G150"/>
  <c r="G149"/>
  <c r="G148"/>
  <c r="G143"/>
  <c r="G142"/>
  <c r="G141"/>
  <c r="G140"/>
  <c r="G137"/>
  <c r="G136"/>
  <c r="G129"/>
  <c r="G128"/>
  <c r="G127"/>
  <c r="G126"/>
  <c r="G115"/>
  <c r="G114"/>
  <c r="G113"/>
  <c r="G112"/>
  <c r="G100"/>
  <c r="G91"/>
  <c r="G90"/>
  <c r="G89"/>
  <c r="G88"/>
  <c r="G86"/>
  <c r="G85"/>
  <c r="G84"/>
  <c r="G79"/>
  <c r="G78"/>
  <c r="G77"/>
  <c r="G76"/>
  <c r="G73"/>
  <c r="G72"/>
  <c r="G65"/>
  <c r="G64"/>
  <c r="G63"/>
  <c r="G62"/>
  <c r="G51"/>
  <c r="G50"/>
  <c r="G49"/>
  <c r="G48"/>
  <c r="G36"/>
  <c r="G27"/>
  <c r="G584"/>
  <c r="G583"/>
  <c r="G582"/>
  <c r="G581"/>
  <c r="G580"/>
  <c r="G562"/>
  <c r="G561"/>
  <c r="G555"/>
  <c r="G554"/>
  <c r="G553"/>
  <c r="G543"/>
  <c r="G542"/>
  <c r="G541"/>
  <c r="G528"/>
  <c r="G524"/>
  <c r="G523"/>
  <c r="G510"/>
  <c r="G509"/>
  <c r="G500"/>
  <c r="G499"/>
  <c r="G498"/>
  <c r="G497"/>
  <c r="G491"/>
  <c r="G490"/>
  <c r="G489"/>
  <c r="G479"/>
  <c r="G478"/>
  <c r="G477"/>
  <c r="G467"/>
  <c r="G466"/>
  <c r="G463"/>
  <c r="G462"/>
  <c r="G461"/>
  <c r="G454"/>
  <c r="G453"/>
  <c r="G452"/>
  <c r="G448"/>
  <c r="G447"/>
  <c r="G446"/>
  <c r="G445"/>
  <c r="G439"/>
  <c r="G438"/>
  <c r="G437"/>
  <c r="G432"/>
  <c r="G431"/>
  <c r="G430"/>
  <c r="G427"/>
  <c r="G426"/>
  <c r="G423"/>
  <c r="G422"/>
  <c r="G421"/>
  <c r="G416"/>
  <c r="G412"/>
  <c r="G408"/>
  <c r="G407"/>
  <c r="G406"/>
  <c r="G405"/>
  <c r="G404"/>
  <c r="G394"/>
  <c r="G393"/>
  <c r="G387"/>
  <c r="G386"/>
  <c r="G385"/>
  <c r="G380"/>
  <c r="G379"/>
  <c r="G378"/>
  <c r="G375"/>
  <c r="G374"/>
  <c r="G368"/>
  <c r="G367"/>
  <c r="G360"/>
  <c r="G356"/>
  <c r="G355"/>
  <c r="G348"/>
  <c r="G344"/>
  <c r="G343"/>
  <c r="G337"/>
  <c r="G316"/>
  <c r="G315"/>
  <c r="G300"/>
  <c r="G290"/>
  <c r="G289"/>
  <c r="G288"/>
  <c r="G278"/>
  <c r="G277"/>
  <c r="G266"/>
  <c r="G265"/>
  <c r="G255"/>
  <c r="G254"/>
  <c r="G253"/>
  <c r="G139"/>
  <c r="G138"/>
  <c r="G131"/>
  <c r="G130"/>
  <c r="G103"/>
  <c r="G102"/>
  <c r="G101"/>
  <c r="G93"/>
  <c r="G92"/>
  <c r="G87"/>
  <c r="G75"/>
  <c r="G74"/>
  <c r="G67"/>
  <c r="G66"/>
  <c r="G39"/>
  <c r="G38"/>
  <c r="G37"/>
  <c r="G29"/>
  <c r="G28"/>
  <c r="G22"/>
  <c r="G21"/>
  <c r="G12"/>
  <c r="G11"/>
  <c r="G6"/>
  <c r="G5"/>
  <c r="G597"/>
  <c r="G596"/>
  <c r="G592"/>
  <c r="G588"/>
  <c r="G587"/>
  <c r="G586"/>
  <c r="G585"/>
  <c r="G576"/>
  <c r="G570"/>
  <c r="G569"/>
  <c r="G568"/>
  <c r="G564"/>
  <c r="G563"/>
  <c r="G551"/>
  <c r="G550"/>
  <c r="G549"/>
  <c r="G539"/>
  <c r="G538"/>
  <c r="G537"/>
  <c r="G531"/>
  <c r="G530"/>
  <c r="G529"/>
  <c r="G517"/>
  <c r="G516"/>
  <c r="G512"/>
  <c r="G511"/>
  <c r="G504"/>
  <c r="G487"/>
  <c r="G486"/>
  <c r="G485"/>
  <c r="G475"/>
  <c r="G474"/>
  <c r="G473"/>
  <c r="G456"/>
  <c r="G455"/>
  <c r="G434"/>
  <c r="G433"/>
  <c r="G417"/>
  <c r="G413"/>
  <c r="G400"/>
  <c r="G396"/>
  <c r="G395"/>
  <c r="G382"/>
  <c r="G381"/>
  <c r="G372"/>
  <c r="G371"/>
  <c r="G370"/>
  <c r="G369"/>
  <c r="G363"/>
  <c r="G362"/>
  <c r="G361"/>
  <c r="G351"/>
  <c r="G350"/>
  <c r="G349"/>
  <c r="G339"/>
  <c r="G338"/>
  <c r="G335"/>
  <c r="G334"/>
  <c r="G333"/>
  <c r="G326"/>
  <c r="G325"/>
  <c r="G324"/>
  <c r="G320"/>
  <c r="G319"/>
  <c r="G318"/>
  <c r="G317"/>
  <c r="G311"/>
  <c r="G310"/>
  <c r="G309"/>
  <c r="G304"/>
  <c r="G303"/>
  <c r="G302"/>
  <c r="G301"/>
  <c r="G296"/>
  <c r="G292"/>
  <c r="G291"/>
  <c r="G284"/>
  <c r="G280"/>
  <c r="G279"/>
  <c r="G270"/>
  <c r="G269"/>
  <c r="G268"/>
  <c r="G267"/>
  <c r="G261"/>
  <c r="G260"/>
  <c r="G251"/>
  <c r="G250"/>
  <c r="G249"/>
  <c r="G248"/>
  <c r="G243"/>
  <c r="G242"/>
  <c r="G241"/>
  <c r="G240"/>
  <c r="G235"/>
  <c r="G234"/>
  <c r="G233"/>
  <c r="G232"/>
  <c r="G227"/>
  <c r="G226"/>
  <c r="G225"/>
  <c r="G224"/>
  <c r="G219"/>
  <c r="G218"/>
  <c r="G217"/>
  <c r="G216"/>
  <c r="G211"/>
  <c r="G210"/>
  <c r="G209"/>
  <c r="G208"/>
  <c r="G203"/>
  <c r="G202"/>
  <c r="G201"/>
  <c r="G200"/>
  <c r="G195"/>
  <c r="G194"/>
  <c r="G193"/>
  <c r="G192"/>
  <c r="G187"/>
  <c r="G186"/>
  <c r="G185"/>
  <c r="G184"/>
  <c r="G179"/>
  <c r="G178"/>
  <c r="G177"/>
  <c r="G176"/>
  <c r="G171"/>
  <c r="G170"/>
  <c r="G169"/>
  <c r="G168"/>
  <c r="G163"/>
  <c r="G162"/>
  <c r="G161"/>
  <c r="G160"/>
  <c r="G155"/>
  <c r="G154"/>
  <c r="G153"/>
  <c r="G152"/>
  <c r="G147"/>
  <c r="G146"/>
  <c r="G145"/>
  <c r="G144"/>
  <c r="G132"/>
  <c r="G123"/>
  <c r="G122"/>
  <c r="G121"/>
  <c r="G120"/>
  <c r="G118"/>
  <c r="G117"/>
  <c r="G116"/>
  <c r="G111"/>
  <c r="G110"/>
  <c r="G109"/>
  <c r="G108"/>
  <c r="G105"/>
  <c r="G104"/>
  <c r="G97"/>
  <c r="G96"/>
  <c r="G95"/>
  <c r="G94"/>
  <c r="G83"/>
  <c r="G82"/>
  <c r="G81"/>
  <c r="G80"/>
  <c r="G68"/>
  <c r="G59"/>
  <c r="G58"/>
  <c r="G57"/>
  <c r="G56"/>
  <c r="G54"/>
  <c r="G53"/>
  <c r="G52"/>
  <c r="G47"/>
  <c r="G46"/>
  <c r="G45"/>
  <c r="G44"/>
  <c r="G41"/>
  <c r="G40"/>
  <c r="G33"/>
  <c r="G32"/>
  <c r="G600"/>
  <c r="G599"/>
  <c r="G598"/>
  <c r="G593"/>
  <c r="G579"/>
  <c r="G578"/>
  <c r="G577"/>
  <c r="G572"/>
  <c r="G571"/>
  <c r="G556"/>
  <c r="G544"/>
  <c r="G527"/>
  <c r="G526"/>
  <c r="G525"/>
  <c r="G520"/>
  <c r="G519"/>
  <c r="G518"/>
  <c r="G505"/>
  <c r="G501"/>
  <c r="G494"/>
  <c r="G493"/>
  <c r="G492"/>
  <c r="G482"/>
  <c r="G481"/>
  <c r="G480"/>
  <c r="G470"/>
  <c r="G469"/>
  <c r="G468"/>
  <c r="G464"/>
  <c r="G460"/>
  <c r="G459"/>
  <c r="G458"/>
  <c r="G457"/>
  <c r="G451"/>
  <c r="G450"/>
  <c r="G449"/>
  <c r="G442"/>
  <c r="G441"/>
  <c r="G440"/>
  <c r="G436"/>
  <c r="G435"/>
  <c r="G428"/>
  <c r="G424"/>
  <c r="G420"/>
  <c r="G419"/>
  <c r="G418"/>
  <c r="G415"/>
  <c r="G414"/>
  <c r="G411"/>
  <c r="G410"/>
  <c r="G409"/>
  <c r="G403"/>
  <c r="G402"/>
  <c r="G401"/>
  <c r="G389"/>
  <c r="G388"/>
  <c r="G384"/>
  <c r="G383"/>
  <c r="G376"/>
  <c r="G359"/>
  <c r="G358"/>
  <c r="G357"/>
  <c r="G347"/>
  <c r="G346"/>
  <c r="G345"/>
  <c r="G328"/>
  <c r="G327"/>
  <c r="G306"/>
  <c r="G305"/>
  <c r="G299"/>
  <c r="G298"/>
  <c r="G297"/>
  <c r="G287"/>
  <c r="G286"/>
  <c r="G285"/>
  <c r="G273"/>
  <c r="G272"/>
  <c r="G271"/>
  <c r="G262"/>
  <c r="G256"/>
  <c r="G135"/>
  <c r="G134"/>
  <c r="G133"/>
  <c r="G125"/>
  <c r="G124"/>
  <c r="G119"/>
  <c r="G107"/>
  <c r="G106"/>
  <c r="G99"/>
  <c r="G98"/>
  <c r="G71"/>
  <c r="G70"/>
  <c r="G69"/>
  <c r="G61"/>
  <c r="G60"/>
  <c r="G55"/>
  <c r="G43"/>
  <c r="G42"/>
  <c r="G35"/>
  <c r="G34"/>
  <c r="G20"/>
  <c r="G19"/>
  <c r="G14"/>
  <c r="G13"/>
  <c r="G4"/>
  <c r="G3"/>
  <c r="G10"/>
  <c r="G9"/>
  <c r="G18"/>
  <c r="G7"/>
  <c r="G24"/>
  <c r="G23"/>
  <c r="G2"/>
  <c r="G31"/>
  <c r="G17"/>
  <c r="G26"/>
  <c r="G25"/>
  <c r="G16"/>
  <c r="G15"/>
  <c r="G30"/>
  <c r="G8"/>
  <c r="E7" i="15"/>
  <c r="C29" s="1"/>
  <c r="B4" i="25"/>
  <c r="B5" s="1"/>
  <c r="H426" i="11"/>
  <c r="H378"/>
  <c r="H17"/>
  <c r="H134"/>
  <c r="H298"/>
  <c r="H579"/>
  <c r="H522"/>
  <c r="H14"/>
  <c r="H408"/>
  <c r="H81"/>
  <c r="H423"/>
  <c r="H473"/>
  <c r="H116"/>
  <c r="H268"/>
  <c r="H24"/>
  <c r="H444"/>
  <c r="H515"/>
  <c r="H336"/>
  <c r="H20"/>
  <c r="H56"/>
  <c r="H249"/>
  <c r="H500"/>
  <c r="H232"/>
  <c r="H394"/>
  <c r="H2"/>
  <c r="H53"/>
  <c r="H414"/>
  <c r="H436"/>
  <c r="H560"/>
  <c r="H82"/>
  <c r="H173"/>
  <c r="H564"/>
  <c r="H9"/>
  <c r="H91"/>
  <c r="H379"/>
  <c r="H262"/>
  <c r="H282"/>
  <c r="H239"/>
  <c r="H591"/>
  <c r="H539"/>
  <c r="H72"/>
  <c r="H382"/>
  <c r="H497"/>
  <c r="H35"/>
  <c r="H366"/>
  <c r="H362"/>
  <c r="H509"/>
  <c r="H80"/>
  <c r="H517"/>
  <c r="H377"/>
  <c r="H549"/>
  <c r="H350"/>
  <c r="H206"/>
  <c r="H242"/>
  <c r="H467"/>
  <c r="H415"/>
  <c r="H33"/>
  <c r="H372"/>
  <c r="H526"/>
  <c r="H109"/>
  <c r="H237"/>
  <c r="H302"/>
  <c r="H113"/>
  <c r="H95"/>
  <c r="H380"/>
  <c r="H586"/>
  <c r="H356"/>
  <c r="H405"/>
  <c r="H425"/>
  <c r="H422"/>
  <c r="H438"/>
  <c r="H37"/>
  <c r="H399"/>
  <c r="H528"/>
  <c r="H124"/>
  <c r="H110"/>
  <c r="H295"/>
  <c r="H361"/>
  <c r="H87"/>
  <c r="H544"/>
  <c r="H290"/>
  <c r="H191"/>
  <c r="H393"/>
  <c r="H520"/>
  <c r="H390"/>
  <c r="H537"/>
  <c r="H156"/>
  <c r="H599"/>
  <c r="H311"/>
  <c r="H464"/>
  <c r="H85"/>
  <c r="H15"/>
  <c r="H5"/>
  <c r="H283"/>
  <c r="H246"/>
  <c r="H322"/>
  <c r="H148"/>
  <c r="H70"/>
  <c r="H204"/>
  <c r="H291"/>
  <c r="H285"/>
  <c r="H10"/>
  <c r="H443"/>
  <c r="H6"/>
  <c r="H335"/>
  <c r="H321"/>
  <c r="H358"/>
  <c r="H115"/>
  <c r="H3"/>
  <c r="H209"/>
  <c r="H318"/>
  <c r="H207"/>
  <c r="H75"/>
  <c r="H546"/>
  <c r="H292"/>
  <c r="H328"/>
  <c r="H195"/>
  <c r="H147"/>
  <c r="H430"/>
  <c r="H97"/>
  <c r="H67"/>
  <c r="H160"/>
  <c r="H48"/>
  <c r="H236"/>
  <c r="H569"/>
  <c r="H570"/>
  <c r="H525"/>
  <c r="H547"/>
  <c r="H484"/>
  <c r="H312"/>
  <c r="H50"/>
  <c r="H540"/>
  <c r="H512"/>
  <c r="H376"/>
  <c r="H179"/>
  <c r="H305"/>
  <c r="H139"/>
  <c r="H498"/>
  <c r="H574"/>
  <c r="H580"/>
  <c r="H501"/>
  <c r="H277"/>
  <c r="H381"/>
  <c r="H314"/>
  <c r="H126"/>
  <c r="H66"/>
  <c r="H107"/>
  <c r="H25"/>
  <c r="H214"/>
  <c r="H154"/>
  <c r="H193"/>
  <c r="H303"/>
  <c r="H88"/>
  <c r="H265"/>
  <c r="H257"/>
  <c r="H18"/>
  <c r="H203"/>
  <c r="H319"/>
  <c r="H468"/>
  <c r="H11"/>
  <c r="H344"/>
  <c r="H142"/>
  <c r="H410"/>
  <c r="H99"/>
  <c r="H51"/>
  <c r="H278"/>
  <c r="H584"/>
  <c r="H511"/>
  <c r="H167"/>
  <c r="H279"/>
  <c r="H73"/>
  <c r="H258"/>
  <c r="H487"/>
  <c r="H600"/>
  <c r="H508"/>
  <c r="H387"/>
  <c r="H337"/>
  <c r="H409"/>
  <c r="H129"/>
  <c r="H516"/>
  <c r="H276"/>
  <c r="H527"/>
  <c r="H61"/>
  <c r="H479"/>
  <c r="H201"/>
  <c r="H198"/>
  <c r="H367"/>
  <c r="H79"/>
  <c r="H117"/>
  <c r="H132"/>
  <c r="H63"/>
  <c r="H373"/>
  <c r="H304"/>
  <c r="H273"/>
  <c r="H455"/>
  <c r="H297"/>
  <c r="H571"/>
  <c r="H521"/>
  <c r="H427"/>
  <c r="H481"/>
  <c r="H507"/>
  <c r="H247"/>
  <c r="H213"/>
  <c r="H496"/>
  <c r="H266"/>
  <c r="H43"/>
  <c r="H594"/>
  <c r="H164"/>
  <c r="H60"/>
  <c r="H224"/>
  <c r="H550"/>
  <c r="H346"/>
  <c r="H486"/>
  <c r="H89"/>
  <c r="H360"/>
  <c r="H293"/>
  <c r="H452"/>
  <c r="H396"/>
  <c r="H476"/>
  <c r="H363"/>
  <c r="H255"/>
  <c r="H310"/>
  <c r="H495"/>
  <c r="H22"/>
  <c r="H453"/>
  <c r="H447"/>
  <c r="H397"/>
  <c r="H16"/>
  <c r="H357"/>
  <c r="H280"/>
  <c r="H474"/>
  <c r="H433"/>
  <c r="H477"/>
  <c r="H219"/>
  <c r="H250"/>
  <c r="H36"/>
  <c r="H306"/>
  <c r="H316"/>
  <c r="H421"/>
  <c r="H28"/>
  <c r="H371"/>
  <c r="H398"/>
  <c r="H395"/>
  <c r="H412"/>
  <c r="H184"/>
  <c r="H505"/>
  <c r="H32"/>
  <c r="H419"/>
  <c r="H220"/>
  <c r="H577"/>
  <c r="H170"/>
  <c r="H583"/>
  <c r="H130"/>
  <c r="H47"/>
  <c r="H557"/>
  <c r="H556"/>
  <c r="H581"/>
  <c r="H582"/>
  <c r="H122"/>
  <c r="H141"/>
  <c r="H386"/>
  <c r="H332"/>
  <c r="H524"/>
  <c r="H598"/>
  <c r="H228"/>
  <c r="H256"/>
  <c r="H339"/>
  <c r="H93"/>
  <c r="H471"/>
  <c r="H234"/>
  <c r="H543"/>
  <c r="H169"/>
  <c r="H12"/>
  <c r="H263"/>
  <c r="H374"/>
  <c r="H19"/>
  <c r="H294"/>
  <c r="H188"/>
  <c r="H162"/>
  <c r="H301"/>
  <c r="H140"/>
  <c r="H21"/>
  <c r="H343"/>
  <c r="H149"/>
  <c r="H534"/>
  <c r="H38"/>
  <c r="H596"/>
  <c r="H566"/>
  <c r="H218"/>
  <c r="H504"/>
  <c r="H57"/>
  <c r="H161"/>
  <c r="H7"/>
  <c r="H153"/>
  <c r="H159"/>
  <c r="H369"/>
  <c r="H450"/>
  <c r="H241"/>
  <c r="H165"/>
  <c r="H389"/>
  <c r="H313"/>
  <c r="H435"/>
  <c r="H211"/>
  <c r="H478"/>
  <c r="H326"/>
  <c r="H158"/>
  <c r="H177"/>
  <c r="H58"/>
  <c r="H348"/>
  <c r="H340"/>
  <c r="H180"/>
  <c r="H101"/>
  <c r="H181"/>
  <c r="H334"/>
  <c r="H448"/>
  <c r="H176"/>
  <c r="H240"/>
  <c r="H375"/>
  <c r="H432"/>
  <c r="H135"/>
  <c r="H281"/>
  <c r="H494"/>
  <c r="H90"/>
  <c r="H490"/>
  <c r="H74"/>
  <c r="H483"/>
  <c r="H323"/>
  <c r="H150"/>
  <c r="H96"/>
  <c r="H23"/>
  <c r="H457"/>
  <c r="H320"/>
  <c r="H407"/>
  <c r="H459"/>
  <c r="H267"/>
  <c r="H233"/>
  <c r="H536"/>
  <c r="H287"/>
  <c r="H105"/>
  <c r="H183"/>
  <c r="H429"/>
  <c r="H541"/>
  <c r="H114"/>
  <c r="H120"/>
  <c r="H45"/>
  <c r="H227"/>
  <c r="H137"/>
  <c r="H92"/>
  <c r="H121"/>
  <c r="H529"/>
  <c r="H194"/>
  <c r="H49"/>
  <c r="H289"/>
  <c r="H502"/>
  <c r="H558"/>
  <c r="H230"/>
  <c r="H271"/>
  <c r="H54"/>
  <c r="H86"/>
  <c r="H288"/>
  <c r="H102"/>
  <c r="H385"/>
  <c r="H152"/>
  <c r="H388"/>
  <c r="H65"/>
  <c r="H275"/>
  <c r="H83"/>
  <c r="H187"/>
  <c r="H106"/>
  <c r="H172"/>
  <c r="H538"/>
  <c r="H392"/>
  <c r="H442"/>
  <c r="H590"/>
  <c r="H84"/>
  <c r="H370"/>
  <c r="H205"/>
  <c r="H210"/>
  <c r="H404"/>
  <c r="H454"/>
  <c r="H78"/>
  <c r="H472"/>
  <c r="H470"/>
  <c r="H13"/>
  <c r="H317"/>
  <c r="H190"/>
  <c r="H567"/>
  <c r="H352"/>
  <c r="H215"/>
  <c r="H229"/>
  <c r="H446"/>
  <c r="H519"/>
  <c r="H368"/>
  <c r="H274"/>
  <c r="H168"/>
  <c r="H270"/>
  <c r="H199"/>
  <c r="H563"/>
  <c r="H251"/>
  <c r="H235"/>
  <c r="H155"/>
  <c r="H216"/>
  <c r="H259"/>
  <c r="H383"/>
  <c r="H548"/>
  <c r="H573"/>
  <c r="H445"/>
  <c r="H531"/>
  <c r="H572"/>
  <c r="H108"/>
  <c r="H94"/>
  <c r="H553"/>
  <c r="H192"/>
  <c r="H431"/>
  <c r="H341"/>
  <c r="H554"/>
  <c r="H244"/>
  <c r="H561"/>
  <c r="H499"/>
  <c r="H44"/>
  <c r="H400"/>
  <c r="H338"/>
  <c r="H299"/>
  <c r="H40"/>
  <c r="H59"/>
  <c r="H595"/>
  <c r="H418"/>
  <c r="H4"/>
  <c r="H489"/>
  <c r="H243"/>
  <c r="H41"/>
  <c r="H365"/>
  <c r="H327"/>
  <c r="H309"/>
  <c r="H71"/>
  <c r="H391"/>
  <c r="H331"/>
  <c r="H231"/>
  <c r="H29"/>
  <c r="H307"/>
  <c r="H27"/>
  <c r="H523"/>
  <c r="H226"/>
  <c r="H261"/>
  <c r="H143"/>
  <c r="H217"/>
  <c r="H492"/>
  <c r="H64"/>
  <c r="H585"/>
  <c r="H238"/>
  <c r="H100"/>
  <c r="H552"/>
  <c r="H589"/>
  <c r="H420"/>
  <c r="H300"/>
  <c r="H42"/>
  <c r="H485"/>
  <c r="H458"/>
  <c r="H52"/>
  <c r="H284"/>
  <c r="H493"/>
  <c r="H144"/>
  <c r="H55"/>
  <c r="H345"/>
  <c r="H565"/>
  <c r="H62"/>
  <c r="H434"/>
  <c r="H562"/>
  <c r="H308"/>
  <c r="H8"/>
  <c r="H456"/>
  <c r="H403"/>
  <c r="H286"/>
  <c r="H413"/>
  <c r="H254"/>
  <c r="H182"/>
  <c r="H77"/>
  <c r="H151"/>
  <c r="H440"/>
  <c r="H133"/>
  <c r="H104"/>
  <c r="H510"/>
  <c r="H491"/>
  <c r="H578"/>
  <c r="H31"/>
  <c r="H185"/>
  <c r="H463"/>
  <c r="H76"/>
  <c r="H118"/>
  <c r="H175"/>
  <c r="H112"/>
  <c r="H131"/>
  <c r="H245"/>
  <c r="H68"/>
  <c r="H272"/>
  <c r="H513"/>
  <c r="H248"/>
  <c r="H125"/>
  <c r="H69"/>
  <c r="H178"/>
  <c r="H253"/>
  <c r="H364"/>
  <c r="H503"/>
  <c r="H136"/>
  <c r="H461"/>
  <c r="H260"/>
  <c r="H480"/>
  <c r="H428"/>
  <c r="H437"/>
  <c r="H416"/>
  <c r="H449"/>
  <c r="H451"/>
  <c r="H342"/>
  <c r="H324"/>
  <c r="H171"/>
  <c r="H39"/>
  <c r="H359"/>
  <c r="H212"/>
  <c r="H163"/>
  <c r="H111"/>
  <c r="H488"/>
  <c r="H514"/>
  <c r="H252"/>
  <c r="H439"/>
  <c r="H460"/>
  <c r="H559"/>
  <c r="H351"/>
  <c r="H269"/>
  <c r="H196"/>
  <c r="H353"/>
  <c r="H202"/>
  <c r="H406"/>
  <c r="H157"/>
  <c r="H200"/>
  <c r="H98"/>
  <c r="H264"/>
  <c r="H555"/>
  <c r="H46"/>
  <c r="H575"/>
  <c r="H329"/>
  <c r="H146"/>
  <c r="H103"/>
  <c r="H325"/>
  <c r="H34"/>
  <c r="H545"/>
  <c r="H333"/>
  <c r="H411"/>
  <c r="H518"/>
  <c r="H223"/>
  <c r="H597"/>
  <c r="H347"/>
  <c r="H174"/>
  <c r="H568"/>
  <c r="H592"/>
  <c r="H138"/>
  <c r="H119"/>
  <c r="H551"/>
  <c r="H355"/>
  <c r="H533"/>
  <c r="H166"/>
  <c r="H127"/>
  <c r="H506"/>
  <c r="H576"/>
  <c r="H424"/>
  <c r="H225"/>
  <c r="H532"/>
  <c r="H186"/>
  <c r="H466"/>
  <c r="H221"/>
  <c r="H587"/>
  <c r="H222"/>
  <c r="H296"/>
  <c r="H30"/>
  <c r="H462"/>
  <c r="H145"/>
  <c r="H542"/>
  <c r="H475"/>
  <c r="H401"/>
  <c r="H349"/>
  <c r="H128"/>
  <c r="H402"/>
  <c r="H189"/>
  <c r="H123"/>
  <c r="H535"/>
  <c r="H197"/>
  <c r="H588"/>
  <c r="H208"/>
  <c r="H354"/>
  <c r="H482"/>
  <c r="H530"/>
  <c r="H315"/>
  <c r="H593"/>
  <c r="H469"/>
  <c r="H384"/>
  <c r="H330"/>
  <c r="H441"/>
  <c r="H417"/>
  <c r="H26"/>
  <c r="H465"/>
  <c r="C30" i="15"/>
  <c r="E15" i="27" l="1"/>
  <c r="D15"/>
  <c r="E17"/>
  <c r="D17"/>
  <c r="D24"/>
  <c r="E24"/>
  <c r="E10"/>
  <c r="D10"/>
  <c r="E14"/>
  <c r="D14"/>
  <c r="D35"/>
  <c r="E35"/>
  <c r="E60"/>
  <c r="D60"/>
  <c r="E71"/>
  <c r="D71"/>
  <c r="E107"/>
  <c r="D107"/>
  <c r="D133"/>
  <c r="E133"/>
  <c r="D262"/>
  <c r="E262"/>
  <c r="D285"/>
  <c r="E285"/>
  <c r="E298"/>
  <c r="D298"/>
  <c r="E327"/>
  <c r="D327"/>
  <c r="D347"/>
  <c r="E347"/>
  <c r="D376"/>
  <c r="E376"/>
  <c r="E389"/>
  <c r="D389"/>
  <c r="D409"/>
  <c r="E409"/>
  <c r="E415"/>
  <c r="D415"/>
  <c r="D424"/>
  <c r="E424"/>
  <c r="D440"/>
  <c r="E440"/>
  <c r="E450"/>
  <c r="D450"/>
  <c r="D459"/>
  <c r="E459"/>
  <c r="D469"/>
  <c r="E469"/>
  <c r="E482"/>
  <c r="D482"/>
  <c r="D501"/>
  <c r="E501"/>
  <c r="E520"/>
  <c r="D520"/>
  <c r="D544"/>
  <c r="E544"/>
  <c r="D577"/>
  <c r="E577"/>
  <c r="D598"/>
  <c r="E598"/>
  <c r="D33"/>
  <c r="E33"/>
  <c r="D45"/>
  <c r="E45"/>
  <c r="D53"/>
  <c r="E53"/>
  <c r="E58"/>
  <c r="D58"/>
  <c r="D81"/>
  <c r="E81"/>
  <c r="E95"/>
  <c r="D95"/>
  <c r="D105"/>
  <c r="E105"/>
  <c r="E111"/>
  <c r="D111"/>
  <c r="E120"/>
  <c r="D120"/>
  <c r="D132"/>
  <c r="E132"/>
  <c r="E147"/>
  <c r="D147"/>
  <c r="E155"/>
  <c r="D155"/>
  <c r="E163"/>
  <c r="D163"/>
  <c r="E171"/>
  <c r="D171"/>
  <c r="E179"/>
  <c r="D179"/>
  <c r="E187"/>
  <c r="D187"/>
  <c r="E195"/>
  <c r="D195"/>
  <c r="E203"/>
  <c r="D203"/>
  <c r="E211"/>
  <c r="D211"/>
  <c r="E219"/>
  <c r="D219"/>
  <c r="E227"/>
  <c r="D227"/>
  <c r="E235"/>
  <c r="D235"/>
  <c r="E243"/>
  <c r="D243"/>
  <c r="E251"/>
  <c r="D251"/>
  <c r="D268"/>
  <c r="E268"/>
  <c r="D280"/>
  <c r="E280"/>
  <c r="D296"/>
  <c r="E296"/>
  <c r="D304"/>
  <c r="E304"/>
  <c r="E317"/>
  <c r="D317"/>
  <c r="D324"/>
  <c r="E324"/>
  <c r="D334"/>
  <c r="E334"/>
  <c r="D349"/>
  <c r="E349"/>
  <c r="E362"/>
  <c r="D362"/>
  <c r="D371"/>
  <c r="E371"/>
  <c r="D395"/>
  <c r="E395"/>
  <c r="D417"/>
  <c r="E417"/>
  <c r="D456"/>
  <c r="E456"/>
  <c r="D485"/>
  <c r="E485"/>
  <c r="E511"/>
  <c r="D511"/>
  <c r="D529"/>
  <c r="E529"/>
  <c r="E538"/>
  <c r="D538"/>
  <c r="D551"/>
  <c r="E551"/>
  <c r="D569"/>
  <c r="E569"/>
  <c r="E586"/>
  <c r="D586"/>
  <c r="D596"/>
  <c r="E596"/>
  <c r="E11"/>
  <c r="D11"/>
  <c r="E28"/>
  <c r="D28"/>
  <c r="D39"/>
  <c r="E39"/>
  <c r="E75"/>
  <c r="D75"/>
  <c r="D101"/>
  <c r="E101"/>
  <c r="D131"/>
  <c r="E131"/>
  <c r="D254"/>
  <c r="E254"/>
  <c r="E277"/>
  <c r="D277"/>
  <c r="E290"/>
  <c r="D290"/>
  <c r="D337"/>
  <c r="E337"/>
  <c r="D355"/>
  <c r="E355"/>
  <c r="E368"/>
  <c r="D368"/>
  <c r="D379"/>
  <c r="E379"/>
  <c r="D387"/>
  <c r="E387"/>
  <c r="D405"/>
  <c r="E405"/>
  <c r="E412"/>
  <c r="D412"/>
  <c r="D423"/>
  <c r="E423"/>
  <c r="D431"/>
  <c r="E431"/>
  <c r="E439"/>
  <c r="D439"/>
  <c r="D448"/>
  <c r="E448"/>
  <c r="E461"/>
  <c r="D461"/>
  <c r="D467"/>
  <c r="E467"/>
  <c r="D489"/>
  <c r="E489"/>
  <c r="E498"/>
  <c r="D498"/>
  <c r="D510"/>
  <c r="E510"/>
  <c r="D541"/>
  <c r="E541"/>
  <c r="E554"/>
  <c r="D554"/>
  <c r="E580"/>
  <c r="D580"/>
  <c r="E584"/>
  <c r="D584"/>
  <c r="D49"/>
  <c r="E49"/>
  <c r="E63"/>
  <c r="D63"/>
  <c r="D73"/>
  <c r="E73"/>
  <c r="E79"/>
  <c r="D79"/>
  <c r="D88"/>
  <c r="E88"/>
  <c r="D100"/>
  <c r="E100"/>
  <c r="D115"/>
  <c r="E115"/>
  <c r="D129"/>
  <c r="E129"/>
  <c r="D141"/>
  <c r="E141"/>
  <c r="D149"/>
  <c r="E149"/>
  <c r="D157"/>
  <c r="E157"/>
  <c r="D165"/>
  <c r="E165"/>
  <c r="D173"/>
  <c r="E173"/>
  <c r="D181"/>
  <c r="E181"/>
  <c r="D189"/>
  <c r="E189"/>
  <c r="D197"/>
  <c r="E197"/>
  <c r="D205"/>
  <c r="E205"/>
  <c r="D213"/>
  <c r="E213"/>
  <c r="D221"/>
  <c r="E221"/>
  <c r="D229"/>
  <c r="E229"/>
  <c r="D237"/>
  <c r="E237"/>
  <c r="D245"/>
  <c r="E245"/>
  <c r="D257"/>
  <c r="E257"/>
  <c r="E264"/>
  <c r="D264"/>
  <c r="D281"/>
  <c r="E281"/>
  <c r="D294"/>
  <c r="E294"/>
  <c r="D312"/>
  <c r="E312"/>
  <c r="E322"/>
  <c r="D322"/>
  <c r="E331"/>
  <c r="D331"/>
  <c r="D341"/>
  <c r="E341"/>
  <c r="E354"/>
  <c r="D354"/>
  <c r="D373"/>
  <c r="E373"/>
  <c r="D392"/>
  <c r="E392"/>
  <c r="D425"/>
  <c r="E425"/>
  <c r="D465"/>
  <c r="E465"/>
  <c r="D483"/>
  <c r="E483"/>
  <c r="D496"/>
  <c r="E496"/>
  <c r="D507"/>
  <c r="E507"/>
  <c r="D515"/>
  <c r="E515"/>
  <c r="D533"/>
  <c r="E533"/>
  <c r="D540"/>
  <c r="E540"/>
  <c r="D548"/>
  <c r="E548"/>
  <c r="D559"/>
  <c r="E559"/>
  <c r="D567"/>
  <c r="E567"/>
  <c r="D589"/>
  <c r="E589"/>
  <c r="D595"/>
  <c r="E595"/>
  <c r="E30"/>
  <c r="D30"/>
  <c r="E26"/>
  <c r="D26"/>
  <c r="E23"/>
  <c r="D23"/>
  <c r="E9"/>
  <c r="D9"/>
  <c r="D13"/>
  <c r="E13"/>
  <c r="E34"/>
  <c r="D34"/>
  <c r="E55"/>
  <c r="D55"/>
  <c r="E70"/>
  <c r="D70"/>
  <c r="E106"/>
  <c r="D106"/>
  <c r="D125"/>
  <c r="E125"/>
  <c r="D256"/>
  <c r="E256"/>
  <c r="E273"/>
  <c r="D273"/>
  <c r="D297"/>
  <c r="E297"/>
  <c r="E306"/>
  <c r="D306"/>
  <c r="E346"/>
  <c r="D346"/>
  <c r="D359"/>
  <c r="E359"/>
  <c r="D388"/>
  <c r="E388"/>
  <c r="D403"/>
  <c r="E403"/>
  <c r="D414"/>
  <c r="E414"/>
  <c r="D420"/>
  <c r="E420"/>
  <c r="D436"/>
  <c r="E436"/>
  <c r="D449"/>
  <c r="E449"/>
  <c r="E458"/>
  <c r="D458"/>
  <c r="D468"/>
  <c r="E468"/>
  <c r="D481"/>
  <c r="E481"/>
  <c r="D494"/>
  <c r="E494"/>
  <c r="E519"/>
  <c r="D519"/>
  <c r="D527"/>
  <c r="E527"/>
  <c r="D572"/>
  <c r="E572"/>
  <c r="D593"/>
  <c r="E593"/>
  <c r="D32"/>
  <c r="E32"/>
  <c r="E44"/>
  <c r="D44"/>
  <c r="D52"/>
  <c r="E52"/>
  <c r="D57"/>
  <c r="E57"/>
  <c r="D80"/>
  <c r="E80"/>
  <c r="E94"/>
  <c r="D94"/>
  <c r="E104"/>
  <c r="D104"/>
  <c r="E110"/>
  <c r="D110"/>
  <c r="E118"/>
  <c r="D118"/>
  <c r="E123"/>
  <c r="D123"/>
  <c r="D146"/>
  <c r="E146"/>
  <c r="E154"/>
  <c r="D154"/>
  <c r="D162"/>
  <c r="E162"/>
  <c r="D170"/>
  <c r="E170"/>
  <c r="E178"/>
  <c r="D178"/>
  <c r="D186"/>
  <c r="E186"/>
  <c r="D194"/>
  <c r="E194"/>
  <c r="D202"/>
  <c r="E202"/>
  <c r="D210"/>
  <c r="E210"/>
  <c r="D218"/>
  <c r="E218"/>
  <c r="D226"/>
  <c r="E226"/>
  <c r="D234"/>
  <c r="E234"/>
  <c r="D242"/>
  <c r="E242"/>
  <c r="E250"/>
  <c r="D250"/>
  <c r="E267"/>
  <c r="D267"/>
  <c r="D279"/>
  <c r="E279"/>
  <c r="D292"/>
  <c r="E292"/>
  <c r="D303"/>
  <c r="E303"/>
  <c r="D311"/>
  <c r="E311"/>
  <c r="D320"/>
  <c r="E320"/>
  <c r="D333"/>
  <c r="E333"/>
  <c r="D339"/>
  <c r="E339"/>
  <c r="D361"/>
  <c r="E361"/>
  <c r="E370"/>
  <c r="D370"/>
  <c r="D382"/>
  <c r="E382"/>
  <c r="D413"/>
  <c r="E413"/>
  <c r="D455"/>
  <c r="E455"/>
  <c r="D475"/>
  <c r="E475"/>
  <c r="D504"/>
  <c r="E504"/>
  <c r="D517"/>
  <c r="E517"/>
  <c r="D537"/>
  <c r="E537"/>
  <c r="D550"/>
  <c r="E550"/>
  <c r="D568"/>
  <c r="E568"/>
  <c r="E585"/>
  <c r="D585"/>
  <c r="D592"/>
  <c r="E592"/>
  <c r="E6"/>
  <c r="D6"/>
  <c r="E22"/>
  <c r="D22"/>
  <c r="E38"/>
  <c r="D38"/>
  <c r="E74"/>
  <c r="D74"/>
  <c r="D93"/>
  <c r="E93"/>
  <c r="E130"/>
  <c r="D130"/>
  <c r="D253"/>
  <c r="E253"/>
  <c r="E266"/>
  <c r="D266"/>
  <c r="D289"/>
  <c r="E289"/>
  <c r="E316"/>
  <c r="D316"/>
  <c r="E348"/>
  <c r="D348"/>
  <c r="D367"/>
  <c r="E367"/>
  <c r="E378"/>
  <c r="D378"/>
  <c r="E386"/>
  <c r="D386"/>
  <c r="E404"/>
  <c r="D404"/>
  <c r="D408"/>
  <c r="E408"/>
  <c r="D422"/>
  <c r="E422"/>
  <c r="D430"/>
  <c r="E430"/>
  <c r="D438"/>
  <c r="E438"/>
  <c r="E447"/>
  <c r="D447"/>
  <c r="D454"/>
  <c r="E454"/>
  <c r="E466"/>
  <c r="D466"/>
  <c r="E479"/>
  <c r="D479"/>
  <c r="E497"/>
  <c r="D497"/>
  <c r="E509"/>
  <c r="D509"/>
  <c r="E528"/>
  <c r="D528"/>
  <c r="D553"/>
  <c r="E553"/>
  <c r="E562"/>
  <c r="D562"/>
  <c r="D583"/>
  <c r="E583"/>
  <c r="D48"/>
  <c r="E48"/>
  <c r="E62"/>
  <c r="D62"/>
  <c r="E72"/>
  <c r="D72"/>
  <c r="E78"/>
  <c r="D78"/>
  <c r="E86"/>
  <c r="D86"/>
  <c r="E91"/>
  <c r="D91"/>
  <c r="E114"/>
  <c r="D114"/>
  <c r="D128"/>
  <c r="E128"/>
  <c r="D140"/>
  <c r="E140"/>
  <c r="D148"/>
  <c r="E148"/>
  <c r="D156"/>
  <c r="E156"/>
  <c r="D164"/>
  <c r="E164"/>
  <c r="D172"/>
  <c r="E172"/>
  <c r="D180"/>
  <c r="E180"/>
  <c r="D188"/>
  <c r="E188"/>
  <c r="D196"/>
  <c r="E196"/>
  <c r="D204"/>
  <c r="E204"/>
  <c r="D212"/>
  <c r="E212"/>
  <c r="D220"/>
  <c r="E220"/>
  <c r="D228"/>
  <c r="E228"/>
  <c r="D236"/>
  <c r="E236"/>
  <c r="D244"/>
  <c r="E244"/>
  <c r="D252"/>
  <c r="E252"/>
  <c r="D263"/>
  <c r="E263"/>
  <c r="D276"/>
  <c r="E276"/>
  <c r="D293"/>
  <c r="E293"/>
  <c r="D308"/>
  <c r="E308"/>
  <c r="D321"/>
  <c r="E321"/>
  <c r="E330"/>
  <c r="D330"/>
  <c r="D340"/>
  <c r="E340"/>
  <c r="D353"/>
  <c r="E353"/>
  <c r="D366"/>
  <c r="E366"/>
  <c r="E391"/>
  <c r="D391"/>
  <c r="D399"/>
  <c r="E399"/>
  <c r="D444"/>
  <c r="E444"/>
  <c r="D476"/>
  <c r="E476"/>
  <c r="D495"/>
  <c r="E495"/>
  <c r="E506"/>
  <c r="D506"/>
  <c r="E514"/>
  <c r="D514"/>
  <c r="D532"/>
  <c r="E532"/>
  <c r="D536"/>
  <c r="E536"/>
  <c r="D547"/>
  <c r="E547"/>
  <c r="D558"/>
  <c r="E558"/>
  <c r="D566"/>
  <c r="E566"/>
  <c r="D575"/>
  <c r="E575"/>
  <c r="E594"/>
  <c r="D594"/>
  <c r="D8"/>
  <c r="E8"/>
  <c r="E25"/>
  <c r="D25"/>
  <c r="E2"/>
  <c r="D2"/>
  <c r="E18"/>
  <c r="D18"/>
  <c r="D4"/>
  <c r="E4"/>
  <c r="D20"/>
  <c r="E20"/>
  <c r="E43"/>
  <c r="D43"/>
  <c r="D69"/>
  <c r="E69"/>
  <c r="D99"/>
  <c r="E99"/>
  <c r="E124"/>
  <c r="D124"/>
  <c r="E135"/>
  <c r="D135"/>
  <c r="D272"/>
  <c r="E272"/>
  <c r="E287"/>
  <c r="D287"/>
  <c r="E305"/>
  <c r="D305"/>
  <c r="D345"/>
  <c r="E345"/>
  <c r="D358"/>
  <c r="E358"/>
  <c r="D384"/>
  <c r="E384"/>
  <c r="E402"/>
  <c r="D402"/>
  <c r="D411"/>
  <c r="E411"/>
  <c r="D419"/>
  <c r="E419"/>
  <c r="D435"/>
  <c r="E435"/>
  <c r="E442"/>
  <c r="D442"/>
  <c r="E457"/>
  <c r="D457"/>
  <c r="D464"/>
  <c r="E464"/>
  <c r="D480"/>
  <c r="E480"/>
  <c r="D493"/>
  <c r="E493"/>
  <c r="D518"/>
  <c r="E518"/>
  <c r="D526"/>
  <c r="E526"/>
  <c r="E571"/>
  <c r="D571"/>
  <c r="D579"/>
  <c r="E579"/>
  <c r="D600"/>
  <c r="E600"/>
  <c r="D41"/>
  <c r="E41"/>
  <c r="E47"/>
  <c r="D47"/>
  <c r="E56"/>
  <c r="D56"/>
  <c r="D68"/>
  <c r="E68"/>
  <c r="D83"/>
  <c r="E83"/>
  <c r="D97"/>
  <c r="E97"/>
  <c r="D109"/>
  <c r="E109"/>
  <c r="D117"/>
  <c r="E117"/>
  <c r="E122"/>
  <c r="D122"/>
  <c r="D145"/>
  <c r="E145"/>
  <c r="D153"/>
  <c r="E153"/>
  <c r="D161"/>
  <c r="E161"/>
  <c r="D169"/>
  <c r="E169"/>
  <c r="D177"/>
  <c r="E177"/>
  <c r="D185"/>
  <c r="E185"/>
  <c r="D193"/>
  <c r="E193"/>
  <c r="D201"/>
  <c r="E201"/>
  <c r="D209"/>
  <c r="E209"/>
  <c r="D217"/>
  <c r="E217"/>
  <c r="D225"/>
  <c r="E225"/>
  <c r="D233"/>
  <c r="E233"/>
  <c r="D241"/>
  <c r="E241"/>
  <c r="D249"/>
  <c r="E249"/>
  <c r="D261"/>
  <c r="E261"/>
  <c r="E270"/>
  <c r="D270"/>
  <c r="D291"/>
  <c r="E291"/>
  <c r="D302"/>
  <c r="E302"/>
  <c r="D310"/>
  <c r="E310"/>
  <c r="E319"/>
  <c r="D319"/>
  <c r="D326"/>
  <c r="E326"/>
  <c r="E338"/>
  <c r="D338"/>
  <c r="E351"/>
  <c r="D351"/>
  <c r="E369"/>
  <c r="D369"/>
  <c r="E381"/>
  <c r="D381"/>
  <c r="D400"/>
  <c r="E400"/>
  <c r="E434"/>
  <c r="D434"/>
  <c r="E474"/>
  <c r="D474"/>
  <c r="D487"/>
  <c r="E487"/>
  <c r="D516"/>
  <c r="E516"/>
  <c r="D531"/>
  <c r="E531"/>
  <c r="D549"/>
  <c r="E549"/>
  <c r="D564"/>
  <c r="E564"/>
  <c r="D576"/>
  <c r="E576"/>
  <c r="D588"/>
  <c r="E588"/>
  <c r="D5"/>
  <c r="E5"/>
  <c r="D21"/>
  <c r="E21"/>
  <c r="D37"/>
  <c r="E37"/>
  <c r="D67"/>
  <c r="E67"/>
  <c r="E92"/>
  <c r="D92"/>
  <c r="E103"/>
  <c r="D103"/>
  <c r="E139"/>
  <c r="D139"/>
  <c r="E265"/>
  <c r="D265"/>
  <c r="E288"/>
  <c r="D288"/>
  <c r="D315"/>
  <c r="E315"/>
  <c r="D344"/>
  <c r="E344"/>
  <c r="E360"/>
  <c r="D360"/>
  <c r="D375"/>
  <c r="E375"/>
  <c r="E385"/>
  <c r="D385"/>
  <c r="E394"/>
  <c r="D394"/>
  <c r="D407"/>
  <c r="E407"/>
  <c r="E421"/>
  <c r="D421"/>
  <c r="E427"/>
  <c r="D427"/>
  <c r="E437"/>
  <c r="D437"/>
  <c r="D446"/>
  <c r="E446"/>
  <c r="E453"/>
  <c r="D453"/>
  <c r="D463"/>
  <c r="E463"/>
  <c r="D478"/>
  <c r="E478"/>
  <c r="D491"/>
  <c r="E491"/>
  <c r="D500"/>
  <c r="E500"/>
  <c r="D524"/>
  <c r="E524"/>
  <c r="E543"/>
  <c r="D543"/>
  <c r="E561"/>
  <c r="D561"/>
  <c r="D582"/>
  <c r="E582"/>
  <c r="D36"/>
  <c r="E36"/>
  <c r="D51"/>
  <c r="E51"/>
  <c r="D65"/>
  <c r="E65"/>
  <c r="D77"/>
  <c r="E77"/>
  <c r="D85"/>
  <c r="E85"/>
  <c r="E90"/>
  <c r="D90"/>
  <c r="D113"/>
  <c r="E113"/>
  <c r="E127"/>
  <c r="D127"/>
  <c r="D137"/>
  <c r="E137"/>
  <c r="E143"/>
  <c r="D143"/>
  <c r="E151"/>
  <c r="D151"/>
  <c r="E159"/>
  <c r="D159"/>
  <c r="E167"/>
  <c r="D167"/>
  <c r="E175"/>
  <c r="D175"/>
  <c r="E183"/>
  <c r="D183"/>
  <c r="E191"/>
  <c r="D191"/>
  <c r="E199"/>
  <c r="D199"/>
  <c r="E207"/>
  <c r="D207"/>
  <c r="E215"/>
  <c r="D215"/>
  <c r="E223"/>
  <c r="D223"/>
  <c r="E231"/>
  <c r="D231"/>
  <c r="E239"/>
  <c r="D239"/>
  <c r="E247"/>
  <c r="D247"/>
  <c r="E259"/>
  <c r="D259"/>
  <c r="D275"/>
  <c r="E275"/>
  <c r="D283"/>
  <c r="E283"/>
  <c r="D307"/>
  <c r="E307"/>
  <c r="E314"/>
  <c r="D314"/>
  <c r="E329"/>
  <c r="D329"/>
  <c r="D336"/>
  <c r="E336"/>
  <c r="D352"/>
  <c r="E352"/>
  <c r="D365"/>
  <c r="E365"/>
  <c r="D390"/>
  <c r="E390"/>
  <c r="D398"/>
  <c r="E398"/>
  <c r="D443"/>
  <c r="E443"/>
  <c r="D472"/>
  <c r="E472"/>
  <c r="D488"/>
  <c r="E488"/>
  <c r="D503"/>
  <c r="E503"/>
  <c r="D513"/>
  <c r="E513"/>
  <c r="E522"/>
  <c r="D522"/>
  <c r="D535"/>
  <c r="E535"/>
  <c r="E546"/>
  <c r="D546"/>
  <c r="D557"/>
  <c r="E557"/>
  <c r="D565"/>
  <c r="E565"/>
  <c r="D574"/>
  <c r="E574"/>
  <c r="D591"/>
  <c r="E591"/>
  <c r="D16"/>
  <c r="E16"/>
  <c r="E31"/>
  <c r="D31"/>
  <c r="E7"/>
  <c r="D7"/>
  <c r="E3"/>
  <c r="D3"/>
  <c r="E19"/>
  <c r="D19"/>
  <c r="E42"/>
  <c r="D42"/>
  <c r="D61"/>
  <c r="E61"/>
  <c r="E98"/>
  <c r="D98"/>
  <c r="E119"/>
  <c r="D119"/>
  <c r="E134"/>
  <c r="D134"/>
  <c r="E271"/>
  <c r="D271"/>
  <c r="D286"/>
  <c r="E286"/>
  <c r="D299"/>
  <c r="E299"/>
  <c r="D328"/>
  <c r="E328"/>
  <c r="D357"/>
  <c r="E357"/>
  <c r="E383"/>
  <c r="D383"/>
  <c r="D401"/>
  <c r="E401"/>
  <c r="E410"/>
  <c r="D410"/>
  <c r="E418"/>
  <c r="D418"/>
  <c r="D428"/>
  <c r="E428"/>
  <c r="D441"/>
  <c r="E441"/>
  <c r="D451"/>
  <c r="E451"/>
  <c r="D460"/>
  <c r="E460"/>
  <c r="D470"/>
  <c r="E470"/>
  <c r="D492"/>
  <c r="E492"/>
  <c r="D505"/>
  <c r="E505"/>
  <c r="D525"/>
  <c r="E525"/>
  <c r="D556"/>
  <c r="E556"/>
  <c r="E578"/>
  <c r="D578"/>
  <c r="E599"/>
  <c r="D599"/>
  <c r="E40"/>
  <c r="D40"/>
  <c r="E46"/>
  <c r="D46"/>
  <c r="E54"/>
  <c r="D54"/>
  <c r="E59"/>
  <c r="D59"/>
  <c r="E82"/>
  <c r="D82"/>
  <c r="D96"/>
  <c r="E96"/>
  <c r="E108"/>
  <c r="D108"/>
  <c r="D116"/>
  <c r="E116"/>
  <c r="D121"/>
  <c r="E121"/>
  <c r="D144"/>
  <c r="E144"/>
  <c r="D152"/>
  <c r="E152"/>
  <c r="D160"/>
  <c r="E160"/>
  <c r="D168"/>
  <c r="E168"/>
  <c r="D176"/>
  <c r="E176"/>
  <c r="D184"/>
  <c r="E184"/>
  <c r="D192"/>
  <c r="E192"/>
  <c r="D200"/>
  <c r="E200"/>
  <c r="D208"/>
  <c r="E208"/>
  <c r="D216"/>
  <c r="E216"/>
  <c r="D224"/>
  <c r="E224"/>
  <c r="D232"/>
  <c r="E232"/>
  <c r="D240"/>
  <c r="E240"/>
  <c r="D248"/>
  <c r="E248"/>
  <c r="D260"/>
  <c r="E260"/>
  <c r="D269"/>
  <c r="E269"/>
  <c r="D284"/>
  <c r="E284"/>
  <c r="D301"/>
  <c r="E301"/>
  <c r="D309"/>
  <c r="E309"/>
  <c r="D318"/>
  <c r="E318"/>
  <c r="E325"/>
  <c r="D325"/>
  <c r="D335"/>
  <c r="E335"/>
  <c r="D350"/>
  <c r="E350"/>
  <c r="D363"/>
  <c r="E363"/>
  <c r="D372"/>
  <c r="E372"/>
  <c r="D396"/>
  <c r="E396"/>
  <c r="E433"/>
  <c r="D433"/>
  <c r="D473"/>
  <c r="E473"/>
  <c r="D486"/>
  <c r="E486"/>
  <c r="D512"/>
  <c r="E512"/>
  <c r="E530"/>
  <c r="D530"/>
  <c r="D539"/>
  <c r="E539"/>
  <c r="D563"/>
  <c r="E563"/>
  <c r="E570"/>
  <c r="D570"/>
  <c r="E587"/>
  <c r="D587"/>
  <c r="D597"/>
  <c r="E597"/>
  <c r="D12"/>
  <c r="E12"/>
  <c r="D29"/>
  <c r="E29"/>
  <c r="E66"/>
  <c r="D66"/>
  <c r="E87"/>
  <c r="D87"/>
  <c r="E102"/>
  <c r="D102"/>
  <c r="E138"/>
  <c r="D138"/>
  <c r="E255"/>
  <c r="D255"/>
  <c r="D278"/>
  <c r="E278"/>
  <c r="E300"/>
  <c r="D300"/>
  <c r="D343"/>
  <c r="E343"/>
  <c r="E356"/>
  <c r="D356"/>
  <c r="D374"/>
  <c r="E374"/>
  <c r="E380"/>
  <c r="D380"/>
  <c r="E393"/>
  <c r="D393"/>
  <c r="D406"/>
  <c r="E406"/>
  <c r="E416"/>
  <c r="D416"/>
  <c r="E426"/>
  <c r="D426"/>
  <c r="D432"/>
  <c r="E432"/>
  <c r="E445"/>
  <c r="D445"/>
  <c r="E452"/>
  <c r="D452"/>
  <c r="D462"/>
  <c r="E462"/>
  <c r="D477"/>
  <c r="E477"/>
  <c r="E490"/>
  <c r="D490"/>
  <c r="D499"/>
  <c r="E499"/>
  <c r="D523"/>
  <c r="E523"/>
  <c r="D542"/>
  <c r="E542"/>
  <c r="D555"/>
  <c r="E555"/>
  <c r="D581"/>
  <c r="E581"/>
  <c r="E27"/>
  <c r="D27"/>
  <c r="E50"/>
  <c r="D50"/>
  <c r="D64"/>
  <c r="E64"/>
  <c r="D76"/>
  <c r="E76"/>
  <c r="D84"/>
  <c r="E84"/>
  <c r="D89"/>
  <c r="E89"/>
  <c r="D112"/>
  <c r="E112"/>
  <c r="E126"/>
  <c r="D126"/>
  <c r="E136"/>
  <c r="D136"/>
  <c r="E142"/>
  <c r="D142"/>
  <c r="D150"/>
  <c r="E150"/>
  <c r="D158"/>
  <c r="E158"/>
  <c r="D166"/>
  <c r="E166"/>
  <c r="D174"/>
  <c r="E174"/>
  <c r="D182"/>
  <c r="E182"/>
  <c r="D190"/>
  <c r="E190"/>
  <c r="D198"/>
  <c r="E198"/>
  <c r="D206"/>
  <c r="E206"/>
  <c r="D214"/>
  <c r="E214"/>
  <c r="D222"/>
  <c r="E222"/>
  <c r="D230"/>
  <c r="E230"/>
  <c r="D238"/>
  <c r="E238"/>
  <c r="D246"/>
  <c r="E246"/>
  <c r="D258"/>
  <c r="E258"/>
  <c r="D274"/>
  <c r="E274"/>
  <c r="E282"/>
  <c r="D282"/>
  <c r="D295"/>
  <c r="E295"/>
  <c r="D313"/>
  <c r="E313"/>
  <c r="D323"/>
  <c r="E323"/>
  <c r="D332"/>
  <c r="E332"/>
  <c r="D342"/>
  <c r="E342"/>
  <c r="D364"/>
  <c r="E364"/>
  <c r="D377"/>
  <c r="E377"/>
  <c r="D397"/>
  <c r="E397"/>
  <c r="D429"/>
  <c r="E429"/>
  <c r="D471"/>
  <c r="E471"/>
  <c r="D484"/>
  <c r="E484"/>
  <c r="D502"/>
  <c r="E502"/>
  <c r="D508"/>
  <c r="E508"/>
  <c r="E521"/>
  <c r="D521"/>
  <c r="D534"/>
  <c r="E534"/>
  <c r="D545"/>
  <c r="E545"/>
  <c r="D552"/>
  <c r="E552"/>
  <c r="D560"/>
  <c r="E560"/>
  <c r="E573"/>
  <c r="D573"/>
  <c r="D590"/>
  <c r="E590"/>
  <c r="B6" i="25"/>
  <c r="F593" i="11"/>
  <c r="E593"/>
  <c r="E588"/>
  <c r="F588"/>
  <c r="F123"/>
  <c r="E123"/>
  <c r="E542"/>
  <c r="F542"/>
  <c r="E119"/>
  <c r="F119"/>
  <c r="F174"/>
  <c r="E174"/>
  <c r="E333"/>
  <c r="F333"/>
  <c r="E325"/>
  <c r="F325"/>
  <c r="F514"/>
  <c r="E514"/>
  <c r="F39"/>
  <c r="E39"/>
  <c r="E342"/>
  <c r="F342"/>
  <c r="E437"/>
  <c r="F437"/>
  <c r="E503"/>
  <c r="F503"/>
  <c r="F125"/>
  <c r="E125"/>
  <c r="F272"/>
  <c r="E272"/>
  <c r="F175"/>
  <c r="E175"/>
  <c r="F578"/>
  <c r="E578"/>
  <c r="F510"/>
  <c r="E510"/>
  <c r="E151"/>
  <c r="F151"/>
  <c r="E413"/>
  <c r="F413"/>
  <c r="E62"/>
  <c r="F62"/>
  <c r="F144"/>
  <c r="E144"/>
  <c r="F485"/>
  <c r="E485"/>
  <c r="F307"/>
  <c r="E307"/>
  <c r="E71"/>
  <c r="F71"/>
  <c r="F489"/>
  <c r="E489"/>
  <c r="F561"/>
  <c r="E561"/>
  <c r="E445"/>
  <c r="F445"/>
  <c r="F216"/>
  <c r="E216"/>
  <c r="F229"/>
  <c r="E229"/>
  <c r="F404"/>
  <c r="E404"/>
  <c r="E590"/>
  <c r="F590"/>
  <c r="E288"/>
  <c r="F288"/>
  <c r="F289"/>
  <c r="E289"/>
  <c r="F227"/>
  <c r="E227"/>
  <c r="F407"/>
  <c r="E407"/>
  <c r="F23"/>
  <c r="E23"/>
  <c r="E483"/>
  <c r="F483"/>
  <c r="F494"/>
  <c r="E494"/>
  <c r="E375"/>
  <c r="F375"/>
  <c r="F180"/>
  <c r="E180"/>
  <c r="F326"/>
  <c r="E326"/>
  <c r="F389"/>
  <c r="E389"/>
  <c r="E161"/>
  <c r="F161"/>
  <c r="E218"/>
  <c r="F218"/>
  <c r="F21"/>
  <c r="E21"/>
  <c r="E169"/>
  <c r="F169"/>
  <c r="E339"/>
  <c r="F339"/>
  <c r="E524"/>
  <c r="F524"/>
  <c r="E582"/>
  <c r="F582"/>
  <c r="E419"/>
  <c r="F419"/>
  <c r="E306"/>
  <c r="F306"/>
  <c r="E453"/>
  <c r="F453"/>
  <c r="F255"/>
  <c r="E255"/>
  <c r="E360"/>
  <c r="F360"/>
  <c r="E224"/>
  <c r="F224"/>
  <c r="E481"/>
  <c r="F481"/>
  <c r="E63"/>
  <c r="F63"/>
  <c r="F79"/>
  <c r="E79"/>
  <c r="E387"/>
  <c r="F387"/>
  <c r="F11"/>
  <c r="E11"/>
  <c r="E277"/>
  <c r="F277"/>
  <c r="F139"/>
  <c r="E139"/>
  <c r="F570"/>
  <c r="E570"/>
  <c r="F292"/>
  <c r="E292"/>
  <c r="E321"/>
  <c r="F321"/>
  <c r="F148"/>
  <c r="E148"/>
  <c r="F361"/>
  <c r="E361"/>
  <c r="E399"/>
  <c r="F399"/>
  <c r="F526"/>
  <c r="E526"/>
  <c r="F33"/>
  <c r="E33"/>
  <c r="F350"/>
  <c r="E350"/>
  <c r="E509"/>
  <c r="F509"/>
  <c r="E366"/>
  <c r="F366"/>
  <c r="F9"/>
  <c r="E9"/>
  <c r="E82"/>
  <c r="F82"/>
  <c r="F2"/>
  <c r="E2"/>
  <c r="C19" i="15"/>
  <c r="D8" s="1"/>
  <c r="E232" i="11"/>
  <c r="F232"/>
  <c r="F56"/>
  <c r="E56"/>
  <c r="F444"/>
  <c r="E444"/>
  <c r="F24"/>
  <c r="E24"/>
  <c r="E473"/>
  <c r="F473"/>
  <c r="F14"/>
  <c r="E14"/>
  <c r="F426"/>
  <c r="E426"/>
  <c r="E26"/>
  <c r="F26"/>
  <c r="F208"/>
  <c r="E208"/>
  <c r="F475"/>
  <c r="E475"/>
  <c r="F222"/>
  <c r="E222"/>
  <c r="E186"/>
  <c r="F186"/>
  <c r="E551"/>
  <c r="F551"/>
  <c r="E34"/>
  <c r="F34"/>
  <c r="F46"/>
  <c r="E46"/>
  <c r="F200"/>
  <c r="E200"/>
  <c r="E196"/>
  <c r="F196"/>
  <c r="E559"/>
  <c r="F559"/>
  <c r="F136"/>
  <c r="E136"/>
  <c r="E112"/>
  <c r="F112"/>
  <c r="E31"/>
  <c r="F31"/>
  <c r="F491"/>
  <c r="E491"/>
  <c r="E440"/>
  <c r="F440"/>
  <c r="E434"/>
  <c r="F434"/>
  <c r="F589"/>
  <c r="E589"/>
  <c r="E217"/>
  <c r="F217"/>
  <c r="F391"/>
  <c r="E391"/>
  <c r="F243"/>
  <c r="E243"/>
  <c r="E299"/>
  <c r="F299"/>
  <c r="F499"/>
  <c r="E499"/>
  <c r="F553"/>
  <c r="E553"/>
  <c r="F168"/>
  <c r="E168"/>
  <c r="E317"/>
  <c r="F317"/>
  <c r="E172"/>
  <c r="F172"/>
  <c r="E65"/>
  <c r="F65"/>
  <c r="F102"/>
  <c r="E102"/>
  <c r="F558"/>
  <c r="E558"/>
  <c r="E529"/>
  <c r="F529"/>
  <c r="E137"/>
  <c r="F137"/>
  <c r="F287"/>
  <c r="E287"/>
  <c r="F267"/>
  <c r="E267"/>
  <c r="F459"/>
  <c r="E459"/>
  <c r="F281"/>
  <c r="E281"/>
  <c r="F101"/>
  <c r="E101"/>
  <c r="E313"/>
  <c r="F313"/>
  <c r="E369"/>
  <c r="F369"/>
  <c r="F38"/>
  <c r="E38"/>
  <c r="F140"/>
  <c r="E140"/>
  <c r="E598"/>
  <c r="F598"/>
  <c r="F122"/>
  <c r="E122"/>
  <c r="E47"/>
  <c r="F47"/>
  <c r="E505"/>
  <c r="F505"/>
  <c r="F395"/>
  <c r="E395"/>
  <c r="E28"/>
  <c r="F28"/>
  <c r="F250"/>
  <c r="E250"/>
  <c r="E280"/>
  <c r="F280"/>
  <c r="E447"/>
  <c r="F447"/>
  <c r="E310"/>
  <c r="F310"/>
  <c r="E476"/>
  <c r="F476"/>
  <c r="E594"/>
  <c r="F594"/>
  <c r="E496"/>
  <c r="F496"/>
  <c r="F571"/>
  <c r="E571"/>
  <c r="E527"/>
  <c r="F527"/>
  <c r="E516"/>
  <c r="F516"/>
  <c r="F203"/>
  <c r="E203"/>
  <c r="E25"/>
  <c r="F25"/>
  <c r="F381"/>
  <c r="E381"/>
  <c r="E50"/>
  <c r="F50"/>
  <c r="E160"/>
  <c r="F160"/>
  <c r="F115"/>
  <c r="E115"/>
  <c r="F6"/>
  <c r="E6"/>
  <c r="F246"/>
  <c r="E246"/>
  <c r="E15"/>
  <c r="F15"/>
  <c r="E537"/>
  <c r="F537"/>
  <c r="F393"/>
  <c r="E393"/>
  <c r="E124"/>
  <c r="F124"/>
  <c r="E528"/>
  <c r="F528"/>
  <c r="E425"/>
  <c r="F425"/>
  <c r="F356"/>
  <c r="E356"/>
  <c r="F113"/>
  <c r="E113"/>
  <c r="F467"/>
  <c r="E467"/>
  <c r="F549"/>
  <c r="E549"/>
  <c r="F80"/>
  <c r="E80"/>
  <c r="F382"/>
  <c r="E382"/>
  <c r="F591"/>
  <c r="E591"/>
  <c r="F262"/>
  <c r="E262"/>
  <c r="F91"/>
  <c r="E91"/>
  <c r="E173"/>
  <c r="F173"/>
  <c r="E436"/>
  <c r="F436"/>
  <c r="F394"/>
  <c r="E394"/>
  <c r="F330"/>
  <c r="E330"/>
  <c r="E482"/>
  <c r="F482"/>
  <c r="E189"/>
  <c r="F189"/>
  <c r="F587"/>
  <c r="E587"/>
  <c r="F533"/>
  <c r="E533"/>
  <c r="F138"/>
  <c r="E138"/>
  <c r="E329"/>
  <c r="F329"/>
  <c r="E163"/>
  <c r="F163"/>
  <c r="E416"/>
  <c r="F416"/>
  <c r="E480"/>
  <c r="F480"/>
  <c r="F253"/>
  <c r="E253"/>
  <c r="E76"/>
  <c r="F76"/>
  <c r="E456"/>
  <c r="F456"/>
  <c r="E345"/>
  <c r="F345"/>
  <c r="E585"/>
  <c r="F585"/>
  <c r="F143"/>
  <c r="E143"/>
  <c r="F327"/>
  <c r="E327"/>
  <c r="E59"/>
  <c r="F59"/>
  <c r="F400"/>
  <c r="E400"/>
  <c r="F383"/>
  <c r="E383"/>
  <c r="F251"/>
  <c r="E251"/>
  <c r="F567"/>
  <c r="E567"/>
  <c r="E78"/>
  <c r="F78"/>
  <c r="E83"/>
  <c r="F83"/>
  <c r="E502"/>
  <c r="F502"/>
  <c r="E120"/>
  <c r="F120"/>
  <c r="E183"/>
  <c r="F183"/>
  <c r="E135"/>
  <c r="F135"/>
  <c r="E448"/>
  <c r="F448"/>
  <c r="F58"/>
  <c r="E58"/>
  <c r="E450"/>
  <c r="F450"/>
  <c r="F153"/>
  <c r="E153"/>
  <c r="E534"/>
  <c r="F534"/>
  <c r="F301"/>
  <c r="E301"/>
  <c r="F374"/>
  <c r="E374"/>
  <c r="F256"/>
  <c r="E256"/>
  <c r="E332"/>
  <c r="F332"/>
  <c r="E583"/>
  <c r="F583"/>
  <c r="E398"/>
  <c r="F398"/>
  <c r="F421"/>
  <c r="E421"/>
  <c r="F22"/>
  <c r="E22"/>
  <c r="F486"/>
  <c r="E486"/>
  <c r="F43"/>
  <c r="E43"/>
  <c r="F201"/>
  <c r="E201"/>
  <c r="F600"/>
  <c r="E600"/>
  <c r="E18"/>
  <c r="F18"/>
  <c r="E88"/>
  <c r="F88"/>
  <c r="E107"/>
  <c r="F107"/>
  <c r="E574"/>
  <c r="F574"/>
  <c r="E512"/>
  <c r="F512"/>
  <c r="E547"/>
  <c r="F547"/>
  <c r="E236"/>
  <c r="F236"/>
  <c r="F67"/>
  <c r="E67"/>
  <c r="E195"/>
  <c r="F195"/>
  <c r="F207"/>
  <c r="E207"/>
  <c r="E443"/>
  <c r="F443"/>
  <c r="F283"/>
  <c r="E283"/>
  <c r="E311"/>
  <c r="F311"/>
  <c r="F191"/>
  <c r="E191"/>
  <c r="F237"/>
  <c r="E237"/>
  <c r="F242"/>
  <c r="E242"/>
  <c r="E377"/>
  <c r="F377"/>
  <c r="E441"/>
  <c r="F441"/>
  <c r="E128"/>
  <c r="F128"/>
  <c r="F225"/>
  <c r="E225"/>
  <c r="F166"/>
  <c r="E166"/>
  <c r="F223"/>
  <c r="E223"/>
  <c r="F146"/>
  <c r="E146"/>
  <c r="E252"/>
  <c r="F252"/>
  <c r="F449"/>
  <c r="E449"/>
  <c r="F364"/>
  <c r="E364"/>
  <c r="F68"/>
  <c r="E68"/>
  <c r="F182"/>
  <c r="E182"/>
  <c r="E403"/>
  <c r="F403"/>
  <c r="F562"/>
  <c r="E562"/>
  <c r="F238"/>
  <c r="E238"/>
  <c r="E226"/>
  <c r="F226"/>
  <c r="E29"/>
  <c r="F29"/>
  <c r="F595"/>
  <c r="E595"/>
  <c r="E341"/>
  <c r="F341"/>
  <c r="F108"/>
  <c r="E108"/>
  <c r="E548"/>
  <c r="F548"/>
  <c r="E235"/>
  <c r="F235"/>
  <c r="F519"/>
  <c r="E519"/>
  <c r="E352"/>
  <c r="F352"/>
  <c r="E472"/>
  <c r="F472"/>
  <c r="E205"/>
  <c r="F205"/>
  <c r="E187"/>
  <c r="F187"/>
  <c r="F45"/>
  <c r="E45"/>
  <c r="E429"/>
  <c r="F429"/>
  <c r="F320"/>
  <c r="E320"/>
  <c r="F150"/>
  <c r="E150"/>
  <c r="E90"/>
  <c r="F90"/>
  <c r="F176"/>
  <c r="E176"/>
  <c r="F348"/>
  <c r="E348"/>
  <c r="F241"/>
  <c r="E241"/>
  <c r="E159"/>
  <c r="F159"/>
  <c r="F343"/>
  <c r="E343"/>
  <c r="E12"/>
  <c r="F12"/>
  <c r="E93"/>
  <c r="F93"/>
  <c r="E557"/>
  <c r="F557"/>
  <c r="E220"/>
  <c r="F220"/>
  <c r="F412"/>
  <c r="E412"/>
  <c r="E293"/>
  <c r="F293"/>
  <c r="E550"/>
  <c r="F550"/>
  <c r="F507"/>
  <c r="E507"/>
  <c r="F373"/>
  <c r="E373"/>
  <c r="F198"/>
  <c r="E198"/>
  <c r="E337"/>
  <c r="F337"/>
  <c r="F73"/>
  <c r="E73"/>
  <c r="E278"/>
  <c r="F278"/>
  <c r="E344"/>
  <c r="F344"/>
  <c r="E66"/>
  <c r="F66"/>
  <c r="F580"/>
  <c r="E580"/>
  <c r="E376"/>
  <c r="F376"/>
  <c r="F569"/>
  <c r="E569"/>
  <c r="F209"/>
  <c r="E209"/>
  <c r="E70"/>
  <c r="F70"/>
  <c r="F464"/>
  <c r="E464"/>
  <c r="E87"/>
  <c r="F87"/>
  <c r="E336"/>
  <c r="F336"/>
  <c r="E408"/>
  <c r="F408"/>
  <c r="F298"/>
  <c r="E298"/>
  <c r="E17"/>
  <c r="F17"/>
  <c r="E465"/>
  <c r="F465"/>
  <c r="F417"/>
  <c r="E417"/>
  <c r="F469"/>
  <c r="E469"/>
  <c r="F530"/>
  <c r="E530"/>
  <c r="F354"/>
  <c r="E354"/>
  <c r="F197"/>
  <c r="E197"/>
  <c r="E535"/>
  <c r="F535"/>
  <c r="E402"/>
  <c r="F402"/>
  <c r="E401"/>
  <c r="F401"/>
  <c r="F462"/>
  <c r="E462"/>
  <c r="F296"/>
  <c r="E296"/>
  <c r="E466"/>
  <c r="F466"/>
  <c r="F532"/>
  <c r="E532"/>
  <c r="F576"/>
  <c r="E576"/>
  <c r="E127"/>
  <c r="F127"/>
  <c r="E568"/>
  <c r="F568"/>
  <c r="E597"/>
  <c r="F597"/>
  <c r="F411"/>
  <c r="E411"/>
  <c r="F103"/>
  <c r="E103"/>
  <c r="E555"/>
  <c r="F555"/>
  <c r="F98"/>
  <c r="E98"/>
  <c r="F406"/>
  <c r="E406"/>
  <c r="F353"/>
  <c r="E353"/>
  <c r="E351"/>
  <c r="F351"/>
  <c r="E439"/>
  <c r="F439"/>
  <c r="F111"/>
  <c r="E111"/>
  <c r="E359"/>
  <c r="F359"/>
  <c r="E324"/>
  <c r="F324"/>
  <c r="F428"/>
  <c r="E428"/>
  <c r="E461"/>
  <c r="F461"/>
  <c r="F69"/>
  <c r="E69"/>
  <c r="F513"/>
  <c r="E513"/>
  <c r="E131"/>
  <c r="F131"/>
  <c r="E118"/>
  <c r="F118"/>
  <c r="F185"/>
  <c r="E185"/>
  <c r="E133"/>
  <c r="F133"/>
  <c r="E254"/>
  <c r="F254"/>
  <c r="E286"/>
  <c r="F286"/>
  <c r="E308"/>
  <c r="F308"/>
  <c r="F565"/>
  <c r="E565"/>
  <c r="E284"/>
  <c r="F284"/>
  <c r="E458"/>
  <c r="F458"/>
  <c r="E420"/>
  <c r="F420"/>
  <c r="E100"/>
  <c r="F100"/>
  <c r="F492"/>
  <c r="E492"/>
  <c r="F27"/>
  <c r="E27"/>
  <c r="F331"/>
  <c r="E331"/>
  <c r="F309"/>
  <c r="E309"/>
  <c r="F41"/>
  <c r="E41"/>
  <c r="F418"/>
  <c r="E418"/>
  <c r="E40"/>
  <c r="F40"/>
  <c r="F554"/>
  <c r="E554"/>
  <c r="E192"/>
  <c r="F192"/>
  <c r="F531"/>
  <c r="E531"/>
  <c r="F259"/>
  <c r="E259"/>
  <c r="F199"/>
  <c r="E199"/>
  <c r="E270"/>
  <c r="F270"/>
  <c r="E368"/>
  <c r="F368"/>
  <c r="E215"/>
  <c r="F215"/>
  <c r="E190"/>
  <c r="F190"/>
  <c r="F470"/>
  <c r="E470"/>
  <c r="F84"/>
  <c r="E84"/>
  <c r="E392"/>
  <c r="F392"/>
  <c r="E538"/>
  <c r="F538"/>
  <c r="E106"/>
  <c r="F106"/>
  <c r="E152"/>
  <c r="F152"/>
  <c r="E385"/>
  <c r="F385"/>
  <c r="E54"/>
  <c r="F54"/>
  <c r="F230"/>
  <c r="E230"/>
  <c r="F194"/>
  <c r="E194"/>
  <c r="F92"/>
  <c r="E92"/>
  <c r="F114"/>
  <c r="E114"/>
  <c r="E105"/>
  <c r="F105"/>
  <c r="F536"/>
  <c r="E536"/>
  <c r="F233"/>
  <c r="E233"/>
  <c r="F457"/>
  <c r="E457"/>
  <c r="F96"/>
  <c r="E96"/>
  <c r="E490"/>
  <c r="F490"/>
  <c r="F181"/>
  <c r="E181"/>
  <c r="E340"/>
  <c r="F340"/>
  <c r="E158"/>
  <c r="F158"/>
  <c r="E435"/>
  <c r="F435"/>
  <c r="F165"/>
  <c r="E165"/>
  <c r="E504"/>
  <c r="F504"/>
  <c r="F596"/>
  <c r="E596"/>
  <c r="F149"/>
  <c r="E149"/>
  <c r="F188"/>
  <c r="E188"/>
  <c r="E19"/>
  <c r="F19"/>
  <c r="E234"/>
  <c r="F234"/>
  <c r="E141"/>
  <c r="F141"/>
  <c r="E556"/>
  <c r="F556"/>
  <c r="E577"/>
  <c r="F577"/>
  <c r="E32"/>
  <c r="F32"/>
  <c r="F184"/>
  <c r="E184"/>
  <c r="F316"/>
  <c r="E316"/>
  <c r="F477"/>
  <c r="E477"/>
  <c r="F474"/>
  <c r="E474"/>
  <c r="E16"/>
  <c r="F16"/>
  <c r="F452"/>
  <c r="E452"/>
  <c r="E89"/>
  <c r="F89"/>
  <c r="F164"/>
  <c r="E164"/>
  <c r="E247"/>
  <c r="F247"/>
  <c r="F521"/>
  <c r="E521"/>
  <c r="E273"/>
  <c r="F273"/>
  <c r="E117"/>
  <c r="F117"/>
  <c r="E367"/>
  <c r="F367"/>
  <c r="F61"/>
  <c r="E61"/>
  <c r="F409"/>
  <c r="E409"/>
  <c r="E258"/>
  <c r="F258"/>
  <c r="F167"/>
  <c r="E167"/>
  <c r="E584"/>
  <c r="F584"/>
  <c r="E99"/>
  <c r="F99"/>
  <c r="F142"/>
  <c r="E142"/>
  <c r="E319"/>
  <c r="F319"/>
  <c r="F265"/>
  <c r="E265"/>
  <c r="F193"/>
  <c r="E193"/>
  <c r="F214"/>
  <c r="E214"/>
  <c r="E314"/>
  <c r="F314"/>
  <c r="E501"/>
  <c r="F501"/>
  <c r="E498"/>
  <c r="F498"/>
  <c r="E179"/>
  <c r="F179"/>
  <c r="E484"/>
  <c r="F484"/>
  <c r="F430"/>
  <c r="E430"/>
  <c r="F147"/>
  <c r="E147"/>
  <c r="F328"/>
  <c r="E328"/>
  <c r="F75"/>
  <c r="E75"/>
  <c r="F3"/>
  <c r="E3"/>
  <c r="E358"/>
  <c r="F358"/>
  <c r="F10"/>
  <c r="E10"/>
  <c r="F291"/>
  <c r="E291"/>
  <c r="F204"/>
  <c r="E204"/>
  <c r="E5"/>
  <c r="F5"/>
  <c r="E156"/>
  <c r="F156"/>
  <c r="F520"/>
  <c r="E520"/>
  <c r="F544"/>
  <c r="E544"/>
  <c r="E110"/>
  <c r="F110"/>
  <c r="F422"/>
  <c r="E422"/>
  <c r="E405"/>
  <c r="F405"/>
  <c r="E95"/>
  <c r="F95"/>
  <c r="F302"/>
  <c r="E302"/>
  <c r="E109"/>
  <c r="F109"/>
  <c r="F372"/>
  <c r="E372"/>
  <c r="E497"/>
  <c r="F497"/>
  <c r="F539"/>
  <c r="E539"/>
  <c r="F282"/>
  <c r="E282"/>
  <c r="E379"/>
  <c r="F379"/>
  <c r="F564"/>
  <c r="E564"/>
  <c r="F53"/>
  <c r="E53"/>
  <c r="F249"/>
  <c r="E249"/>
  <c r="F116"/>
  <c r="E116"/>
  <c r="E81"/>
  <c r="F81"/>
  <c r="F579"/>
  <c r="E579"/>
  <c r="F134"/>
  <c r="E134"/>
  <c r="E384"/>
  <c r="F384"/>
  <c r="E315"/>
  <c r="F315"/>
  <c r="E349"/>
  <c r="F349"/>
  <c r="E145"/>
  <c r="F145"/>
  <c r="E30"/>
  <c r="F30"/>
  <c r="E221"/>
  <c r="F221"/>
  <c r="F424"/>
  <c r="E424"/>
  <c r="E506"/>
  <c r="F506"/>
  <c r="E355"/>
  <c r="F355"/>
  <c r="E592"/>
  <c r="F592"/>
  <c r="F347"/>
  <c r="E347"/>
  <c r="F518"/>
  <c r="E518"/>
  <c r="F545"/>
  <c r="E545"/>
  <c r="E575"/>
  <c r="F575"/>
  <c r="E264"/>
  <c r="F264"/>
  <c r="E157"/>
  <c r="F157"/>
  <c r="F202"/>
  <c r="E202"/>
  <c r="E269"/>
  <c r="F269"/>
  <c r="F460"/>
  <c r="E460"/>
  <c r="E488"/>
  <c r="F488"/>
  <c r="F212"/>
  <c r="E212"/>
  <c r="F171"/>
  <c r="E171"/>
  <c r="F451"/>
  <c r="E451"/>
  <c r="F260"/>
  <c r="E260"/>
  <c r="F178"/>
  <c r="E178"/>
  <c r="E248"/>
  <c r="F248"/>
  <c r="F245"/>
  <c r="E245"/>
  <c r="E463"/>
  <c r="F463"/>
  <c r="F104"/>
  <c r="E104"/>
  <c r="E77"/>
  <c r="F77"/>
  <c r="E8"/>
  <c r="F8"/>
  <c r="E55"/>
  <c r="F55"/>
  <c r="F493"/>
  <c r="E493"/>
  <c r="E52"/>
  <c r="F52"/>
  <c r="E42"/>
  <c r="F42"/>
  <c r="F300"/>
  <c r="E300"/>
  <c r="E552"/>
  <c r="F552"/>
  <c r="E64"/>
  <c r="F64"/>
  <c r="E261"/>
  <c r="F261"/>
  <c r="F523"/>
  <c r="E523"/>
  <c r="E231"/>
  <c r="F231"/>
  <c r="E365"/>
  <c r="F365"/>
  <c r="F4"/>
  <c r="E4"/>
  <c r="F338"/>
  <c r="E338"/>
  <c r="E44"/>
  <c r="F44"/>
  <c r="E244"/>
  <c r="F244"/>
  <c r="F431"/>
  <c r="E431"/>
  <c r="F94"/>
  <c r="E94"/>
  <c r="E572"/>
  <c r="F572"/>
  <c r="F573"/>
  <c r="E573"/>
  <c r="F155"/>
  <c r="E155"/>
  <c r="F563"/>
  <c r="E563"/>
  <c r="E274"/>
  <c r="F274"/>
  <c r="F446"/>
  <c r="E446"/>
  <c r="E13"/>
  <c r="F13"/>
  <c r="E454"/>
  <c r="F454"/>
  <c r="F210"/>
  <c r="E210"/>
  <c r="F370"/>
  <c r="E370"/>
  <c r="E442"/>
  <c r="F442"/>
  <c r="E275"/>
  <c r="F275"/>
  <c r="E388"/>
  <c r="F388"/>
  <c r="F86"/>
  <c r="E86"/>
  <c r="F271"/>
  <c r="E271"/>
  <c r="F49"/>
  <c r="E49"/>
  <c r="E121"/>
  <c r="F121"/>
  <c r="E541"/>
  <c r="F541"/>
  <c r="E323"/>
  <c r="F323"/>
  <c r="F74"/>
  <c r="E74"/>
  <c r="F432"/>
  <c r="E432"/>
  <c r="E240"/>
  <c r="F240"/>
  <c r="F334"/>
  <c r="E334"/>
  <c r="E177"/>
  <c r="F177"/>
  <c r="E478"/>
  <c r="F478"/>
  <c r="E211"/>
  <c r="F211"/>
  <c r="F7"/>
  <c r="E7"/>
  <c r="E57"/>
  <c r="F57"/>
  <c r="E566"/>
  <c r="F566"/>
  <c r="F162"/>
  <c r="E162"/>
  <c r="E294"/>
  <c r="F294"/>
  <c r="E263"/>
  <c r="F263"/>
  <c r="E543"/>
  <c r="F543"/>
  <c r="E471"/>
  <c r="F471"/>
  <c r="E228"/>
  <c r="F228"/>
  <c r="F386"/>
  <c r="E386"/>
  <c r="F581"/>
  <c r="E581"/>
  <c r="F130"/>
  <c r="E130"/>
  <c r="E170"/>
  <c r="F170"/>
  <c r="E371"/>
  <c r="F371"/>
  <c r="F36"/>
  <c r="E36"/>
  <c r="E219"/>
  <c r="F219"/>
  <c r="E433"/>
  <c r="F433"/>
  <c r="E357"/>
  <c r="F357"/>
  <c r="E397"/>
  <c r="F397"/>
  <c r="E495"/>
  <c r="F495"/>
  <c r="E363"/>
  <c r="F363"/>
  <c r="F396"/>
  <c r="E396"/>
  <c r="F346"/>
  <c r="E346"/>
  <c r="F60"/>
  <c r="E60"/>
  <c r="E266"/>
  <c r="F266"/>
  <c r="F213"/>
  <c r="E213"/>
  <c r="F427"/>
  <c r="E427"/>
  <c r="F297"/>
  <c r="E297"/>
  <c r="F455"/>
  <c r="E455"/>
  <c r="E304"/>
  <c r="F304"/>
  <c r="F132"/>
  <c r="E132"/>
  <c r="E479"/>
  <c r="F479"/>
  <c r="E276"/>
  <c r="F276"/>
  <c r="E129"/>
  <c r="F129"/>
  <c r="E508"/>
  <c r="F508"/>
  <c r="E487"/>
  <c r="F487"/>
  <c r="F279"/>
  <c r="E279"/>
  <c r="F511"/>
  <c r="E511"/>
  <c r="F51"/>
  <c r="E51"/>
  <c r="F410"/>
  <c r="E410"/>
  <c r="F468"/>
  <c r="E468"/>
  <c r="F257"/>
  <c r="E257"/>
  <c r="E303"/>
  <c r="F303"/>
  <c r="E154"/>
  <c r="F154"/>
  <c r="F126"/>
  <c r="E126"/>
  <c r="F305"/>
  <c r="E305"/>
  <c r="F540"/>
  <c r="E540"/>
  <c r="E312"/>
  <c r="F312"/>
  <c r="E525"/>
  <c r="F525"/>
  <c r="F48"/>
  <c r="E48"/>
  <c r="E97"/>
  <c r="F97"/>
  <c r="E546"/>
  <c r="F546"/>
  <c r="E318"/>
  <c r="F318"/>
  <c r="F335"/>
  <c r="E335"/>
  <c r="E285"/>
  <c r="F285"/>
  <c r="E322"/>
  <c r="F322"/>
  <c r="F85"/>
  <c r="E85"/>
  <c r="F599"/>
  <c r="E599"/>
  <c r="E390"/>
  <c r="F390"/>
  <c r="F290"/>
  <c r="E290"/>
  <c r="E295"/>
  <c r="F295"/>
  <c r="F37"/>
  <c r="E37"/>
  <c r="F438"/>
  <c r="E438"/>
  <c r="E586"/>
  <c r="F586"/>
  <c r="E380"/>
  <c r="F380"/>
  <c r="E415"/>
  <c r="F415"/>
  <c r="E206"/>
  <c r="F206"/>
  <c r="F517"/>
  <c r="E517"/>
  <c r="F362"/>
  <c r="E362"/>
  <c r="F35"/>
  <c r="E35"/>
  <c r="F72"/>
  <c r="E72"/>
  <c r="E239"/>
  <c r="F239"/>
  <c r="F560"/>
  <c r="E560"/>
  <c r="F414"/>
  <c r="E414"/>
  <c r="F500"/>
  <c r="E500"/>
  <c r="F20"/>
  <c r="E20"/>
  <c r="E515"/>
  <c r="F515"/>
  <c r="F268"/>
  <c r="E268"/>
  <c r="E423"/>
  <c r="F423"/>
  <c r="E522"/>
  <c r="F522"/>
  <c r="F378"/>
  <c r="E378"/>
  <c r="B7" i="25"/>
  <c r="B8" s="1"/>
  <c r="C20" i="15" l="1"/>
  <c r="E8"/>
  <c r="E9" s="1"/>
  <c r="E10" s="1"/>
  <c r="C25"/>
  <c r="C27"/>
  <c r="B9" i="25"/>
  <c r="B10" s="1"/>
  <c r="D9" i="15" l="1"/>
  <c r="D10" s="1"/>
  <c r="C10" s="1"/>
  <c r="C21" s="1"/>
  <c r="B11" i="25"/>
  <c r="B12" l="1"/>
  <c r="B13" l="1"/>
  <c r="B14" l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</calcChain>
</file>

<file path=xl/sharedStrings.xml><?xml version="1.0" encoding="utf-8"?>
<sst xmlns="http://schemas.openxmlformats.org/spreadsheetml/2006/main" count="1048" uniqueCount="169">
  <si>
    <t>sampling point</t>
  </si>
  <si>
    <t>Relative Frequency (%)</t>
  </si>
  <si>
    <t>Relative Frequency (squared)</t>
  </si>
  <si>
    <t>Simpson Diversity Index</t>
  </si>
  <si>
    <t>comments</t>
  </si>
  <si>
    <t>sp9</t>
  </si>
  <si>
    <t>The statistics:</t>
  </si>
  <si>
    <t>Instructions:</t>
  </si>
  <si>
    <t>Total vegetation</t>
  </si>
  <si>
    <t>The worksheets:</t>
  </si>
  <si>
    <t>Frequency of occurrence within vegetated areas (%)</t>
  </si>
  <si>
    <t>STATS</t>
  </si>
  <si>
    <t>Boat Survey</t>
  </si>
  <si>
    <t>READ ME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</si>
  <si>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</si>
  <si>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</si>
  <si>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</si>
  <si>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</si>
  <si>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</si>
  <si>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less than or equal to the maximum depth where plants were found.</t>
  </si>
  <si>
    <t>vegetated area divided by the total number of vegetated sites.</t>
  </si>
  <si>
    <t>divided by the total number of sites shallower than maximum depth of plants</t>
  </si>
  <si>
    <t>Please note:</t>
  </si>
  <si>
    <t xml:space="preserve"> "ENTRY" sheet is the Excel file onto which the field worker transfers the field data. </t>
  </si>
  <si>
    <t>Longitude (need electronic copy of site locations)</t>
  </si>
  <si>
    <r>
      <t>Total number of sites shallower than maximum depth of plants</t>
    </r>
    <r>
      <rPr>
        <b/>
        <sz val="10"/>
        <color indexed="48"/>
        <rFont val="Arial"/>
        <family val="2"/>
      </rPr>
      <t>: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 xml:space="preserve">Number of sites where the depth was   </t>
    </r>
  </si>
  <si>
    <r>
      <t xml:space="preserve">Frequency of occurrence within vegetated areas (%): </t>
    </r>
    <r>
      <rPr>
        <sz val="10"/>
        <rFont val="Arial"/>
        <family val="2"/>
      </rPr>
      <t xml:space="preserve">Number of times a species was seen in a </t>
    </r>
  </si>
  <si>
    <r>
      <t xml:space="preserve">Frequency of occurrence at sites shallower than maximum depth of plants: </t>
    </r>
    <r>
      <rPr>
        <sz val="10"/>
        <rFont val="Arial"/>
        <family val="2"/>
      </rPr>
      <t xml:space="preserve">Number of times a species was seen </t>
    </r>
  </si>
  <si>
    <r>
      <t xml:space="preserve">Total number of sites with vegetation: </t>
    </r>
    <r>
      <rPr>
        <sz val="10"/>
        <rFont val="Arial"/>
        <family val="2"/>
      </rPr>
      <t>Total number of sites where at least one plant was found</t>
    </r>
  </si>
  <si>
    <t>Top of Form:</t>
  </si>
  <si>
    <t>After returning from the lake, enter data on "ENTRY" sheet.  The statistics will appear automatically on the STATS sheet.</t>
  </si>
  <si>
    <t>This value is used for Frequency of occurrence at sites shallower than maximum depth of plants.</t>
  </si>
  <si>
    <t>Including non-vegetated sites will lower the frequency of occurrence</t>
  </si>
  <si>
    <t>Including non-vegetated sites will not change the relative frequency.</t>
  </si>
  <si>
    <t>Frequency and thus is not sensitive to whether all sampled sites (including non-vegetated sites) are included.</t>
  </si>
  <si>
    <t>INDIVIDUAL SPECIES STATS:</t>
  </si>
  <si>
    <t>SUMMARY STATS:</t>
  </si>
  <si>
    <t>County</t>
  </si>
  <si>
    <t>"STATS" sheet automatically calculates statistics using the data entered into the "ENTRY" sheet.</t>
  </si>
  <si>
    <t>WBIC</t>
  </si>
  <si>
    <t>Print as many copies  of "Field Sheet" to take out onto the lake and record data. Be sure to keep the data sheets.</t>
  </si>
  <si>
    <t>If you recorded any "V" species on the Filed Sheet, record them as "V" on the ENTRY sheet as well.</t>
  </si>
  <si>
    <t>Number of sites sampled using rake on Pole (P)</t>
  </si>
  <si>
    <t>The closer the Simpson Diversity Index is to 1, the more diverse the community.</t>
  </si>
  <si>
    <t>Site number</t>
  </si>
  <si>
    <t>Depth (in feet)</t>
  </si>
  <si>
    <t>You may want to mark the rake for easy depth measurement determination.</t>
  </si>
  <si>
    <t xml:space="preserve">      Collecting data:  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</si>
  <si>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</si>
  <si>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</si>
  <si>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</si>
  <si>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</si>
  <si>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</si>
  <si>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</si>
  <si>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</si>
  <si>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</si>
  <si>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</si>
  <si>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</si>
  <si>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Date of Survey</t>
  </si>
  <si>
    <t>Survey Date</t>
  </si>
  <si>
    <t>Be sure to enter lake name, county name, WBIC and survey date</t>
  </si>
  <si>
    <t xml:space="preserve">EWM,  CLP </t>
  </si>
  <si>
    <t>All species:</t>
  </si>
  <si>
    <t>1 = few plants on rake head</t>
  </si>
  <si>
    <t>2 = rake head ~1/2 full, between 1 &amp; 2</t>
  </si>
  <si>
    <t>3 = overflowing, can't see top of rake head.</t>
  </si>
  <si>
    <t>and are not in alphabetical order</t>
  </si>
  <si>
    <t>Leave blank if nothing found</t>
  </si>
  <si>
    <t>Rake pole (P) or rake rope (R)</t>
  </si>
  <si>
    <t>Number of sites sampled using rake on rope (R)</t>
  </si>
  <si>
    <r>
      <t>Species Richness:</t>
    </r>
    <r>
      <rPr>
        <sz val="10"/>
        <rFont val="Arial"/>
        <family val="2"/>
      </rPr>
      <t xml:space="preserve"> Total number of species collected. Does not include visual sightings.</t>
    </r>
  </si>
  <si>
    <t>6. In the "ENTRY" worksheet, you may want to use freeze panes feature for easy scrolling.</t>
  </si>
  <si>
    <t>You can turn this feature on and off by selecting "Unfreeze Panes" in the "Window" menu.</t>
  </si>
  <si>
    <t>Average number of all species per site (vegetated sites only)</t>
  </si>
  <si>
    <t>Average number of native species per site (vegetated sites only)</t>
  </si>
  <si>
    <t>Nearest Point</t>
  </si>
  <si>
    <t xml:space="preserve">Depth (ft) </t>
  </si>
  <si>
    <t>For each data entry sheet, enter names of observers and hours they worked on that lake.</t>
  </si>
  <si>
    <t xml:space="preserve">E. If you can see another species within 6 feet of the boat, but did not collect or uproot it with a rake, </t>
  </si>
  <si>
    <t>Dominant sediment type</t>
  </si>
  <si>
    <t>Latitiude (need electronic copy of site locations)</t>
  </si>
  <si>
    <t>Species seen, habitat information</t>
  </si>
  <si>
    <t xml:space="preserve">Total Rake Fullness </t>
  </si>
  <si>
    <t>Name</t>
  </si>
  <si>
    <t>Date</t>
  </si>
  <si>
    <t>Field Crew</t>
  </si>
  <si>
    <t>Lake</t>
  </si>
  <si>
    <t xml:space="preserve">WBIC </t>
  </si>
  <si>
    <t>ADDITIONAL COMMENTS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</si>
  <si>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</si>
  <si>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</si>
  <si>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</si>
  <si>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</si>
  <si>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</si>
  <si>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</si>
  <si>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Total Rake Fullness</t>
  </si>
  <si>
    <t>1,2,3…total number of sites</t>
  </si>
  <si>
    <r>
      <t>curly-leaf pondweed (</t>
    </r>
    <r>
      <rPr>
        <i/>
        <sz val="10"/>
        <rFont val="Arial"/>
        <family val="2"/>
      </rPr>
      <t>Potamogeton crispus</t>
    </r>
    <r>
      <rPr>
        <sz val="10"/>
        <rFont val="Arial"/>
        <family val="2"/>
      </rPr>
      <t xml:space="preserve">) are at the far left of the entry sheet, </t>
    </r>
  </si>
  <si>
    <t xml:space="preserve">A. In first row, list species encountered. You will have to re-write species as found on subsequent field sheets </t>
  </si>
  <si>
    <t>Record a total rake fullness rating on the sample:</t>
  </si>
  <si>
    <t>please record "V" for Visual.</t>
  </si>
  <si>
    <t>Note that these species on the Boat Survey or noted as "Visual" are not included in the statistics (unless noted as specifically including visuals).</t>
  </si>
  <si>
    <r>
      <t xml:space="preserve">1. </t>
    </r>
    <r>
      <rPr>
        <b/>
        <sz val="10"/>
        <rFont val="Arial"/>
        <family val="2"/>
      </rPr>
      <t>Adding rows or columns into the ENTRY or STATS worksheets will cause errors in the embedded formulas.  DO NOT ADD ROWS OR COLUMNS TO THE WORKSHEETS!</t>
    </r>
  </si>
  <si>
    <t>2. Frequency of Occurrence is sensitive to whether all sampled sites are included.</t>
  </si>
  <si>
    <t>3. Relative Frequency is not sensitive to whether all sampled sites, including non-vegetated sites, are included.</t>
  </si>
  <si>
    <t>4.  We use rake fullness for all species.</t>
  </si>
  <si>
    <t>Under Header (View&gt;Header and Footer&gt;Custom Header) record lake name, Waterbody Identification Code (WBIC), county and date</t>
  </si>
  <si>
    <t>Record as Muck (M), Sand (S), or Rock (R).</t>
  </si>
  <si>
    <t>Note whether you used the rake pole (P) or tossed the rake head on a rope (R).</t>
  </si>
  <si>
    <t xml:space="preserve">However, if these species that are seen but not sampled are associated with a sampling site, </t>
  </si>
  <si>
    <t xml:space="preserve">Be as specific as possible in explaining geographic location (e.g. list location as nearest to, or between sampling points). </t>
  </si>
  <si>
    <t>"FIELD SHEET" is a suggested field data sheet; it does not list any species besides EWM &amp; CLP.  Field workers enter species as encountered.</t>
  </si>
  <si>
    <t>"CALCULATE FQI" sheet automatically calculates the Floristic Quality Index (FQI) based upon the species listed on the "ENTRY" spreadsheet.</t>
  </si>
  <si>
    <t>DEPTH BIN (FT)</t>
  </si>
  <si>
    <t># SITES (NO ENTRY)</t>
  </si>
  <si>
    <r>
      <t>**</t>
    </r>
    <r>
      <rPr>
        <b/>
        <sz val="10"/>
        <rFont val="Arial"/>
        <family val="2"/>
      </rPr>
      <t>SEE "MAX DEPTH GRAPH" WORKSHEET TO CONFIRM</t>
    </r>
  </si>
  <si>
    <r>
      <t>Maximum depth of plants (ft)</t>
    </r>
    <r>
      <rPr>
        <b/>
        <sz val="12"/>
        <rFont val="Arial"/>
        <family val="2"/>
      </rPr>
      <t xml:space="preserve">** </t>
    </r>
  </si>
  <si>
    <t>last updated 10/29/2009</t>
  </si>
  <si>
    <r>
      <t>Do not</t>
    </r>
    <r>
      <rPr>
        <sz val="10"/>
        <rFont val="Arial"/>
        <family val="2"/>
      </rPr>
      <t xml:space="preserve"> include fil. algae, moss, or sponge in the total rake fullness</t>
    </r>
  </si>
  <si>
    <t>B. Record  rake fullness rating for each species encountered at site:</t>
  </si>
  <si>
    <t xml:space="preserve">C. Record rake fullness for all species uprooted by the rake and that then floated to the suruface.  </t>
  </si>
  <si>
    <t>D. Record individual rake fullness raings for fil. algae, moss, or sponge on speices list.</t>
  </si>
  <si>
    <r>
      <t>Note</t>
    </r>
    <r>
      <rPr>
        <sz val="10"/>
        <rFont val="Arial"/>
        <family val="2"/>
      </rPr>
      <t>: You must write plant names at top of each sheet used</t>
    </r>
  </si>
  <si>
    <t>Be sure to copy latitude and longitude data from the GPS text file for each site (as decimal degrees).</t>
  </si>
  <si>
    <r>
      <t>Two exotic invasive species, Eurasian water-milfoil (</t>
    </r>
    <r>
      <rPr>
        <i/>
        <sz val="10"/>
        <rFont val="Arial"/>
        <family val="2"/>
      </rPr>
      <t>Myriophyllum spicatum</t>
    </r>
    <r>
      <rPr>
        <sz val="10"/>
        <rFont val="Arial"/>
        <family val="2"/>
      </rPr>
      <t xml:space="preserve">) and </t>
    </r>
  </si>
  <si>
    <t>Transfer all data from field sheet and add comments as necessary (list of standarized comments visible when column is clicked on).</t>
  </si>
  <si>
    <t xml:space="preserve">"BOAT SURVEY" is a data sheet to add any other species seen on site but not directly sampled with the rake. </t>
  </si>
  <si>
    <t>note them with a "V" (for Visual") on the field sheet as requested above.</t>
  </si>
  <si>
    <t>If you see other species not associated with a particular site, (along the shore or some distance away), note them on the boat survey.</t>
  </si>
  <si>
    <t>"MAX DEPTH GRAPH" displays a distribution of the presence of plants vs. water depth.  This graph should be carefully examined to note</t>
  </si>
  <si>
    <t xml:space="preserve">any potential outliers in the plant distribution.  </t>
  </si>
  <si>
    <t xml:space="preserve">5.  Please enter the latitude and longitude of each sample site on the "ENTRY" sheet. </t>
  </si>
  <si>
    <r>
      <t>Maximum depth of plants (ft)</t>
    </r>
    <r>
      <rPr>
        <sz val="10"/>
        <rFont val="Arial"/>
        <family val="2"/>
      </rPr>
      <t xml:space="preserve"> is the depth of the deepest site sampled at which vegetation was present.</t>
    </r>
  </si>
  <si>
    <r>
      <t>Simpson Diversity Index</t>
    </r>
    <r>
      <rPr>
        <sz val="10"/>
        <rFont val="Arial"/>
        <family val="2"/>
      </rPr>
      <t xml:space="preserve"> is a nonparametric estimator of community heterogeneity. It is based on Relative </t>
    </r>
  </si>
  <si>
    <r>
      <t>Species Richness (including visuals):</t>
    </r>
    <r>
      <rPr>
        <sz val="10"/>
        <rFont val="Arial"/>
        <family val="2"/>
      </rPr>
      <t xml:space="preserve"> Total number of species collected including visual sightings.</t>
    </r>
  </si>
  <si>
    <t>4.  There are 7 hidden columns in "ENTRY" that have intermediate calculations for the statistics.  Please do not modify these.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</si>
  <si>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</si>
  <si>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</si>
  <si>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Total number of sites visited</t>
  </si>
  <si>
    <r>
      <t xml:space="preserve">Total number of sites visited: </t>
    </r>
    <r>
      <rPr>
        <sz val="10"/>
        <color indexed="8"/>
        <rFont val="Arial"/>
        <family val="2"/>
      </rPr>
      <t xml:space="preserve">Total number of sites where the boat stopped, even if much too deep to have plants. </t>
    </r>
  </si>
  <si>
    <r>
      <t>Myriophyllum spicatum</t>
    </r>
    <r>
      <rPr>
        <sz val="9"/>
        <rFont val="Arial"/>
        <family val="2"/>
      </rPr>
      <t>,Eurasian water milfoil</t>
    </r>
  </si>
  <si>
    <r>
      <t>Potamogeton crispus</t>
    </r>
    <r>
      <rPr>
        <sz val="9"/>
        <rFont val="Arial"/>
        <family val="2"/>
      </rPr>
      <t xml:space="preserve">,Curly-leaf pondweed </t>
    </r>
  </si>
  <si>
    <t>EWM</t>
  </si>
  <si>
    <t>CLP</t>
  </si>
  <si>
    <t>Matthew S. Berg</t>
  </si>
  <si>
    <t>Total Number Species at Site (shallower than max depth) (NO ENTRY!),no exotics</t>
  </si>
  <si>
    <t>Dominant sediment type (M=muck,S=Sand,R=Rock)</t>
  </si>
  <si>
    <t>Mean depth of plants (ft)</t>
  </si>
  <si>
    <t>Median depth of plants (ft)</t>
  </si>
  <si>
    <t>Species Richness (including visuals and boat survey)</t>
  </si>
  <si>
    <t>M</t>
  </si>
  <si>
    <t>S</t>
  </si>
  <si>
    <t>R</t>
  </si>
  <si>
    <t>5 7,9, 2012</t>
  </si>
  <si>
    <t>Brent Myers</t>
  </si>
  <si>
    <t>Round Lake</t>
  </si>
  <si>
    <t>Burnett</t>
  </si>
  <si>
    <t>V</t>
  </si>
  <si>
    <t>ID</t>
  </si>
  <si>
    <t>Latitude</t>
  </si>
  <si>
    <t>Longitude</t>
  </si>
  <si>
    <t>Depth</t>
  </si>
  <si>
    <t>Sediment</t>
  </si>
  <si>
    <t>Echo Lake</t>
  </si>
  <si>
    <t>Barron</t>
  </si>
  <si>
    <t>Noah M. Berg</t>
  </si>
  <si>
    <t>P</t>
  </si>
  <si>
    <t>Secchi 6.5ft.</t>
  </si>
  <si>
    <t>Secchi 6.5ft.  Plants to 15ft, but all dying - even at only 9ft - murkiest we've ever seen the lake.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</si>
</sst>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mm/dd/yy;@"/>
    <numFmt numFmtId="166" formatCode="0.00000"/>
  </numFmts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indent="2"/>
    </xf>
    <xf numFmtId="164" fontId="7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0" fillId="0" borderId="3" xfId="0" applyBorder="1" applyAlignment="1" applyProtection="1">
      <alignment textRotation="45"/>
      <protection locked="0"/>
    </xf>
    <xf numFmtId="0" fontId="10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Border="1" applyAlignment="1"/>
    <xf numFmtId="0" fontId="11" fillId="0" borderId="0" xfId="0" applyFont="1" applyBorder="1" applyAlignment="1"/>
    <xf numFmtId="0" fontId="3" fillId="0" borderId="0" xfId="0" applyFont="1" applyAlignment="1">
      <alignment horizontal="left"/>
    </xf>
    <xf numFmtId="0" fontId="10" fillId="0" borderId="0" xfId="0" applyFont="1"/>
    <xf numFmtId="0" fontId="16" fillId="0" borderId="0" xfId="0" applyFont="1" applyBorder="1" applyAlignment="1"/>
    <xf numFmtId="0" fontId="0" fillId="0" borderId="0" xfId="0" applyBorder="1" applyAlignment="1">
      <alignment textRotation="45"/>
    </xf>
    <xf numFmtId="2" fontId="3" fillId="2" borderId="2" xfId="0" applyNumberFormat="1" applyFont="1" applyFill="1" applyBorder="1" applyAlignment="1"/>
    <xf numFmtId="0" fontId="16" fillId="0" borderId="0" xfId="0" applyFont="1"/>
    <xf numFmtId="1" fontId="2" fillId="0" borderId="0" xfId="0" applyNumberFormat="1" applyFont="1"/>
    <xf numFmtId="0" fontId="14" fillId="2" borderId="2" xfId="0" applyFont="1" applyFill="1" applyBorder="1" applyAlignment="1" applyProtection="1">
      <alignment textRotation="45" wrapText="1"/>
      <protection locked="0"/>
    </xf>
    <xf numFmtId="2" fontId="3" fillId="0" borderId="0" xfId="0" applyNumberFormat="1" applyFont="1"/>
    <xf numFmtId="2" fontId="3" fillId="2" borderId="2" xfId="0" applyNumberFormat="1" applyFont="1" applyFill="1" applyBorder="1"/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15" fillId="0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1" fontId="0" fillId="0" borderId="0" xfId="0" applyNumberFormat="1"/>
    <xf numFmtId="0" fontId="10" fillId="0" borderId="2" xfId="0" applyFont="1" applyFill="1" applyBorder="1" applyAlignment="1" applyProtection="1">
      <alignment textRotation="45"/>
      <protection locked="0"/>
    </xf>
    <xf numFmtId="0" fontId="0" fillId="0" borderId="2" xfId="0" applyFill="1" applyBorder="1" applyAlignment="1">
      <alignment textRotation="45"/>
    </xf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ill="1" applyBorder="1"/>
    <xf numFmtId="2" fontId="3" fillId="0" borderId="0" xfId="0" applyNumberFormat="1" applyFont="1" applyFill="1" applyBorder="1" applyAlignment="1"/>
    <xf numFmtId="0" fontId="10" fillId="0" borderId="3" xfId="0" applyFont="1" applyFill="1" applyBorder="1" applyAlignment="1" applyProtection="1">
      <alignment textRotation="45"/>
      <protection locked="0"/>
    </xf>
    <xf numFmtId="0" fontId="0" fillId="2" borderId="3" xfId="0" applyFill="1" applyBorder="1"/>
    <xf numFmtId="164" fontId="3" fillId="2" borderId="3" xfId="0" applyNumberFormat="1" applyFont="1" applyFill="1" applyBorder="1"/>
    <xf numFmtId="1" fontId="3" fillId="2" borderId="2" xfId="0" applyNumberFormat="1" applyFont="1" applyFill="1" applyBorder="1" applyAlignment="1"/>
    <xf numFmtId="2" fontId="0" fillId="0" borderId="2" xfId="0" applyNumberFormat="1" applyBorder="1" applyAlignment="1">
      <alignment textRotation="45"/>
    </xf>
    <xf numFmtId="0" fontId="8" fillId="0" borderId="4" xfId="0" applyFont="1" applyBorder="1" applyAlignment="1"/>
    <xf numFmtId="2" fontId="0" fillId="0" borderId="2" xfId="0" applyNumberFormat="1" applyBorder="1" applyAlignment="1"/>
    <xf numFmtId="1" fontId="2" fillId="2" borderId="2" xfId="0" applyNumberFormat="1" applyFont="1" applyFill="1" applyBorder="1" applyAlignment="1"/>
    <xf numFmtId="2" fontId="2" fillId="2" borderId="2" xfId="0" applyNumberFormat="1" applyFont="1" applyFill="1" applyBorder="1" applyAlignment="1"/>
    <xf numFmtId="1" fontId="2" fillId="2" borderId="2" xfId="0" applyNumberFormat="1" applyFont="1" applyFill="1" applyBorder="1"/>
    <xf numFmtId="2" fontId="2" fillId="2" borderId="2" xfId="0" applyNumberFormat="1" applyFont="1" applyFill="1" applyBorder="1"/>
    <xf numFmtId="2" fontId="2" fillId="0" borderId="0" xfId="0" applyNumberFormat="1" applyFont="1"/>
    <xf numFmtId="2" fontId="0" fillId="2" borderId="3" xfId="0" applyNumberFormat="1" applyFill="1" applyBorder="1"/>
    <xf numFmtId="2" fontId="0" fillId="2" borderId="2" xfId="0" applyNumberFormat="1" applyFill="1" applyBorder="1"/>
    <xf numFmtId="0" fontId="3" fillId="0" borderId="0" xfId="0" applyFont="1" applyBorder="1" applyAlignment="1">
      <alignment horizontal="left"/>
    </xf>
    <xf numFmtId="0" fontId="0" fillId="0" borderId="4" xfId="0" applyBorder="1" applyAlignment="1">
      <alignment textRotation="45"/>
    </xf>
    <xf numFmtId="0" fontId="2" fillId="0" borderId="0" xfId="0" applyFont="1" applyProtection="1"/>
    <xf numFmtId="0" fontId="2" fillId="0" borderId="0" xfId="0" applyFont="1" applyFill="1" applyBorder="1" applyProtection="1"/>
    <xf numFmtId="2" fontId="0" fillId="2" borderId="2" xfId="0" applyNumberFormat="1" applyFill="1" applyBorder="1" applyAlignment="1"/>
    <xf numFmtId="1" fontId="0" fillId="2" borderId="2" xfId="0" applyNumberFormat="1" applyFill="1" applyBorder="1" applyAlignment="1"/>
    <xf numFmtId="165" fontId="3" fillId="0" borderId="0" xfId="0" applyNumberFormat="1" applyFont="1" applyBorder="1" applyAlignment="1">
      <alignment horizontal="left"/>
    </xf>
    <xf numFmtId="0" fontId="8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 applyFill="1" applyBorder="1"/>
    <xf numFmtId="1" fontId="2" fillId="0" borderId="0" xfId="0" applyNumberFormat="1" applyFont="1" applyFill="1" applyBorder="1"/>
    <xf numFmtId="1" fontId="0" fillId="0" borderId="0" xfId="0" applyNumberFormat="1" applyFill="1" applyBorder="1" applyAlignment="1"/>
    <xf numFmtId="1" fontId="0" fillId="2" borderId="3" xfId="0" applyNumberFormat="1" applyFill="1" applyBorder="1" applyAlignment="1"/>
    <xf numFmtId="1" fontId="0" fillId="0" borderId="0" xfId="0" applyNumberFormat="1" applyBorder="1"/>
    <xf numFmtId="1" fontId="2" fillId="0" borderId="0" xfId="0" applyNumberFormat="1" applyFont="1" applyBorder="1"/>
    <xf numFmtId="2" fontId="0" fillId="0" borderId="0" xfId="0" applyNumberFormat="1" applyBorder="1"/>
    <xf numFmtId="2" fontId="2" fillId="0" borderId="0" xfId="0" applyNumberFormat="1" applyFont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2" fontId="0" fillId="0" borderId="0" xfId="0" applyNumberFormat="1" applyBorder="1" applyAlignment="1"/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5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6" xfId="0" applyBorder="1"/>
    <xf numFmtId="0" fontId="18" fillId="0" borderId="0" xfId="0" applyFont="1" applyFill="1" applyBorder="1"/>
    <xf numFmtId="0" fontId="14" fillId="0" borderId="2" xfId="0" applyFont="1" applyFill="1" applyBorder="1" applyAlignment="1" applyProtection="1">
      <alignment textRotation="45" wrapText="1"/>
      <protection locked="0"/>
    </xf>
    <xf numFmtId="0" fontId="20" fillId="0" borderId="0" xfId="0" applyFont="1"/>
    <xf numFmtId="0" fontId="21" fillId="0" borderId="7" xfId="0" applyFont="1" applyBorder="1"/>
    <xf numFmtId="0" fontId="22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22" fillId="0" borderId="6" xfId="0" applyFont="1" applyBorder="1"/>
    <xf numFmtId="0" fontId="22" fillId="0" borderId="11" xfId="0" applyFont="1" applyBorder="1"/>
    <xf numFmtId="0" fontId="0" fillId="0" borderId="12" xfId="0" applyBorder="1"/>
    <xf numFmtId="0" fontId="0" fillId="0" borderId="13" xfId="0" applyBorder="1"/>
    <xf numFmtId="0" fontId="15" fillId="5" borderId="5" xfId="0" applyFont="1" applyFill="1" applyBorder="1" applyAlignment="1" applyProtection="1">
      <alignment textRotation="45" wrapText="1"/>
      <protection locked="0"/>
    </xf>
    <xf numFmtId="0" fontId="3" fillId="5" borderId="5" xfId="0" applyFont="1" applyFill="1" applyBorder="1" applyAlignment="1" applyProtection="1">
      <alignment textRotation="45"/>
      <protection locked="0"/>
    </xf>
    <xf numFmtId="0" fontId="10" fillId="5" borderId="5" xfId="0" applyFont="1" applyFill="1" applyBorder="1" applyAlignment="1" applyProtection="1">
      <alignment textRotation="45"/>
      <protection locked="0"/>
    </xf>
    <xf numFmtId="0" fontId="0" fillId="5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2" fontId="23" fillId="0" borderId="2" xfId="0" applyNumberFormat="1" applyFont="1" applyBorder="1" applyAlignment="1">
      <alignment textRotation="45"/>
    </xf>
    <xf numFmtId="0" fontId="24" fillId="0" borderId="3" xfId="0" applyFont="1" applyFill="1" applyBorder="1" applyAlignment="1" applyProtection="1">
      <alignment textRotation="45"/>
      <protection locked="0"/>
    </xf>
    <xf numFmtId="0" fontId="24" fillId="0" borderId="2" xfId="0" applyFont="1" applyFill="1" applyBorder="1" applyAlignment="1" applyProtection="1">
      <alignment textRotation="45"/>
      <protection locked="0"/>
    </xf>
    <xf numFmtId="0" fontId="23" fillId="0" borderId="2" xfId="0" applyFont="1" applyFill="1" applyBorder="1" applyAlignment="1" applyProtection="1">
      <alignment textRotation="45" wrapText="1"/>
      <protection locked="0"/>
    </xf>
    <xf numFmtId="0" fontId="0" fillId="6" borderId="2" xfId="0" applyFill="1" applyBorder="1" applyProtection="1">
      <protection locked="0"/>
    </xf>
    <xf numFmtId="0" fontId="25" fillId="6" borderId="2" xfId="0" applyFont="1" applyFill="1" applyBorder="1" applyAlignment="1" applyProtection="1">
      <alignment horizontal="left"/>
      <protection locked="0"/>
    </xf>
    <xf numFmtId="165" fontId="3" fillId="6" borderId="2" xfId="0" applyNumberFormat="1" applyFont="1" applyFill="1" applyBorder="1" applyAlignment="1" applyProtection="1">
      <alignment horizontal="left"/>
      <protection locked="0"/>
    </xf>
    <xf numFmtId="0" fontId="3" fillId="0" borderId="2" xfId="1" applyBorder="1"/>
    <xf numFmtId="0" fontId="0" fillId="0" borderId="0" xfId="0" applyBorder="1" applyProtection="1">
      <protection locked="0"/>
    </xf>
    <xf numFmtId="0" fontId="3" fillId="6" borderId="2" xfId="0" applyFont="1" applyFill="1" applyBorder="1" applyAlignment="1" applyProtection="1">
      <alignment horizontal="left"/>
      <protection locked="0"/>
    </xf>
    <xf numFmtId="166" fontId="0" fillId="0" borderId="0" xfId="0" applyNumberFormat="1"/>
    <xf numFmtId="0" fontId="1" fillId="3" borderId="3" xfId="0" applyFont="1" applyFill="1" applyBorder="1" applyAlignment="1" applyProtection="1">
      <alignment textRotation="45"/>
      <protection locked="0"/>
    </xf>
    <xf numFmtId="0" fontId="1" fillId="0" borderId="3" xfId="0" applyFont="1" applyBorder="1" applyAlignment="1" applyProtection="1">
      <alignment textRotation="45"/>
      <protection locked="0"/>
    </xf>
    <xf numFmtId="0" fontId="1" fillId="0" borderId="2" xfId="0" applyFont="1" applyBorder="1" applyAlignment="1" applyProtection="1">
      <alignment textRotation="45"/>
      <protection locked="0"/>
    </xf>
    <xf numFmtId="0" fontId="1" fillId="0" borderId="5" xfId="0" applyFont="1" applyBorder="1" applyAlignment="1" applyProtection="1">
      <alignment textRotation="45"/>
      <protection locked="0"/>
    </xf>
    <xf numFmtId="165" fontId="1" fillId="6" borderId="2" xfId="0" applyNumberFormat="1" applyFont="1" applyFill="1" applyBorder="1" applyAlignment="1" applyProtection="1">
      <alignment horizontal="left"/>
      <protection locked="0"/>
    </xf>
    <xf numFmtId="0" fontId="1" fillId="6" borderId="2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603"/>
          <c:y val="2.65486725663717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79464285714302"/>
          <c:y val="0.14306805267683675"/>
          <c:w val="0.88058035714285643"/>
          <c:h val="0.7227149052747416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'MAX DEPTH GRAPH'!$A$2:$A$41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'MAX DEPTH GRAPH'!$B$2:$B$41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axId val="191079168"/>
        <c:axId val="191081088"/>
      </c:barChart>
      <c:catAx>
        <c:axId val="191079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81088"/>
        <c:crosses val="autoZero"/>
        <c:auto val="1"/>
        <c:lblAlgn val="ctr"/>
        <c:lblOffset val="100"/>
        <c:tickLblSkip val="2"/>
        <c:tickMarkSkip val="1"/>
      </c:catAx>
      <c:valAx>
        <c:axId val="191081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79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L600"/>
  <sheetViews>
    <sheetView zoomScale="160" zoomScaleNormal="160" workbookViewId="0">
      <pane xSplit="9" ySplit="1" topLeftCell="J599" activePane="bottomRight" state="frozen"/>
      <selection pane="topRight" activeCell="K1" sqref="K1"/>
      <selection pane="bottomLeft" activeCell="A2" sqref="A2"/>
      <selection pane="bottomRight" activeCell="T601" sqref="T601"/>
    </sheetView>
  </sheetViews>
  <sheetFormatPr defaultColWidth="5.7109375" defaultRowHeight="12.75"/>
  <cols>
    <col min="1" max="1" width="4.42578125" style="110" hidden="1" customWidth="1"/>
    <col min="2" max="3" width="7.85546875" style="110" hidden="1" customWidth="1"/>
    <col min="4" max="5" width="7" style="110" hidden="1" customWidth="1"/>
    <col min="6" max="7" width="4.42578125" style="110" hidden="1" customWidth="1"/>
    <col min="8" max="8" width="15.7109375" style="114" hidden="1" customWidth="1"/>
    <col min="9" max="9" width="5" style="36" bestFit="1" customWidth="1"/>
    <col min="10" max="10" width="11" style="10" customWidth="1"/>
    <col min="11" max="11" width="13.28515625" style="10" customWidth="1"/>
    <col min="12" max="13" width="5.7109375" style="10" customWidth="1"/>
    <col min="14" max="14" width="5.7109375" style="10" hidden="1" customWidth="1"/>
    <col min="15" max="15" width="24.85546875" style="10" hidden="1" customWidth="1"/>
    <col min="16" max="16" width="5.7109375" style="10" hidden="1" customWidth="1"/>
    <col min="17" max="18" width="6.7109375" style="10" customWidth="1"/>
    <col min="19" max="22" width="5.7109375" style="32" customWidth="1"/>
    <col min="23" max="154" width="5.7109375" style="10" customWidth="1"/>
    <col min="155" max="155" width="5.7109375" style="32" customWidth="1"/>
    <col min="156" max="16384" width="5.7109375" style="10"/>
  </cols>
  <sheetData>
    <row r="1" spans="1:168" s="9" customFormat="1" ht="189.75">
      <c r="A1" s="90" t="s">
        <v>18</v>
      </c>
      <c r="B1" s="90" t="s">
        <v>50</v>
      </c>
      <c r="C1" s="90" t="s">
        <v>51</v>
      </c>
      <c r="D1" s="91" t="s">
        <v>49</v>
      </c>
      <c r="E1" s="91" t="s">
        <v>145</v>
      </c>
      <c r="F1" s="92" t="s">
        <v>15</v>
      </c>
      <c r="G1" s="111" t="s">
        <v>16</v>
      </c>
      <c r="H1" s="67"/>
      <c r="I1" s="126" t="s">
        <v>158</v>
      </c>
      <c r="J1" s="127" t="s">
        <v>159</v>
      </c>
      <c r="K1" s="128" t="s">
        <v>160</v>
      </c>
      <c r="L1" s="129" t="s">
        <v>161</v>
      </c>
      <c r="M1" s="128" t="s">
        <v>162</v>
      </c>
      <c r="N1" s="9" t="s">
        <v>14</v>
      </c>
      <c r="O1" s="16" t="s">
        <v>4</v>
      </c>
      <c r="P1" s="16" t="s">
        <v>82</v>
      </c>
      <c r="Q1" s="29" t="s">
        <v>142</v>
      </c>
      <c r="R1" s="29" t="s">
        <v>143</v>
      </c>
      <c r="S1" s="96"/>
      <c r="T1" s="96"/>
      <c r="U1" s="96"/>
      <c r="V1" s="96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06"/>
      <c r="EZ1" s="107"/>
      <c r="FA1" s="107"/>
      <c r="FB1" s="108"/>
      <c r="FC1" s="108"/>
      <c r="FL1" s="9" t="s">
        <v>5</v>
      </c>
    </row>
    <row r="2" spans="1:168">
      <c r="A2" s="93">
        <f t="shared" ref="A2:A65" si="0">COUNT(Q2:EX2,FD2:FL2)</f>
        <v>2</v>
      </c>
      <c r="B2" s="93">
        <f t="shared" ref="B2:B65" si="1">IF(COUNT(Q2:EX2,FD2:FL2)&gt;0,COUNT(Q2:EX2,FD2:FL2),"")</f>
        <v>2</v>
      </c>
      <c r="C2" s="93" t="str">
        <f t="shared" ref="C2:C65" si="2">IF(COUNT(S2:BI2,BK2:BS2,BU2:CA2,CC2:EX2,FD2:FL2)&gt;0,COUNT(S2:BI2,BK2:BS2,BU2:CA2,CC2:EX2,FD2:FL2),"")</f>
        <v/>
      </c>
      <c r="D2" s="93" t="str">
        <f t="shared" ref="D2:D65" si="3">IF(G2=1,COUNT(Q2:EX2,FD2:FL2),"")</f>
        <v/>
      </c>
      <c r="E2" s="93" t="str">
        <f t="shared" ref="E2:E65" si="4">IF(G2=1,COUNT(S2:BI2,BK2:BS2,BU2:CA2,CC2:EX2,FD2:FL2),"")</f>
        <v/>
      </c>
      <c r="F2" s="93">
        <f t="shared" ref="F2:F65" si="5">IF($A2&gt;=1,$L2,"")</f>
        <v>7</v>
      </c>
      <c r="G2" s="112" t="str">
        <f>IF(AND(L2&gt;0,L2&lt;=STATS!$C$22),1,"")</f>
        <v/>
      </c>
      <c r="H2" s="124" t="s">
        <v>155</v>
      </c>
      <c r="I2" s="34">
        <v>1</v>
      </c>
      <c r="J2" s="125">
        <v>45.449489999999997</v>
      </c>
      <c r="K2" s="125">
        <v>-92.138369999999995</v>
      </c>
      <c r="L2" s="10">
        <v>7</v>
      </c>
      <c r="M2" s="10" t="s">
        <v>150</v>
      </c>
      <c r="Q2" s="17">
        <v>0</v>
      </c>
      <c r="R2" s="17">
        <v>0</v>
      </c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EY2" s="109"/>
      <c r="EZ2" s="109"/>
      <c r="FA2" s="109"/>
      <c r="FB2" s="109"/>
      <c r="FC2" s="109"/>
    </row>
    <row r="3" spans="1:168">
      <c r="A3" s="93">
        <f t="shared" si="0"/>
        <v>2</v>
      </c>
      <c r="B3" s="93">
        <f t="shared" si="1"/>
        <v>2</v>
      </c>
      <c r="C3" s="93" t="str">
        <f t="shared" si="2"/>
        <v/>
      </c>
      <c r="D3" s="93">
        <f t="shared" si="3"/>
        <v>2</v>
      </c>
      <c r="E3" s="93">
        <f t="shared" si="4"/>
        <v>0</v>
      </c>
      <c r="F3" s="93">
        <f t="shared" si="5"/>
        <v>4</v>
      </c>
      <c r="G3" s="112">
        <f>IF(AND(L3&gt;0,L3&lt;=STATS!$C$22),1,"")</f>
        <v>1</v>
      </c>
      <c r="H3" s="124" t="s">
        <v>156</v>
      </c>
      <c r="I3" s="34">
        <v>2</v>
      </c>
      <c r="J3" s="125">
        <v>45.449190000000002</v>
      </c>
      <c r="K3" s="125">
        <v>-92.138360000000006</v>
      </c>
      <c r="L3" s="10">
        <v>4</v>
      </c>
      <c r="M3" s="10" t="s">
        <v>150</v>
      </c>
      <c r="Q3" s="17">
        <v>4</v>
      </c>
      <c r="R3" s="17">
        <v>0</v>
      </c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EY3" s="109"/>
      <c r="EZ3" s="109"/>
      <c r="FA3" s="109"/>
      <c r="FB3" s="109"/>
      <c r="FC3" s="109"/>
    </row>
    <row r="4" spans="1:168">
      <c r="A4" s="93">
        <f t="shared" si="0"/>
        <v>2</v>
      </c>
      <c r="B4" s="93">
        <f t="shared" si="1"/>
        <v>2</v>
      </c>
      <c r="C4" s="93" t="str">
        <f t="shared" si="2"/>
        <v/>
      </c>
      <c r="D4" s="93" t="str">
        <f t="shared" si="3"/>
        <v/>
      </c>
      <c r="E4" s="93" t="str">
        <f t="shared" si="4"/>
        <v/>
      </c>
      <c r="F4" s="93">
        <f t="shared" si="5"/>
        <v>7</v>
      </c>
      <c r="G4" s="112" t="str">
        <f>IF(AND(L4&gt;0,L4&lt;=STATS!$C$22),1,"")</f>
        <v/>
      </c>
      <c r="H4" s="120">
        <v>2640100</v>
      </c>
      <c r="I4" s="34">
        <v>3</v>
      </c>
      <c r="J4" s="125">
        <v>45.4495</v>
      </c>
      <c r="K4" s="125">
        <v>-92.13794</v>
      </c>
      <c r="L4" s="10">
        <v>7</v>
      </c>
      <c r="M4" s="10" t="s">
        <v>150</v>
      </c>
      <c r="Q4" s="17">
        <v>0</v>
      </c>
      <c r="R4" s="17">
        <v>0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EY4" s="109"/>
      <c r="EZ4" s="109"/>
      <c r="FA4" s="109"/>
      <c r="FB4" s="109"/>
      <c r="FC4" s="109"/>
    </row>
    <row r="5" spans="1:168">
      <c r="A5" s="93">
        <f t="shared" si="0"/>
        <v>2</v>
      </c>
      <c r="B5" s="93">
        <f t="shared" si="1"/>
        <v>2</v>
      </c>
      <c r="C5" s="93" t="str">
        <f t="shared" si="2"/>
        <v/>
      </c>
      <c r="D5" s="93" t="str">
        <f t="shared" si="3"/>
        <v/>
      </c>
      <c r="E5" s="93" t="str">
        <f t="shared" si="4"/>
        <v/>
      </c>
      <c r="F5" s="93">
        <f t="shared" si="5"/>
        <v>8</v>
      </c>
      <c r="G5" s="112" t="str">
        <f>IF(AND(L5&gt;0,L5&lt;=STATS!$C$22),1,"")</f>
        <v/>
      </c>
      <c r="H5" s="121" t="s">
        <v>153</v>
      </c>
      <c r="I5" s="34">
        <v>4</v>
      </c>
      <c r="J5" s="125">
        <v>45.449190000000002</v>
      </c>
      <c r="K5" s="125">
        <v>-92.137929999999997</v>
      </c>
      <c r="L5" s="10">
        <v>8</v>
      </c>
      <c r="M5" s="10" t="s">
        <v>150</v>
      </c>
      <c r="Q5" s="17">
        <v>0</v>
      </c>
      <c r="R5" s="17">
        <v>0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EY5" s="109"/>
      <c r="EZ5" s="109"/>
      <c r="FA5" s="109"/>
      <c r="FB5" s="109"/>
      <c r="FC5" s="109"/>
    </row>
    <row r="6" spans="1:168">
      <c r="A6" s="93">
        <f t="shared" si="0"/>
        <v>2</v>
      </c>
      <c r="B6" s="93">
        <f t="shared" si="1"/>
        <v>2</v>
      </c>
      <c r="C6" s="93" t="str">
        <f t="shared" si="2"/>
        <v/>
      </c>
      <c r="D6" s="93" t="str">
        <f t="shared" si="3"/>
        <v/>
      </c>
      <c r="E6" s="93" t="str">
        <f t="shared" si="4"/>
        <v/>
      </c>
      <c r="F6" s="93">
        <f t="shared" si="5"/>
        <v>6</v>
      </c>
      <c r="G6" s="112" t="str">
        <f>IF(AND(L6&gt;0,L6&lt;=STATS!$C$22),1,"")</f>
        <v/>
      </c>
      <c r="H6" s="119" t="s">
        <v>144</v>
      </c>
      <c r="I6" s="34">
        <v>5</v>
      </c>
      <c r="J6" s="125">
        <v>45.448889999999999</v>
      </c>
      <c r="K6" s="125">
        <v>-92.137910000000005</v>
      </c>
      <c r="L6" s="10">
        <v>6</v>
      </c>
      <c r="M6" s="10" t="s">
        <v>150</v>
      </c>
      <c r="Q6" s="17">
        <v>0</v>
      </c>
      <c r="R6" s="17">
        <v>0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EY6" s="109"/>
      <c r="EZ6" s="109"/>
      <c r="FA6" s="109"/>
      <c r="FB6" s="109"/>
      <c r="FC6" s="109"/>
    </row>
    <row r="7" spans="1:168">
      <c r="A7" s="93">
        <f t="shared" si="0"/>
        <v>2</v>
      </c>
      <c r="B7" s="93">
        <f t="shared" si="1"/>
        <v>2</v>
      </c>
      <c r="C7" s="93" t="str">
        <f t="shared" si="2"/>
        <v/>
      </c>
      <c r="D7" s="93" t="str">
        <f t="shared" si="3"/>
        <v/>
      </c>
      <c r="E7" s="93" t="str">
        <f t="shared" si="4"/>
        <v/>
      </c>
      <c r="F7" s="93">
        <f t="shared" si="5"/>
        <v>10</v>
      </c>
      <c r="G7" s="112" t="str">
        <f>IF(AND(L7&gt;0,L7&lt;=STATS!$C$22),1,"")</f>
        <v/>
      </c>
      <c r="H7" s="119" t="s">
        <v>154</v>
      </c>
      <c r="I7" s="34">
        <v>6</v>
      </c>
      <c r="J7" s="125">
        <v>45.449509999999997</v>
      </c>
      <c r="K7" s="125">
        <v>-92.137500000000003</v>
      </c>
      <c r="L7" s="10">
        <v>10</v>
      </c>
      <c r="M7" s="10" t="s">
        <v>150</v>
      </c>
      <c r="Q7" s="17">
        <v>0</v>
      </c>
      <c r="R7" s="17">
        <v>0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EY7" s="109"/>
      <c r="EZ7" s="109"/>
      <c r="FA7" s="109"/>
      <c r="FB7" s="109"/>
      <c r="FC7" s="109"/>
    </row>
    <row r="8" spans="1:168">
      <c r="A8" s="93">
        <f t="shared" si="0"/>
        <v>2</v>
      </c>
      <c r="B8" s="93">
        <f t="shared" si="1"/>
        <v>2</v>
      </c>
      <c r="C8" s="93" t="str">
        <f t="shared" si="2"/>
        <v/>
      </c>
      <c r="D8" s="93" t="str">
        <f t="shared" si="3"/>
        <v/>
      </c>
      <c r="E8" s="93" t="str">
        <f t="shared" si="4"/>
        <v/>
      </c>
      <c r="F8" s="93">
        <f t="shared" si="5"/>
        <v>12</v>
      </c>
      <c r="G8" s="112" t="str">
        <f>IF(AND(L8&gt;0,L8&lt;=STATS!$C$22),1,"")</f>
        <v/>
      </c>
      <c r="H8" s="119"/>
      <c r="I8" s="34">
        <v>7</v>
      </c>
      <c r="J8" s="125">
        <v>45.449199999999998</v>
      </c>
      <c r="K8" s="125">
        <v>-92.13749</v>
      </c>
      <c r="L8" s="10">
        <v>12</v>
      </c>
      <c r="M8" s="10" t="s">
        <v>150</v>
      </c>
      <c r="Q8" s="17">
        <v>0</v>
      </c>
      <c r="R8" s="17">
        <v>0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EY8" s="109"/>
      <c r="EZ8" s="109"/>
      <c r="FA8" s="109"/>
      <c r="FB8" s="109"/>
      <c r="FC8" s="109"/>
    </row>
    <row r="9" spans="1:168">
      <c r="A9" s="93">
        <f t="shared" si="0"/>
        <v>2</v>
      </c>
      <c r="B9" s="93">
        <f t="shared" si="1"/>
        <v>2</v>
      </c>
      <c r="C9" s="93" t="str">
        <f t="shared" si="2"/>
        <v/>
      </c>
      <c r="D9" s="93" t="str">
        <f t="shared" si="3"/>
        <v/>
      </c>
      <c r="E9" s="93" t="str">
        <f t="shared" si="4"/>
        <v/>
      </c>
      <c r="F9" s="93">
        <f t="shared" si="5"/>
        <v>11</v>
      </c>
      <c r="G9" s="112" t="str">
        <f>IF(AND(L9&gt;0,L9&lt;=STATS!$C$22),1,"")</f>
        <v/>
      </c>
      <c r="I9" s="34">
        <v>8</v>
      </c>
      <c r="J9" s="125">
        <v>45.448900000000002</v>
      </c>
      <c r="K9" s="125">
        <v>-92.137479999999996</v>
      </c>
      <c r="L9" s="10">
        <v>11</v>
      </c>
      <c r="M9" s="10" t="s">
        <v>150</v>
      </c>
      <c r="Q9" s="17">
        <v>0</v>
      </c>
      <c r="R9" s="17">
        <v>0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EY9" s="109"/>
      <c r="EZ9" s="109"/>
      <c r="FA9" s="109"/>
      <c r="FB9" s="109"/>
      <c r="FC9" s="109"/>
    </row>
    <row r="10" spans="1:168">
      <c r="A10" s="93">
        <f t="shared" si="0"/>
        <v>2</v>
      </c>
      <c r="B10" s="93">
        <f t="shared" si="1"/>
        <v>2</v>
      </c>
      <c r="C10" s="93" t="str">
        <f t="shared" si="2"/>
        <v/>
      </c>
      <c r="D10" s="93">
        <f t="shared" si="3"/>
        <v>2</v>
      </c>
      <c r="E10" s="93">
        <f t="shared" si="4"/>
        <v>0</v>
      </c>
      <c r="F10" s="93">
        <f t="shared" si="5"/>
        <v>5</v>
      </c>
      <c r="G10" s="112">
        <f>IF(AND(L10&gt;0,L10&lt;=STATS!$C$22),1,"")</f>
        <v>1</v>
      </c>
      <c r="I10" s="34">
        <v>9</v>
      </c>
      <c r="J10" s="125">
        <v>45.448590000000003</v>
      </c>
      <c r="K10" s="125">
        <v>-92.137469999999993</v>
      </c>
      <c r="L10" s="10">
        <v>5</v>
      </c>
      <c r="M10" s="10" t="s">
        <v>151</v>
      </c>
      <c r="Q10" s="17">
        <v>0</v>
      </c>
      <c r="R10" s="17">
        <v>0</v>
      </c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EY10" s="109"/>
      <c r="EZ10" s="109"/>
      <c r="FA10" s="109"/>
      <c r="FB10" s="109"/>
      <c r="FC10" s="109"/>
    </row>
    <row r="11" spans="1:168">
      <c r="A11" s="93">
        <f t="shared" si="0"/>
        <v>2</v>
      </c>
      <c r="B11" s="93">
        <f t="shared" si="1"/>
        <v>2</v>
      </c>
      <c r="C11" s="93" t="str">
        <f t="shared" si="2"/>
        <v/>
      </c>
      <c r="D11" s="93" t="str">
        <f t="shared" si="3"/>
        <v/>
      </c>
      <c r="E11" s="93" t="str">
        <f t="shared" si="4"/>
        <v/>
      </c>
      <c r="F11" s="93">
        <f t="shared" si="5"/>
        <v>6</v>
      </c>
      <c r="G11" s="112" t="str">
        <f>IF(AND(L11&gt;0,L11&lt;=STATS!$C$22),1,"")</f>
        <v/>
      </c>
      <c r="I11" s="34">
        <v>10</v>
      </c>
      <c r="J11" s="125">
        <v>45.449820000000003</v>
      </c>
      <c r="K11" s="125">
        <v>-92.137079999999997</v>
      </c>
      <c r="L11" s="10">
        <v>6</v>
      </c>
      <c r="M11" s="10" t="s">
        <v>151</v>
      </c>
      <c r="Q11" s="17">
        <v>0</v>
      </c>
      <c r="R11" s="17">
        <v>0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EY11" s="109"/>
      <c r="EZ11" s="109"/>
      <c r="FA11" s="109"/>
      <c r="FB11" s="109"/>
      <c r="FC11" s="109"/>
    </row>
    <row r="12" spans="1:168">
      <c r="A12" s="93">
        <f t="shared" si="0"/>
        <v>2</v>
      </c>
      <c r="B12" s="93">
        <f t="shared" si="1"/>
        <v>2</v>
      </c>
      <c r="C12" s="93" t="str">
        <f t="shared" si="2"/>
        <v/>
      </c>
      <c r="D12" s="93" t="str">
        <f t="shared" si="3"/>
        <v/>
      </c>
      <c r="E12" s="93" t="str">
        <f t="shared" si="4"/>
        <v/>
      </c>
      <c r="F12" s="93">
        <f t="shared" si="5"/>
        <v>10.5</v>
      </c>
      <c r="G12" s="112" t="str">
        <f>IF(AND(L12&gt;0,L12&lt;=STATS!$C$22),1,"")</f>
        <v/>
      </c>
      <c r="I12" s="34">
        <v>11</v>
      </c>
      <c r="J12" s="125">
        <v>45.44952</v>
      </c>
      <c r="K12" s="125">
        <v>-92.137069999999994</v>
      </c>
      <c r="L12" s="10">
        <v>10.5</v>
      </c>
      <c r="M12" s="10" t="s">
        <v>150</v>
      </c>
      <c r="Q12" s="17">
        <v>0</v>
      </c>
      <c r="R12" s="17">
        <v>0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EY12" s="109"/>
      <c r="EZ12" s="109"/>
      <c r="FA12" s="109"/>
      <c r="FB12" s="109"/>
      <c r="FC12" s="109"/>
    </row>
    <row r="13" spans="1:168">
      <c r="A13" s="93">
        <f t="shared" si="0"/>
        <v>2</v>
      </c>
      <c r="B13" s="93">
        <f t="shared" si="1"/>
        <v>2</v>
      </c>
      <c r="C13" s="93" t="str">
        <f t="shared" si="2"/>
        <v/>
      </c>
      <c r="D13" s="93" t="str">
        <f t="shared" si="3"/>
        <v/>
      </c>
      <c r="E13" s="93" t="str">
        <f t="shared" si="4"/>
        <v/>
      </c>
      <c r="F13" s="93">
        <f t="shared" si="5"/>
        <v>12</v>
      </c>
      <c r="G13" s="112" t="str">
        <f>IF(AND(L13&gt;0,L13&lt;=STATS!$C$22),1,"")</f>
        <v/>
      </c>
      <c r="I13" s="34">
        <v>12</v>
      </c>
      <c r="J13" s="125">
        <v>45.449210000000001</v>
      </c>
      <c r="K13" s="125">
        <v>-92.137060000000005</v>
      </c>
      <c r="L13" s="10">
        <v>12</v>
      </c>
      <c r="M13" s="10" t="s">
        <v>150</v>
      </c>
      <c r="Q13" s="17">
        <v>0</v>
      </c>
      <c r="R13" s="17">
        <v>0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EY13" s="109"/>
      <c r="EZ13" s="109"/>
      <c r="FA13" s="109"/>
      <c r="FB13" s="109"/>
      <c r="FC13" s="109"/>
    </row>
    <row r="14" spans="1:168">
      <c r="A14" s="93">
        <f t="shared" si="0"/>
        <v>2</v>
      </c>
      <c r="B14" s="93">
        <f t="shared" si="1"/>
        <v>2</v>
      </c>
      <c r="C14" s="93" t="str">
        <f t="shared" si="2"/>
        <v/>
      </c>
      <c r="D14" s="93" t="str">
        <f t="shared" si="3"/>
        <v/>
      </c>
      <c r="E14" s="93" t="str">
        <f t="shared" si="4"/>
        <v/>
      </c>
      <c r="F14" s="93">
        <f t="shared" si="5"/>
        <v>13.5</v>
      </c>
      <c r="G14" s="112" t="str">
        <f>IF(AND(L14&gt;0,L14&lt;=STATS!$C$22),1,"")</f>
        <v/>
      </c>
      <c r="I14" s="34">
        <v>13</v>
      </c>
      <c r="J14" s="125">
        <v>45.448909999999998</v>
      </c>
      <c r="K14" s="125">
        <v>-92.137039999999999</v>
      </c>
      <c r="L14" s="10">
        <v>13.5</v>
      </c>
      <c r="M14" s="10" t="s">
        <v>150</v>
      </c>
      <c r="Q14" s="17">
        <v>0</v>
      </c>
      <c r="R14" s="17">
        <v>0</v>
      </c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EY14" s="109"/>
      <c r="EZ14" s="109"/>
      <c r="FA14" s="109"/>
      <c r="FB14" s="109"/>
      <c r="FC14" s="109"/>
    </row>
    <row r="15" spans="1:168">
      <c r="A15" s="93">
        <f t="shared" si="0"/>
        <v>2</v>
      </c>
      <c r="B15" s="93">
        <f t="shared" si="1"/>
        <v>2</v>
      </c>
      <c r="C15" s="93" t="str">
        <f t="shared" si="2"/>
        <v/>
      </c>
      <c r="D15" s="93" t="str">
        <f t="shared" si="3"/>
        <v/>
      </c>
      <c r="E15" s="93" t="str">
        <f t="shared" si="4"/>
        <v/>
      </c>
      <c r="F15" s="93">
        <f t="shared" si="5"/>
        <v>8</v>
      </c>
      <c r="G15" s="112" t="str">
        <f>IF(AND(L15&gt;0,L15&lt;=STATS!$C$22),1,"")</f>
        <v/>
      </c>
      <c r="I15" s="34">
        <v>14</v>
      </c>
      <c r="J15" s="125">
        <v>45.448599999999999</v>
      </c>
      <c r="K15" s="125">
        <v>-92.137029999999996</v>
      </c>
      <c r="L15" s="10">
        <v>8</v>
      </c>
      <c r="M15" s="10" t="s">
        <v>150</v>
      </c>
      <c r="Q15" s="17">
        <v>0</v>
      </c>
      <c r="R15" s="17">
        <v>0</v>
      </c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EY15" s="109"/>
      <c r="EZ15" s="109"/>
      <c r="FA15" s="109"/>
      <c r="FB15" s="109"/>
      <c r="FC15" s="109"/>
    </row>
    <row r="16" spans="1:168">
      <c r="A16" s="93">
        <f t="shared" si="0"/>
        <v>2</v>
      </c>
      <c r="B16" s="93">
        <f t="shared" si="1"/>
        <v>2</v>
      </c>
      <c r="C16" s="93" t="str">
        <f t="shared" si="2"/>
        <v/>
      </c>
      <c r="D16" s="93" t="str">
        <f t="shared" si="3"/>
        <v/>
      </c>
      <c r="E16" s="93" t="str">
        <f t="shared" si="4"/>
        <v/>
      </c>
      <c r="F16" s="93">
        <f t="shared" si="5"/>
        <v>9</v>
      </c>
      <c r="G16" s="112" t="str">
        <f>IF(AND(L16&gt;0,L16&lt;=STATS!$C$22),1,"")</f>
        <v/>
      </c>
      <c r="I16" s="34">
        <v>15</v>
      </c>
      <c r="J16" s="125">
        <v>45.449829999999999</v>
      </c>
      <c r="K16" s="125">
        <v>-92.13664</v>
      </c>
      <c r="L16" s="10">
        <v>9</v>
      </c>
      <c r="M16" s="10" t="s">
        <v>150</v>
      </c>
      <c r="Q16" s="17">
        <v>0</v>
      </c>
      <c r="R16" s="17">
        <v>0</v>
      </c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EY16" s="109"/>
      <c r="EZ16" s="109"/>
      <c r="FA16" s="109"/>
      <c r="FB16" s="109"/>
      <c r="FC16" s="109"/>
    </row>
    <row r="17" spans="1:159">
      <c r="A17" s="93">
        <f t="shared" si="0"/>
        <v>2</v>
      </c>
      <c r="B17" s="93">
        <f t="shared" si="1"/>
        <v>2</v>
      </c>
      <c r="C17" s="93" t="str">
        <f t="shared" si="2"/>
        <v/>
      </c>
      <c r="D17" s="93" t="str">
        <f t="shared" si="3"/>
        <v/>
      </c>
      <c r="E17" s="93" t="str">
        <f t="shared" si="4"/>
        <v/>
      </c>
      <c r="F17" s="93">
        <f t="shared" si="5"/>
        <v>12</v>
      </c>
      <c r="G17" s="112" t="str">
        <f>IF(AND(L17&gt;0,L17&lt;=STATS!$C$22),1,"")</f>
        <v/>
      </c>
      <c r="I17" s="34">
        <v>16</v>
      </c>
      <c r="J17" s="125">
        <v>45.44952</v>
      </c>
      <c r="K17" s="125">
        <v>-92.136629999999997</v>
      </c>
      <c r="L17" s="10">
        <v>12</v>
      </c>
      <c r="M17" s="10" t="s">
        <v>150</v>
      </c>
      <c r="Q17" s="17">
        <v>0</v>
      </c>
      <c r="R17" s="17"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EY17" s="109"/>
      <c r="EZ17" s="109"/>
      <c r="FA17" s="109"/>
      <c r="FB17" s="109"/>
      <c r="FC17" s="109"/>
    </row>
    <row r="18" spans="1:159">
      <c r="A18" s="93">
        <f t="shared" si="0"/>
        <v>2</v>
      </c>
      <c r="B18" s="93">
        <f t="shared" si="1"/>
        <v>2</v>
      </c>
      <c r="C18" s="93" t="str">
        <f t="shared" si="2"/>
        <v/>
      </c>
      <c r="D18" s="93" t="str">
        <f t="shared" si="3"/>
        <v/>
      </c>
      <c r="E18" s="93" t="str">
        <f t="shared" si="4"/>
        <v/>
      </c>
      <c r="F18" s="93">
        <f t="shared" si="5"/>
        <v>17</v>
      </c>
      <c r="G18" s="112" t="str">
        <f>IF(AND(L18&gt;0,L18&lt;=STATS!$C$22),1,"")</f>
        <v/>
      </c>
      <c r="I18" s="34">
        <v>17</v>
      </c>
      <c r="J18" s="125">
        <v>45.449219999999997</v>
      </c>
      <c r="K18" s="125">
        <v>-92.136619999999994</v>
      </c>
      <c r="L18" s="10">
        <v>17</v>
      </c>
      <c r="M18" s="10" t="s">
        <v>150</v>
      </c>
      <c r="Q18" s="17">
        <v>0</v>
      </c>
      <c r="R18" s="17"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EY18" s="109"/>
      <c r="EZ18" s="109"/>
      <c r="FA18" s="109"/>
      <c r="FB18" s="109"/>
      <c r="FC18" s="109"/>
    </row>
    <row r="19" spans="1:159">
      <c r="A19" s="93">
        <f t="shared" si="0"/>
        <v>2</v>
      </c>
      <c r="B19" s="93">
        <f t="shared" si="1"/>
        <v>2</v>
      </c>
      <c r="C19" s="93" t="str">
        <f t="shared" si="2"/>
        <v/>
      </c>
      <c r="D19" s="93" t="str">
        <f t="shared" si="3"/>
        <v/>
      </c>
      <c r="E19" s="93" t="str">
        <f t="shared" si="4"/>
        <v/>
      </c>
      <c r="F19" s="93">
        <f t="shared" si="5"/>
        <v>21.5</v>
      </c>
      <c r="G19" s="112" t="str">
        <f>IF(AND(L19&gt;0,L19&lt;=STATS!$C$22),1,"")</f>
        <v/>
      </c>
      <c r="I19" s="34">
        <v>18</v>
      </c>
      <c r="J19" s="125">
        <v>45.448909999999998</v>
      </c>
      <c r="K19" s="125">
        <v>-92.136610000000005</v>
      </c>
      <c r="L19" s="10">
        <v>21.5</v>
      </c>
      <c r="M19" s="10" t="s">
        <v>150</v>
      </c>
      <c r="Q19" s="17">
        <v>0</v>
      </c>
      <c r="R19" s="17"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EY19" s="109"/>
      <c r="EZ19" s="109"/>
      <c r="FA19" s="109"/>
      <c r="FB19" s="109"/>
      <c r="FC19" s="109"/>
    </row>
    <row r="20" spans="1:159">
      <c r="A20" s="93">
        <f t="shared" si="0"/>
        <v>2</v>
      </c>
      <c r="B20" s="93">
        <f t="shared" si="1"/>
        <v>2</v>
      </c>
      <c r="C20" s="93" t="str">
        <f t="shared" si="2"/>
        <v/>
      </c>
      <c r="D20" s="93" t="str">
        <f t="shared" si="3"/>
        <v/>
      </c>
      <c r="E20" s="93" t="str">
        <f t="shared" si="4"/>
        <v/>
      </c>
      <c r="F20" s="93">
        <f t="shared" si="5"/>
        <v>20.5</v>
      </c>
      <c r="G20" s="112" t="str">
        <f>IF(AND(L20&gt;0,L20&lt;=STATS!$C$22),1,"")</f>
        <v/>
      </c>
      <c r="I20" s="34">
        <v>19</v>
      </c>
      <c r="J20" s="125">
        <v>45.448610000000002</v>
      </c>
      <c r="K20" s="125">
        <v>-92.136600000000001</v>
      </c>
      <c r="L20" s="10">
        <v>20.5</v>
      </c>
      <c r="M20" s="10" t="s">
        <v>150</v>
      </c>
      <c r="Q20" s="17">
        <v>0</v>
      </c>
      <c r="R20" s="17">
        <v>0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EY20" s="109"/>
      <c r="EZ20" s="109"/>
      <c r="FA20" s="109"/>
      <c r="FB20" s="109"/>
      <c r="FC20" s="109"/>
    </row>
    <row r="21" spans="1:159">
      <c r="A21" s="93">
        <f t="shared" si="0"/>
        <v>2</v>
      </c>
      <c r="B21" s="93">
        <f t="shared" si="1"/>
        <v>2</v>
      </c>
      <c r="C21" s="93" t="str">
        <f t="shared" si="2"/>
        <v/>
      </c>
      <c r="D21" s="93" t="str">
        <f t="shared" si="3"/>
        <v/>
      </c>
      <c r="E21" s="93" t="str">
        <f t="shared" si="4"/>
        <v/>
      </c>
      <c r="F21" s="93">
        <f t="shared" si="5"/>
        <v>8</v>
      </c>
      <c r="G21" s="112" t="str">
        <f>IF(AND(L21&gt;0,L21&lt;=STATS!$C$22),1,"")</f>
        <v/>
      </c>
      <c r="I21" s="34">
        <v>20</v>
      </c>
      <c r="J21" s="125">
        <v>45.448300000000003</v>
      </c>
      <c r="K21" s="125">
        <v>-92.136589999999998</v>
      </c>
      <c r="L21" s="10">
        <v>8</v>
      </c>
      <c r="M21" s="10" t="s">
        <v>150</v>
      </c>
      <c r="Q21" s="17">
        <v>0</v>
      </c>
      <c r="R21" s="17">
        <v>0</v>
      </c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EY21" s="109"/>
      <c r="EZ21" s="109"/>
      <c r="FA21" s="109"/>
      <c r="FB21" s="109"/>
      <c r="FC21" s="109"/>
    </row>
    <row r="22" spans="1:159">
      <c r="A22" s="93">
        <f t="shared" si="0"/>
        <v>2</v>
      </c>
      <c r="B22" s="93">
        <f t="shared" si="1"/>
        <v>2</v>
      </c>
      <c r="C22" s="93" t="str">
        <f t="shared" si="2"/>
        <v/>
      </c>
      <c r="D22" s="93" t="str">
        <f t="shared" si="3"/>
        <v/>
      </c>
      <c r="E22" s="93" t="str">
        <f t="shared" si="4"/>
        <v/>
      </c>
      <c r="F22" s="93">
        <f t="shared" si="5"/>
        <v>9</v>
      </c>
      <c r="G22" s="112" t="str">
        <f>IF(AND(L22&gt;0,L22&lt;=STATS!$C$22),1,"")</f>
        <v/>
      </c>
      <c r="I22" s="34">
        <v>21</v>
      </c>
      <c r="J22" s="125">
        <v>45.449840000000002</v>
      </c>
      <c r="K22" s="125">
        <v>-92.136210000000005</v>
      </c>
      <c r="L22" s="10">
        <v>9</v>
      </c>
      <c r="M22" s="10" t="s">
        <v>150</v>
      </c>
      <c r="Q22" s="17">
        <v>0</v>
      </c>
      <c r="R22" s="17"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EY22" s="109"/>
      <c r="EZ22" s="109"/>
      <c r="FA22" s="109"/>
      <c r="FB22" s="109"/>
      <c r="FC22" s="109"/>
    </row>
    <row r="23" spans="1:159">
      <c r="A23" s="93">
        <f t="shared" si="0"/>
        <v>2</v>
      </c>
      <c r="B23" s="93">
        <f t="shared" si="1"/>
        <v>2</v>
      </c>
      <c r="C23" s="93" t="str">
        <f t="shared" si="2"/>
        <v/>
      </c>
      <c r="D23" s="93" t="str">
        <f t="shared" si="3"/>
        <v/>
      </c>
      <c r="E23" s="93" t="str">
        <f t="shared" si="4"/>
        <v/>
      </c>
      <c r="F23" s="93">
        <f t="shared" si="5"/>
        <v>12</v>
      </c>
      <c r="G23" s="112" t="str">
        <f>IF(AND(L23&gt;0,L23&lt;=STATS!$C$22),1,"")</f>
        <v/>
      </c>
      <c r="I23" s="34">
        <v>22</v>
      </c>
      <c r="J23" s="125">
        <v>45.449530000000003</v>
      </c>
      <c r="K23" s="125">
        <v>-92.136200000000002</v>
      </c>
      <c r="L23" s="10">
        <v>12</v>
      </c>
      <c r="M23" s="10" t="s">
        <v>150</v>
      </c>
      <c r="Q23" s="17">
        <v>0</v>
      </c>
      <c r="R23" s="17">
        <v>0</v>
      </c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EY23" s="109"/>
      <c r="EZ23" s="109"/>
      <c r="FA23" s="109"/>
      <c r="FB23" s="109"/>
      <c r="FC23" s="109"/>
    </row>
    <row r="24" spans="1:159">
      <c r="A24" s="93">
        <f t="shared" si="0"/>
        <v>2</v>
      </c>
      <c r="B24" s="93">
        <f t="shared" si="1"/>
        <v>2</v>
      </c>
      <c r="C24" s="93" t="str">
        <f t="shared" si="2"/>
        <v/>
      </c>
      <c r="D24" s="93" t="str">
        <f t="shared" si="3"/>
        <v/>
      </c>
      <c r="E24" s="93" t="str">
        <f t="shared" si="4"/>
        <v/>
      </c>
      <c r="F24" s="93">
        <f t="shared" si="5"/>
        <v>0</v>
      </c>
      <c r="G24" s="112" t="str">
        <f>IF(AND(L24&gt;0,L24&lt;=STATS!$C$22),1,"")</f>
        <v/>
      </c>
      <c r="I24" s="34">
        <v>23</v>
      </c>
      <c r="J24" s="125">
        <v>45.44923</v>
      </c>
      <c r="K24" s="125">
        <v>-92.136189999999999</v>
      </c>
      <c r="Q24" s="17">
        <v>0</v>
      </c>
      <c r="R24" s="17"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EY24" s="109"/>
      <c r="EZ24" s="109"/>
      <c r="FA24" s="109"/>
      <c r="FB24" s="109"/>
      <c r="FC24" s="109"/>
    </row>
    <row r="25" spans="1:159">
      <c r="A25" s="93">
        <f t="shared" si="0"/>
        <v>2</v>
      </c>
      <c r="B25" s="93">
        <f t="shared" si="1"/>
        <v>2</v>
      </c>
      <c r="C25" s="93" t="str">
        <f t="shared" si="2"/>
        <v/>
      </c>
      <c r="D25" s="93" t="str">
        <f t="shared" si="3"/>
        <v/>
      </c>
      <c r="E25" s="93" t="str">
        <f t="shared" si="4"/>
        <v/>
      </c>
      <c r="F25" s="93">
        <f t="shared" si="5"/>
        <v>0</v>
      </c>
      <c r="G25" s="112" t="str">
        <f>IF(AND(L25&gt;0,L25&lt;=STATS!$C$22),1,"")</f>
        <v/>
      </c>
      <c r="I25" s="34">
        <v>24</v>
      </c>
      <c r="J25" s="125">
        <v>45.448920000000001</v>
      </c>
      <c r="K25" s="125">
        <v>-92.136179999999996</v>
      </c>
      <c r="Q25" s="17">
        <v>0</v>
      </c>
      <c r="R25" s="17">
        <v>0</v>
      </c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EY25" s="109"/>
      <c r="EZ25" s="109"/>
      <c r="FA25" s="109"/>
      <c r="FB25" s="109"/>
      <c r="FC25" s="109"/>
    </row>
    <row r="26" spans="1:159">
      <c r="A26" s="93">
        <f t="shared" si="0"/>
        <v>2</v>
      </c>
      <c r="B26" s="93">
        <f t="shared" si="1"/>
        <v>2</v>
      </c>
      <c r="C26" s="93" t="str">
        <f t="shared" si="2"/>
        <v/>
      </c>
      <c r="D26" s="93" t="str">
        <f t="shared" si="3"/>
        <v/>
      </c>
      <c r="E26" s="93" t="str">
        <f t="shared" si="4"/>
        <v/>
      </c>
      <c r="F26" s="93">
        <f t="shared" si="5"/>
        <v>0</v>
      </c>
      <c r="G26" s="112" t="str">
        <f>IF(AND(L26&gt;0,L26&lt;=STATS!$C$22),1,"")</f>
        <v/>
      </c>
      <c r="I26" s="34">
        <v>25</v>
      </c>
      <c r="J26" s="125">
        <v>45.448619999999998</v>
      </c>
      <c r="K26" s="125">
        <v>-92.136160000000004</v>
      </c>
      <c r="Q26" s="17">
        <v>0</v>
      </c>
      <c r="R26" s="17"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EY26" s="109"/>
      <c r="EZ26" s="109"/>
      <c r="FA26" s="109"/>
      <c r="FB26" s="109"/>
      <c r="FC26" s="109"/>
    </row>
    <row r="27" spans="1:159">
      <c r="A27" s="93">
        <f t="shared" si="0"/>
        <v>2</v>
      </c>
      <c r="B27" s="93">
        <f t="shared" si="1"/>
        <v>2</v>
      </c>
      <c r="C27" s="93" t="str">
        <f t="shared" si="2"/>
        <v/>
      </c>
      <c r="D27" s="93" t="str">
        <f t="shared" si="3"/>
        <v/>
      </c>
      <c r="E27" s="93" t="str">
        <f t="shared" si="4"/>
        <v/>
      </c>
      <c r="F27" s="93">
        <f t="shared" si="5"/>
        <v>0</v>
      </c>
      <c r="G27" s="112" t="str">
        <f>IF(AND(L27&gt;0,L27&lt;=STATS!$C$22),1,"")</f>
        <v/>
      </c>
      <c r="I27" s="34">
        <v>26</v>
      </c>
      <c r="J27" s="125">
        <v>45.448309999999999</v>
      </c>
      <c r="K27" s="125">
        <v>-92.136150000000001</v>
      </c>
      <c r="Q27" s="17">
        <v>0</v>
      </c>
      <c r="R27" s="17">
        <v>0</v>
      </c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EY27" s="109"/>
      <c r="EZ27" s="109"/>
      <c r="FA27" s="109"/>
      <c r="FB27" s="109"/>
      <c r="FC27" s="109"/>
    </row>
    <row r="28" spans="1:159">
      <c r="A28" s="93">
        <f t="shared" si="0"/>
        <v>2</v>
      </c>
      <c r="B28" s="93">
        <f t="shared" si="1"/>
        <v>2</v>
      </c>
      <c r="C28" s="93" t="str">
        <f t="shared" si="2"/>
        <v/>
      </c>
      <c r="D28" s="93" t="str">
        <f t="shared" si="3"/>
        <v/>
      </c>
      <c r="E28" s="93" t="str">
        <f t="shared" si="4"/>
        <v/>
      </c>
      <c r="F28" s="93">
        <f t="shared" si="5"/>
        <v>14</v>
      </c>
      <c r="G28" s="112" t="str">
        <f>IF(AND(L28&gt;0,L28&lt;=STATS!$C$22),1,"")</f>
        <v/>
      </c>
      <c r="I28" s="34">
        <v>27</v>
      </c>
      <c r="J28" s="125">
        <v>45.448</v>
      </c>
      <c r="K28" s="125">
        <v>-92.136139999999997</v>
      </c>
      <c r="L28" s="10">
        <v>14</v>
      </c>
      <c r="M28" s="10" t="s">
        <v>150</v>
      </c>
      <c r="Q28" s="17">
        <v>0</v>
      </c>
      <c r="R28" s="17">
        <v>0</v>
      </c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EY28" s="109"/>
      <c r="EZ28" s="109"/>
      <c r="FA28" s="109"/>
      <c r="FB28" s="109"/>
      <c r="FC28" s="109"/>
    </row>
    <row r="29" spans="1:159">
      <c r="A29" s="93">
        <f t="shared" si="0"/>
        <v>2</v>
      </c>
      <c r="B29" s="93">
        <f t="shared" si="1"/>
        <v>2</v>
      </c>
      <c r="C29" s="93" t="str">
        <f t="shared" si="2"/>
        <v/>
      </c>
      <c r="D29" s="93" t="str">
        <f t="shared" si="3"/>
        <v/>
      </c>
      <c r="E29" s="93" t="str">
        <f t="shared" si="4"/>
        <v/>
      </c>
      <c r="F29" s="93">
        <f t="shared" si="5"/>
        <v>6</v>
      </c>
      <c r="G29" s="112" t="str">
        <f>IF(AND(L29&gt;0,L29&lt;=STATS!$C$22),1,"")</f>
        <v/>
      </c>
      <c r="I29" s="34">
        <v>28</v>
      </c>
      <c r="J29" s="125">
        <v>45.447699999999998</v>
      </c>
      <c r="K29" s="125">
        <v>-92.136129999999994</v>
      </c>
      <c r="L29" s="10">
        <v>6</v>
      </c>
      <c r="M29" s="10" t="s">
        <v>152</v>
      </c>
      <c r="Q29" s="17">
        <v>0</v>
      </c>
      <c r="R29" s="17">
        <v>0</v>
      </c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EY29" s="109"/>
      <c r="EZ29" s="109"/>
      <c r="FA29" s="109"/>
      <c r="FB29" s="109"/>
      <c r="FC29" s="109"/>
    </row>
    <row r="30" spans="1:159">
      <c r="A30" s="93">
        <f t="shared" si="0"/>
        <v>2</v>
      </c>
      <c r="B30" s="93">
        <f t="shared" si="1"/>
        <v>2</v>
      </c>
      <c r="C30" s="93" t="str">
        <f t="shared" si="2"/>
        <v/>
      </c>
      <c r="D30" s="93">
        <f t="shared" si="3"/>
        <v>2</v>
      </c>
      <c r="E30" s="93">
        <f t="shared" si="4"/>
        <v>0</v>
      </c>
      <c r="F30" s="93">
        <f t="shared" si="5"/>
        <v>4.5</v>
      </c>
      <c r="G30" s="112">
        <f>IF(AND(L30&gt;0,L30&lt;=STATS!$C$22),1,"")</f>
        <v>1</v>
      </c>
      <c r="I30" s="34">
        <v>29</v>
      </c>
      <c r="J30" s="125">
        <v>45.446779999999997</v>
      </c>
      <c r="K30" s="125">
        <v>-92.136089999999996</v>
      </c>
      <c r="L30" s="10">
        <v>4.5</v>
      </c>
      <c r="M30" s="10" t="s">
        <v>151</v>
      </c>
      <c r="Q30" s="17">
        <v>0</v>
      </c>
      <c r="R30" s="17">
        <v>0</v>
      </c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EY30" s="109"/>
      <c r="EZ30" s="109"/>
      <c r="FA30" s="109"/>
      <c r="FB30" s="109"/>
      <c r="FC30" s="109"/>
    </row>
    <row r="31" spans="1:159">
      <c r="A31" s="93">
        <f t="shared" si="0"/>
        <v>2</v>
      </c>
      <c r="B31" s="93">
        <f t="shared" si="1"/>
        <v>2</v>
      </c>
      <c r="C31" s="93" t="str">
        <f t="shared" si="2"/>
        <v/>
      </c>
      <c r="D31" s="93">
        <f t="shared" si="3"/>
        <v>2</v>
      </c>
      <c r="E31" s="93">
        <f t="shared" si="4"/>
        <v>0</v>
      </c>
      <c r="F31" s="93">
        <f t="shared" si="5"/>
        <v>4.5</v>
      </c>
      <c r="G31" s="112">
        <f>IF(AND(L31&gt;0,L31&lt;=STATS!$C$22),1,"")</f>
        <v>1</v>
      </c>
      <c r="I31" s="34">
        <v>30</v>
      </c>
      <c r="J31" s="125">
        <v>45.446469999999998</v>
      </c>
      <c r="K31" s="125">
        <v>-92.136080000000007</v>
      </c>
      <c r="L31" s="10">
        <v>4.5</v>
      </c>
      <c r="M31" s="10" t="s">
        <v>152</v>
      </c>
      <c r="Q31" s="17">
        <v>0</v>
      </c>
      <c r="R31" s="17">
        <v>0</v>
      </c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EY31" s="109"/>
      <c r="EZ31" s="109"/>
      <c r="FA31" s="109"/>
      <c r="FB31" s="109"/>
      <c r="FC31" s="109"/>
    </row>
    <row r="32" spans="1:159">
      <c r="A32" s="93">
        <f t="shared" si="0"/>
        <v>2</v>
      </c>
      <c r="B32" s="93">
        <f t="shared" si="1"/>
        <v>2</v>
      </c>
      <c r="C32" s="93" t="str">
        <f t="shared" si="2"/>
        <v/>
      </c>
      <c r="D32" s="93" t="str">
        <f t="shared" si="3"/>
        <v/>
      </c>
      <c r="E32" s="93" t="str">
        <f t="shared" si="4"/>
        <v/>
      </c>
      <c r="F32" s="93">
        <f t="shared" si="5"/>
        <v>6.5</v>
      </c>
      <c r="G32" s="112" t="str">
        <f>IF(AND(L32&gt;0,L32&lt;=STATS!$C$22),1,"")</f>
        <v/>
      </c>
      <c r="I32" s="34">
        <v>31</v>
      </c>
      <c r="J32" s="125">
        <v>45.450150000000001</v>
      </c>
      <c r="K32" s="125">
        <v>-92.13579</v>
      </c>
      <c r="L32" s="10">
        <v>6.5</v>
      </c>
      <c r="M32" s="10" t="s">
        <v>150</v>
      </c>
      <c r="Q32" s="17">
        <v>0</v>
      </c>
      <c r="R32" s="17">
        <v>0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EY32" s="109"/>
      <c r="EZ32" s="109"/>
      <c r="FA32" s="109"/>
      <c r="FB32" s="109"/>
      <c r="FC32" s="109"/>
    </row>
    <row r="33" spans="1:159">
      <c r="A33" s="93">
        <f t="shared" si="0"/>
        <v>2</v>
      </c>
      <c r="B33" s="93">
        <f t="shared" si="1"/>
        <v>2</v>
      </c>
      <c r="C33" s="93" t="str">
        <f t="shared" si="2"/>
        <v/>
      </c>
      <c r="D33" s="93" t="str">
        <f t="shared" si="3"/>
        <v/>
      </c>
      <c r="E33" s="93" t="str">
        <f t="shared" si="4"/>
        <v/>
      </c>
      <c r="F33" s="93">
        <f t="shared" si="5"/>
        <v>8.5</v>
      </c>
      <c r="G33" s="112" t="str">
        <f>IF(AND(L33&gt;0,L33&lt;=STATS!$C$22),1,"")</f>
        <v/>
      </c>
      <c r="I33" s="34">
        <v>32</v>
      </c>
      <c r="J33" s="125">
        <v>45.449849999999998</v>
      </c>
      <c r="K33" s="125">
        <v>-92.135779999999997</v>
      </c>
      <c r="L33" s="10">
        <v>8.5</v>
      </c>
      <c r="M33" s="10" t="s">
        <v>150</v>
      </c>
      <c r="Q33" s="17">
        <v>0</v>
      </c>
      <c r="R33" s="17">
        <v>0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EY33" s="109"/>
      <c r="EZ33" s="109"/>
      <c r="FA33" s="109"/>
      <c r="FB33" s="109"/>
      <c r="FC33" s="109"/>
    </row>
    <row r="34" spans="1:159">
      <c r="A34" s="93">
        <f t="shared" si="0"/>
        <v>2</v>
      </c>
      <c r="B34" s="93">
        <f t="shared" si="1"/>
        <v>2</v>
      </c>
      <c r="C34" s="93" t="str">
        <f t="shared" si="2"/>
        <v/>
      </c>
      <c r="D34" s="93" t="str">
        <f t="shared" si="3"/>
        <v/>
      </c>
      <c r="E34" s="93" t="str">
        <f t="shared" si="4"/>
        <v/>
      </c>
      <c r="F34" s="93">
        <f t="shared" si="5"/>
        <v>11.5</v>
      </c>
      <c r="G34" s="112" t="str">
        <f>IF(AND(L34&gt;0,L34&lt;=STATS!$C$22),1,"")</f>
        <v/>
      </c>
      <c r="I34" s="34">
        <v>33</v>
      </c>
      <c r="J34" s="125">
        <v>45.449539999999999</v>
      </c>
      <c r="K34" s="125">
        <v>-92.135760000000005</v>
      </c>
      <c r="L34" s="10">
        <v>11.5</v>
      </c>
      <c r="M34" s="10" t="s">
        <v>150</v>
      </c>
      <c r="Q34" s="17">
        <v>0</v>
      </c>
      <c r="R34" s="17">
        <v>0</v>
      </c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EY34" s="109"/>
      <c r="EZ34" s="109"/>
      <c r="FA34" s="109"/>
      <c r="FB34" s="109"/>
      <c r="FC34" s="109"/>
    </row>
    <row r="35" spans="1:159">
      <c r="A35" s="93">
        <f t="shared" si="0"/>
        <v>2</v>
      </c>
      <c r="B35" s="93">
        <f t="shared" si="1"/>
        <v>2</v>
      </c>
      <c r="C35" s="93" t="str">
        <f t="shared" si="2"/>
        <v/>
      </c>
      <c r="D35" s="93" t="str">
        <f t="shared" si="3"/>
        <v/>
      </c>
      <c r="E35" s="93" t="str">
        <f t="shared" si="4"/>
        <v/>
      </c>
      <c r="F35" s="93">
        <f t="shared" si="5"/>
        <v>17</v>
      </c>
      <c r="G35" s="112" t="str">
        <f>IF(AND(L35&gt;0,L35&lt;=STATS!$C$22),1,"")</f>
        <v/>
      </c>
      <c r="I35" s="34">
        <v>34</v>
      </c>
      <c r="J35" s="125">
        <v>45.449240000000003</v>
      </c>
      <c r="K35" s="125">
        <v>-92.135750000000002</v>
      </c>
      <c r="L35" s="10">
        <v>17</v>
      </c>
      <c r="M35" s="10" t="s">
        <v>150</v>
      </c>
      <c r="Q35" s="17">
        <v>0</v>
      </c>
      <c r="R35" s="17">
        <v>0</v>
      </c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EY35" s="109"/>
      <c r="EZ35" s="109"/>
      <c r="FA35" s="109"/>
      <c r="FB35" s="109"/>
      <c r="FC35" s="109"/>
    </row>
    <row r="36" spans="1:159">
      <c r="A36" s="93">
        <f t="shared" si="0"/>
        <v>2</v>
      </c>
      <c r="B36" s="93">
        <f t="shared" si="1"/>
        <v>2</v>
      </c>
      <c r="C36" s="93" t="str">
        <f t="shared" si="2"/>
        <v/>
      </c>
      <c r="D36" s="93" t="str">
        <f t="shared" si="3"/>
        <v/>
      </c>
      <c r="E36" s="93" t="str">
        <f t="shared" si="4"/>
        <v/>
      </c>
      <c r="F36" s="93">
        <f t="shared" si="5"/>
        <v>0</v>
      </c>
      <c r="G36" s="112" t="str">
        <f>IF(AND(L36&gt;0,L36&lt;=STATS!$C$22),1,"")</f>
        <v/>
      </c>
      <c r="I36" s="34">
        <v>35</v>
      </c>
      <c r="J36" s="125">
        <v>45.448929999999997</v>
      </c>
      <c r="K36" s="125">
        <v>-92.135739999999998</v>
      </c>
      <c r="Q36" s="17">
        <v>0</v>
      </c>
      <c r="R36" s="17">
        <v>0</v>
      </c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EY36" s="109"/>
      <c r="EZ36" s="109"/>
      <c r="FA36" s="109"/>
      <c r="FB36" s="109"/>
      <c r="FC36" s="109"/>
    </row>
    <row r="37" spans="1:159">
      <c r="A37" s="93">
        <f t="shared" si="0"/>
        <v>2</v>
      </c>
      <c r="B37" s="93">
        <f t="shared" si="1"/>
        <v>2</v>
      </c>
      <c r="C37" s="93" t="str">
        <f t="shared" si="2"/>
        <v/>
      </c>
      <c r="D37" s="93" t="str">
        <f t="shared" si="3"/>
        <v/>
      </c>
      <c r="E37" s="93" t="str">
        <f t="shared" si="4"/>
        <v/>
      </c>
      <c r="F37" s="93">
        <f t="shared" si="5"/>
        <v>0</v>
      </c>
      <c r="G37" s="112" t="str">
        <f>IF(AND(L37&gt;0,L37&lt;=STATS!$C$22),1,"")</f>
        <v/>
      </c>
      <c r="I37" s="34">
        <v>36</v>
      </c>
      <c r="J37" s="125">
        <v>45.448619999999998</v>
      </c>
      <c r="K37" s="125">
        <v>-92.135729999999995</v>
      </c>
      <c r="Q37" s="17">
        <v>0</v>
      </c>
      <c r="R37" s="17">
        <v>0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EY37" s="109"/>
      <c r="EZ37" s="109"/>
      <c r="FA37" s="109"/>
      <c r="FB37" s="109"/>
      <c r="FC37" s="109"/>
    </row>
    <row r="38" spans="1:159">
      <c r="A38" s="93">
        <f t="shared" si="0"/>
        <v>2</v>
      </c>
      <c r="B38" s="93">
        <f t="shared" si="1"/>
        <v>2</v>
      </c>
      <c r="C38" s="93" t="str">
        <f t="shared" si="2"/>
        <v/>
      </c>
      <c r="D38" s="93" t="str">
        <f t="shared" si="3"/>
        <v/>
      </c>
      <c r="E38" s="93" t="str">
        <f t="shared" si="4"/>
        <v/>
      </c>
      <c r="F38" s="93">
        <f t="shared" si="5"/>
        <v>0</v>
      </c>
      <c r="G38" s="112" t="str">
        <f>IF(AND(L38&gt;0,L38&lt;=STATS!$C$22),1,"")</f>
        <v/>
      </c>
      <c r="I38" s="34">
        <v>37</v>
      </c>
      <c r="J38" s="125">
        <v>45.448320000000002</v>
      </c>
      <c r="K38" s="125">
        <v>-92.135720000000006</v>
      </c>
      <c r="Q38" s="17">
        <v>0</v>
      </c>
      <c r="R38" s="17">
        <v>0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EY38" s="109"/>
      <c r="EZ38" s="109"/>
      <c r="FA38" s="109"/>
      <c r="FB38" s="109"/>
      <c r="FC38" s="109"/>
    </row>
    <row r="39" spans="1:159">
      <c r="A39" s="93">
        <f t="shared" si="0"/>
        <v>2</v>
      </c>
      <c r="B39" s="93">
        <f t="shared" si="1"/>
        <v>2</v>
      </c>
      <c r="C39" s="93" t="str">
        <f t="shared" si="2"/>
        <v/>
      </c>
      <c r="D39" s="93" t="str">
        <f t="shared" si="3"/>
        <v/>
      </c>
      <c r="E39" s="93" t="str">
        <f t="shared" si="4"/>
        <v/>
      </c>
      <c r="F39" s="93">
        <f t="shared" si="5"/>
        <v>0</v>
      </c>
      <c r="G39" s="112" t="str">
        <f>IF(AND(L39&gt;0,L39&lt;=STATS!$C$22),1,"")</f>
        <v/>
      </c>
      <c r="I39" s="34">
        <v>38</v>
      </c>
      <c r="J39" s="125">
        <v>45.448009999999996</v>
      </c>
      <c r="K39" s="125">
        <v>-92.135710000000003</v>
      </c>
      <c r="Q39" s="17">
        <v>0</v>
      </c>
      <c r="R39" s="17">
        <v>0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EY39" s="109"/>
      <c r="EZ39" s="109"/>
      <c r="FA39" s="109"/>
      <c r="FB39" s="109"/>
      <c r="FC39" s="109"/>
    </row>
    <row r="40" spans="1:159">
      <c r="A40" s="93">
        <f t="shared" si="0"/>
        <v>2</v>
      </c>
      <c r="B40" s="93">
        <f t="shared" si="1"/>
        <v>2</v>
      </c>
      <c r="C40" s="93" t="str">
        <f t="shared" si="2"/>
        <v/>
      </c>
      <c r="D40" s="93" t="str">
        <f t="shared" si="3"/>
        <v/>
      </c>
      <c r="E40" s="93" t="str">
        <f t="shared" si="4"/>
        <v/>
      </c>
      <c r="F40" s="93">
        <f t="shared" si="5"/>
        <v>15</v>
      </c>
      <c r="G40" s="112" t="str">
        <f>IF(AND(L40&gt;0,L40&lt;=STATS!$C$22),1,"")</f>
        <v/>
      </c>
      <c r="I40" s="34">
        <v>39</v>
      </c>
      <c r="J40" s="125">
        <v>45.447710000000001</v>
      </c>
      <c r="K40" s="125">
        <v>-92.1357</v>
      </c>
      <c r="L40" s="10">
        <v>15</v>
      </c>
      <c r="M40" s="10" t="s">
        <v>150</v>
      </c>
      <c r="Q40" s="17">
        <v>0</v>
      </c>
      <c r="R40" s="17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EY40" s="109"/>
      <c r="EZ40" s="109"/>
      <c r="FA40" s="109"/>
      <c r="FB40" s="109"/>
      <c r="FC40" s="109"/>
    </row>
    <row r="41" spans="1:159">
      <c r="A41" s="93">
        <f t="shared" si="0"/>
        <v>2</v>
      </c>
      <c r="B41" s="93">
        <f t="shared" si="1"/>
        <v>2</v>
      </c>
      <c r="C41" s="93" t="str">
        <f t="shared" si="2"/>
        <v/>
      </c>
      <c r="D41" s="93" t="str">
        <f t="shared" si="3"/>
        <v/>
      </c>
      <c r="E41" s="93" t="str">
        <f t="shared" si="4"/>
        <v/>
      </c>
      <c r="F41" s="93">
        <f t="shared" si="5"/>
        <v>10</v>
      </c>
      <c r="G41" s="112" t="str">
        <f>IF(AND(L41&gt;0,L41&lt;=STATS!$C$22),1,"")</f>
        <v/>
      </c>
      <c r="I41" s="34">
        <v>40</v>
      </c>
      <c r="J41" s="125">
        <v>45.447400000000002</v>
      </c>
      <c r="K41" s="125">
        <v>-92.135679999999994</v>
      </c>
      <c r="L41" s="10">
        <v>10</v>
      </c>
      <c r="M41" s="10" t="s">
        <v>150</v>
      </c>
      <c r="Q41" s="17">
        <v>0</v>
      </c>
      <c r="R41" s="17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EY41" s="109"/>
      <c r="EZ41" s="109"/>
      <c r="FA41" s="109"/>
      <c r="FB41" s="109"/>
      <c r="FC41" s="109"/>
    </row>
    <row r="42" spans="1:159">
      <c r="A42" s="93">
        <f t="shared" si="0"/>
        <v>2</v>
      </c>
      <c r="B42" s="93">
        <f t="shared" si="1"/>
        <v>2</v>
      </c>
      <c r="C42" s="93" t="str">
        <f t="shared" si="2"/>
        <v/>
      </c>
      <c r="D42" s="93" t="str">
        <f t="shared" si="3"/>
        <v/>
      </c>
      <c r="E42" s="93" t="str">
        <f t="shared" si="4"/>
        <v/>
      </c>
      <c r="F42" s="93">
        <f t="shared" si="5"/>
        <v>9.5</v>
      </c>
      <c r="G42" s="112" t="str">
        <f>IF(AND(L42&gt;0,L42&lt;=STATS!$C$22),1,"")</f>
        <v/>
      </c>
      <c r="I42" s="34">
        <v>41</v>
      </c>
      <c r="J42" s="125">
        <v>45.447090000000003</v>
      </c>
      <c r="K42" s="125">
        <v>-92.135670000000005</v>
      </c>
      <c r="L42" s="10">
        <v>9.5</v>
      </c>
      <c r="M42" s="10" t="s">
        <v>150</v>
      </c>
      <c r="Q42" s="17">
        <v>0</v>
      </c>
      <c r="R42" s="17">
        <v>0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EY42" s="109"/>
      <c r="EZ42" s="109"/>
      <c r="FA42" s="109"/>
      <c r="FB42" s="109"/>
      <c r="FC42" s="109"/>
    </row>
    <row r="43" spans="1:159">
      <c r="A43" s="93">
        <f t="shared" si="0"/>
        <v>2</v>
      </c>
      <c r="B43" s="93">
        <f t="shared" si="1"/>
        <v>2</v>
      </c>
      <c r="C43" s="93" t="str">
        <f t="shared" si="2"/>
        <v/>
      </c>
      <c r="D43" s="93" t="str">
        <f t="shared" si="3"/>
        <v/>
      </c>
      <c r="E43" s="93" t="str">
        <f t="shared" si="4"/>
        <v/>
      </c>
      <c r="F43" s="93">
        <f t="shared" si="5"/>
        <v>10.5</v>
      </c>
      <c r="G43" s="112" t="str">
        <f>IF(AND(L43&gt;0,L43&lt;=STATS!$C$22),1,"")</f>
        <v/>
      </c>
      <c r="I43" s="34">
        <v>42</v>
      </c>
      <c r="J43" s="125">
        <v>45.44679</v>
      </c>
      <c r="K43" s="125">
        <v>-92.135660000000001</v>
      </c>
      <c r="L43" s="10">
        <v>10.5</v>
      </c>
      <c r="M43" s="10" t="s">
        <v>150</v>
      </c>
      <c r="Q43" s="17">
        <v>0</v>
      </c>
      <c r="R43" s="17">
        <v>0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EY43" s="109"/>
      <c r="EZ43" s="109"/>
      <c r="FA43" s="109"/>
      <c r="FB43" s="109"/>
      <c r="FC43" s="109"/>
    </row>
    <row r="44" spans="1:159">
      <c r="A44" s="93">
        <f t="shared" si="0"/>
        <v>2</v>
      </c>
      <c r="B44" s="93">
        <f t="shared" si="1"/>
        <v>2</v>
      </c>
      <c r="C44" s="93" t="str">
        <f t="shared" si="2"/>
        <v/>
      </c>
      <c r="D44" s="93" t="str">
        <f t="shared" si="3"/>
        <v/>
      </c>
      <c r="E44" s="93" t="str">
        <f t="shared" si="4"/>
        <v/>
      </c>
      <c r="F44" s="93">
        <f t="shared" si="5"/>
        <v>12</v>
      </c>
      <c r="G44" s="112" t="str">
        <f>IF(AND(L44&gt;0,L44&lt;=STATS!$C$22),1,"")</f>
        <v/>
      </c>
      <c r="I44" s="34">
        <v>43</v>
      </c>
      <c r="J44" s="125">
        <v>45.446480000000001</v>
      </c>
      <c r="K44" s="125">
        <v>-92.135649999999998</v>
      </c>
      <c r="L44" s="10">
        <v>12</v>
      </c>
      <c r="M44" s="10" t="s">
        <v>151</v>
      </c>
      <c r="Q44" s="17">
        <v>0</v>
      </c>
      <c r="R44" s="17">
        <v>0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EY44" s="109"/>
      <c r="EZ44" s="109"/>
      <c r="FA44" s="109"/>
      <c r="FB44" s="109"/>
      <c r="FC44" s="109"/>
    </row>
    <row r="45" spans="1:159">
      <c r="A45" s="93">
        <f t="shared" si="0"/>
        <v>2</v>
      </c>
      <c r="B45" s="93">
        <f t="shared" si="1"/>
        <v>2</v>
      </c>
      <c r="C45" s="93" t="str">
        <f t="shared" si="2"/>
        <v/>
      </c>
      <c r="D45" s="93" t="str">
        <f t="shared" si="3"/>
        <v/>
      </c>
      <c r="E45" s="93" t="str">
        <f t="shared" si="4"/>
        <v/>
      </c>
      <c r="F45" s="93">
        <f t="shared" si="5"/>
        <v>8.5</v>
      </c>
      <c r="G45" s="112" t="str">
        <f>IF(AND(L45&gt;0,L45&lt;=STATS!$C$22),1,"")</f>
        <v/>
      </c>
      <c r="I45" s="34">
        <v>44</v>
      </c>
      <c r="J45" s="125">
        <v>45.446179999999998</v>
      </c>
      <c r="K45" s="125">
        <v>-92.135639999999995</v>
      </c>
      <c r="L45" s="10">
        <v>8.5</v>
      </c>
      <c r="M45" s="10" t="s">
        <v>151</v>
      </c>
      <c r="Q45" s="17">
        <v>0</v>
      </c>
      <c r="R45" s="17">
        <v>0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EY45" s="109"/>
      <c r="EZ45" s="109"/>
      <c r="FA45" s="109"/>
      <c r="FB45" s="109"/>
      <c r="FC45" s="109"/>
    </row>
    <row r="46" spans="1:159">
      <c r="A46" s="93">
        <f t="shared" si="0"/>
        <v>2</v>
      </c>
      <c r="B46" s="93">
        <f t="shared" si="1"/>
        <v>2</v>
      </c>
      <c r="C46" s="93" t="str">
        <f t="shared" si="2"/>
        <v/>
      </c>
      <c r="D46" s="93">
        <f t="shared" si="3"/>
        <v>2</v>
      </c>
      <c r="E46" s="93">
        <f t="shared" si="4"/>
        <v>0</v>
      </c>
      <c r="F46" s="93">
        <f t="shared" si="5"/>
        <v>3.5</v>
      </c>
      <c r="G46" s="112">
        <f>IF(AND(L46&gt;0,L46&lt;=STATS!$C$22),1,"")</f>
        <v>1</v>
      </c>
      <c r="I46" s="34">
        <v>45</v>
      </c>
      <c r="J46" s="125">
        <v>45.449860000000001</v>
      </c>
      <c r="K46" s="125">
        <v>-92.135339999999999</v>
      </c>
      <c r="L46" s="10">
        <v>3.5</v>
      </c>
      <c r="M46" s="10" t="s">
        <v>151</v>
      </c>
      <c r="Q46" s="17">
        <v>4</v>
      </c>
      <c r="R46" s="17"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EY46" s="109"/>
      <c r="EZ46" s="109"/>
      <c r="FA46" s="109"/>
      <c r="FB46" s="109"/>
      <c r="FC46" s="109"/>
    </row>
    <row r="47" spans="1:159">
      <c r="A47" s="93">
        <f t="shared" si="0"/>
        <v>2</v>
      </c>
      <c r="B47" s="93">
        <f t="shared" si="1"/>
        <v>2</v>
      </c>
      <c r="C47" s="93" t="str">
        <f t="shared" si="2"/>
        <v/>
      </c>
      <c r="D47" s="93" t="str">
        <f t="shared" si="3"/>
        <v/>
      </c>
      <c r="E47" s="93" t="str">
        <f t="shared" si="4"/>
        <v/>
      </c>
      <c r="F47" s="93">
        <f t="shared" si="5"/>
        <v>5.5</v>
      </c>
      <c r="G47" s="112" t="str">
        <f>IF(AND(L47&gt;0,L47&lt;=STATS!$C$22),1,"")</f>
        <v/>
      </c>
      <c r="I47" s="34">
        <v>46</v>
      </c>
      <c r="J47" s="125">
        <v>45.449550000000002</v>
      </c>
      <c r="K47" s="125">
        <v>-92.135329999999996</v>
      </c>
      <c r="L47" s="10">
        <v>5.5</v>
      </c>
      <c r="M47" s="10" t="s">
        <v>151</v>
      </c>
      <c r="Q47" s="17">
        <v>0</v>
      </c>
      <c r="R47" s="17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EY47" s="109"/>
      <c r="EZ47" s="109"/>
      <c r="FA47" s="109"/>
      <c r="FB47" s="109"/>
      <c r="FC47" s="109"/>
    </row>
    <row r="48" spans="1:159">
      <c r="A48" s="93">
        <f t="shared" si="0"/>
        <v>2</v>
      </c>
      <c r="B48" s="93">
        <f t="shared" si="1"/>
        <v>2</v>
      </c>
      <c r="C48" s="93" t="str">
        <f t="shared" si="2"/>
        <v/>
      </c>
      <c r="D48" s="93" t="str">
        <f t="shared" si="3"/>
        <v/>
      </c>
      <c r="E48" s="93" t="str">
        <f t="shared" si="4"/>
        <v/>
      </c>
      <c r="F48" s="93">
        <f t="shared" si="5"/>
        <v>7</v>
      </c>
      <c r="G48" s="112" t="str">
        <f>IF(AND(L48&gt;0,L48&lt;=STATS!$C$22),1,"")</f>
        <v/>
      </c>
      <c r="I48" s="34">
        <v>47</v>
      </c>
      <c r="J48" s="125">
        <v>45.449240000000003</v>
      </c>
      <c r="K48" s="125">
        <v>-92.135319999999993</v>
      </c>
      <c r="L48" s="10">
        <v>7</v>
      </c>
      <c r="M48" s="10" t="s">
        <v>150</v>
      </c>
      <c r="Q48" s="17">
        <v>0</v>
      </c>
      <c r="R48" s="17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EY48" s="109"/>
      <c r="EZ48" s="109"/>
      <c r="FA48" s="109"/>
      <c r="FB48" s="109"/>
      <c r="FC48" s="109"/>
    </row>
    <row r="49" spans="1:159">
      <c r="A49" s="93">
        <f t="shared" si="0"/>
        <v>2</v>
      </c>
      <c r="B49" s="93">
        <f t="shared" si="1"/>
        <v>2</v>
      </c>
      <c r="C49" s="93" t="str">
        <f t="shared" si="2"/>
        <v/>
      </c>
      <c r="D49" s="93" t="str">
        <f t="shared" si="3"/>
        <v/>
      </c>
      <c r="E49" s="93" t="str">
        <f t="shared" si="4"/>
        <v/>
      </c>
      <c r="F49" s="93">
        <f t="shared" si="5"/>
        <v>12.5</v>
      </c>
      <c r="G49" s="112" t="str">
        <f>IF(AND(L49&gt;0,L49&lt;=STATS!$C$22),1,"")</f>
        <v/>
      </c>
      <c r="I49" s="34">
        <v>48</v>
      </c>
      <c r="J49" s="125">
        <v>45.44894</v>
      </c>
      <c r="K49" s="125">
        <v>-92.135310000000004</v>
      </c>
      <c r="L49" s="10">
        <v>12.5</v>
      </c>
      <c r="M49" s="10" t="s">
        <v>150</v>
      </c>
      <c r="Q49" s="17">
        <v>0</v>
      </c>
      <c r="R49" s="17">
        <v>0</v>
      </c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EY49" s="109"/>
      <c r="EZ49" s="109"/>
      <c r="FA49" s="109"/>
      <c r="FB49" s="109"/>
      <c r="FC49" s="109"/>
    </row>
    <row r="50" spans="1:159">
      <c r="A50" s="93">
        <f t="shared" si="0"/>
        <v>2</v>
      </c>
      <c r="B50" s="93">
        <f t="shared" si="1"/>
        <v>2</v>
      </c>
      <c r="C50" s="93" t="str">
        <f t="shared" si="2"/>
        <v/>
      </c>
      <c r="D50" s="93" t="str">
        <f t="shared" si="3"/>
        <v/>
      </c>
      <c r="E50" s="93" t="str">
        <f t="shared" si="4"/>
        <v/>
      </c>
      <c r="F50" s="93">
        <f t="shared" si="5"/>
        <v>0</v>
      </c>
      <c r="G50" s="112" t="str">
        <f>IF(AND(L50&gt;0,L50&lt;=STATS!$C$22),1,"")</f>
        <v/>
      </c>
      <c r="I50" s="34">
        <v>49</v>
      </c>
      <c r="J50" s="125">
        <v>45.448630000000001</v>
      </c>
      <c r="K50" s="125">
        <v>-92.135300000000001</v>
      </c>
      <c r="Q50" s="17">
        <v>0</v>
      </c>
      <c r="R50" s="17">
        <v>0</v>
      </c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EY50" s="109"/>
      <c r="EZ50" s="109"/>
      <c r="FA50" s="109"/>
      <c r="FB50" s="109"/>
      <c r="FC50" s="109"/>
    </row>
    <row r="51" spans="1:159">
      <c r="A51" s="93">
        <f t="shared" si="0"/>
        <v>2</v>
      </c>
      <c r="B51" s="93">
        <f t="shared" si="1"/>
        <v>2</v>
      </c>
      <c r="C51" s="93" t="str">
        <f t="shared" si="2"/>
        <v/>
      </c>
      <c r="D51" s="93" t="str">
        <f t="shared" si="3"/>
        <v/>
      </c>
      <c r="E51" s="93" t="str">
        <f t="shared" si="4"/>
        <v/>
      </c>
      <c r="F51" s="93">
        <f t="shared" si="5"/>
        <v>0</v>
      </c>
      <c r="G51" s="112" t="str">
        <f>IF(AND(L51&gt;0,L51&lt;=STATS!$C$22),1,"")</f>
        <v/>
      </c>
      <c r="I51" s="34">
        <v>50</v>
      </c>
      <c r="J51" s="125">
        <v>45.448329999999999</v>
      </c>
      <c r="K51" s="125">
        <v>-92.135279999999995</v>
      </c>
      <c r="Q51" s="17">
        <v>0</v>
      </c>
      <c r="R51" s="17">
        <v>0</v>
      </c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EY51" s="109"/>
      <c r="EZ51" s="109"/>
      <c r="FA51" s="109"/>
      <c r="FB51" s="109"/>
      <c r="FC51" s="109"/>
    </row>
    <row r="52" spans="1:159">
      <c r="A52" s="93">
        <f t="shared" si="0"/>
        <v>2</v>
      </c>
      <c r="B52" s="93">
        <f t="shared" si="1"/>
        <v>2</v>
      </c>
      <c r="C52" s="93" t="str">
        <f t="shared" si="2"/>
        <v/>
      </c>
      <c r="D52" s="93" t="str">
        <f t="shared" si="3"/>
        <v/>
      </c>
      <c r="E52" s="93" t="str">
        <f t="shared" si="4"/>
        <v/>
      </c>
      <c r="F52" s="93">
        <f t="shared" si="5"/>
        <v>0</v>
      </c>
      <c r="G52" s="112" t="str">
        <f>IF(AND(L52&gt;0,L52&lt;=STATS!$C$22),1,"")</f>
        <v/>
      </c>
      <c r="I52" s="34">
        <v>51</v>
      </c>
      <c r="J52" s="125">
        <v>45.44802</v>
      </c>
      <c r="K52" s="125">
        <v>-92.135270000000006</v>
      </c>
      <c r="Q52" s="17">
        <v>0</v>
      </c>
      <c r="R52" s="17">
        <v>0</v>
      </c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EY52" s="109"/>
      <c r="EZ52" s="109"/>
      <c r="FA52" s="109"/>
      <c r="FB52" s="109"/>
      <c r="FC52" s="109"/>
    </row>
    <row r="53" spans="1:159">
      <c r="A53" s="93">
        <f t="shared" si="0"/>
        <v>2</v>
      </c>
      <c r="B53" s="93">
        <f t="shared" si="1"/>
        <v>2</v>
      </c>
      <c r="C53" s="93" t="str">
        <f t="shared" si="2"/>
        <v/>
      </c>
      <c r="D53" s="93" t="str">
        <f t="shared" si="3"/>
        <v/>
      </c>
      <c r="E53" s="93" t="str">
        <f t="shared" si="4"/>
        <v/>
      </c>
      <c r="F53" s="93">
        <f t="shared" si="5"/>
        <v>0</v>
      </c>
      <c r="G53" s="112" t="str">
        <f>IF(AND(L53&gt;0,L53&lt;=STATS!$C$22),1,"")</f>
        <v/>
      </c>
      <c r="I53" s="34">
        <v>52</v>
      </c>
      <c r="J53" s="125">
        <v>45.447710000000001</v>
      </c>
      <c r="K53" s="125">
        <v>-92.135260000000002</v>
      </c>
      <c r="Q53" s="17">
        <v>0</v>
      </c>
      <c r="R53" s="17">
        <v>0</v>
      </c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EY53" s="109"/>
      <c r="EZ53" s="109"/>
      <c r="FA53" s="109"/>
      <c r="FB53" s="109"/>
      <c r="FC53" s="109"/>
    </row>
    <row r="54" spans="1:159">
      <c r="A54" s="93">
        <f t="shared" si="0"/>
        <v>2</v>
      </c>
      <c r="B54" s="93">
        <f t="shared" si="1"/>
        <v>2</v>
      </c>
      <c r="C54" s="93" t="str">
        <f t="shared" si="2"/>
        <v/>
      </c>
      <c r="D54" s="93" t="str">
        <f t="shared" si="3"/>
        <v/>
      </c>
      <c r="E54" s="93" t="str">
        <f t="shared" si="4"/>
        <v/>
      </c>
      <c r="F54" s="93">
        <f t="shared" si="5"/>
        <v>12.5</v>
      </c>
      <c r="G54" s="112" t="str">
        <f>IF(AND(L54&gt;0,L54&lt;=STATS!$C$22),1,"")</f>
        <v/>
      </c>
      <c r="I54" s="34">
        <v>53</v>
      </c>
      <c r="J54" s="125">
        <v>45.447409999999998</v>
      </c>
      <c r="K54" s="125">
        <v>-92.135249999999999</v>
      </c>
      <c r="L54" s="10">
        <v>12.5</v>
      </c>
      <c r="M54" s="10" t="s">
        <v>150</v>
      </c>
      <c r="Q54" s="17">
        <v>0</v>
      </c>
      <c r="R54" s="17">
        <v>0</v>
      </c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EY54" s="109"/>
      <c r="EZ54" s="109"/>
      <c r="FA54" s="109"/>
      <c r="FB54" s="109"/>
      <c r="FC54" s="109"/>
    </row>
    <row r="55" spans="1:159">
      <c r="A55" s="93">
        <f t="shared" si="0"/>
        <v>2</v>
      </c>
      <c r="B55" s="93">
        <f t="shared" si="1"/>
        <v>2</v>
      </c>
      <c r="C55" s="93" t="str">
        <f t="shared" si="2"/>
        <v/>
      </c>
      <c r="D55" s="93" t="str">
        <f t="shared" si="3"/>
        <v/>
      </c>
      <c r="E55" s="93" t="str">
        <f t="shared" si="4"/>
        <v/>
      </c>
      <c r="F55" s="93">
        <f t="shared" si="5"/>
        <v>11</v>
      </c>
      <c r="G55" s="112" t="str">
        <f>IF(AND(L55&gt;0,L55&lt;=STATS!$C$22),1,"")</f>
        <v/>
      </c>
      <c r="I55" s="34">
        <v>54</v>
      </c>
      <c r="J55" s="125">
        <v>45.447099999999999</v>
      </c>
      <c r="K55" s="125">
        <v>-92.135239999999996</v>
      </c>
      <c r="L55" s="10">
        <v>11</v>
      </c>
      <c r="M55" s="10" t="s">
        <v>150</v>
      </c>
      <c r="Q55" s="17">
        <v>0</v>
      </c>
      <c r="R55" s="17">
        <v>0</v>
      </c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EY55" s="109"/>
      <c r="EZ55" s="109"/>
      <c r="FA55" s="109"/>
      <c r="FB55" s="109"/>
      <c r="FC55" s="109"/>
    </row>
    <row r="56" spans="1:159">
      <c r="A56" s="93">
        <f t="shared" si="0"/>
        <v>2</v>
      </c>
      <c r="B56" s="93">
        <f t="shared" si="1"/>
        <v>2</v>
      </c>
      <c r="C56" s="93" t="str">
        <f t="shared" si="2"/>
        <v/>
      </c>
      <c r="D56" s="93" t="str">
        <f t="shared" si="3"/>
        <v/>
      </c>
      <c r="E56" s="93" t="str">
        <f t="shared" si="4"/>
        <v/>
      </c>
      <c r="F56" s="93">
        <f t="shared" si="5"/>
        <v>14</v>
      </c>
      <c r="G56" s="112" t="str">
        <f>IF(AND(L56&gt;0,L56&lt;=STATS!$C$22),1,"")</f>
        <v/>
      </c>
      <c r="I56" s="34">
        <v>55</v>
      </c>
      <c r="J56" s="125">
        <v>45.446800000000003</v>
      </c>
      <c r="K56" s="125">
        <v>-92.135230000000007</v>
      </c>
      <c r="L56" s="10">
        <v>14</v>
      </c>
      <c r="M56" s="10" t="s">
        <v>150</v>
      </c>
      <c r="Q56" s="17">
        <v>0</v>
      </c>
      <c r="R56" s="17">
        <v>0</v>
      </c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EY56" s="109"/>
      <c r="EZ56" s="109"/>
      <c r="FA56" s="109"/>
      <c r="FB56" s="109"/>
      <c r="FC56" s="109"/>
    </row>
    <row r="57" spans="1:159">
      <c r="A57" s="93">
        <f t="shared" si="0"/>
        <v>2</v>
      </c>
      <c r="B57" s="93">
        <f t="shared" si="1"/>
        <v>2</v>
      </c>
      <c r="C57" s="93" t="str">
        <f t="shared" si="2"/>
        <v/>
      </c>
      <c r="D57" s="93" t="str">
        <f t="shared" si="3"/>
        <v/>
      </c>
      <c r="E57" s="93" t="str">
        <f t="shared" si="4"/>
        <v/>
      </c>
      <c r="F57" s="93">
        <f t="shared" si="5"/>
        <v>0</v>
      </c>
      <c r="G57" s="112" t="str">
        <f>IF(AND(L57&gt;0,L57&lt;=STATS!$C$22),1,"")</f>
        <v/>
      </c>
      <c r="I57" s="34">
        <v>56</v>
      </c>
      <c r="J57" s="125">
        <v>45.446489999999997</v>
      </c>
      <c r="K57" s="125">
        <v>-92.135210000000001</v>
      </c>
      <c r="Q57" s="17">
        <v>0</v>
      </c>
      <c r="R57" s="17">
        <v>0</v>
      </c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EY57" s="109"/>
      <c r="EZ57" s="109"/>
      <c r="FA57" s="109"/>
      <c r="FB57" s="109"/>
      <c r="FC57" s="109"/>
    </row>
    <row r="58" spans="1:159">
      <c r="A58" s="93">
        <f t="shared" si="0"/>
        <v>2</v>
      </c>
      <c r="B58" s="93">
        <f t="shared" si="1"/>
        <v>2</v>
      </c>
      <c r="C58" s="93" t="str">
        <f t="shared" si="2"/>
        <v/>
      </c>
      <c r="D58" s="93" t="str">
        <f t="shared" si="3"/>
        <v/>
      </c>
      <c r="E58" s="93" t="str">
        <f t="shared" si="4"/>
        <v/>
      </c>
      <c r="F58" s="93">
        <f t="shared" si="5"/>
        <v>0</v>
      </c>
      <c r="G58" s="112" t="str">
        <f>IF(AND(L58&gt;0,L58&lt;=STATS!$C$22),1,"")</f>
        <v/>
      </c>
      <c r="I58" s="34">
        <v>57</v>
      </c>
      <c r="J58" s="125">
        <v>45.446190000000001</v>
      </c>
      <c r="K58" s="125">
        <v>-92.135199999999998</v>
      </c>
      <c r="Q58" s="17">
        <v>0</v>
      </c>
      <c r="R58" s="17">
        <v>0</v>
      </c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EY58" s="109"/>
      <c r="EZ58" s="109"/>
      <c r="FA58" s="109"/>
      <c r="FB58" s="109"/>
      <c r="FC58" s="109"/>
    </row>
    <row r="59" spans="1:159">
      <c r="A59" s="93">
        <f t="shared" si="0"/>
        <v>2</v>
      </c>
      <c r="B59" s="93">
        <f t="shared" si="1"/>
        <v>2</v>
      </c>
      <c r="C59" s="93" t="str">
        <f t="shared" si="2"/>
        <v/>
      </c>
      <c r="D59" s="93" t="str">
        <f t="shared" si="3"/>
        <v/>
      </c>
      <c r="E59" s="93" t="str">
        <f t="shared" si="4"/>
        <v/>
      </c>
      <c r="F59" s="93">
        <f t="shared" si="5"/>
        <v>9.5</v>
      </c>
      <c r="G59" s="112" t="str">
        <f>IF(AND(L59&gt;0,L59&lt;=STATS!$C$22),1,"")</f>
        <v/>
      </c>
      <c r="I59" s="34">
        <v>58</v>
      </c>
      <c r="J59" s="125">
        <v>45.445880000000002</v>
      </c>
      <c r="K59" s="125">
        <v>-92.135189999999994</v>
      </c>
      <c r="L59" s="10">
        <v>9.5</v>
      </c>
      <c r="M59" s="10" t="s">
        <v>152</v>
      </c>
      <c r="Q59" s="17">
        <v>0</v>
      </c>
      <c r="R59" s="17">
        <v>0</v>
      </c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EY59" s="109"/>
      <c r="EZ59" s="109"/>
      <c r="FA59" s="109"/>
      <c r="FB59" s="109"/>
      <c r="FC59" s="109"/>
    </row>
    <row r="60" spans="1:159">
      <c r="A60" s="93">
        <f t="shared" si="0"/>
        <v>2</v>
      </c>
      <c r="B60" s="93">
        <f t="shared" si="1"/>
        <v>2</v>
      </c>
      <c r="C60" s="93" t="str">
        <f t="shared" si="2"/>
        <v/>
      </c>
      <c r="D60" s="93">
        <f t="shared" si="3"/>
        <v>2</v>
      </c>
      <c r="E60" s="93">
        <f t="shared" si="4"/>
        <v>0</v>
      </c>
      <c r="F60" s="93">
        <f t="shared" si="5"/>
        <v>5</v>
      </c>
      <c r="G60" s="112">
        <f>IF(AND(L60&gt;0,L60&lt;=STATS!$C$22),1,"")</f>
        <v>1</v>
      </c>
      <c r="I60" s="34">
        <v>59</v>
      </c>
      <c r="J60" s="125">
        <v>45.448950000000004</v>
      </c>
      <c r="K60" s="125">
        <v>-92.134870000000006</v>
      </c>
      <c r="L60" s="10">
        <v>5</v>
      </c>
      <c r="M60" s="10" t="s">
        <v>152</v>
      </c>
      <c r="Q60" s="17">
        <v>0</v>
      </c>
      <c r="R60" s="17">
        <v>0</v>
      </c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EY60" s="109"/>
      <c r="EZ60" s="109"/>
      <c r="FA60" s="109"/>
      <c r="FB60" s="109"/>
      <c r="FC60" s="109"/>
    </row>
    <row r="61" spans="1:159">
      <c r="A61" s="93">
        <f t="shared" si="0"/>
        <v>2</v>
      </c>
      <c r="B61" s="93">
        <f t="shared" si="1"/>
        <v>2</v>
      </c>
      <c r="C61" s="93" t="str">
        <f t="shared" si="2"/>
        <v/>
      </c>
      <c r="D61" s="93" t="str">
        <f t="shared" si="3"/>
        <v/>
      </c>
      <c r="E61" s="93" t="str">
        <f t="shared" si="4"/>
        <v/>
      </c>
      <c r="F61" s="93">
        <f t="shared" si="5"/>
        <v>13</v>
      </c>
      <c r="G61" s="112" t="str">
        <f>IF(AND(L61&gt;0,L61&lt;=STATS!$C$22),1,"")</f>
        <v/>
      </c>
      <c r="I61" s="34">
        <v>60</v>
      </c>
      <c r="J61" s="125">
        <v>45.448639999999997</v>
      </c>
      <c r="K61" s="125">
        <v>-92.134860000000003</v>
      </c>
      <c r="L61" s="10">
        <v>13</v>
      </c>
      <c r="M61" s="10" t="s">
        <v>150</v>
      </c>
      <c r="Q61" s="17">
        <v>0</v>
      </c>
      <c r="R61" s="17">
        <v>0</v>
      </c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EY61" s="109"/>
      <c r="EZ61" s="109"/>
      <c r="FA61" s="109"/>
      <c r="FB61" s="109"/>
      <c r="FC61" s="109"/>
    </row>
    <row r="62" spans="1:159">
      <c r="A62" s="93">
        <f t="shared" si="0"/>
        <v>2</v>
      </c>
      <c r="B62" s="93">
        <f t="shared" si="1"/>
        <v>2</v>
      </c>
      <c r="C62" s="93" t="str">
        <f t="shared" si="2"/>
        <v/>
      </c>
      <c r="D62" s="93" t="str">
        <f t="shared" si="3"/>
        <v/>
      </c>
      <c r="E62" s="93" t="str">
        <f t="shared" si="4"/>
        <v/>
      </c>
      <c r="F62" s="93">
        <f t="shared" si="5"/>
        <v>0</v>
      </c>
      <c r="G62" s="112" t="str">
        <f>IF(AND(L62&gt;0,L62&lt;=STATS!$C$22),1,"")</f>
        <v/>
      </c>
      <c r="I62" s="34">
        <v>61</v>
      </c>
      <c r="J62" s="125">
        <v>45.448329999999999</v>
      </c>
      <c r="K62" s="125">
        <v>-92.13485</v>
      </c>
      <c r="Q62" s="17">
        <v>0</v>
      </c>
      <c r="R62" s="17">
        <v>0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EY62" s="109"/>
      <c r="EZ62" s="109"/>
      <c r="FA62" s="109"/>
      <c r="FB62" s="109"/>
      <c r="FC62" s="109"/>
    </row>
    <row r="63" spans="1:159">
      <c r="A63" s="93">
        <f t="shared" si="0"/>
        <v>2</v>
      </c>
      <c r="B63" s="93">
        <f t="shared" si="1"/>
        <v>2</v>
      </c>
      <c r="C63" s="93" t="str">
        <f t="shared" si="2"/>
        <v/>
      </c>
      <c r="D63" s="93" t="str">
        <f t="shared" si="3"/>
        <v/>
      </c>
      <c r="E63" s="93" t="str">
        <f t="shared" si="4"/>
        <v/>
      </c>
      <c r="F63" s="93">
        <f t="shared" si="5"/>
        <v>0</v>
      </c>
      <c r="G63" s="112" t="str">
        <f>IF(AND(L63&gt;0,L63&lt;=STATS!$C$22),1,"")</f>
        <v/>
      </c>
      <c r="I63" s="34">
        <v>62</v>
      </c>
      <c r="J63" s="125">
        <v>45.448030000000003</v>
      </c>
      <c r="K63" s="125">
        <v>-92.134839999999997</v>
      </c>
      <c r="Q63" s="17">
        <v>0</v>
      </c>
      <c r="R63" s="17">
        <v>0</v>
      </c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EY63" s="109"/>
      <c r="EZ63" s="109"/>
      <c r="FA63" s="109"/>
      <c r="FB63" s="109"/>
      <c r="FC63" s="109"/>
    </row>
    <row r="64" spans="1:159">
      <c r="A64" s="93">
        <f t="shared" si="0"/>
        <v>2</v>
      </c>
      <c r="B64" s="93">
        <f t="shared" si="1"/>
        <v>2</v>
      </c>
      <c r="C64" s="93" t="str">
        <f t="shared" si="2"/>
        <v/>
      </c>
      <c r="D64" s="93" t="str">
        <f t="shared" si="3"/>
        <v/>
      </c>
      <c r="E64" s="93" t="str">
        <f t="shared" si="4"/>
        <v/>
      </c>
      <c r="F64" s="93">
        <f t="shared" si="5"/>
        <v>0</v>
      </c>
      <c r="G64" s="112" t="str">
        <f>IF(AND(L64&gt;0,L64&lt;=STATS!$C$22),1,"")</f>
        <v/>
      </c>
      <c r="I64" s="34">
        <v>63</v>
      </c>
      <c r="J64" s="125">
        <v>45.447719999999997</v>
      </c>
      <c r="K64" s="125">
        <v>-92.134829999999994</v>
      </c>
      <c r="Q64" s="17">
        <v>0</v>
      </c>
      <c r="R64" s="17">
        <v>0</v>
      </c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EY64" s="109"/>
      <c r="EZ64" s="109"/>
      <c r="FA64" s="109"/>
      <c r="FB64" s="109"/>
      <c r="FC64" s="109"/>
    </row>
    <row r="65" spans="1:159">
      <c r="A65" s="93">
        <f t="shared" si="0"/>
        <v>2</v>
      </c>
      <c r="B65" s="93">
        <f t="shared" si="1"/>
        <v>2</v>
      </c>
      <c r="C65" s="93" t="str">
        <f t="shared" si="2"/>
        <v/>
      </c>
      <c r="D65" s="93" t="str">
        <f t="shared" si="3"/>
        <v/>
      </c>
      <c r="E65" s="93" t="str">
        <f t="shared" si="4"/>
        <v/>
      </c>
      <c r="F65" s="93">
        <f t="shared" si="5"/>
        <v>11.5</v>
      </c>
      <c r="G65" s="112" t="str">
        <f>IF(AND(L65&gt;0,L65&lt;=STATS!$C$22),1,"")</f>
        <v/>
      </c>
      <c r="I65" s="34">
        <v>64</v>
      </c>
      <c r="J65" s="125">
        <v>45.447420000000001</v>
      </c>
      <c r="K65" s="125">
        <v>-92.134810000000002</v>
      </c>
      <c r="L65" s="10">
        <v>11.5</v>
      </c>
      <c r="M65" s="10" t="s">
        <v>150</v>
      </c>
      <c r="Q65" s="17">
        <v>0</v>
      </c>
      <c r="R65" s="17">
        <v>0</v>
      </c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EY65" s="109"/>
      <c r="EZ65" s="109"/>
      <c r="FA65" s="109"/>
      <c r="FB65" s="109"/>
      <c r="FC65" s="109"/>
    </row>
    <row r="66" spans="1:159">
      <c r="A66" s="93">
        <f t="shared" ref="A66:A129" si="6">COUNT(Q66:EX66,FD66:FL66)</f>
        <v>2</v>
      </c>
      <c r="B66" s="93">
        <f t="shared" ref="B66:B129" si="7">IF(COUNT(Q66:EX66,FD66:FL66)&gt;0,COUNT(Q66:EX66,FD66:FL66),"")</f>
        <v>2</v>
      </c>
      <c r="C66" s="93" t="str">
        <f t="shared" ref="C66:C129" si="8">IF(COUNT(S66:BI66,BK66:BS66,BU66:CA66,CC66:EX66,FD66:FL66)&gt;0,COUNT(S66:BI66,BK66:BS66,BU66:CA66,CC66:EX66,FD66:FL66),"")</f>
        <v/>
      </c>
      <c r="D66" s="93" t="str">
        <f t="shared" ref="D66:D129" si="9">IF(G66=1,COUNT(Q66:EX66,FD66:FL66),"")</f>
        <v/>
      </c>
      <c r="E66" s="93" t="str">
        <f t="shared" ref="E66:E129" si="10">IF(G66=1,COUNT(S66:BI66,BK66:BS66,BU66:CA66,CC66:EX66,FD66:FL66),"")</f>
        <v/>
      </c>
      <c r="F66" s="93">
        <f t="shared" ref="F66:F129" si="11">IF($A66&gt;=1,$L66,"")</f>
        <v>11.5</v>
      </c>
      <c r="G66" s="112" t="str">
        <f>IF(AND(L66&gt;0,L66&lt;=STATS!$C$22),1,"")</f>
        <v/>
      </c>
      <c r="I66" s="34">
        <v>65</v>
      </c>
      <c r="J66" s="125">
        <v>45.447110000000002</v>
      </c>
      <c r="K66" s="125">
        <v>-92.134799999999998</v>
      </c>
      <c r="L66" s="10">
        <v>11.5</v>
      </c>
      <c r="M66" s="10" t="s">
        <v>150</v>
      </c>
      <c r="Q66" s="17">
        <v>0</v>
      </c>
      <c r="R66" s="17">
        <v>0</v>
      </c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EY66" s="109"/>
      <c r="EZ66" s="109"/>
      <c r="FA66" s="109"/>
      <c r="FB66" s="109"/>
      <c r="FC66" s="109"/>
    </row>
    <row r="67" spans="1:159">
      <c r="A67" s="93">
        <f t="shared" si="6"/>
        <v>2</v>
      </c>
      <c r="B67" s="93">
        <f t="shared" si="7"/>
        <v>2</v>
      </c>
      <c r="C67" s="93" t="str">
        <f t="shared" si="8"/>
        <v/>
      </c>
      <c r="D67" s="93" t="str">
        <f t="shared" si="9"/>
        <v/>
      </c>
      <c r="E67" s="93" t="str">
        <f t="shared" si="10"/>
        <v/>
      </c>
      <c r="F67" s="93">
        <f t="shared" si="11"/>
        <v>0</v>
      </c>
      <c r="G67" s="112" t="str">
        <f>IF(AND(L67&gt;0,L67&lt;=STATS!$C$22),1,"")</f>
        <v/>
      </c>
      <c r="I67" s="34">
        <v>66</v>
      </c>
      <c r="J67" s="125">
        <v>45.446809999999999</v>
      </c>
      <c r="K67" s="125">
        <v>-92.134789999999995</v>
      </c>
      <c r="Q67" s="17">
        <v>0</v>
      </c>
      <c r="R67" s="17">
        <v>0</v>
      </c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EY67" s="109"/>
      <c r="EZ67" s="109"/>
      <c r="FA67" s="109"/>
      <c r="FB67" s="109"/>
      <c r="FC67" s="109"/>
    </row>
    <row r="68" spans="1:159">
      <c r="A68" s="93">
        <f t="shared" si="6"/>
        <v>2</v>
      </c>
      <c r="B68" s="93">
        <f t="shared" si="7"/>
        <v>2</v>
      </c>
      <c r="C68" s="93" t="str">
        <f t="shared" si="8"/>
        <v/>
      </c>
      <c r="D68" s="93" t="str">
        <f t="shared" si="9"/>
        <v/>
      </c>
      <c r="E68" s="93" t="str">
        <f t="shared" si="10"/>
        <v/>
      </c>
      <c r="F68" s="93">
        <f t="shared" si="11"/>
        <v>0</v>
      </c>
      <c r="G68" s="112" t="str">
        <f>IF(AND(L68&gt;0,L68&lt;=STATS!$C$22),1,"")</f>
        <v/>
      </c>
      <c r="I68" s="34">
        <v>67</v>
      </c>
      <c r="J68" s="125">
        <v>45.4465</v>
      </c>
      <c r="K68" s="125">
        <v>-92.134780000000006</v>
      </c>
      <c r="Q68" s="17">
        <v>0</v>
      </c>
      <c r="R68" s="17">
        <v>0</v>
      </c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EY68" s="109"/>
      <c r="EZ68" s="109"/>
      <c r="FA68" s="109"/>
      <c r="FB68" s="109"/>
      <c r="FC68" s="109"/>
    </row>
    <row r="69" spans="1:159">
      <c r="A69" s="93">
        <f t="shared" si="6"/>
        <v>2</v>
      </c>
      <c r="B69" s="93">
        <f t="shared" si="7"/>
        <v>2</v>
      </c>
      <c r="C69" s="93" t="str">
        <f t="shared" si="8"/>
        <v/>
      </c>
      <c r="D69" s="93" t="str">
        <f t="shared" si="9"/>
        <v/>
      </c>
      <c r="E69" s="93" t="str">
        <f t="shared" si="10"/>
        <v/>
      </c>
      <c r="F69" s="93">
        <f t="shared" si="11"/>
        <v>0</v>
      </c>
      <c r="G69" s="112" t="str">
        <f>IF(AND(L69&gt;0,L69&lt;=STATS!$C$22),1,"")</f>
        <v/>
      </c>
      <c r="I69" s="34">
        <v>68</v>
      </c>
      <c r="J69" s="125">
        <v>45.446190000000001</v>
      </c>
      <c r="K69" s="125">
        <v>-92.134770000000003</v>
      </c>
      <c r="Q69" s="17">
        <v>0</v>
      </c>
      <c r="R69" s="17">
        <v>0</v>
      </c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EY69" s="109"/>
      <c r="EZ69" s="109"/>
      <c r="FA69" s="109"/>
      <c r="FB69" s="109"/>
      <c r="FC69" s="109"/>
    </row>
    <row r="70" spans="1:159">
      <c r="A70" s="93">
        <f t="shared" si="6"/>
        <v>2</v>
      </c>
      <c r="B70" s="93">
        <f t="shared" si="7"/>
        <v>2</v>
      </c>
      <c r="C70" s="93" t="str">
        <f t="shared" si="8"/>
        <v/>
      </c>
      <c r="D70" s="93" t="str">
        <f t="shared" si="9"/>
        <v/>
      </c>
      <c r="E70" s="93" t="str">
        <f t="shared" si="10"/>
        <v/>
      </c>
      <c r="F70" s="93">
        <f t="shared" si="11"/>
        <v>0</v>
      </c>
      <c r="G70" s="112" t="str">
        <f>IF(AND(L70&gt;0,L70&lt;=STATS!$C$22),1,"")</f>
        <v/>
      </c>
      <c r="I70" s="34">
        <v>69</v>
      </c>
      <c r="J70" s="125">
        <v>45.445889999999999</v>
      </c>
      <c r="K70" s="125">
        <v>-92.13476</v>
      </c>
      <c r="Q70" s="17">
        <v>0</v>
      </c>
      <c r="R70" s="17">
        <v>0</v>
      </c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EY70" s="109"/>
      <c r="EZ70" s="109"/>
      <c r="FA70" s="109"/>
      <c r="FB70" s="109"/>
      <c r="FC70" s="109"/>
    </row>
    <row r="71" spans="1:159">
      <c r="A71" s="93">
        <f t="shared" si="6"/>
        <v>2</v>
      </c>
      <c r="B71" s="93">
        <f t="shared" si="7"/>
        <v>2</v>
      </c>
      <c r="C71" s="93" t="str">
        <f t="shared" si="8"/>
        <v/>
      </c>
      <c r="D71" s="93">
        <f t="shared" si="9"/>
        <v>2</v>
      </c>
      <c r="E71" s="93">
        <f t="shared" si="10"/>
        <v>0</v>
      </c>
      <c r="F71" s="93">
        <f t="shared" si="11"/>
        <v>4.5</v>
      </c>
      <c r="G71" s="112">
        <f>IF(AND(L71&gt;0,L71&lt;=STATS!$C$22),1,"")</f>
        <v>1</v>
      </c>
      <c r="I71" s="34">
        <v>70</v>
      </c>
      <c r="J71" s="125">
        <v>45.44558</v>
      </c>
      <c r="K71" s="125">
        <v>-92.134749999999997</v>
      </c>
      <c r="L71" s="10">
        <v>4.5</v>
      </c>
      <c r="M71" s="10" t="s">
        <v>152</v>
      </c>
      <c r="Q71" s="17">
        <v>0</v>
      </c>
      <c r="R71" s="17">
        <v>0</v>
      </c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EY71" s="109"/>
      <c r="EZ71" s="109"/>
      <c r="FA71" s="109"/>
      <c r="FB71" s="109"/>
      <c r="FC71" s="109"/>
    </row>
    <row r="72" spans="1:159">
      <c r="A72" s="93">
        <f t="shared" si="6"/>
        <v>2</v>
      </c>
      <c r="B72" s="93">
        <f t="shared" si="7"/>
        <v>2</v>
      </c>
      <c r="C72" s="93" t="str">
        <f t="shared" si="8"/>
        <v/>
      </c>
      <c r="D72" s="93" t="str">
        <f t="shared" si="9"/>
        <v/>
      </c>
      <c r="E72" s="93" t="str">
        <f t="shared" si="10"/>
        <v/>
      </c>
      <c r="F72" s="93">
        <f t="shared" si="11"/>
        <v>11</v>
      </c>
      <c r="G72" s="112" t="str">
        <f>IF(AND(L72&gt;0,L72&lt;=STATS!$C$22),1,"")</f>
        <v/>
      </c>
      <c r="I72" s="34">
        <v>71</v>
      </c>
      <c r="J72" s="125">
        <v>45.448340000000002</v>
      </c>
      <c r="K72" s="125">
        <v>-92.134410000000003</v>
      </c>
      <c r="L72" s="10">
        <v>11</v>
      </c>
      <c r="M72" s="10" t="s">
        <v>150</v>
      </c>
      <c r="Q72" s="17">
        <v>0</v>
      </c>
      <c r="R72" s="17">
        <v>0</v>
      </c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EY72" s="109"/>
      <c r="EZ72" s="109"/>
      <c r="FA72" s="109"/>
      <c r="FB72" s="109"/>
      <c r="FC72" s="109"/>
    </row>
    <row r="73" spans="1:159">
      <c r="A73" s="93">
        <f t="shared" si="6"/>
        <v>2</v>
      </c>
      <c r="B73" s="93">
        <f t="shared" si="7"/>
        <v>2</v>
      </c>
      <c r="C73" s="93" t="str">
        <f t="shared" si="8"/>
        <v/>
      </c>
      <c r="D73" s="93" t="str">
        <f t="shared" si="9"/>
        <v/>
      </c>
      <c r="E73" s="93" t="str">
        <f t="shared" si="10"/>
        <v/>
      </c>
      <c r="F73" s="93">
        <f t="shared" si="11"/>
        <v>0</v>
      </c>
      <c r="G73" s="112" t="str">
        <f>IF(AND(L73&gt;0,L73&lt;=STATS!$C$22),1,"")</f>
        <v/>
      </c>
      <c r="I73" s="34">
        <v>72</v>
      </c>
      <c r="J73" s="125">
        <v>45.448039999999999</v>
      </c>
      <c r="K73" s="125">
        <v>-92.134399999999999</v>
      </c>
      <c r="Q73" s="17">
        <v>0</v>
      </c>
      <c r="R73" s="17">
        <v>0</v>
      </c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EY73" s="109"/>
      <c r="EZ73" s="109"/>
      <c r="FA73" s="109"/>
      <c r="FB73" s="109"/>
      <c r="FC73" s="109"/>
    </row>
    <row r="74" spans="1:159">
      <c r="A74" s="93">
        <f t="shared" si="6"/>
        <v>2</v>
      </c>
      <c r="B74" s="93">
        <f t="shared" si="7"/>
        <v>2</v>
      </c>
      <c r="C74" s="93" t="str">
        <f t="shared" si="8"/>
        <v/>
      </c>
      <c r="D74" s="93" t="str">
        <f t="shared" si="9"/>
        <v/>
      </c>
      <c r="E74" s="93" t="str">
        <f t="shared" si="10"/>
        <v/>
      </c>
      <c r="F74" s="93">
        <f t="shared" si="11"/>
        <v>0</v>
      </c>
      <c r="G74" s="112" t="str">
        <f>IF(AND(L74&gt;0,L74&lt;=STATS!$C$22),1,"")</f>
        <v/>
      </c>
      <c r="I74" s="34">
        <v>73</v>
      </c>
      <c r="J74" s="125">
        <v>45.44773</v>
      </c>
      <c r="K74" s="125">
        <v>-92.134389999999996</v>
      </c>
      <c r="Q74" s="17">
        <v>0</v>
      </c>
      <c r="R74" s="17">
        <v>0</v>
      </c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EY74" s="109"/>
      <c r="EZ74" s="109"/>
      <c r="FA74" s="109"/>
      <c r="FB74" s="109"/>
      <c r="FC74" s="109"/>
    </row>
    <row r="75" spans="1:159">
      <c r="A75" s="93">
        <f t="shared" si="6"/>
        <v>2</v>
      </c>
      <c r="B75" s="93">
        <f t="shared" si="7"/>
        <v>2</v>
      </c>
      <c r="C75" s="93" t="str">
        <f t="shared" si="8"/>
        <v/>
      </c>
      <c r="D75" s="93" t="str">
        <f t="shared" si="9"/>
        <v/>
      </c>
      <c r="E75" s="93" t="str">
        <f t="shared" si="10"/>
        <v/>
      </c>
      <c r="F75" s="93">
        <f t="shared" si="11"/>
        <v>13.5</v>
      </c>
      <c r="G75" s="112" t="str">
        <f>IF(AND(L75&gt;0,L75&lt;=STATS!$C$22),1,"")</f>
        <v/>
      </c>
      <c r="I75" s="34">
        <v>74</v>
      </c>
      <c r="J75" s="125">
        <v>45.447420000000001</v>
      </c>
      <c r="K75" s="125">
        <v>-92.134379999999993</v>
      </c>
      <c r="L75" s="10">
        <v>13.5</v>
      </c>
      <c r="M75" s="10" t="s">
        <v>150</v>
      </c>
      <c r="Q75" s="17">
        <v>0</v>
      </c>
      <c r="R75" s="17">
        <v>0</v>
      </c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EY75" s="109"/>
      <c r="EZ75" s="109"/>
      <c r="FA75" s="109"/>
      <c r="FB75" s="109"/>
      <c r="FC75" s="109"/>
    </row>
    <row r="76" spans="1:159">
      <c r="A76" s="93">
        <f t="shared" si="6"/>
        <v>2</v>
      </c>
      <c r="B76" s="93">
        <f t="shared" si="7"/>
        <v>2</v>
      </c>
      <c r="C76" s="93" t="str">
        <f t="shared" si="8"/>
        <v/>
      </c>
      <c r="D76" s="93" t="str">
        <f t="shared" si="9"/>
        <v/>
      </c>
      <c r="E76" s="93" t="str">
        <f t="shared" si="10"/>
        <v/>
      </c>
      <c r="F76" s="93">
        <f t="shared" si="11"/>
        <v>7</v>
      </c>
      <c r="G76" s="112" t="str">
        <f>IF(AND(L76&gt;0,L76&lt;=STATS!$C$22),1,"")</f>
        <v/>
      </c>
      <c r="I76" s="34">
        <v>75</v>
      </c>
      <c r="J76" s="125">
        <v>45.447119999999998</v>
      </c>
      <c r="K76" s="125">
        <v>-92.134370000000004</v>
      </c>
      <c r="L76" s="10">
        <v>7</v>
      </c>
      <c r="M76" s="10" t="s">
        <v>152</v>
      </c>
      <c r="Q76" s="17">
        <v>0</v>
      </c>
      <c r="R76" s="17">
        <v>0</v>
      </c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EY76" s="109"/>
      <c r="EZ76" s="109"/>
      <c r="FA76" s="109"/>
      <c r="FB76" s="109"/>
      <c r="FC76" s="109"/>
    </row>
    <row r="77" spans="1:159">
      <c r="A77" s="93">
        <f t="shared" si="6"/>
        <v>2</v>
      </c>
      <c r="B77" s="93">
        <f t="shared" si="7"/>
        <v>2</v>
      </c>
      <c r="C77" s="93" t="str">
        <f t="shared" si="8"/>
        <v/>
      </c>
      <c r="D77" s="93" t="str">
        <f t="shared" si="9"/>
        <v/>
      </c>
      <c r="E77" s="93" t="str">
        <f t="shared" si="10"/>
        <v/>
      </c>
      <c r="F77" s="93">
        <f t="shared" si="11"/>
        <v>0</v>
      </c>
      <c r="G77" s="112" t="str">
        <f>IF(AND(L77&gt;0,L77&lt;=STATS!$C$22),1,"")</f>
        <v/>
      </c>
      <c r="I77" s="34">
        <v>76</v>
      </c>
      <c r="J77" s="125">
        <v>45.446809999999999</v>
      </c>
      <c r="K77" s="125">
        <v>-92.134360000000001</v>
      </c>
      <c r="Q77" s="17">
        <v>0</v>
      </c>
      <c r="R77" s="17">
        <v>0</v>
      </c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EY77" s="109"/>
      <c r="EZ77" s="109"/>
      <c r="FA77" s="109"/>
      <c r="FB77" s="109"/>
      <c r="FC77" s="109"/>
    </row>
    <row r="78" spans="1:159">
      <c r="A78" s="93">
        <f t="shared" si="6"/>
        <v>2</v>
      </c>
      <c r="B78" s="93">
        <f t="shared" si="7"/>
        <v>2</v>
      </c>
      <c r="C78" s="93" t="str">
        <f t="shared" si="8"/>
        <v/>
      </c>
      <c r="D78" s="93" t="str">
        <f t="shared" si="9"/>
        <v/>
      </c>
      <c r="E78" s="93" t="str">
        <f t="shared" si="10"/>
        <v/>
      </c>
      <c r="F78" s="93">
        <f t="shared" si="11"/>
        <v>0</v>
      </c>
      <c r="G78" s="112" t="str">
        <f>IF(AND(L78&gt;0,L78&lt;=STATS!$C$22),1,"")</f>
        <v/>
      </c>
      <c r="I78" s="34">
        <v>77</v>
      </c>
      <c r="J78" s="125">
        <v>45.446510000000004</v>
      </c>
      <c r="K78" s="125">
        <v>-92.134349999999998</v>
      </c>
      <c r="Q78" s="17">
        <v>0</v>
      </c>
      <c r="R78" s="17">
        <v>0</v>
      </c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EY78" s="109"/>
      <c r="EZ78" s="109"/>
      <c r="FA78" s="109"/>
      <c r="FB78" s="109"/>
      <c r="FC78" s="109"/>
    </row>
    <row r="79" spans="1:159">
      <c r="A79" s="93">
        <f t="shared" si="6"/>
        <v>2</v>
      </c>
      <c r="B79" s="93">
        <f t="shared" si="7"/>
        <v>2</v>
      </c>
      <c r="C79" s="93" t="str">
        <f t="shared" si="8"/>
        <v/>
      </c>
      <c r="D79" s="93" t="str">
        <f t="shared" si="9"/>
        <v/>
      </c>
      <c r="E79" s="93" t="str">
        <f t="shared" si="10"/>
        <v/>
      </c>
      <c r="F79" s="93">
        <f t="shared" si="11"/>
        <v>0</v>
      </c>
      <c r="G79" s="112" t="str">
        <f>IF(AND(L79&gt;0,L79&lt;=STATS!$C$22),1,"")</f>
        <v/>
      </c>
      <c r="I79" s="34">
        <v>78</v>
      </c>
      <c r="J79" s="125">
        <v>45.446199999999997</v>
      </c>
      <c r="K79" s="125">
        <v>-92.134330000000006</v>
      </c>
      <c r="Q79" s="17">
        <v>0</v>
      </c>
      <c r="R79" s="17">
        <v>0</v>
      </c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EY79" s="109"/>
      <c r="EZ79" s="109"/>
      <c r="FA79" s="109"/>
      <c r="FB79" s="109"/>
      <c r="FC79" s="109"/>
    </row>
    <row r="80" spans="1:159">
      <c r="A80" s="93">
        <f t="shared" si="6"/>
        <v>2</v>
      </c>
      <c r="B80" s="93">
        <f t="shared" si="7"/>
        <v>2</v>
      </c>
      <c r="C80" s="93" t="str">
        <f t="shared" si="8"/>
        <v/>
      </c>
      <c r="D80" s="93" t="str">
        <f t="shared" si="9"/>
        <v/>
      </c>
      <c r="E80" s="93" t="str">
        <f t="shared" si="10"/>
        <v/>
      </c>
      <c r="F80" s="93">
        <f t="shared" si="11"/>
        <v>0</v>
      </c>
      <c r="G80" s="112" t="str">
        <f>IF(AND(L80&gt;0,L80&lt;=STATS!$C$22),1,"")</f>
        <v/>
      </c>
      <c r="I80" s="34">
        <v>79</v>
      </c>
      <c r="J80" s="125">
        <v>45.445900000000002</v>
      </c>
      <c r="K80" s="125">
        <v>-92.134320000000002</v>
      </c>
      <c r="Q80" s="17">
        <v>0</v>
      </c>
      <c r="R80" s="17">
        <v>0</v>
      </c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EY80" s="109"/>
      <c r="EZ80" s="109"/>
      <c r="FA80" s="109"/>
      <c r="FB80" s="109"/>
      <c r="FC80" s="109"/>
    </row>
    <row r="81" spans="1:159">
      <c r="A81" s="93">
        <f t="shared" si="6"/>
        <v>2</v>
      </c>
      <c r="B81" s="93">
        <f t="shared" si="7"/>
        <v>2</v>
      </c>
      <c r="C81" s="93" t="str">
        <f t="shared" si="8"/>
        <v/>
      </c>
      <c r="D81" s="93" t="str">
        <f t="shared" si="9"/>
        <v/>
      </c>
      <c r="E81" s="93" t="str">
        <f t="shared" si="10"/>
        <v/>
      </c>
      <c r="F81" s="93">
        <f t="shared" si="11"/>
        <v>14</v>
      </c>
      <c r="G81" s="112" t="str">
        <f>IF(AND(L81&gt;0,L81&lt;=STATS!$C$22),1,"")</f>
        <v/>
      </c>
      <c r="I81" s="34">
        <v>80</v>
      </c>
      <c r="J81" s="125">
        <v>45.445590000000003</v>
      </c>
      <c r="K81" s="125">
        <v>-92.134309999999999</v>
      </c>
      <c r="L81" s="10">
        <v>14</v>
      </c>
      <c r="M81" s="10" t="s">
        <v>150</v>
      </c>
      <c r="Q81" s="17">
        <v>0</v>
      </c>
      <c r="R81" s="17">
        <v>0</v>
      </c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EY81" s="109"/>
      <c r="EZ81" s="109"/>
      <c r="FA81" s="109"/>
      <c r="FB81" s="109"/>
      <c r="FC81" s="109"/>
    </row>
    <row r="82" spans="1:159">
      <c r="A82" s="93">
        <f t="shared" si="6"/>
        <v>2</v>
      </c>
      <c r="B82" s="93">
        <f t="shared" si="7"/>
        <v>2</v>
      </c>
      <c r="C82" s="93" t="str">
        <f t="shared" si="8"/>
        <v/>
      </c>
      <c r="D82" s="93" t="str">
        <f t="shared" si="9"/>
        <v/>
      </c>
      <c r="E82" s="93" t="str">
        <f t="shared" si="10"/>
        <v/>
      </c>
      <c r="F82" s="93">
        <f t="shared" si="11"/>
        <v>10.5</v>
      </c>
      <c r="G82" s="112" t="str">
        <f>IF(AND(L82&gt;0,L82&lt;=STATS!$C$22),1,"")</f>
        <v/>
      </c>
      <c r="I82" s="34">
        <v>81</v>
      </c>
      <c r="J82" s="125">
        <v>45.448039999999999</v>
      </c>
      <c r="K82" s="125">
        <v>-92.133970000000005</v>
      </c>
      <c r="L82" s="10">
        <v>10.5</v>
      </c>
      <c r="M82" s="10" t="s">
        <v>151</v>
      </c>
      <c r="Q82" s="17">
        <v>0</v>
      </c>
      <c r="R82" s="17">
        <v>0</v>
      </c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EY82" s="109"/>
      <c r="EZ82" s="109"/>
      <c r="FA82" s="109"/>
      <c r="FB82" s="109"/>
      <c r="FC82" s="109"/>
    </row>
    <row r="83" spans="1:159">
      <c r="A83" s="93">
        <f t="shared" si="6"/>
        <v>2</v>
      </c>
      <c r="B83" s="93">
        <f t="shared" si="7"/>
        <v>2</v>
      </c>
      <c r="C83" s="93" t="str">
        <f t="shared" si="8"/>
        <v/>
      </c>
      <c r="D83" s="93" t="str">
        <f t="shared" si="9"/>
        <v/>
      </c>
      <c r="E83" s="93" t="str">
        <f t="shared" si="10"/>
        <v/>
      </c>
      <c r="F83" s="93">
        <f t="shared" si="11"/>
        <v>0</v>
      </c>
      <c r="G83" s="112" t="str">
        <f>IF(AND(L83&gt;0,L83&lt;=STATS!$C$22),1,"")</f>
        <v/>
      </c>
      <c r="I83" s="34">
        <v>82</v>
      </c>
      <c r="J83" s="125">
        <v>45.447740000000003</v>
      </c>
      <c r="K83" s="125">
        <v>-92.133960000000002</v>
      </c>
      <c r="Q83" s="17">
        <v>0</v>
      </c>
      <c r="R83" s="17">
        <v>0</v>
      </c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EY83" s="109"/>
      <c r="EZ83" s="109"/>
      <c r="FA83" s="109"/>
      <c r="FB83" s="109"/>
      <c r="FC83" s="109"/>
    </row>
    <row r="84" spans="1:159">
      <c r="A84" s="93">
        <f t="shared" si="6"/>
        <v>2</v>
      </c>
      <c r="B84" s="93">
        <f t="shared" si="7"/>
        <v>2</v>
      </c>
      <c r="C84" s="93" t="str">
        <f t="shared" si="8"/>
        <v/>
      </c>
      <c r="D84" s="93" t="str">
        <f t="shared" si="9"/>
        <v/>
      </c>
      <c r="E84" s="93" t="str">
        <f t="shared" si="10"/>
        <v/>
      </c>
      <c r="F84" s="93">
        <f t="shared" si="11"/>
        <v>0</v>
      </c>
      <c r="G84" s="112" t="str">
        <f>IF(AND(L84&gt;0,L84&lt;=STATS!$C$22),1,"")</f>
        <v/>
      </c>
      <c r="I84" s="34">
        <v>83</v>
      </c>
      <c r="J84" s="125">
        <v>45.447429999999997</v>
      </c>
      <c r="K84" s="125">
        <v>-92.133949999999999</v>
      </c>
      <c r="Q84" s="17">
        <v>0</v>
      </c>
      <c r="R84" s="17">
        <v>0</v>
      </c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EY84" s="109"/>
      <c r="EZ84" s="109"/>
      <c r="FA84" s="109"/>
      <c r="FB84" s="109"/>
      <c r="FC84" s="109"/>
    </row>
    <row r="85" spans="1:159">
      <c r="A85" s="93">
        <f t="shared" si="6"/>
        <v>2</v>
      </c>
      <c r="B85" s="93">
        <f t="shared" si="7"/>
        <v>2</v>
      </c>
      <c r="C85" s="93" t="str">
        <f t="shared" si="8"/>
        <v/>
      </c>
      <c r="D85" s="93" t="str">
        <f t="shared" si="9"/>
        <v/>
      </c>
      <c r="E85" s="93" t="str">
        <f t="shared" si="10"/>
        <v/>
      </c>
      <c r="F85" s="93">
        <f t="shared" si="11"/>
        <v>9.5</v>
      </c>
      <c r="G85" s="112" t="str">
        <f>IF(AND(L85&gt;0,L85&lt;=STATS!$C$22),1,"")</f>
        <v/>
      </c>
      <c r="I85" s="34">
        <v>84</v>
      </c>
      <c r="J85" s="125">
        <v>45.447130000000001</v>
      </c>
      <c r="K85" s="125">
        <v>-92.133930000000007</v>
      </c>
      <c r="L85" s="10">
        <v>9.5</v>
      </c>
      <c r="M85" s="10" t="s">
        <v>152</v>
      </c>
      <c r="Q85" s="17">
        <v>0</v>
      </c>
      <c r="R85" s="17">
        <v>0</v>
      </c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EY85" s="109"/>
      <c r="EZ85" s="109"/>
      <c r="FA85" s="109"/>
      <c r="FB85" s="109"/>
      <c r="FC85" s="109"/>
    </row>
    <row r="86" spans="1:159">
      <c r="A86" s="93">
        <f t="shared" si="6"/>
        <v>2</v>
      </c>
      <c r="B86" s="93">
        <f t="shared" si="7"/>
        <v>2</v>
      </c>
      <c r="C86" s="93" t="str">
        <f t="shared" si="8"/>
        <v/>
      </c>
      <c r="D86" s="93" t="str">
        <f t="shared" si="9"/>
        <v/>
      </c>
      <c r="E86" s="93" t="str">
        <f t="shared" si="10"/>
        <v/>
      </c>
      <c r="F86" s="93">
        <f t="shared" si="11"/>
        <v>0</v>
      </c>
      <c r="G86" s="112" t="str">
        <f>IF(AND(L86&gt;0,L86&lt;=STATS!$C$22),1,"")</f>
        <v/>
      </c>
      <c r="I86" s="34">
        <v>85</v>
      </c>
      <c r="J86" s="125">
        <v>45.446820000000002</v>
      </c>
      <c r="K86" s="125">
        <v>-92.133920000000003</v>
      </c>
      <c r="Q86" s="17">
        <v>0</v>
      </c>
      <c r="R86" s="17">
        <v>0</v>
      </c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EY86" s="109"/>
      <c r="EZ86" s="109"/>
      <c r="FA86" s="109"/>
      <c r="FB86" s="109"/>
      <c r="FC86" s="109"/>
    </row>
    <row r="87" spans="1:159">
      <c r="A87" s="93">
        <f t="shared" si="6"/>
        <v>2</v>
      </c>
      <c r="B87" s="93">
        <f t="shared" si="7"/>
        <v>2</v>
      </c>
      <c r="C87" s="93" t="str">
        <f t="shared" si="8"/>
        <v/>
      </c>
      <c r="D87" s="93" t="str">
        <f t="shared" si="9"/>
        <v/>
      </c>
      <c r="E87" s="93" t="str">
        <f t="shared" si="10"/>
        <v/>
      </c>
      <c r="F87" s="93">
        <f t="shared" si="11"/>
        <v>0</v>
      </c>
      <c r="G87" s="112" t="str">
        <f>IF(AND(L87&gt;0,L87&lt;=STATS!$C$22),1,"")</f>
        <v/>
      </c>
      <c r="I87" s="34">
        <v>86</v>
      </c>
      <c r="J87" s="125">
        <v>45.44652</v>
      </c>
      <c r="K87" s="125">
        <v>-92.13391</v>
      </c>
      <c r="Q87" s="17">
        <v>0</v>
      </c>
      <c r="R87" s="17">
        <v>0</v>
      </c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EY87" s="109"/>
      <c r="EZ87" s="109"/>
      <c r="FA87" s="109"/>
      <c r="FB87" s="109"/>
      <c r="FC87" s="109"/>
    </row>
    <row r="88" spans="1:159">
      <c r="A88" s="93">
        <f t="shared" si="6"/>
        <v>2</v>
      </c>
      <c r="B88" s="93">
        <f t="shared" si="7"/>
        <v>2</v>
      </c>
      <c r="C88" s="93" t="str">
        <f t="shared" si="8"/>
        <v/>
      </c>
      <c r="D88" s="93" t="str">
        <f t="shared" si="9"/>
        <v/>
      </c>
      <c r="E88" s="93" t="str">
        <f t="shared" si="10"/>
        <v/>
      </c>
      <c r="F88" s="93">
        <f t="shared" si="11"/>
        <v>0</v>
      </c>
      <c r="G88" s="112" t="str">
        <f>IF(AND(L88&gt;0,L88&lt;=STATS!$C$22),1,"")</f>
        <v/>
      </c>
      <c r="I88" s="34">
        <v>87</v>
      </c>
      <c r="J88" s="125">
        <v>45.446210000000001</v>
      </c>
      <c r="K88" s="125">
        <v>-92.133899999999997</v>
      </c>
      <c r="Q88" s="17">
        <v>0</v>
      </c>
      <c r="R88" s="17">
        <v>0</v>
      </c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EY88" s="109"/>
      <c r="EZ88" s="109"/>
      <c r="FA88" s="109"/>
      <c r="FB88" s="109"/>
      <c r="FC88" s="109"/>
    </row>
    <row r="89" spans="1:159">
      <c r="A89" s="93">
        <f t="shared" si="6"/>
        <v>2</v>
      </c>
      <c r="B89" s="93">
        <f t="shared" si="7"/>
        <v>2</v>
      </c>
      <c r="C89" s="93" t="str">
        <f t="shared" si="8"/>
        <v/>
      </c>
      <c r="D89" s="93" t="str">
        <f t="shared" si="9"/>
        <v/>
      </c>
      <c r="E89" s="93" t="str">
        <f t="shared" si="10"/>
        <v/>
      </c>
      <c r="F89" s="93">
        <f t="shared" si="11"/>
        <v>0</v>
      </c>
      <c r="G89" s="112" t="str">
        <f>IF(AND(L89&gt;0,L89&lt;=STATS!$C$22),1,"")</f>
        <v/>
      </c>
      <c r="I89" s="34">
        <v>88</v>
      </c>
      <c r="J89" s="125">
        <v>45.445900000000002</v>
      </c>
      <c r="K89" s="125">
        <v>-92.133889999999994</v>
      </c>
      <c r="Q89" s="17">
        <v>0</v>
      </c>
      <c r="R89" s="17">
        <v>0</v>
      </c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EY89" s="109"/>
      <c r="EZ89" s="109"/>
      <c r="FA89" s="109"/>
      <c r="FB89" s="109"/>
      <c r="FC89" s="109"/>
    </row>
    <row r="90" spans="1:159">
      <c r="A90" s="93">
        <f t="shared" si="6"/>
        <v>2</v>
      </c>
      <c r="B90" s="93">
        <f t="shared" si="7"/>
        <v>2</v>
      </c>
      <c r="C90" s="93" t="str">
        <f t="shared" si="8"/>
        <v/>
      </c>
      <c r="D90" s="93" t="str">
        <f t="shared" si="9"/>
        <v/>
      </c>
      <c r="E90" s="93" t="str">
        <f t="shared" si="10"/>
        <v/>
      </c>
      <c r="F90" s="93">
        <f t="shared" si="11"/>
        <v>12</v>
      </c>
      <c r="G90" s="112" t="str">
        <f>IF(AND(L90&gt;0,L90&lt;=STATS!$C$22),1,"")</f>
        <v/>
      </c>
      <c r="I90" s="34">
        <v>89</v>
      </c>
      <c r="J90" s="125">
        <v>45.445599999999999</v>
      </c>
      <c r="K90" s="125">
        <v>-92.133880000000005</v>
      </c>
      <c r="L90" s="10">
        <v>12</v>
      </c>
      <c r="M90" s="10" t="s">
        <v>150</v>
      </c>
      <c r="Q90" s="17">
        <v>0</v>
      </c>
      <c r="R90" s="17">
        <v>0</v>
      </c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EY90" s="109"/>
      <c r="EZ90" s="109"/>
      <c r="FA90" s="109"/>
      <c r="FB90" s="109"/>
      <c r="FC90" s="109"/>
    </row>
    <row r="91" spans="1:159">
      <c r="A91" s="93">
        <f t="shared" si="6"/>
        <v>2</v>
      </c>
      <c r="B91" s="93">
        <f t="shared" si="7"/>
        <v>2</v>
      </c>
      <c r="C91" s="93" t="str">
        <f t="shared" si="8"/>
        <v/>
      </c>
      <c r="D91" s="93" t="str">
        <f t="shared" si="9"/>
        <v/>
      </c>
      <c r="E91" s="93" t="str">
        <f t="shared" si="10"/>
        <v/>
      </c>
      <c r="F91" s="93">
        <f t="shared" si="11"/>
        <v>9</v>
      </c>
      <c r="G91" s="112" t="str">
        <f>IF(AND(L91&gt;0,L91&lt;=STATS!$C$22),1,"")</f>
        <v/>
      </c>
      <c r="I91" s="34">
        <v>90</v>
      </c>
      <c r="J91" s="125">
        <v>45.444070000000004</v>
      </c>
      <c r="K91" s="125">
        <v>-92.13382</v>
      </c>
      <c r="L91" s="10">
        <v>9</v>
      </c>
      <c r="M91" s="10" t="s">
        <v>150</v>
      </c>
      <c r="Q91" s="17">
        <v>0</v>
      </c>
      <c r="R91" s="17">
        <v>0</v>
      </c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EY91" s="109"/>
      <c r="EZ91" s="109"/>
      <c r="FA91" s="109"/>
      <c r="FB91" s="109"/>
      <c r="FC91" s="109"/>
    </row>
    <row r="92" spans="1:159">
      <c r="A92" s="93">
        <f t="shared" si="6"/>
        <v>2</v>
      </c>
      <c r="B92" s="93">
        <f t="shared" si="7"/>
        <v>2</v>
      </c>
      <c r="C92" s="93" t="str">
        <f t="shared" si="8"/>
        <v/>
      </c>
      <c r="D92" s="93" t="str">
        <f t="shared" si="9"/>
        <v/>
      </c>
      <c r="E92" s="93" t="str">
        <f t="shared" si="10"/>
        <v/>
      </c>
      <c r="F92" s="93">
        <f t="shared" si="11"/>
        <v>8.5</v>
      </c>
      <c r="G92" s="112" t="str">
        <f>IF(AND(L92&gt;0,L92&lt;=STATS!$C$22),1,"")</f>
        <v/>
      </c>
      <c r="I92" s="34">
        <v>91</v>
      </c>
      <c r="J92" s="125">
        <v>45.443759999999997</v>
      </c>
      <c r="K92" s="125">
        <v>-92.133809999999997</v>
      </c>
      <c r="L92" s="10">
        <v>8.5</v>
      </c>
      <c r="M92" s="10" t="s">
        <v>150</v>
      </c>
      <c r="Q92" s="17">
        <v>0</v>
      </c>
      <c r="R92" s="17">
        <v>0</v>
      </c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EY92" s="109"/>
      <c r="EZ92" s="109"/>
      <c r="FA92" s="109"/>
      <c r="FB92" s="109"/>
      <c r="FC92" s="109"/>
    </row>
    <row r="93" spans="1:159">
      <c r="A93" s="93">
        <f t="shared" si="6"/>
        <v>2</v>
      </c>
      <c r="B93" s="93">
        <f t="shared" si="7"/>
        <v>2</v>
      </c>
      <c r="C93" s="93" t="str">
        <f t="shared" si="8"/>
        <v/>
      </c>
      <c r="D93" s="93" t="str">
        <f t="shared" si="9"/>
        <v/>
      </c>
      <c r="E93" s="93" t="str">
        <f t="shared" si="10"/>
        <v/>
      </c>
      <c r="F93" s="93">
        <f t="shared" si="11"/>
        <v>8</v>
      </c>
      <c r="G93" s="112" t="str">
        <f>IF(AND(L93&gt;0,L93&lt;=STATS!$C$22),1,"")</f>
        <v/>
      </c>
      <c r="I93" s="34">
        <v>92</v>
      </c>
      <c r="J93" s="125">
        <v>45.443460000000002</v>
      </c>
      <c r="K93" s="125">
        <v>-92.133799999999994</v>
      </c>
      <c r="L93" s="10">
        <v>8</v>
      </c>
      <c r="M93" s="10" t="s">
        <v>150</v>
      </c>
      <c r="Q93" s="17">
        <v>0</v>
      </c>
      <c r="R93" s="17">
        <v>0</v>
      </c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EY93" s="109"/>
      <c r="EZ93" s="109"/>
      <c r="FA93" s="109"/>
      <c r="FB93" s="109"/>
      <c r="FC93" s="109"/>
    </row>
    <row r="94" spans="1:159">
      <c r="A94" s="93">
        <f t="shared" si="6"/>
        <v>2</v>
      </c>
      <c r="B94" s="93">
        <f t="shared" si="7"/>
        <v>2</v>
      </c>
      <c r="C94" s="93" t="str">
        <f t="shared" si="8"/>
        <v/>
      </c>
      <c r="D94" s="93">
        <f t="shared" si="9"/>
        <v>2</v>
      </c>
      <c r="E94" s="93">
        <f t="shared" si="10"/>
        <v>0</v>
      </c>
      <c r="F94" s="93">
        <f t="shared" si="11"/>
        <v>3.5</v>
      </c>
      <c r="G94" s="112">
        <f>IF(AND(L94&gt;0,L94&lt;=STATS!$C$22),1,"")</f>
        <v>1</v>
      </c>
      <c r="I94" s="34">
        <v>93</v>
      </c>
      <c r="J94" s="125">
        <v>45.441929999999999</v>
      </c>
      <c r="K94" s="125">
        <v>-92.133740000000003</v>
      </c>
      <c r="L94" s="10">
        <v>3.5</v>
      </c>
      <c r="M94" s="10" t="s">
        <v>151</v>
      </c>
      <c r="Q94" s="17">
        <v>0</v>
      </c>
      <c r="R94" s="17">
        <v>0</v>
      </c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EY94" s="109"/>
      <c r="EZ94" s="109"/>
      <c r="FA94" s="109"/>
      <c r="FB94" s="109"/>
      <c r="FC94" s="109"/>
    </row>
    <row r="95" spans="1:159">
      <c r="A95" s="93">
        <f t="shared" si="6"/>
        <v>2</v>
      </c>
      <c r="B95" s="93">
        <f t="shared" si="7"/>
        <v>2</v>
      </c>
      <c r="C95" s="93" t="str">
        <f t="shared" si="8"/>
        <v/>
      </c>
      <c r="D95" s="93" t="str">
        <f t="shared" si="9"/>
        <v/>
      </c>
      <c r="E95" s="93" t="str">
        <f t="shared" si="10"/>
        <v/>
      </c>
      <c r="F95" s="93">
        <f t="shared" si="11"/>
        <v>8</v>
      </c>
      <c r="G95" s="112" t="str">
        <f>IF(AND(L95&gt;0,L95&lt;=STATS!$C$22),1,"")</f>
        <v/>
      </c>
      <c r="I95" s="34">
        <v>94</v>
      </c>
      <c r="J95" s="125">
        <v>45.447749999999999</v>
      </c>
      <c r="K95" s="125">
        <v>-92.133520000000004</v>
      </c>
      <c r="L95" s="10">
        <v>8</v>
      </c>
      <c r="M95" s="10" t="s">
        <v>151</v>
      </c>
      <c r="Q95" s="17">
        <v>0</v>
      </c>
      <c r="R95" s="17">
        <v>0</v>
      </c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EY95" s="109"/>
      <c r="EZ95" s="109"/>
      <c r="FA95" s="109"/>
      <c r="FB95" s="109"/>
      <c r="FC95" s="109"/>
    </row>
    <row r="96" spans="1:159">
      <c r="A96" s="93">
        <f t="shared" si="6"/>
        <v>2</v>
      </c>
      <c r="B96" s="93">
        <f t="shared" si="7"/>
        <v>2</v>
      </c>
      <c r="C96" s="93" t="str">
        <f t="shared" si="8"/>
        <v/>
      </c>
      <c r="D96" s="93" t="str">
        <f t="shared" si="9"/>
        <v/>
      </c>
      <c r="E96" s="93" t="str">
        <f t="shared" si="10"/>
        <v/>
      </c>
      <c r="F96" s="93">
        <f t="shared" si="11"/>
        <v>0</v>
      </c>
      <c r="G96" s="112" t="str">
        <f>IF(AND(L96&gt;0,L96&lt;=STATS!$C$22),1,"")</f>
        <v/>
      </c>
      <c r="I96" s="34">
        <v>95</v>
      </c>
      <c r="J96" s="125">
        <v>45.44744</v>
      </c>
      <c r="K96" s="125">
        <v>-92.133510000000001</v>
      </c>
      <c r="Q96" s="17">
        <v>0</v>
      </c>
      <c r="R96" s="17">
        <v>0</v>
      </c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EY96" s="109"/>
      <c r="EZ96" s="109"/>
      <c r="FA96" s="109"/>
      <c r="FB96" s="109"/>
      <c r="FC96" s="109"/>
    </row>
    <row r="97" spans="1:159">
      <c r="A97" s="93">
        <f t="shared" si="6"/>
        <v>2</v>
      </c>
      <c r="B97" s="93">
        <f t="shared" si="7"/>
        <v>2</v>
      </c>
      <c r="C97" s="93" t="str">
        <f t="shared" si="8"/>
        <v/>
      </c>
      <c r="D97" s="93" t="str">
        <f t="shared" si="9"/>
        <v/>
      </c>
      <c r="E97" s="93" t="str">
        <f t="shared" si="10"/>
        <v/>
      </c>
      <c r="F97" s="93">
        <f t="shared" si="11"/>
        <v>0</v>
      </c>
      <c r="G97" s="112" t="str">
        <f>IF(AND(L97&gt;0,L97&lt;=STATS!$C$22),1,"")</f>
        <v/>
      </c>
      <c r="I97" s="34">
        <v>96</v>
      </c>
      <c r="J97" s="125">
        <v>45.447139999999997</v>
      </c>
      <c r="K97" s="125">
        <v>-92.133499999999998</v>
      </c>
      <c r="Q97" s="17">
        <v>0</v>
      </c>
      <c r="R97" s="17">
        <v>0</v>
      </c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EY97" s="109"/>
      <c r="EZ97" s="109"/>
      <c r="FA97" s="109"/>
      <c r="FB97" s="109"/>
      <c r="FC97" s="109"/>
    </row>
    <row r="98" spans="1:159">
      <c r="A98" s="93">
        <f t="shared" si="6"/>
        <v>2</v>
      </c>
      <c r="B98" s="93">
        <f t="shared" si="7"/>
        <v>2</v>
      </c>
      <c r="C98" s="93" t="str">
        <f t="shared" si="8"/>
        <v/>
      </c>
      <c r="D98" s="93" t="str">
        <f t="shared" si="9"/>
        <v/>
      </c>
      <c r="E98" s="93" t="str">
        <f t="shared" si="10"/>
        <v/>
      </c>
      <c r="F98" s="93">
        <f t="shared" si="11"/>
        <v>0</v>
      </c>
      <c r="G98" s="112" t="str">
        <f>IF(AND(L98&gt;0,L98&lt;=STATS!$C$22),1,"")</f>
        <v/>
      </c>
      <c r="I98" s="34">
        <v>97</v>
      </c>
      <c r="J98" s="125">
        <v>45.446829999999999</v>
      </c>
      <c r="K98" s="125">
        <v>-92.133489999999995</v>
      </c>
      <c r="Q98" s="17">
        <v>0</v>
      </c>
      <c r="R98" s="17">
        <v>0</v>
      </c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EY98" s="109"/>
      <c r="EZ98" s="109"/>
      <c r="FA98" s="109"/>
      <c r="FB98" s="109"/>
      <c r="FC98" s="109"/>
    </row>
    <row r="99" spans="1:159">
      <c r="A99" s="93">
        <f t="shared" si="6"/>
        <v>2</v>
      </c>
      <c r="B99" s="93">
        <f t="shared" si="7"/>
        <v>2</v>
      </c>
      <c r="C99" s="93" t="str">
        <f t="shared" si="8"/>
        <v/>
      </c>
      <c r="D99" s="93" t="str">
        <f t="shared" si="9"/>
        <v/>
      </c>
      <c r="E99" s="93" t="str">
        <f t="shared" si="10"/>
        <v/>
      </c>
      <c r="F99" s="93">
        <f t="shared" si="11"/>
        <v>0</v>
      </c>
      <c r="G99" s="112" t="str">
        <f>IF(AND(L99&gt;0,L99&lt;=STATS!$C$22),1,"")</f>
        <v/>
      </c>
      <c r="I99" s="34">
        <v>98</v>
      </c>
      <c r="J99" s="125">
        <v>45.44652</v>
      </c>
      <c r="K99" s="125">
        <v>-92.133480000000006</v>
      </c>
      <c r="Q99" s="17">
        <v>0</v>
      </c>
      <c r="R99" s="17">
        <v>0</v>
      </c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EY99" s="109"/>
      <c r="EZ99" s="109"/>
      <c r="FA99" s="109"/>
      <c r="FB99" s="109"/>
      <c r="FC99" s="109"/>
    </row>
    <row r="100" spans="1:159">
      <c r="A100" s="93">
        <f t="shared" si="6"/>
        <v>2</v>
      </c>
      <c r="B100" s="93">
        <f t="shared" si="7"/>
        <v>2</v>
      </c>
      <c r="C100" s="93" t="str">
        <f t="shared" si="8"/>
        <v/>
      </c>
      <c r="D100" s="93" t="str">
        <f t="shared" si="9"/>
        <v/>
      </c>
      <c r="E100" s="93" t="str">
        <f t="shared" si="10"/>
        <v/>
      </c>
      <c r="F100" s="93">
        <f t="shared" si="11"/>
        <v>0</v>
      </c>
      <c r="G100" s="112" t="str">
        <f>IF(AND(L100&gt;0,L100&lt;=STATS!$C$22),1,"")</f>
        <v/>
      </c>
      <c r="I100" s="34">
        <v>99</v>
      </c>
      <c r="J100" s="125">
        <v>45.446219999999997</v>
      </c>
      <c r="K100" s="125">
        <v>-92.133470000000003</v>
      </c>
      <c r="Q100" s="17">
        <v>0</v>
      </c>
      <c r="R100" s="17">
        <v>0</v>
      </c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EY100" s="109"/>
      <c r="EZ100" s="109"/>
      <c r="FA100" s="109"/>
      <c r="FB100" s="109"/>
      <c r="FC100" s="109"/>
    </row>
    <row r="101" spans="1:159">
      <c r="A101" s="93">
        <f t="shared" si="6"/>
        <v>2</v>
      </c>
      <c r="B101" s="93">
        <f t="shared" si="7"/>
        <v>2</v>
      </c>
      <c r="C101" s="93" t="str">
        <f t="shared" si="8"/>
        <v/>
      </c>
      <c r="D101" s="93" t="str">
        <f t="shared" si="9"/>
        <v/>
      </c>
      <c r="E101" s="93" t="str">
        <f t="shared" si="10"/>
        <v/>
      </c>
      <c r="F101" s="93">
        <f t="shared" si="11"/>
        <v>0</v>
      </c>
      <c r="G101" s="112" t="str">
        <f>IF(AND(L101&gt;0,L101&lt;=STATS!$C$22),1,"")</f>
        <v/>
      </c>
      <c r="I101" s="34">
        <v>100</v>
      </c>
      <c r="J101" s="125">
        <v>45.445909999999998</v>
      </c>
      <c r="K101" s="125">
        <v>-92.133449999999996</v>
      </c>
      <c r="Q101" s="17">
        <v>0</v>
      </c>
      <c r="R101" s="17">
        <v>0</v>
      </c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EY101" s="109"/>
      <c r="EZ101" s="109"/>
      <c r="FA101" s="109"/>
      <c r="FB101" s="109"/>
      <c r="FC101" s="109"/>
    </row>
    <row r="102" spans="1:159">
      <c r="A102" s="93">
        <f t="shared" si="6"/>
        <v>2</v>
      </c>
      <c r="B102" s="93">
        <f t="shared" si="7"/>
        <v>2</v>
      </c>
      <c r="C102" s="93" t="str">
        <f t="shared" si="8"/>
        <v/>
      </c>
      <c r="D102" s="93" t="str">
        <f t="shared" si="9"/>
        <v/>
      </c>
      <c r="E102" s="93" t="str">
        <f t="shared" si="10"/>
        <v/>
      </c>
      <c r="F102" s="93">
        <f t="shared" si="11"/>
        <v>0</v>
      </c>
      <c r="G102" s="112" t="str">
        <f>IF(AND(L102&gt;0,L102&lt;=STATS!$C$22),1,"")</f>
        <v/>
      </c>
      <c r="I102" s="34">
        <v>101</v>
      </c>
      <c r="J102" s="125">
        <v>45.445610000000002</v>
      </c>
      <c r="K102" s="125">
        <v>-92.133439999999993</v>
      </c>
      <c r="Q102" s="17">
        <v>0</v>
      </c>
      <c r="R102" s="17">
        <v>0</v>
      </c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EY102" s="109"/>
      <c r="EZ102" s="109"/>
      <c r="FA102" s="109"/>
      <c r="FB102" s="109"/>
      <c r="FC102" s="109"/>
    </row>
    <row r="103" spans="1:159">
      <c r="A103" s="93">
        <f t="shared" si="6"/>
        <v>2</v>
      </c>
      <c r="B103" s="93">
        <f t="shared" si="7"/>
        <v>2</v>
      </c>
      <c r="C103" s="93" t="str">
        <f t="shared" si="8"/>
        <v/>
      </c>
      <c r="D103" s="93">
        <f t="shared" si="9"/>
        <v>2</v>
      </c>
      <c r="E103" s="93">
        <f t="shared" si="10"/>
        <v>0</v>
      </c>
      <c r="F103" s="93">
        <f t="shared" si="11"/>
        <v>4.5</v>
      </c>
      <c r="G103" s="112">
        <f>IF(AND(L103&gt;0,L103&lt;=STATS!$C$22),1,"")</f>
        <v>1</v>
      </c>
      <c r="I103" s="34">
        <v>102</v>
      </c>
      <c r="J103" s="125">
        <v>45.445300000000003</v>
      </c>
      <c r="K103" s="125">
        <v>-92.133430000000004</v>
      </c>
      <c r="L103" s="10">
        <v>4.5</v>
      </c>
      <c r="M103" s="10" t="s">
        <v>152</v>
      </c>
      <c r="Q103" s="17">
        <v>0</v>
      </c>
      <c r="R103" s="17">
        <v>0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EY103" s="109"/>
      <c r="EZ103" s="109"/>
      <c r="FA103" s="109"/>
      <c r="FB103" s="109"/>
      <c r="FC103" s="109"/>
    </row>
    <row r="104" spans="1:159">
      <c r="A104" s="93">
        <f t="shared" si="6"/>
        <v>2</v>
      </c>
      <c r="B104" s="93">
        <f t="shared" si="7"/>
        <v>2</v>
      </c>
      <c r="C104" s="93" t="str">
        <f t="shared" si="8"/>
        <v/>
      </c>
      <c r="D104" s="93" t="str">
        <f t="shared" si="9"/>
        <v/>
      </c>
      <c r="E104" s="93" t="str">
        <f t="shared" si="10"/>
        <v/>
      </c>
      <c r="F104" s="93">
        <f t="shared" si="11"/>
        <v>9.5</v>
      </c>
      <c r="G104" s="112" t="str">
        <f>IF(AND(L104&gt;0,L104&lt;=STATS!$C$22),1,"")</f>
        <v/>
      </c>
      <c r="I104" s="34">
        <v>103</v>
      </c>
      <c r="J104" s="125">
        <v>45.444690000000001</v>
      </c>
      <c r="K104" s="125">
        <v>-92.133409999999998</v>
      </c>
      <c r="L104" s="10">
        <v>9.5</v>
      </c>
      <c r="M104" s="10" t="s">
        <v>150</v>
      </c>
      <c r="Q104" s="17">
        <v>0</v>
      </c>
      <c r="R104" s="17">
        <v>0</v>
      </c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EY104" s="109"/>
      <c r="EZ104" s="109"/>
      <c r="FA104" s="109"/>
      <c r="FB104" s="109"/>
      <c r="FC104" s="109"/>
    </row>
    <row r="105" spans="1:159">
      <c r="A105" s="93">
        <f t="shared" si="6"/>
        <v>2</v>
      </c>
      <c r="B105" s="93">
        <f t="shared" si="7"/>
        <v>2</v>
      </c>
      <c r="C105" s="93" t="str">
        <f t="shared" si="8"/>
        <v/>
      </c>
      <c r="D105" s="93" t="str">
        <f t="shared" si="9"/>
        <v/>
      </c>
      <c r="E105" s="93" t="str">
        <f t="shared" si="10"/>
        <v/>
      </c>
      <c r="F105" s="93">
        <f t="shared" si="11"/>
        <v>10</v>
      </c>
      <c r="G105" s="112" t="str">
        <f>IF(AND(L105&gt;0,L105&lt;=STATS!$C$22),1,"")</f>
        <v/>
      </c>
      <c r="I105" s="34">
        <v>104</v>
      </c>
      <c r="J105" s="125">
        <v>45.444380000000002</v>
      </c>
      <c r="K105" s="125">
        <v>-92.133399999999995</v>
      </c>
      <c r="L105" s="10">
        <v>10</v>
      </c>
      <c r="M105" s="10" t="s">
        <v>150</v>
      </c>
      <c r="Q105" s="17">
        <v>0</v>
      </c>
      <c r="R105" s="17">
        <v>0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EY105" s="109"/>
      <c r="EZ105" s="109"/>
      <c r="FA105" s="109"/>
      <c r="FB105" s="109"/>
      <c r="FC105" s="109"/>
    </row>
    <row r="106" spans="1:159">
      <c r="A106" s="93">
        <f t="shared" si="6"/>
        <v>2</v>
      </c>
      <c r="B106" s="93">
        <f t="shared" si="7"/>
        <v>2</v>
      </c>
      <c r="C106" s="93" t="str">
        <f t="shared" si="8"/>
        <v/>
      </c>
      <c r="D106" s="93" t="str">
        <f t="shared" si="9"/>
        <v/>
      </c>
      <c r="E106" s="93" t="str">
        <f t="shared" si="10"/>
        <v/>
      </c>
      <c r="F106" s="93">
        <f t="shared" si="11"/>
        <v>10</v>
      </c>
      <c r="G106" s="112" t="str">
        <f>IF(AND(L106&gt;0,L106&lt;=STATS!$C$22),1,"")</f>
        <v/>
      </c>
      <c r="I106" s="34">
        <v>105</v>
      </c>
      <c r="J106" s="125">
        <v>45.44408</v>
      </c>
      <c r="K106" s="125">
        <v>-92.133380000000002</v>
      </c>
      <c r="L106" s="10">
        <v>10</v>
      </c>
      <c r="M106" s="10" t="s">
        <v>150</v>
      </c>
      <c r="Q106" s="17">
        <v>0</v>
      </c>
      <c r="R106" s="17">
        <v>0</v>
      </c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EY106" s="109"/>
      <c r="EZ106" s="109"/>
      <c r="FA106" s="109"/>
      <c r="FB106" s="109"/>
      <c r="FC106" s="109"/>
    </row>
    <row r="107" spans="1:159">
      <c r="A107" s="93">
        <f t="shared" si="6"/>
        <v>2</v>
      </c>
      <c r="B107" s="93">
        <f t="shared" si="7"/>
        <v>2</v>
      </c>
      <c r="C107" s="93" t="str">
        <f t="shared" si="8"/>
        <v/>
      </c>
      <c r="D107" s="93" t="str">
        <f t="shared" si="9"/>
        <v/>
      </c>
      <c r="E107" s="93" t="str">
        <f t="shared" si="10"/>
        <v/>
      </c>
      <c r="F107" s="93">
        <f t="shared" si="11"/>
        <v>10</v>
      </c>
      <c r="G107" s="112" t="str">
        <f>IF(AND(L107&gt;0,L107&lt;=STATS!$C$22),1,"")</f>
        <v/>
      </c>
      <c r="I107" s="34">
        <v>106</v>
      </c>
      <c r="J107" s="125">
        <v>45.443770000000001</v>
      </c>
      <c r="K107" s="125">
        <v>-92.133369999999999</v>
      </c>
      <c r="L107" s="10">
        <v>10</v>
      </c>
      <c r="M107" s="10" t="s">
        <v>150</v>
      </c>
      <c r="Q107" s="17">
        <v>0</v>
      </c>
      <c r="R107" s="17">
        <v>0</v>
      </c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EY107" s="109"/>
      <c r="EZ107" s="109"/>
      <c r="FA107" s="109"/>
      <c r="FB107" s="109"/>
      <c r="FC107" s="109"/>
    </row>
    <row r="108" spans="1:159">
      <c r="A108" s="93">
        <f t="shared" si="6"/>
        <v>2</v>
      </c>
      <c r="B108" s="93">
        <f t="shared" si="7"/>
        <v>2</v>
      </c>
      <c r="C108" s="93" t="str">
        <f t="shared" si="8"/>
        <v/>
      </c>
      <c r="D108" s="93" t="str">
        <f t="shared" si="9"/>
        <v/>
      </c>
      <c r="E108" s="93" t="str">
        <f t="shared" si="10"/>
        <v/>
      </c>
      <c r="F108" s="93">
        <f t="shared" si="11"/>
        <v>10</v>
      </c>
      <c r="G108" s="112" t="str">
        <f>IF(AND(L108&gt;0,L108&lt;=STATS!$C$22),1,"")</f>
        <v/>
      </c>
      <c r="I108" s="34">
        <v>107</v>
      </c>
      <c r="J108" s="125">
        <v>45.443469999999998</v>
      </c>
      <c r="K108" s="125">
        <v>-92.133359999999996</v>
      </c>
      <c r="L108" s="10">
        <v>10</v>
      </c>
      <c r="M108" s="10" t="s">
        <v>150</v>
      </c>
      <c r="Q108" s="17">
        <v>0</v>
      </c>
      <c r="R108" s="17">
        <v>0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EY108" s="109"/>
      <c r="EZ108" s="109"/>
      <c r="FA108" s="109"/>
      <c r="FB108" s="109"/>
      <c r="FC108" s="109"/>
    </row>
    <row r="109" spans="1:159">
      <c r="A109" s="93">
        <f t="shared" si="6"/>
        <v>2</v>
      </c>
      <c r="B109" s="93">
        <f t="shared" si="7"/>
        <v>2</v>
      </c>
      <c r="C109" s="93" t="str">
        <f t="shared" si="8"/>
        <v/>
      </c>
      <c r="D109" s="93" t="str">
        <f t="shared" si="9"/>
        <v/>
      </c>
      <c r="E109" s="93" t="str">
        <f t="shared" si="10"/>
        <v/>
      </c>
      <c r="F109" s="93">
        <f t="shared" si="11"/>
        <v>8.5</v>
      </c>
      <c r="G109" s="112" t="str">
        <f>IF(AND(L109&gt;0,L109&lt;=STATS!$C$22),1,"")</f>
        <v/>
      </c>
      <c r="I109" s="34">
        <v>108</v>
      </c>
      <c r="J109" s="125">
        <v>45.443159999999999</v>
      </c>
      <c r="K109" s="125">
        <v>-92.133349999999993</v>
      </c>
      <c r="L109" s="10">
        <v>8.5</v>
      </c>
      <c r="M109" s="10" t="s">
        <v>150</v>
      </c>
      <c r="Q109" s="17">
        <v>0</v>
      </c>
      <c r="R109" s="17">
        <v>0</v>
      </c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EY109" s="109"/>
      <c r="EZ109" s="109"/>
      <c r="FA109" s="109"/>
      <c r="FB109" s="109"/>
      <c r="FC109" s="109"/>
    </row>
    <row r="110" spans="1:159">
      <c r="A110" s="93">
        <f t="shared" si="6"/>
        <v>2</v>
      </c>
      <c r="B110" s="93">
        <f t="shared" si="7"/>
        <v>2</v>
      </c>
      <c r="C110" s="93" t="str">
        <f t="shared" si="8"/>
        <v/>
      </c>
      <c r="D110" s="93">
        <f t="shared" si="9"/>
        <v>2</v>
      </c>
      <c r="E110" s="93">
        <f t="shared" si="10"/>
        <v>0</v>
      </c>
      <c r="F110" s="93">
        <f t="shared" si="11"/>
        <v>4</v>
      </c>
      <c r="G110" s="112">
        <f>IF(AND(L110&gt;0,L110&lt;=STATS!$C$22),1,"")</f>
        <v>1</v>
      </c>
      <c r="I110" s="34">
        <v>109</v>
      </c>
      <c r="J110" s="125">
        <v>45.441940000000002</v>
      </c>
      <c r="K110" s="125">
        <v>-92.133300000000006</v>
      </c>
      <c r="L110" s="10">
        <v>4</v>
      </c>
      <c r="M110" s="10" t="s">
        <v>151</v>
      </c>
      <c r="Q110" s="17">
        <v>0</v>
      </c>
      <c r="R110" s="17">
        <v>0</v>
      </c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EY110" s="109"/>
      <c r="EZ110" s="109"/>
      <c r="FA110" s="109"/>
      <c r="FB110" s="109"/>
      <c r="FC110" s="109"/>
    </row>
    <row r="111" spans="1:159">
      <c r="A111" s="93">
        <f t="shared" si="6"/>
        <v>2</v>
      </c>
      <c r="B111" s="93">
        <f t="shared" si="7"/>
        <v>2</v>
      </c>
      <c r="C111" s="93" t="str">
        <f t="shared" si="8"/>
        <v/>
      </c>
      <c r="D111" s="93">
        <f t="shared" si="9"/>
        <v>2</v>
      </c>
      <c r="E111" s="93">
        <f t="shared" si="10"/>
        <v>0</v>
      </c>
      <c r="F111" s="93">
        <f t="shared" si="11"/>
        <v>4</v>
      </c>
      <c r="G111" s="112">
        <f>IF(AND(L111&gt;0,L111&lt;=STATS!$C$22),1,"")</f>
        <v>1</v>
      </c>
      <c r="I111" s="34">
        <v>110</v>
      </c>
      <c r="J111" s="125">
        <v>45.441630000000004</v>
      </c>
      <c r="K111" s="125">
        <v>-92.133290000000002</v>
      </c>
      <c r="L111" s="10">
        <v>4</v>
      </c>
      <c r="M111" s="10" t="s">
        <v>151</v>
      </c>
      <c r="Q111" s="17">
        <v>0</v>
      </c>
      <c r="R111" s="17">
        <v>0</v>
      </c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EY111" s="109"/>
      <c r="EZ111" s="109"/>
      <c r="FA111" s="109"/>
      <c r="FB111" s="109"/>
      <c r="FC111" s="109"/>
    </row>
    <row r="112" spans="1:159">
      <c r="A112" s="93">
        <f t="shared" si="6"/>
        <v>2</v>
      </c>
      <c r="B112" s="93">
        <f t="shared" si="7"/>
        <v>2</v>
      </c>
      <c r="C112" s="93" t="str">
        <f t="shared" si="8"/>
        <v/>
      </c>
      <c r="D112" s="93">
        <f t="shared" si="9"/>
        <v>2</v>
      </c>
      <c r="E112" s="93">
        <f t="shared" si="10"/>
        <v>0</v>
      </c>
      <c r="F112" s="93">
        <f t="shared" si="11"/>
        <v>4</v>
      </c>
      <c r="G112" s="112">
        <f>IF(AND(L112&gt;0,L112&lt;=STATS!$C$22),1,"")</f>
        <v>1</v>
      </c>
      <c r="I112" s="34">
        <v>111</v>
      </c>
      <c r="J112" s="125">
        <v>45.441319999999997</v>
      </c>
      <c r="K112" s="125">
        <v>-92.133279999999999</v>
      </c>
      <c r="L112" s="10">
        <v>4</v>
      </c>
      <c r="M112" s="10" t="s">
        <v>151</v>
      </c>
      <c r="Q112" s="17">
        <v>0</v>
      </c>
      <c r="R112" s="17">
        <v>0</v>
      </c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EY112" s="109"/>
      <c r="EZ112" s="109"/>
      <c r="FA112" s="109"/>
      <c r="FB112" s="109"/>
      <c r="FC112" s="109"/>
    </row>
    <row r="113" spans="1:159">
      <c r="A113" s="93">
        <f t="shared" si="6"/>
        <v>2</v>
      </c>
      <c r="B113" s="93">
        <f t="shared" si="7"/>
        <v>2</v>
      </c>
      <c r="C113" s="93" t="str">
        <f t="shared" si="8"/>
        <v/>
      </c>
      <c r="D113" s="93">
        <f t="shared" si="9"/>
        <v>2</v>
      </c>
      <c r="E113" s="93">
        <f t="shared" si="10"/>
        <v>0</v>
      </c>
      <c r="F113" s="93">
        <f t="shared" si="11"/>
        <v>3.5</v>
      </c>
      <c r="G113" s="112">
        <f>IF(AND(L113&gt;0,L113&lt;=STATS!$C$22),1,"")</f>
        <v>1</v>
      </c>
      <c r="I113" s="34">
        <v>112</v>
      </c>
      <c r="J113" s="125">
        <v>45.441020000000002</v>
      </c>
      <c r="K113" s="125">
        <v>-92.133269999999996</v>
      </c>
      <c r="L113" s="10">
        <v>3.5</v>
      </c>
      <c r="M113" s="10" t="s">
        <v>151</v>
      </c>
      <c r="Q113" s="17">
        <v>0</v>
      </c>
      <c r="R113" s="17">
        <v>0</v>
      </c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EY113" s="109"/>
      <c r="EZ113" s="109"/>
      <c r="FA113" s="109"/>
      <c r="FB113" s="109"/>
      <c r="FC113" s="109"/>
    </row>
    <row r="114" spans="1:159">
      <c r="A114" s="93">
        <f t="shared" si="6"/>
        <v>2</v>
      </c>
      <c r="B114" s="93">
        <f t="shared" si="7"/>
        <v>2</v>
      </c>
      <c r="C114" s="93" t="str">
        <f t="shared" si="8"/>
        <v/>
      </c>
      <c r="D114" s="93" t="str">
        <f t="shared" si="9"/>
        <v/>
      </c>
      <c r="E114" s="93" t="str">
        <f t="shared" si="10"/>
        <v/>
      </c>
      <c r="F114" s="93">
        <f t="shared" si="11"/>
        <v>12</v>
      </c>
      <c r="G114" s="112" t="str">
        <f>IF(AND(L114&gt;0,L114&lt;=STATS!$C$22),1,"")</f>
        <v/>
      </c>
      <c r="I114" s="34">
        <v>113</v>
      </c>
      <c r="J114" s="125">
        <v>45.447450000000003</v>
      </c>
      <c r="K114" s="125">
        <v>-92.133080000000007</v>
      </c>
      <c r="L114" s="10">
        <v>12</v>
      </c>
      <c r="M114" s="10" t="s">
        <v>150</v>
      </c>
      <c r="Q114" s="17">
        <v>0</v>
      </c>
      <c r="R114" s="17">
        <v>0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EY114" s="109"/>
      <c r="EZ114" s="109"/>
      <c r="FA114" s="109"/>
      <c r="FB114" s="109"/>
      <c r="FC114" s="109"/>
    </row>
    <row r="115" spans="1:159">
      <c r="A115" s="93">
        <f t="shared" si="6"/>
        <v>2</v>
      </c>
      <c r="B115" s="93">
        <f t="shared" si="7"/>
        <v>2</v>
      </c>
      <c r="C115" s="93" t="str">
        <f t="shared" si="8"/>
        <v/>
      </c>
      <c r="D115" s="93" t="str">
        <f t="shared" si="9"/>
        <v/>
      </c>
      <c r="E115" s="93" t="str">
        <f t="shared" si="10"/>
        <v/>
      </c>
      <c r="F115" s="93">
        <f t="shared" si="11"/>
        <v>0</v>
      </c>
      <c r="G115" s="112" t="str">
        <f>IF(AND(L115&gt;0,L115&lt;=STATS!$C$22),1,"")</f>
        <v/>
      </c>
      <c r="I115" s="34">
        <v>114</v>
      </c>
      <c r="J115" s="125">
        <v>45.447139999999997</v>
      </c>
      <c r="K115" s="125">
        <v>-92.133070000000004</v>
      </c>
      <c r="Q115" s="17">
        <v>0</v>
      </c>
      <c r="R115" s="17">
        <v>0</v>
      </c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EY115" s="109"/>
      <c r="EZ115" s="109"/>
      <c r="FA115" s="109"/>
      <c r="FB115" s="109"/>
      <c r="FC115" s="109"/>
    </row>
    <row r="116" spans="1:159">
      <c r="A116" s="93">
        <f t="shared" si="6"/>
        <v>2</v>
      </c>
      <c r="B116" s="93">
        <f t="shared" si="7"/>
        <v>2</v>
      </c>
      <c r="C116" s="93" t="str">
        <f t="shared" si="8"/>
        <v/>
      </c>
      <c r="D116" s="93" t="str">
        <f t="shared" si="9"/>
        <v/>
      </c>
      <c r="E116" s="93" t="str">
        <f t="shared" si="10"/>
        <v/>
      </c>
      <c r="F116" s="93">
        <f t="shared" si="11"/>
        <v>0</v>
      </c>
      <c r="G116" s="112" t="str">
        <f>IF(AND(L116&gt;0,L116&lt;=STATS!$C$22),1,"")</f>
        <v/>
      </c>
      <c r="I116" s="34">
        <v>115</v>
      </c>
      <c r="J116" s="125">
        <v>45.446840000000002</v>
      </c>
      <c r="K116" s="125">
        <v>-92.133049999999997</v>
      </c>
      <c r="Q116" s="17">
        <v>0</v>
      </c>
      <c r="R116" s="17">
        <v>0</v>
      </c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EY116" s="109"/>
      <c r="EZ116" s="109"/>
      <c r="FA116" s="109"/>
      <c r="FB116" s="109"/>
      <c r="FC116" s="109"/>
    </row>
    <row r="117" spans="1:159">
      <c r="A117" s="93">
        <f t="shared" si="6"/>
        <v>2</v>
      </c>
      <c r="B117" s="93">
        <f t="shared" si="7"/>
        <v>2</v>
      </c>
      <c r="C117" s="93" t="str">
        <f t="shared" si="8"/>
        <v/>
      </c>
      <c r="D117" s="93" t="str">
        <f t="shared" si="9"/>
        <v/>
      </c>
      <c r="E117" s="93" t="str">
        <f t="shared" si="10"/>
        <v/>
      </c>
      <c r="F117" s="93">
        <f t="shared" si="11"/>
        <v>0</v>
      </c>
      <c r="G117" s="112" t="str">
        <f>IF(AND(L117&gt;0,L117&lt;=STATS!$C$22),1,"")</f>
        <v/>
      </c>
      <c r="I117" s="34">
        <v>116</v>
      </c>
      <c r="J117" s="125">
        <v>45.446530000000003</v>
      </c>
      <c r="K117" s="125">
        <v>-92.133039999999994</v>
      </c>
      <c r="Q117" s="17">
        <v>0</v>
      </c>
      <c r="R117" s="17">
        <v>0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EY117" s="109"/>
      <c r="EZ117" s="109"/>
      <c r="FA117" s="109"/>
      <c r="FB117" s="109"/>
      <c r="FC117" s="109"/>
    </row>
    <row r="118" spans="1:159">
      <c r="A118" s="93">
        <f t="shared" si="6"/>
        <v>2</v>
      </c>
      <c r="B118" s="93">
        <f t="shared" si="7"/>
        <v>2</v>
      </c>
      <c r="C118" s="93" t="str">
        <f t="shared" si="8"/>
        <v/>
      </c>
      <c r="D118" s="93" t="str">
        <f t="shared" si="9"/>
        <v/>
      </c>
      <c r="E118" s="93" t="str">
        <f t="shared" si="10"/>
        <v/>
      </c>
      <c r="F118" s="93">
        <f t="shared" si="11"/>
        <v>0</v>
      </c>
      <c r="G118" s="112" t="str">
        <f>IF(AND(L118&gt;0,L118&lt;=STATS!$C$22),1,"")</f>
        <v/>
      </c>
      <c r="I118" s="34">
        <v>117</v>
      </c>
      <c r="J118" s="125">
        <v>45.44623</v>
      </c>
      <c r="K118" s="125">
        <v>-92.133030000000005</v>
      </c>
      <c r="Q118" s="17">
        <v>0</v>
      </c>
      <c r="R118" s="17">
        <v>0</v>
      </c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EY118" s="109"/>
      <c r="EZ118" s="109"/>
      <c r="FA118" s="109"/>
      <c r="FB118" s="109"/>
      <c r="FC118" s="109"/>
    </row>
    <row r="119" spans="1:159">
      <c r="A119" s="93">
        <f t="shared" si="6"/>
        <v>2</v>
      </c>
      <c r="B119" s="93">
        <f t="shared" si="7"/>
        <v>2</v>
      </c>
      <c r="C119" s="93" t="str">
        <f t="shared" si="8"/>
        <v/>
      </c>
      <c r="D119" s="93" t="str">
        <f t="shared" si="9"/>
        <v/>
      </c>
      <c r="E119" s="93" t="str">
        <f t="shared" si="10"/>
        <v/>
      </c>
      <c r="F119" s="93">
        <f t="shared" si="11"/>
        <v>0</v>
      </c>
      <c r="G119" s="112" t="str">
        <f>IF(AND(L119&gt;0,L119&lt;=STATS!$C$22),1,"")</f>
        <v/>
      </c>
      <c r="I119" s="34">
        <v>118</v>
      </c>
      <c r="J119" s="125">
        <v>45.445920000000001</v>
      </c>
      <c r="K119" s="125">
        <v>-92.133020000000002</v>
      </c>
      <c r="Q119" s="17">
        <v>0</v>
      </c>
      <c r="R119" s="17">
        <v>0</v>
      </c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EY119" s="109"/>
      <c r="EZ119" s="109"/>
      <c r="FA119" s="109"/>
      <c r="FB119" s="109"/>
      <c r="FC119" s="109"/>
    </row>
    <row r="120" spans="1:159">
      <c r="A120" s="93">
        <f t="shared" si="6"/>
        <v>2</v>
      </c>
      <c r="B120" s="93">
        <f t="shared" si="7"/>
        <v>2</v>
      </c>
      <c r="C120" s="93" t="str">
        <f t="shared" si="8"/>
        <v/>
      </c>
      <c r="D120" s="93" t="str">
        <f t="shared" si="9"/>
        <v/>
      </c>
      <c r="E120" s="93" t="str">
        <f t="shared" si="10"/>
        <v/>
      </c>
      <c r="F120" s="93">
        <f t="shared" si="11"/>
        <v>0</v>
      </c>
      <c r="G120" s="112" t="str">
        <f>IF(AND(L120&gt;0,L120&lt;=STATS!$C$22),1,"")</f>
        <v/>
      </c>
      <c r="I120" s="34">
        <v>119</v>
      </c>
      <c r="J120" s="125">
        <v>45.445610000000002</v>
      </c>
      <c r="K120" s="125">
        <v>-92.133009999999999</v>
      </c>
      <c r="Q120" s="17">
        <v>0</v>
      </c>
      <c r="R120" s="17">
        <v>0</v>
      </c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EY120" s="109"/>
      <c r="EZ120" s="109"/>
      <c r="FA120" s="109"/>
      <c r="FB120" s="109"/>
      <c r="FC120" s="109"/>
    </row>
    <row r="121" spans="1:159">
      <c r="A121" s="93">
        <f t="shared" si="6"/>
        <v>2</v>
      </c>
      <c r="B121" s="93">
        <f t="shared" si="7"/>
        <v>2</v>
      </c>
      <c r="C121" s="93" t="str">
        <f t="shared" si="8"/>
        <v/>
      </c>
      <c r="D121" s="93" t="str">
        <f t="shared" si="9"/>
        <v/>
      </c>
      <c r="E121" s="93" t="str">
        <f t="shared" si="10"/>
        <v/>
      </c>
      <c r="F121" s="93">
        <f t="shared" si="11"/>
        <v>15.5</v>
      </c>
      <c r="G121" s="112" t="str">
        <f>IF(AND(L121&gt;0,L121&lt;=STATS!$C$22),1,"")</f>
        <v/>
      </c>
      <c r="I121" s="34">
        <v>120</v>
      </c>
      <c r="J121" s="125">
        <v>45.445309999999999</v>
      </c>
      <c r="K121" s="125">
        <v>-92.132999999999996</v>
      </c>
      <c r="L121" s="10">
        <v>15.5</v>
      </c>
      <c r="M121" s="10" t="s">
        <v>150</v>
      </c>
      <c r="Q121" s="17">
        <v>0</v>
      </c>
      <c r="R121" s="17">
        <v>0</v>
      </c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EY121" s="109"/>
      <c r="EZ121" s="109"/>
      <c r="FA121" s="109"/>
      <c r="FB121" s="109"/>
      <c r="FC121" s="109"/>
    </row>
    <row r="122" spans="1:159">
      <c r="A122" s="93">
        <f t="shared" si="6"/>
        <v>2</v>
      </c>
      <c r="B122" s="93">
        <f t="shared" si="7"/>
        <v>2</v>
      </c>
      <c r="C122" s="93" t="str">
        <f t="shared" si="8"/>
        <v/>
      </c>
      <c r="D122" s="93" t="str">
        <f t="shared" si="9"/>
        <v/>
      </c>
      <c r="E122" s="93" t="str">
        <f t="shared" si="10"/>
        <v/>
      </c>
      <c r="F122" s="93">
        <f t="shared" si="11"/>
        <v>6</v>
      </c>
      <c r="G122" s="112" t="str">
        <f>IF(AND(L122&gt;0,L122&lt;=STATS!$C$22),1,"")</f>
        <v/>
      </c>
      <c r="I122" s="34">
        <v>121</v>
      </c>
      <c r="J122" s="125">
        <v>45.445</v>
      </c>
      <c r="K122" s="125">
        <v>-92.132980000000003</v>
      </c>
      <c r="L122" s="10">
        <v>6</v>
      </c>
      <c r="M122" s="10" t="s">
        <v>152</v>
      </c>
      <c r="Q122" s="17">
        <v>0</v>
      </c>
      <c r="R122" s="17">
        <v>0</v>
      </c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EY122" s="109"/>
      <c r="EZ122" s="109"/>
      <c r="FA122" s="109"/>
      <c r="FB122" s="109"/>
      <c r="FC122" s="109"/>
    </row>
    <row r="123" spans="1:159">
      <c r="A123" s="93">
        <f t="shared" si="6"/>
        <v>2</v>
      </c>
      <c r="B123" s="93">
        <f t="shared" si="7"/>
        <v>2</v>
      </c>
      <c r="C123" s="93" t="str">
        <f t="shared" si="8"/>
        <v/>
      </c>
      <c r="D123" s="93" t="str">
        <f t="shared" si="9"/>
        <v/>
      </c>
      <c r="E123" s="93" t="str">
        <f t="shared" si="10"/>
        <v/>
      </c>
      <c r="F123" s="93">
        <f t="shared" si="11"/>
        <v>9.5</v>
      </c>
      <c r="G123" s="112" t="str">
        <f>IF(AND(L123&gt;0,L123&lt;=STATS!$C$22),1,"")</f>
        <v/>
      </c>
      <c r="I123" s="34">
        <v>122</v>
      </c>
      <c r="J123" s="125">
        <v>45.444699999999997</v>
      </c>
      <c r="K123" s="125">
        <v>-92.13297</v>
      </c>
      <c r="L123" s="10">
        <v>9.5</v>
      </c>
      <c r="M123" s="10" t="s">
        <v>150</v>
      </c>
      <c r="Q123" s="17">
        <v>0</v>
      </c>
      <c r="R123" s="17">
        <v>0</v>
      </c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EY123" s="109"/>
      <c r="EZ123" s="109"/>
      <c r="FA123" s="109"/>
      <c r="FB123" s="109"/>
      <c r="FC123" s="109"/>
    </row>
    <row r="124" spans="1:159">
      <c r="A124" s="93">
        <f t="shared" si="6"/>
        <v>2</v>
      </c>
      <c r="B124" s="93">
        <f t="shared" si="7"/>
        <v>2</v>
      </c>
      <c r="C124" s="93" t="str">
        <f t="shared" si="8"/>
        <v/>
      </c>
      <c r="D124" s="93" t="str">
        <f t="shared" si="9"/>
        <v/>
      </c>
      <c r="E124" s="93" t="str">
        <f t="shared" si="10"/>
        <v/>
      </c>
      <c r="F124" s="93">
        <f t="shared" si="11"/>
        <v>10.5</v>
      </c>
      <c r="G124" s="112" t="str">
        <f>IF(AND(L124&gt;0,L124&lt;=STATS!$C$22),1,"")</f>
        <v/>
      </c>
      <c r="I124" s="34">
        <v>123</v>
      </c>
      <c r="J124" s="125">
        <v>45.444389999999999</v>
      </c>
      <c r="K124" s="125">
        <v>-92.132959999999997</v>
      </c>
      <c r="L124" s="10">
        <v>10.5</v>
      </c>
      <c r="M124" s="10" t="s">
        <v>150</v>
      </c>
      <c r="Q124" s="17">
        <v>0</v>
      </c>
      <c r="R124" s="17">
        <v>0</v>
      </c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EY124" s="109"/>
      <c r="EZ124" s="109"/>
      <c r="FA124" s="109"/>
      <c r="FB124" s="109"/>
      <c r="FC124" s="109"/>
    </row>
    <row r="125" spans="1:159">
      <c r="A125" s="93">
        <f t="shared" si="6"/>
        <v>2</v>
      </c>
      <c r="B125" s="93">
        <f t="shared" si="7"/>
        <v>2</v>
      </c>
      <c r="C125" s="93" t="str">
        <f t="shared" si="8"/>
        <v/>
      </c>
      <c r="D125" s="93" t="str">
        <f t="shared" si="9"/>
        <v/>
      </c>
      <c r="E125" s="93" t="str">
        <f t="shared" si="10"/>
        <v/>
      </c>
      <c r="F125" s="93">
        <f t="shared" si="11"/>
        <v>10.5</v>
      </c>
      <c r="G125" s="112" t="str">
        <f>IF(AND(L125&gt;0,L125&lt;=STATS!$C$22),1,"")</f>
        <v/>
      </c>
      <c r="I125" s="34">
        <v>124</v>
      </c>
      <c r="J125" s="125">
        <v>45.444090000000003</v>
      </c>
      <c r="K125" s="125">
        <v>-92.132949999999994</v>
      </c>
      <c r="L125" s="10">
        <v>10.5</v>
      </c>
      <c r="M125" s="10" t="s">
        <v>150</v>
      </c>
      <c r="Q125" s="17">
        <v>0</v>
      </c>
      <c r="R125" s="17">
        <v>0</v>
      </c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EY125" s="109"/>
      <c r="EZ125" s="109"/>
      <c r="FA125" s="109"/>
      <c r="FB125" s="109"/>
      <c r="FC125" s="109"/>
    </row>
    <row r="126" spans="1:159">
      <c r="A126" s="93">
        <f t="shared" si="6"/>
        <v>2</v>
      </c>
      <c r="B126" s="93">
        <f t="shared" si="7"/>
        <v>2</v>
      </c>
      <c r="C126" s="93" t="str">
        <f t="shared" si="8"/>
        <v/>
      </c>
      <c r="D126" s="93" t="str">
        <f t="shared" si="9"/>
        <v/>
      </c>
      <c r="E126" s="93" t="str">
        <f t="shared" si="10"/>
        <v/>
      </c>
      <c r="F126" s="93">
        <f t="shared" si="11"/>
        <v>10</v>
      </c>
      <c r="G126" s="112" t="str">
        <f>IF(AND(L126&gt;0,L126&lt;=STATS!$C$22),1,"")</f>
        <v/>
      </c>
      <c r="I126" s="34">
        <v>125</v>
      </c>
      <c r="J126" s="125">
        <v>45.443779999999997</v>
      </c>
      <c r="K126" s="125">
        <v>-92.132940000000005</v>
      </c>
      <c r="L126" s="10">
        <v>10</v>
      </c>
      <c r="M126" s="10" t="s">
        <v>150</v>
      </c>
      <c r="Q126" s="17">
        <v>0</v>
      </c>
      <c r="R126" s="17">
        <v>0</v>
      </c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EY126" s="109"/>
      <c r="EZ126" s="109"/>
      <c r="FA126" s="109"/>
      <c r="FB126" s="109"/>
      <c r="FC126" s="109"/>
    </row>
    <row r="127" spans="1:159">
      <c r="A127" s="93">
        <f t="shared" si="6"/>
        <v>2</v>
      </c>
      <c r="B127" s="93">
        <f t="shared" si="7"/>
        <v>2</v>
      </c>
      <c r="C127" s="93" t="str">
        <f t="shared" si="8"/>
        <v/>
      </c>
      <c r="D127" s="93" t="str">
        <f t="shared" si="9"/>
        <v/>
      </c>
      <c r="E127" s="93" t="str">
        <f t="shared" si="10"/>
        <v/>
      </c>
      <c r="F127" s="93">
        <f t="shared" si="11"/>
        <v>10</v>
      </c>
      <c r="G127" s="112" t="str">
        <f>IF(AND(L127&gt;0,L127&lt;=STATS!$C$22),1,"")</f>
        <v/>
      </c>
      <c r="I127" s="34">
        <v>126</v>
      </c>
      <c r="J127" s="125">
        <v>45.443469999999998</v>
      </c>
      <c r="K127" s="125">
        <v>-92.132930000000002</v>
      </c>
      <c r="L127" s="10">
        <v>10</v>
      </c>
      <c r="M127" s="10" t="s">
        <v>150</v>
      </c>
      <c r="Q127" s="17">
        <v>0</v>
      </c>
      <c r="R127" s="17">
        <v>0</v>
      </c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EY127" s="109"/>
      <c r="EZ127" s="109"/>
      <c r="FA127" s="109"/>
      <c r="FB127" s="109"/>
      <c r="FC127" s="109"/>
    </row>
    <row r="128" spans="1:159">
      <c r="A128" s="93">
        <f t="shared" si="6"/>
        <v>2</v>
      </c>
      <c r="B128" s="93">
        <f t="shared" si="7"/>
        <v>2</v>
      </c>
      <c r="C128" s="93" t="str">
        <f t="shared" si="8"/>
        <v/>
      </c>
      <c r="D128" s="93" t="str">
        <f t="shared" si="9"/>
        <v/>
      </c>
      <c r="E128" s="93" t="str">
        <f t="shared" si="10"/>
        <v/>
      </c>
      <c r="F128" s="93">
        <f t="shared" si="11"/>
        <v>10</v>
      </c>
      <c r="G128" s="112" t="str">
        <f>IF(AND(L128&gt;0,L128&lt;=STATS!$C$22),1,"")</f>
        <v/>
      </c>
      <c r="I128" s="34">
        <v>127</v>
      </c>
      <c r="J128" s="125">
        <v>45.443170000000002</v>
      </c>
      <c r="K128" s="125">
        <v>-92.132919999999999</v>
      </c>
      <c r="L128" s="10">
        <v>10</v>
      </c>
      <c r="M128" s="10" t="s">
        <v>150</v>
      </c>
      <c r="Q128" s="17">
        <v>0</v>
      </c>
      <c r="R128" s="17">
        <v>0</v>
      </c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EY128" s="109"/>
      <c r="EZ128" s="109"/>
      <c r="FA128" s="109"/>
      <c r="FB128" s="109"/>
      <c r="FC128" s="109"/>
    </row>
    <row r="129" spans="1:159">
      <c r="A129" s="93">
        <f t="shared" si="6"/>
        <v>2</v>
      </c>
      <c r="B129" s="93">
        <f t="shared" si="7"/>
        <v>2</v>
      </c>
      <c r="C129" s="93" t="str">
        <f t="shared" si="8"/>
        <v/>
      </c>
      <c r="D129" s="93" t="str">
        <f t="shared" si="9"/>
        <v/>
      </c>
      <c r="E129" s="93" t="str">
        <f t="shared" si="10"/>
        <v/>
      </c>
      <c r="F129" s="93">
        <f t="shared" si="11"/>
        <v>9</v>
      </c>
      <c r="G129" s="112" t="str">
        <f>IF(AND(L129&gt;0,L129&lt;=STATS!$C$22),1,"")</f>
        <v/>
      </c>
      <c r="I129" s="34">
        <v>128</v>
      </c>
      <c r="J129" s="125">
        <v>45.442860000000003</v>
      </c>
      <c r="K129" s="125">
        <v>-92.132900000000006</v>
      </c>
      <c r="L129" s="10">
        <v>9</v>
      </c>
      <c r="M129" s="10" t="s">
        <v>150</v>
      </c>
      <c r="Q129" s="17">
        <v>0</v>
      </c>
      <c r="R129" s="17">
        <v>0</v>
      </c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EY129" s="109"/>
      <c r="EZ129" s="109"/>
      <c r="FA129" s="109"/>
      <c r="FB129" s="109"/>
      <c r="FC129" s="109"/>
    </row>
    <row r="130" spans="1:159">
      <c r="A130" s="93">
        <f t="shared" ref="A130:A193" si="12">COUNT(Q130:EX130,FD130:FL130)</f>
        <v>2</v>
      </c>
      <c r="B130" s="93">
        <f t="shared" ref="B130:B193" si="13">IF(COUNT(Q130:EX130,FD130:FL130)&gt;0,COUNT(Q130:EX130,FD130:FL130),"")</f>
        <v>2</v>
      </c>
      <c r="C130" s="93" t="str">
        <f t="shared" ref="C130:C193" si="14">IF(COUNT(S130:BI130,BK130:BS130,BU130:CA130,CC130:EX130,FD130:FL130)&gt;0,COUNT(S130:BI130,BK130:BS130,BU130:CA130,CC130:EX130,FD130:FL130),"")</f>
        <v/>
      </c>
      <c r="D130" s="93" t="str">
        <f t="shared" ref="D130:D193" si="15">IF(G130=1,COUNT(Q130:EX130,FD130:FL130),"")</f>
        <v/>
      </c>
      <c r="E130" s="93" t="str">
        <f t="shared" ref="E130:E193" si="16">IF(G130=1,COUNT(S130:BI130,BK130:BS130,BU130:CA130,CC130:EX130,FD130:FL130),"")</f>
        <v/>
      </c>
      <c r="F130" s="93">
        <f t="shared" ref="F130:F193" si="17">IF($A130&gt;=1,$L130,"")</f>
        <v>6</v>
      </c>
      <c r="G130" s="112" t="str">
        <f>IF(AND(L130&gt;0,L130&lt;=STATS!$C$22),1,"")</f>
        <v/>
      </c>
      <c r="I130" s="34">
        <v>129</v>
      </c>
      <c r="J130" s="125">
        <v>45.442250000000001</v>
      </c>
      <c r="K130" s="125">
        <v>-92.13288</v>
      </c>
      <c r="L130" s="10">
        <v>6</v>
      </c>
      <c r="M130" s="10" t="s">
        <v>151</v>
      </c>
      <c r="Q130" s="17">
        <v>0</v>
      </c>
      <c r="R130" s="17">
        <v>0</v>
      </c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EY130" s="109"/>
      <c r="EZ130" s="109"/>
      <c r="FA130" s="109"/>
      <c r="FB130" s="109"/>
      <c r="FC130" s="109"/>
    </row>
    <row r="131" spans="1:159">
      <c r="A131" s="93">
        <f t="shared" si="12"/>
        <v>2</v>
      </c>
      <c r="B131" s="93">
        <f t="shared" si="13"/>
        <v>2</v>
      </c>
      <c r="C131" s="93" t="str">
        <f t="shared" si="14"/>
        <v/>
      </c>
      <c r="D131" s="93" t="str">
        <f t="shared" si="15"/>
        <v/>
      </c>
      <c r="E131" s="93" t="str">
        <f t="shared" si="16"/>
        <v/>
      </c>
      <c r="F131" s="93">
        <f t="shared" si="17"/>
        <v>6</v>
      </c>
      <c r="G131" s="112" t="str">
        <f>IF(AND(L131&gt;0,L131&lt;=STATS!$C$22),1,"")</f>
        <v/>
      </c>
      <c r="I131" s="34">
        <v>130</v>
      </c>
      <c r="J131" s="125">
        <v>45.441940000000002</v>
      </c>
      <c r="K131" s="125">
        <v>-92.132869999999997</v>
      </c>
      <c r="L131" s="10">
        <v>6</v>
      </c>
      <c r="M131" s="10" t="s">
        <v>150</v>
      </c>
      <c r="Q131" s="17">
        <v>0</v>
      </c>
      <c r="R131" s="17">
        <v>0</v>
      </c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EY131" s="109"/>
      <c r="EZ131" s="109"/>
      <c r="FA131" s="109"/>
      <c r="FB131" s="109"/>
      <c r="FC131" s="109"/>
    </row>
    <row r="132" spans="1:159">
      <c r="A132" s="93">
        <f t="shared" si="12"/>
        <v>2</v>
      </c>
      <c r="B132" s="93">
        <f t="shared" si="13"/>
        <v>2</v>
      </c>
      <c r="C132" s="93" t="str">
        <f t="shared" si="14"/>
        <v/>
      </c>
      <c r="D132" s="93">
        <f t="shared" si="15"/>
        <v>2</v>
      </c>
      <c r="E132" s="93">
        <f t="shared" si="16"/>
        <v>0</v>
      </c>
      <c r="F132" s="93">
        <f t="shared" si="17"/>
        <v>4.5</v>
      </c>
      <c r="G132" s="112">
        <f>IF(AND(L132&gt;0,L132&lt;=STATS!$C$22),1,"")</f>
        <v>1</v>
      </c>
      <c r="I132" s="34">
        <v>131</v>
      </c>
      <c r="J132" s="125">
        <v>45.44164</v>
      </c>
      <c r="K132" s="125">
        <v>-92.132859999999994</v>
      </c>
      <c r="L132" s="10">
        <v>4.5</v>
      </c>
      <c r="M132" s="10" t="s">
        <v>151</v>
      </c>
      <c r="Q132" s="17">
        <v>0</v>
      </c>
      <c r="R132" s="17">
        <v>0</v>
      </c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EY132" s="109"/>
      <c r="EZ132" s="109"/>
      <c r="FA132" s="109"/>
      <c r="FB132" s="109"/>
      <c r="FC132" s="109"/>
    </row>
    <row r="133" spans="1:159">
      <c r="A133" s="93">
        <f t="shared" si="12"/>
        <v>2</v>
      </c>
      <c r="B133" s="93">
        <f t="shared" si="13"/>
        <v>2</v>
      </c>
      <c r="C133" s="93" t="str">
        <f t="shared" si="14"/>
        <v/>
      </c>
      <c r="D133" s="93">
        <f t="shared" si="15"/>
        <v>2</v>
      </c>
      <c r="E133" s="93">
        <f t="shared" si="16"/>
        <v>0</v>
      </c>
      <c r="F133" s="93">
        <f t="shared" si="17"/>
        <v>4.5</v>
      </c>
      <c r="G133" s="112">
        <f>IF(AND(L133&gt;0,L133&lt;=STATS!$C$22),1,"")</f>
        <v>1</v>
      </c>
      <c r="I133" s="34">
        <v>132</v>
      </c>
      <c r="J133" s="125">
        <v>45.441330000000001</v>
      </c>
      <c r="K133" s="125">
        <v>-92.132850000000005</v>
      </c>
      <c r="L133" s="10">
        <v>4.5</v>
      </c>
      <c r="M133" s="10" t="s">
        <v>151</v>
      </c>
      <c r="Q133" s="17">
        <v>0</v>
      </c>
      <c r="R133" s="17">
        <v>0</v>
      </c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EY133" s="109"/>
      <c r="EZ133" s="109"/>
      <c r="FA133" s="109"/>
      <c r="FB133" s="109"/>
      <c r="FC133" s="109"/>
    </row>
    <row r="134" spans="1:159">
      <c r="A134" s="93">
        <f t="shared" si="12"/>
        <v>2</v>
      </c>
      <c r="B134" s="93">
        <f t="shared" si="13"/>
        <v>2</v>
      </c>
      <c r="C134" s="93" t="str">
        <f t="shared" si="14"/>
        <v/>
      </c>
      <c r="D134" s="93">
        <f t="shared" si="15"/>
        <v>2</v>
      </c>
      <c r="E134" s="93">
        <f t="shared" si="16"/>
        <v>0</v>
      </c>
      <c r="F134" s="93">
        <f t="shared" si="17"/>
        <v>4</v>
      </c>
      <c r="G134" s="112">
        <f>IF(AND(L134&gt;0,L134&lt;=STATS!$C$22),1,"")</f>
        <v>1</v>
      </c>
      <c r="I134" s="34">
        <v>133</v>
      </c>
      <c r="J134" s="125">
        <v>45.441029999999998</v>
      </c>
      <c r="K134" s="125">
        <v>-92.132829999999998</v>
      </c>
      <c r="L134" s="10">
        <v>4</v>
      </c>
      <c r="M134" s="10" t="s">
        <v>151</v>
      </c>
      <c r="Q134" s="17">
        <v>0</v>
      </c>
      <c r="R134" s="17">
        <v>0</v>
      </c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EY134" s="109"/>
      <c r="EZ134" s="109"/>
      <c r="FA134" s="109"/>
      <c r="FB134" s="109"/>
      <c r="FC134" s="109"/>
    </row>
    <row r="135" spans="1:159">
      <c r="A135" s="93">
        <f t="shared" si="12"/>
        <v>2</v>
      </c>
      <c r="B135" s="93">
        <f t="shared" si="13"/>
        <v>2</v>
      </c>
      <c r="C135" s="93" t="str">
        <f t="shared" si="14"/>
        <v/>
      </c>
      <c r="D135" s="93" t="str">
        <f t="shared" si="15"/>
        <v/>
      </c>
      <c r="E135" s="93" t="str">
        <f t="shared" si="16"/>
        <v/>
      </c>
      <c r="F135" s="93">
        <f t="shared" si="17"/>
        <v>0</v>
      </c>
      <c r="G135" s="112" t="str">
        <f>IF(AND(L135&gt;0,L135&lt;=STATS!$C$22),1,"")</f>
        <v/>
      </c>
      <c r="I135" s="34">
        <v>134</v>
      </c>
      <c r="J135" s="125">
        <v>45.447150000000001</v>
      </c>
      <c r="K135" s="125">
        <v>-92.132630000000006</v>
      </c>
      <c r="Q135" s="17">
        <v>0</v>
      </c>
      <c r="R135" s="17">
        <v>0</v>
      </c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EY135" s="109"/>
      <c r="EZ135" s="109"/>
      <c r="FA135" s="109"/>
      <c r="FB135" s="109"/>
      <c r="FC135" s="109"/>
    </row>
    <row r="136" spans="1:159">
      <c r="A136" s="93">
        <f t="shared" si="12"/>
        <v>2</v>
      </c>
      <c r="B136" s="93">
        <f t="shared" si="13"/>
        <v>2</v>
      </c>
      <c r="C136" s="93" t="str">
        <f t="shared" si="14"/>
        <v/>
      </c>
      <c r="D136" s="93" t="str">
        <f t="shared" si="15"/>
        <v/>
      </c>
      <c r="E136" s="93" t="str">
        <f t="shared" si="16"/>
        <v/>
      </c>
      <c r="F136" s="93">
        <f t="shared" si="17"/>
        <v>0</v>
      </c>
      <c r="G136" s="112" t="str">
        <f>IF(AND(L136&gt;0,L136&lt;=STATS!$C$22),1,"")</f>
        <v/>
      </c>
      <c r="I136" s="34">
        <v>135</v>
      </c>
      <c r="J136" s="125">
        <v>45.446849999999998</v>
      </c>
      <c r="K136" s="125">
        <v>-92.132620000000003</v>
      </c>
      <c r="Q136" s="17">
        <v>0</v>
      </c>
      <c r="R136" s="17">
        <v>0</v>
      </c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EY136" s="109"/>
      <c r="EZ136" s="109"/>
      <c r="FA136" s="109"/>
      <c r="FB136" s="109"/>
      <c r="FC136" s="109"/>
    </row>
    <row r="137" spans="1:159">
      <c r="A137" s="93">
        <f t="shared" si="12"/>
        <v>2</v>
      </c>
      <c r="B137" s="93">
        <f t="shared" si="13"/>
        <v>2</v>
      </c>
      <c r="C137" s="93" t="str">
        <f t="shared" si="14"/>
        <v/>
      </c>
      <c r="D137" s="93" t="str">
        <f t="shared" si="15"/>
        <v/>
      </c>
      <c r="E137" s="93" t="str">
        <f t="shared" si="16"/>
        <v/>
      </c>
      <c r="F137" s="93">
        <f t="shared" si="17"/>
        <v>0</v>
      </c>
      <c r="G137" s="112" t="str">
        <f>IF(AND(L137&gt;0,L137&lt;=STATS!$C$22),1,"")</f>
        <v/>
      </c>
      <c r="I137" s="34">
        <v>136</v>
      </c>
      <c r="J137" s="125">
        <v>45.446539999999999</v>
      </c>
      <c r="K137" s="125">
        <v>-92.13261</v>
      </c>
      <c r="Q137" s="17">
        <v>0</v>
      </c>
      <c r="R137" s="17">
        <v>0</v>
      </c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EY137" s="109"/>
      <c r="EZ137" s="109"/>
      <c r="FA137" s="109"/>
      <c r="FB137" s="109"/>
      <c r="FC137" s="109"/>
    </row>
    <row r="138" spans="1:159">
      <c r="A138" s="93">
        <f t="shared" si="12"/>
        <v>2</v>
      </c>
      <c r="B138" s="93">
        <f t="shared" si="13"/>
        <v>2</v>
      </c>
      <c r="C138" s="93" t="str">
        <f t="shared" si="14"/>
        <v/>
      </c>
      <c r="D138" s="93" t="str">
        <f t="shared" si="15"/>
        <v/>
      </c>
      <c r="E138" s="93" t="str">
        <f t="shared" si="16"/>
        <v/>
      </c>
      <c r="F138" s="93">
        <f t="shared" si="17"/>
        <v>0</v>
      </c>
      <c r="G138" s="112" t="str">
        <f>IF(AND(L138&gt;0,L138&lt;=STATS!$C$22),1,"")</f>
        <v/>
      </c>
      <c r="I138" s="34">
        <v>137</v>
      </c>
      <c r="J138" s="125">
        <v>45.44623</v>
      </c>
      <c r="K138" s="125">
        <v>-92.132599999999996</v>
      </c>
      <c r="Q138" s="17">
        <v>0</v>
      </c>
      <c r="R138" s="17">
        <v>0</v>
      </c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EY138" s="109"/>
      <c r="EZ138" s="109"/>
      <c r="FA138" s="109"/>
      <c r="FB138" s="109"/>
      <c r="FC138" s="109"/>
    </row>
    <row r="139" spans="1:159">
      <c r="A139" s="93">
        <f t="shared" si="12"/>
        <v>2</v>
      </c>
      <c r="B139" s="93">
        <f t="shared" si="13"/>
        <v>2</v>
      </c>
      <c r="C139" s="93" t="str">
        <f t="shared" si="14"/>
        <v/>
      </c>
      <c r="D139" s="93" t="str">
        <f t="shared" si="15"/>
        <v/>
      </c>
      <c r="E139" s="93" t="str">
        <f t="shared" si="16"/>
        <v/>
      </c>
      <c r="F139" s="93">
        <f t="shared" si="17"/>
        <v>0</v>
      </c>
      <c r="G139" s="112" t="str">
        <f>IF(AND(L139&gt;0,L139&lt;=STATS!$C$22),1,"")</f>
        <v/>
      </c>
      <c r="I139" s="34">
        <v>138</v>
      </c>
      <c r="J139" s="125">
        <v>45.445929999999997</v>
      </c>
      <c r="K139" s="125">
        <v>-92.132580000000004</v>
      </c>
      <c r="Q139" s="17">
        <v>0</v>
      </c>
      <c r="R139" s="17">
        <v>0</v>
      </c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EY139" s="109"/>
      <c r="EZ139" s="109"/>
      <c r="FA139" s="109"/>
      <c r="FB139" s="109"/>
      <c r="FC139" s="109"/>
    </row>
    <row r="140" spans="1:159">
      <c r="A140" s="93">
        <f t="shared" si="12"/>
        <v>2</v>
      </c>
      <c r="B140" s="93">
        <f t="shared" si="13"/>
        <v>2</v>
      </c>
      <c r="C140" s="93" t="str">
        <f t="shared" si="14"/>
        <v/>
      </c>
      <c r="D140" s="93" t="str">
        <f t="shared" si="15"/>
        <v/>
      </c>
      <c r="E140" s="93" t="str">
        <f t="shared" si="16"/>
        <v/>
      </c>
      <c r="F140" s="93">
        <f t="shared" si="17"/>
        <v>0</v>
      </c>
      <c r="G140" s="112" t="str">
        <f>IF(AND(L140&gt;0,L140&lt;=STATS!$C$22),1,"")</f>
        <v/>
      </c>
      <c r="I140" s="34">
        <v>139</v>
      </c>
      <c r="J140" s="125">
        <v>45.445619999999998</v>
      </c>
      <c r="K140" s="125">
        <v>-92.132570000000001</v>
      </c>
      <c r="Q140" s="17">
        <v>0</v>
      </c>
      <c r="R140" s="17">
        <v>0</v>
      </c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EY140" s="109"/>
      <c r="EZ140" s="109"/>
      <c r="FA140" s="109"/>
      <c r="FB140" s="109"/>
      <c r="FC140" s="109"/>
    </row>
    <row r="141" spans="1:159">
      <c r="A141" s="93">
        <f t="shared" si="12"/>
        <v>2</v>
      </c>
      <c r="B141" s="93">
        <f t="shared" si="13"/>
        <v>2</v>
      </c>
      <c r="C141" s="93" t="str">
        <f t="shared" si="14"/>
        <v/>
      </c>
      <c r="D141" s="93" t="str">
        <f t="shared" si="15"/>
        <v/>
      </c>
      <c r="E141" s="93" t="str">
        <f t="shared" si="16"/>
        <v/>
      </c>
      <c r="F141" s="93">
        <f t="shared" si="17"/>
        <v>24.5</v>
      </c>
      <c r="G141" s="112" t="str">
        <f>IF(AND(L141&gt;0,L141&lt;=STATS!$C$22),1,"")</f>
        <v/>
      </c>
      <c r="I141" s="34">
        <v>140</v>
      </c>
      <c r="J141" s="125">
        <v>45.445320000000002</v>
      </c>
      <c r="K141" s="125">
        <v>-92.132559999999998</v>
      </c>
      <c r="L141" s="10">
        <v>24.5</v>
      </c>
      <c r="Q141" s="17">
        <v>0</v>
      </c>
      <c r="R141" s="17">
        <v>0</v>
      </c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EY141" s="109"/>
      <c r="EZ141" s="109"/>
      <c r="FA141" s="109"/>
      <c r="FB141" s="109"/>
      <c r="FC141" s="109"/>
    </row>
    <row r="142" spans="1:159">
      <c r="A142" s="93">
        <f t="shared" si="12"/>
        <v>2</v>
      </c>
      <c r="B142" s="93">
        <f t="shared" si="13"/>
        <v>2</v>
      </c>
      <c r="C142" s="93" t="str">
        <f t="shared" si="14"/>
        <v/>
      </c>
      <c r="D142" s="93" t="str">
        <f t="shared" si="15"/>
        <v/>
      </c>
      <c r="E142" s="93" t="str">
        <f t="shared" si="16"/>
        <v/>
      </c>
      <c r="F142" s="93">
        <f t="shared" si="17"/>
        <v>6.5</v>
      </c>
      <c r="G142" s="112" t="str">
        <f>IF(AND(L142&gt;0,L142&lt;=STATS!$C$22),1,"")</f>
        <v/>
      </c>
      <c r="I142" s="34">
        <v>141</v>
      </c>
      <c r="J142" s="125">
        <v>45.445010000000003</v>
      </c>
      <c r="K142" s="125">
        <v>-92.132549999999995</v>
      </c>
      <c r="L142" s="10">
        <v>6.5</v>
      </c>
      <c r="M142" s="10" t="s">
        <v>152</v>
      </c>
      <c r="Q142" s="17">
        <v>0</v>
      </c>
      <c r="R142" s="17">
        <v>0</v>
      </c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EY142" s="109"/>
      <c r="EZ142" s="109"/>
      <c r="FA142" s="109"/>
      <c r="FB142" s="109"/>
      <c r="FC142" s="109"/>
    </row>
    <row r="143" spans="1:159">
      <c r="A143" s="93">
        <f t="shared" si="12"/>
        <v>2</v>
      </c>
      <c r="B143" s="93">
        <f t="shared" si="13"/>
        <v>2</v>
      </c>
      <c r="C143" s="93" t="str">
        <f t="shared" si="14"/>
        <v/>
      </c>
      <c r="D143" s="93" t="str">
        <f t="shared" si="15"/>
        <v/>
      </c>
      <c r="E143" s="93" t="str">
        <f t="shared" si="16"/>
        <v/>
      </c>
      <c r="F143" s="93">
        <f t="shared" si="17"/>
        <v>7</v>
      </c>
      <c r="G143" s="112" t="str">
        <f>IF(AND(L143&gt;0,L143&lt;=STATS!$C$22),1,"")</f>
        <v/>
      </c>
      <c r="I143" s="34">
        <v>142</v>
      </c>
      <c r="J143" s="125">
        <v>45.444699999999997</v>
      </c>
      <c r="K143" s="125">
        <v>-92.132540000000006</v>
      </c>
      <c r="L143" s="10">
        <v>7</v>
      </c>
      <c r="M143" s="10" t="s">
        <v>151</v>
      </c>
      <c r="Q143" s="17">
        <v>0</v>
      </c>
      <c r="R143" s="17">
        <v>0</v>
      </c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EY143" s="109"/>
      <c r="EZ143" s="109"/>
      <c r="FA143" s="109"/>
      <c r="FB143" s="109"/>
      <c r="FC143" s="109"/>
    </row>
    <row r="144" spans="1:159">
      <c r="A144" s="93">
        <f t="shared" si="12"/>
        <v>2</v>
      </c>
      <c r="B144" s="93">
        <f t="shared" si="13"/>
        <v>2</v>
      </c>
      <c r="C144" s="93" t="str">
        <f t="shared" si="14"/>
        <v/>
      </c>
      <c r="D144" s="93" t="str">
        <f t="shared" si="15"/>
        <v/>
      </c>
      <c r="E144" s="93" t="str">
        <f t="shared" si="16"/>
        <v/>
      </c>
      <c r="F144" s="93">
        <f t="shared" si="17"/>
        <v>10.5</v>
      </c>
      <c r="G144" s="112" t="str">
        <f>IF(AND(L144&gt;0,L144&lt;=STATS!$C$22),1,"")</f>
        <v/>
      </c>
      <c r="I144" s="34">
        <v>143</v>
      </c>
      <c r="J144" s="125">
        <v>45.444400000000002</v>
      </c>
      <c r="K144" s="125">
        <v>-92.132530000000003</v>
      </c>
      <c r="L144" s="10">
        <v>10.5</v>
      </c>
      <c r="M144" s="10" t="s">
        <v>150</v>
      </c>
      <c r="Q144" s="17">
        <v>0</v>
      </c>
      <c r="R144" s="17">
        <v>0</v>
      </c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EY144" s="109"/>
      <c r="EZ144" s="109"/>
      <c r="FA144" s="109"/>
      <c r="FB144" s="109"/>
      <c r="FC144" s="109"/>
    </row>
    <row r="145" spans="1:159">
      <c r="A145" s="93">
        <f t="shared" si="12"/>
        <v>2</v>
      </c>
      <c r="B145" s="93">
        <f t="shared" si="13"/>
        <v>2</v>
      </c>
      <c r="C145" s="93" t="str">
        <f t="shared" si="14"/>
        <v/>
      </c>
      <c r="D145" s="93" t="str">
        <f t="shared" si="15"/>
        <v/>
      </c>
      <c r="E145" s="93" t="str">
        <f t="shared" si="16"/>
        <v/>
      </c>
      <c r="F145" s="93">
        <f t="shared" si="17"/>
        <v>10.5</v>
      </c>
      <c r="G145" s="112" t="str">
        <f>IF(AND(L145&gt;0,L145&lt;=STATS!$C$22),1,"")</f>
        <v/>
      </c>
      <c r="I145" s="34">
        <v>144</v>
      </c>
      <c r="J145" s="125">
        <v>45.444090000000003</v>
      </c>
      <c r="K145" s="125">
        <v>-92.13252</v>
      </c>
      <c r="L145" s="10">
        <v>10.5</v>
      </c>
      <c r="M145" s="10" t="s">
        <v>150</v>
      </c>
      <c r="Q145" s="17">
        <v>0</v>
      </c>
      <c r="R145" s="17">
        <v>0</v>
      </c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EY145" s="109"/>
      <c r="EZ145" s="109"/>
      <c r="FA145" s="109"/>
      <c r="FB145" s="109"/>
      <c r="FC145" s="109"/>
    </row>
    <row r="146" spans="1:159">
      <c r="A146" s="93">
        <f t="shared" si="12"/>
        <v>2</v>
      </c>
      <c r="B146" s="93">
        <f t="shared" si="13"/>
        <v>2</v>
      </c>
      <c r="C146" s="93" t="str">
        <f t="shared" si="14"/>
        <v/>
      </c>
      <c r="D146" s="93" t="str">
        <f t="shared" si="15"/>
        <v/>
      </c>
      <c r="E146" s="93" t="str">
        <f t="shared" si="16"/>
        <v/>
      </c>
      <c r="F146" s="93">
        <f t="shared" si="17"/>
        <v>10.5</v>
      </c>
      <c r="G146" s="112" t="str">
        <f>IF(AND(L146&gt;0,L146&lt;=STATS!$C$22),1,"")</f>
        <v/>
      </c>
      <c r="I146" s="34">
        <v>145</v>
      </c>
      <c r="J146" s="125">
        <v>45.44379</v>
      </c>
      <c r="K146" s="125">
        <v>-92.132499999999993</v>
      </c>
      <c r="L146" s="10">
        <v>10.5</v>
      </c>
      <c r="M146" s="10" t="s">
        <v>150</v>
      </c>
      <c r="Q146" s="17">
        <v>0</v>
      </c>
      <c r="R146" s="17">
        <v>0</v>
      </c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EY146" s="109"/>
      <c r="EZ146" s="109"/>
      <c r="FA146" s="109"/>
      <c r="FB146" s="109"/>
      <c r="FC146" s="109"/>
    </row>
    <row r="147" spans="1:159">
      <c r="A147" s="93">
        <f t="shared" si="12"/>
        <v>2</v>
      </c>
      <c r="B147" s="93">
        <f t="shared" si="13"/>
        <v>2</v>
      </c>
      <c r="C147" s="93" t="str">
        <f t="shared" si="14"/>
        <v/>
      </c>
      <c r="D147" s="93" t="str">
        <f t="shared" si="15"/>
        <v/>
      </c>
      <c r="E147" s="93" t="str">
        <f t="shared" si="16"/>
        <v/>
      </c>
      <c r="F147" s="93">
        <f t="shared" si="17"/>
        <v>11</v>
      </c>
      <c r="G147" s="112" t="str">
        <f>IF(AND(L147&gt;0,L147&lt;=STATS!$C$22),1,"")</f>
        <v/>
      </c>
      <c r="I147" s="34">
        <v>146</v>
      </c>
      <c r="J147" s="125">
        <v>45.443480000000001</v>
      </c>
      <c r="K147" s="125">
        <v>-92.132490000000004</v>
      </c>
      <c r="L147" s="10">
        <v>11</v>
      </c>
      <c r="M147" s="10" t="s">
        <v>150</v>
      </c>
      <c r="Q147" s="17">
        <v>0</v>
      </c>
      <c r="R147" s="17">
        <v>0</v>
      </c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EY147" s="109"/>
      <c r="EZ147" s="109"/>
      <c r="FA147" s="109"/>
      <c r="FB147" s="109"/>
      <c r="FC147" s="109"/>
    </row>
    <row r="148" spans="1:159">
      <c r="A148" s="93">
        <f t="shared" si="12"/>
        <v>2</v>
      </c>
      <c r="B148" s="93">
        <f t="shared" si="13"/>
        <v>2</v>
      </c>
      <c r="C148" s="93" t="str">
        <f t="shared" si="14"/>
        <v/>
      </c>
      <c r="D148" s="93" t="str">
        <f t="shared" si="15"/>
        <v/>
      </c>
      <c r="E148" s="93" t="str">
        <f t="shared" si="16"/>
        <v/>
      </c>
      <c r="F148" s="93">
        <f t="shared" si="17"/>
        <v>12.5</v>
      </c>
      <c r="G148" s="112" t="str">
        <f>IF(AND(L148&gt;0,L148&lt;=STATS!$C$22),1,"")</f>
        <v/>
      </c>
      <c r="I148" s="34">
        <v>147</v>
      </c>
      <c r="J148" s="125">
        <v>45.443179999999998</v>
      </c>
      <c r="K148" s="125">
        <v>-92.132480000000001</v>
      </c>
      <c r="L148" s="10">
        <v>12.5</v>
      </c>
      <c r="M148" s="10" t="s">
        <v>150</v>
      </c>
      <c r="Q148" s="17">
        <v>0</v>
      </c>
      <c r="R148" s="17">
        <v>0</v>
      </c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EY148" s="109"/>
      <c r="EZ148" s="109"/>
      <c r="FA148" s="109"/>
      <c r="FB148" s="109"/>
      <c r="FC148" s="109"/>
    </row>
    <row r="149" spans="1:159">
      <c r="A149" s="93">
        <f t="shared" si="12"/>
        <v>2</v>
      </c>
      <c r="B149" s="93">
        <f t="shared" si="13"/>
        <v>2</v>
      </c>
      <c r="C149" s="93" t="str">
        <f t="shared" si="14"/>
        <v/>
      </c>
      <c r="D149" s="93" t="str">
        <f t="shared" si="15"/>
        <v/>
      </c>
      <c r="E149" s="93" t="str">
        <f t="shared" si="16"/>
        <v/>
      </c>
      <c r="F149" s="93">
        <f t="shared" si="17"/>
        <v>11.5</v>
      </c>
      <c r="G149" s="112" t="str">
        <f>IF(AND(L149&gt;0,L149&lt;=STATS!$C$22),1,"")</f>
        <v/>
      </c>
      <c r="I149" s="34">
        <v>148</v>
      </c>
      <c r="J149" s="125">
        <v>45.442869999999999</v>
      </c>
      <c r="K149" s="125">
        <v>-92.132469999999998</v>
      </c>
      <c r="L149" s="10">
        <v>11.5</v>
      </c>
      <c r="M149" s="10" t="s">
        <v>150</v>
      </c>
      <c r="Q149" s="17">
        <v>0</v>
      </c>
      <c r="R149" s="17">
        <v>0</v>
      </c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EY149" s="109"/>
      <c r="EZ149" s="109"/>
      <c r="FA149" s="109"/>
      <c r="FB149" s="109"/>
      <c r="FC149" s="109"/>
    </row>
    <row r="150" spans="1:159">
      <c r="A150" s="93">
        <f t="shared" si="12"/>
        <v>2</v>
      </c>
      <c r="B150" s="93">
        <f t="shared" si="13"/>
        <v>2</v>
      </c>
      <c r="C150" s="93" t="str">
        <f t="shared" si="14"/>
        <v/>
      </c>
      <c r="D150" s="93" t="str">
        <f t="shared" si="15"/>
        <v/>
      </c>
      <c r="E150" s="93" t="str">
        <f t="shared" si="16"/>
        <v/>
      </c>
      <c r="F150" s="93">
        <f t="shared" si="17"/>
        <v>9.5</v>
      </c>
      <c r="G150" s="112" t="str">
        <f>IF(AND(L150&gt;0,L150&lt;=STATS!$C$22),1,"")</f>
        <v/>
      </c>
      <c r="I150" s="34">
        <v>149</v>
      </c>
      <c r="J150" s="125">
        <v>45.44256</v>
      </c>
      <c r="K150" s="125">
        <v>-92.132459999999995</v>
      </c>
      <c r="L150" s="10">
        <v>9.5</v>
      </c>
      <c r="M150" s="10" t="s">
        <v>151</v>
      </c>
      <c r="Q150" s="17">
        <v>0</v>
      </c>
      <c r="R150" s="17">
        <v>0</v>
      </c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EY150" s="109"/>
      <c r="EZ150" s="109"/>
      <c r="FA150" s="109"/>
      <c r="FB150" s="109"/>
      <c r="FC150" s="109"/>
    </row>
    <row r="151" spans="1:159">
      <c r="A151" s="93">
        <f t="shared" si="12"/>
        <v>2</v>
      </c>
      <c r="B151" s="93">
        <f t="shared" si="13"/>
        <v>2</v>
      </c>
      <c r="C151" s="93" t="str">
        <f t="shared" si="14"/>
        <v/>
      </c>
      <c r="D151" s="93" t="str">
        <f t="shared" si="15"/>
        <v/>
      </c>
      <c r="E151" s="93" t="str">
        <f t="shared" si="16"/>
        <v/>
      </c>
      <c r="F151" s="93">
        <f t="shared" si="17"/>
        <v>9</v>
      </c>
      <c r="G151" s="112" t="str">
        <f>IF(AND(L151&gt;0,L151&lt;=STATS!$C$22),1,"")</f>
        <v/>
      </c>
      <c r="I151" s="34">
        <v>150</v>
      </c>
      <c r="J151" s="125">
        <v>45.442259999999997</v>
      </c>
      <c r="K151" s="125">
        <v>-92.132450000000006</v>
      </c>
      <c r="L151" s="10">
        <v>9</v>
      </c>
      <c r="M151" s="10" t="s">
        <v>150</v>
      </c>
      <c r="Q151" s="17">
        <v>0</v>
      </c>
      <c r="R151" s="17">
        <v>0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EY151" s="109"/>
      <c r="EZ151" s="109"/>
      <c r="FA151" s="109"/>
      <c r="FB151" s="109"/>
      <c r="FC151" s="109"/>
    </row>
    <row r="152" spans="1:159">
      <c r="A152" s="93">
        <f t="shared" si="12"/>
        <v>2</v>
      </c>
      <c r="B152" s="93">
        <f t="shared" si="13"/>
        <v>2</v>
      </c>
      <c r="C152" s="93" t="str">
        <f t="shared" si="14"/>
        <v/>
      </c>
      <c r="D152" s="93" t="str">
        <f t="shared" si="15"/>
        <v/>
      </c>
      <c r="E152" s="93" t="str">
        <f t="shared" si="16"/>
        <v/>
      </c>
      <c r="F152" s="93">
        <f t="shared" si="17"/>
        <v>8</v>
      </c>
      <c r="G152" s="112" t="str">
        <f>IF(AND(L152&gt;0,L152&lt;=STATS!$C$22),1,"")</f>
        <v/>
      </c>
      <c r="I152" s="34">
        <v>151</v>
      </c>
      <c r="J152" s="125">
        <v>45.441949999999999</v>
      </c>
      <c r="K152" s="125">
        <v>-92.132429999999999</v>
      </c>
      <c r="L152" s="10">
        <v>8</v>
      </c>
      <c r="M152" s="10" t="s">
        <v>150</v>
      </c>
      <c r="Q152" s="17">
        <v>0</v>
      </c>
      <c r="R152" s="17">
        <v>0</v>
      </c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EY152" s="109"/>
      <c r="EZ152" s="109"/>
      <c r="FA152" s="109"/>
      <c r="FB152" s="109"/>
      <c r="FC152" s="109"/>
    </row>
    <row r="153" spans="1:159">
      <c r="A153" s="93">
        <f t="shared" si="12"/>
        <v>2</v>
      </c>
      <c r="B153" s="93">
        <f t="shared" si="13"/>
        <v>2</v>
      </c>
      <c r="C153" s="93" t="str">
        <f t="shared" si="14"/>
        <v/>
      </c>
      <c r="D153" s="93">
        <f t="shared" si="15"/>
        <v>2</v>
      </c>
      <c r="E153" s="93">
        <f t="shared" si="16"/>
        <v>0</v>
      </c>
      <c r="F153" s="93">
        <f t="shared" si="17"/>
        <v>3.4</v>
      </c>
      <c r="G153" s="112">
        <f>IF(AND(L153&gt;0,L153&lt;=STATS!$C$22),1,"")</f>
        <v>1</v>
      </c>
      <c r="I153" s="34">
        <v>152</v>
      </c>
      <c r="J153" s="125">
        <v>45.441029999999998</v>
      </c>
      <c r="K153" s="125">
        <v>-92.132400000000004</v>
      </c>
      <c r="L153" s="10">
        <v>3.4</v>
      </c>
      <c r="M153" s="10" t="s">
        <v>151</v>
      </c>
      <c r="Q153" s="17">
        <v>0</v>
      </c>
      <c r="R153" s="17">
        <v>0</v>
      </c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EY153" s="109"/>
      <c r="EZ153" s="109"/>
      <c r="FA153" s="109"/>
      <c r="FB153" s="109"/>
      <c r="FC153" s="109"/>
    </row>
    <row r="154" spans="1:159">
      <c r="A154" s="93">
        <f t="shared" si="12"/>
        <v>2</v>
      </c>
      <c r="B154" s="93">
        <f t="shared" si="13"/>
        <v>2</v>
      </c>
      <c r="C154" s="93" t="str">
        <f t="shared" si="14"/>
        <v/>
      </c>
      <c r="D154" s="93" t="str">
        <f t="shared" si="15"/>
        <v/>
      </c>
      <c r="E154" s="93" t="str">
        <f t="shared" si="16"/>
        <v/>
      </c>
      <c r="F154" s="93">
        <f t="shared" si="17"/>
        <v>0</v>
      </c>
      <c r="G154" s="112" t="str">
        <f>IF(AND(L154&gt;0,L154&lt;=STATS!$C$22),1,"")</f>
        <v/>
      </c>
      <c r="I154" s="34">
        <v>153</v>
      </c>
      <c r="J154" s="125">
        <v>45.447159999999997</v>
      </c>
      <c r="K154" s="125">
        <v>-92.132199999999997</v>
      </c>
      <c r="Q154" s="17">
        <v>0</v>
      </c>
      <c r="R154" s="17">
        <v>0</v>
      </c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EY154" s="109"/>
      <c r="EZ154" s="109"/>
      <c r="FA154" s="109"/>
      <c r="FB154" s="109"/>
      <c r="FC154" s="109"/>
    </row>
    <row r="155" spans="1:159">
      <c r="A155" s="93">
        <f t="shared" si="12"/>
        <v>2</v>
      </c>
      <c r="B155" s="93">
        <f t="shared" si="13"/>
        <v>2</v>
      </c>
      <c r="C155" s="93" t="str">
        <f t="shared" si="14"/>
        <v/>
      </c>
      <c r="D155" s="93" t="str">
        <f t="shared" si="15"/>
        <v/>
      </c>
      <c r="E155" s="93" t="str">
        <f t="shared" si="16"/>
        <v/>
      </c>
      <c r="F155" s="93">
        <f t="shared" si="17"/>
        <v>27.5</v>
      </c>
      <c r="G155" s="112" t="str">
        <f>IF(AND(L155&gt;0,L155&lt;=STATS!$C$22),1,"")</f>
        <v/>
      </c>
      <c r="I155" s="34">
        <v>154</v>
      </c>
      <c r="J155" s="125">
        <v>45.446849999999998</v>
      </c>
      <c r="K155" s="125">
        <v>-92.132180000000005</v>
      </c>
      <c r="L155" s="10">
        <v>27.5</v>
      </c>
      <c r="Q155" s="17">
        <v>0</v>
      </c>
      <c r="R155" s="17">
        <v>0</v>
      </c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EY155" s="109"/>
      <c r="EZ155" s="109"/>
      <c r="FA155" s="109"/>
      <c r="FB155" s="109"/>
      <c r="FC155" s="109"/>
    </row>
    <row r="156" spans="1:159">
      <c r="A156" s="93">
        <f t="shared" si="12"/>
        <v>2</v>
      </c>
      <c r="B156" s="93">
        <f t="shared" si="13"/>
        <v>2</v>
      </c>
      <c r="C156" s="93" t="str">
        <f t="shared" si="14"/>
        <v/>
      </c>
      <c r="D156" s="93" t="str">
        <f t="shared" si="15"/>
        <v/>
      </c>
      <c r="E156" s="93" t="str">
        <f t="shared" si="16"/>
        <v/>
      </c>
      <c r="F156" s="93">
        <f t="shared" si="17"/>
        <v>27</v>
      </c>
      <c r="G156" s="112" t="str">
        <f>IF(AND(L156&gt;0,L156&lt;=STATS!$C$22),1,"")</f>
        <v/>
      </c>
      <c r="I156" s="34">
        <v>155</v>
      </c>
      <c r="J156" s="125">
        <v>45.446550000000002</v>
      </c>
      <c r="K156" s="125">
        <v>-92.132170000000002</v>
      </c>
      <c r="L156" s="10">
        <v>27</v>
      </c>
      <c r="Q156" s="17">
        <v>0</v>
      </c>
      <c r="R156" s="17">
        <v>0</v>
      </c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EY156" s="109"/>
      <c r="EZ156" s="109"/>
      <c r="FA156" s="109"/>
      <c r="FB156" s="109"/>
      <c r="FC156" s="109"/>
    </row>
    <row r="157" spans="1:159">
      <c r="A157" s="93">
        <f t="shared" si="12"/>
        <v>2</v>
      </c>
      <c r="B157" s="93">
        <f t="shared" si="13"/>
        <v>2</v>
      </c>
      <c r="C157" s="93" t="str">
        <f t="shared" si="14"/>
        <v/>
      </c>
      <c r="D157" s="93" t="str">
        <f t="shared" si="15"/>
        <v/>
      </c>
      <c r="E157" s="93" t="str">
        <f t="shared" si="16"/>
        <v/>
      </c>
      <c r="F157" s="93">
        <f t="shared" si="17"/>
        <v>17</v>
      </c>
      <c r="G157" s="112" t="str">
        <f>IF(AND(L157&gt;0,L157&lt;=STATS!$C$22),1,"")</f>
        <v/>
      </c>
      <c r="I157" s="34">
        <v>156</v>
      </c>
      <c r="J157" s="125">
        <v>45.446240000000003</v>
      </c>
      <c r="K157" s="125">
        <v>-92.132159999999999</v>
      </c>
      <c r="L157" s="10">
        <v>17</v>
      </c>
      <c r="Q157" s="17">
        <v>0</v>
      </c>
      <c r="R157" s="17">
        <v>0</v>
      </c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EY157" s="109"/>
      <c r="EZ157" s="109"/>
      <c r="FA157" s="109"/>
      <c r="FB157" s="109"/>
      <c r="FC157" s="109"/>
    </row>
    <row r="158" spans="1:159">
      <c r="A158" s="93">
        <f t="shared" si="12"/>
        <v>2</v>
      </c>
      <c r="B158" s="93">
        <f t="shared" si="13"/>
        <v>2</v>
      </c>
      <c r="C158" s="93" t="str">
        <f t="shared" si="14"/>
        <v/>
      </c>
      <c r="D158" s="93" t="str">
        <f t="shared" si="15"/>
        <v/>
      </c>
      <c r="E158" s="93" t="str">
        <f t="shared" si="16"/>
        <v/>
      </c>
      <c r="F158" s="93">
        <f t="shared" si="17"/>
        <v>16</v>
      </c>
      <c r="G158" s="112" t="str">
        <f>IF(AND(L158&gt;0,L158&lt;=STATS!$C$22),1,"")</f>
        <v/>
      </c>
      <c r="I158" s="34">
        <v>157</v>
      </c>
      <c r="J158" s="125">
        <v>45.44594</v>
      </c>
      <c r="K158" s="125">
        <v>-92.132149999999996</v>
      </c>
      <c r="L158" s="10">
        <v>16</v>
      </c>
      <c r="M158" s="10" t="s">
        <v>152</v>
      </c>
      <c r="Q158" s="17">
        <v>0</v>
      </c>
      <c r="R158" s="17">
        <v>0</v>
      </c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EY158" s="109"/>
      <c r="EZ158" s="109"/>
      <c r="FA158" s="109"/>
      <c r="FB158" s="109"/>
      <c r="FC158" s="109"/>
    </row>
    <row r="159" spans="1:159">
      <c r="A159" s="93">
        <f t="shared" si="12"/>
        <v>2</v>
      </c>
      <c r="B159" s="93">
        <f t="shared" si="13"/>
        <v>2</v>
      </c>
      <c r="C159" s="93" t="str">
        <f t="shared" si="14"/>
        <v/>
      </c>
      <c r="D159" s="93" t="str">
        <f t="shared" si="15"/>
        <v/>
      </c>
      <c r="E159" s="93" t="str">
        <f t="shared" si="16"/>
        <v/>
      </c>
      <c r="F159" s="93">
        <f t="shared" si="17"/>
        <v>30</v>
      </c>
      <c r="G159" s="112" t="str">
        <f>IF(AND(L159&gt;0,L159&lt;=STATS!$C$22),1,"")</f>
        <v/>
      </c>
      <c r="I159" s="34">
        <v>158</v>
      </c>
      <c r="J159" s="125">
        <v>45.445630000000001</v>
      </c>
      <c r="K159" s="125">
        <v>-92.132140000000007</v>
      </c>
      <c r="L159" s="10">
        <v>30</v>
      </c>
      <c r="Q159" s="17">
        <v>0</v>
      </c>
      <c r="R159" s="17">
        <v>0</v>
      </c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EY159" s="109"/>
      <c r="EZ159" s="109"/>
      <c r="FA159" s="109"/>
      <c r="FB159" s="109"/>
      <c r="FC159" s="109"/>
    </row>
    <row r="160" spans="1:159">
      <c r="A160" s="93">
        <f t="shared" si="12"/>
        <v>2</v>
      </c>
      <c r="B160" s="93">
        <f t="shared" si="13"/>
        <v>2</v>
      </c>
      <c r="C160" s="93" t="str">
        <f t="shared" si="14"/>
        <v/>
      </c>
      <c r="D160" s="93" t="str">
        <f t="shared" si="15"/>
        <v/>
      </c>
      <c r="E160" s="93" t="str">
        <f t="shared" si="16"/>
        <v/>
      </c>
      <c r="F160" s="93">
        <f t="shared" si="17"/>
        <v>31</v>
      </c>
      <c r="G160" s="112" t="str">
        <f>IF(AND(L160&gt;0,L160&lt;=STATS!$C$22),1,"")</f>
        <v/>
      </c>
      <c r="I160" s="34">
        <v>159</v>
      </c>
      <c r="J160" s="125">
        <v>45.445320000000002</v>
      </c>
      <c r="K160" s="125">
        <v>-92.132130000000004</v>
      </c>
      <c r="L160" s="10">
        <v>31</v>
      </c>
      <c r="Q160" s="17">
        <v>0</v>
      </c>
      <c r="R160" s="17">
        <v>0</v>
      </c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EY160" s="109"/>
      <c r="EZ160" s="109"/>
      <c r="FA160" s="109"/>
      <c r="FB160" s="109"/>
      <c r="FC160" s="109"/>
    </row>
    <row r="161" spans="1:159">
      <c r="A161" s="93">
        <f t="shared" si="12"/>
        <v>2</v>
      </c>
      <c r="B161" s="93">
        <f t="shared" si="13"/>
        <v>2</v>
      </c>
      <c r="C161" s="93" t="str">
        <f t="shared" si="14"/>
        <v/>
      </c>
      <c r="D161" s="93" t="str">
        <f t="shared" si="15"/>
        <v/>
      </c>
      <c r="E161" s="93" t="str">
        <f t="shared" si="16"/>
        <v/>
      </c>
      <c r="F161" s="93">
        <f t="shared" si="17"/>
        <v>18</v>
      </c>
      <c r="G161" s="112" t="str">
        <f>IF(AND(L161&gt;0,L161&lt;=STATS!$C$22),1,"")</f>
        <v/>
      </c>
      <c r="I161" s="34">
        <v>160</v>
      </c>
      <c r="J161" s="125">
        <v>45.44502</v>
      </c>
      <c r="K161" s="125">
        <v>-92.13212</v>
      </c>
      <c r="L161" s="10">
        <v>18</v>
      </c>
      <c r="Q161" s="17">
        <v>0</v>
      </c>
      <c r="R161" s="17">
        <v>0</v>
      </c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EY161" s="109"/>
      <c r="EZ161" s="109"/>
      <c r="FA161" s="109"/>
      <c r="FB161" s="109"/>
      <c r="FC161" s="109"/>
    </row>
    <row r="162" spans="1:159">
      <c r="A162" s="93">
        <f t="shared" si="12"/>
        <v>2</v>
      </c>
      <c r="B162" s="93">
        <f t="shared" si="13"/>
        <v>2</v>
      </c>
      <c r="C162" s="93" t="str">
        <f t="shared" si="14"/>
        <v/>
      </c>
      <c r="D162" s="93" t="str">
        <f t="shared" si="15"/>
        <v/>
      </c>
      <c r="E162" s="93" t="str">
        <f t="shared" si="16"/>
        <v/>
      </c>
      <c r="F162" s="93">
        <f t="shared" si="17"/>
        <v>10</v>
      </c>
      <c r="G162" s="112" t="str">
        <f>IF(AND(L162&gt;0,L162&lt;=STATS!$C$22),1,"")</f>
        <v/>
      </c>
      <c r="I162" s="34">
        <v>161</v>
      </c>
      <c r="J162" s="125">
        <v>45.444710000000001</v>
      </c>
      <c r="K162" s="125">
        <v>-92.132099999999994</v>
      </c>
      <c r="L162" s="10">
        <v>10</v>
      </c>
      <c r="M162" s="10" t="s">
        <v>152</v>
      </c>
      <c r="Q162" s="17">
        <v>0</v>
      </c>
      <c r="R162" s="17">
        <v>0</v>
      </c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EY162" s="109"/>
      <c r="EZ162" s="109"/>
      <c r="FA162" s="109"/>
      <c r="FB162" s="109"/>
      <c r="FC162" s="109"/>
    </row>
    <row r="163" spans="1:159">
      <c r="A163" s="93">
        <f t="shared" si="12"/>
        <v>2</v>
      </c>
      <c r="B163" s="93">
        <f t="shared" si="13"/>
        <v>2</v>
      </c>
      <c r="C163" s="93" t="str">
        <f t="shared" si="14"/>
        <v/>
      </c>
      <c r="D163" s="93" t="str">
        <f t="shared" si="15"/>
        <v/>
      </c>
      <c r="E163" s="93" t="str">
        <f t="shared" si="16"/>
        <v/>
      </c>
      <c r="F163" s="93">
        <f t="shared" si="17"/>
        <v>12</v>
      </c>
      <c r="G163" s="112" t="str">
        <f>IF(AND(L163&gt;0,L163&lt;=STATS!$C$22),1,"")</f>
        <v/>
      </c>
      <c r="I163" s="34">
        <v>162</v>
      </c>
      <c r="J163" s="125">
        <v>45.444409999999998</v>
      </c>
      <c r="K163" s="125">
        <v>-92.132090000000005</v>
      </c>
      <c r="L163" s="10">
        <v>12</v>
      </c>
      <c r="M163" s="10" t="s">
        <v>150</v>
      </c>
      <c r="Q163" s="17">
        <v>0</v>
      </c>
      <c r="R163" s="17">
        <v>0</v>
      </c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EY163" s="109"/>
      <c r="EZ163" s="109"/>
      <c r="FA163" s="109"/>
      <c r="FB163" s="109"/>
      <c r="FC163" s="109"/>
    </row>
    <row r="164" spans="1:159">
      <c r="A164" s="93">
        <f t="shared" si="12"/>
        <v>2</v>
      </c>
      <c r="B164" s="93">
        <f t="shared" si="13"/>
        <v>2</v>
      </c>
      <c r="C164" s="93" t="str">
        <f t="shared" si="14"/>
        <v/>
      </c>
      <c r="D164" s="93" t="str">
        <f t="shared" si="15"/>
        <v/>
      </c>
      <c r="E164" s="93" t="str">
        <f t="shared" si="16"/>
        <v/>
      </c>
      <c r="F164" s="93">
        <f t="shared" si="17"/>
        <v>11.5</v>
      </c>
      <c r="G164" s="112" t="str">
        <f>IF(AND(L164&gt;0,L164&lt;=STATS!$C$22),1,"")</f>
        <v/>
      </c>
      <c r="I164" s="34">
        <v>163</v>
      </c>
      <c r="J164" s="125">
        <v>45.444099999999999</v>
      </c>
      <c r="K164" s="125">
        <v>-92.132080000000002</v>
      </c>
      <c r="L164" s="10">
        <v>11.5</v>
      </c>
      <c r="M164" s="10" t="s">
        <v>150</v>
      </c>
      <c r="Q164" s="17">
        <v>0</v>
      </c>
      <c r="R164" s="17">
        <v>0</v>
      </c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EY164" s="109"/>
      <c r="EZ164" s="109"/>
      <c r="FA164" s="109"/>
      <c r="FB164" s="109"/>
      <c r="FC164" s="109"/>
    </row>
    <row r="165" spans="1:159">
      <c r="A165" s="93">
        <f t="shared" si="12"/>
        <v>2</v>
      </c>
      <c r="B165" s="93">
        <f t="shared" si="13"/>
        <v>2</v>
      </c>
      <c r="C165" s="93" t="str">
        <f t="shared" si="14"/>
        <v/>
      </c>
      <c r="D165" s="93" t="str">
        <f t="shared" si="15"/>
        <v/>
      </c>
      <c r="E165" s="93" t="str">
        <f t="shared" si="16"/>
        <v/>
      </c>
      <c r="F165" s="93">
        <f t="shared" si="17"/>
        <v>12</v>
      </c>
      <c r="G165" s="112" t="str">
        <f>IF(AND(L165&gt;0,L165&lt;=STATS!$C$22),1,"")</f>
        <v/>
      </c>
      <c r="I165" s="34">
        <v>164</v>
      </c>
      <c r="J165" s="125">
        <v>45.443800000000003</v>
      </c>
      <c r="K165" s="125">
        <v>-92.132069999999999</v>
      </c>
      <c r="L165" s="10">
        <v>12</v>
      </c>
      <c r="M165" s="10" t="s">
        <v>150</v>
      </c>
      <c r="Q165" s="17">
        <v>0</v>
      </c>
      <c r="R165" s="17">
        <v>0</v>
      </c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EY165" s="109"/>
      <c r="EZ165" s="109"/>
      <c r="FA165" s="109"/>
      <c r="FB165" s="109"/>
      <c r="FC165" s="109"/>
    </row>
    <row r="166" spans="1:159">
      <c r="A166" s="93">
        <f t="shared" si="12"/>
        <v>2</v>
      </c>
      <c r="B166" s="93">
        <f t="shared" si="13"/>
        <v>2</v>
      </c>
      <c r="C166" s="93" t="str">
        <f t="shared" si="14"/>
        <v/>
      </c>
      <c r="D166" s="93" t="str">
        <f t="shared" si="15"/>
        <v/>
      </c>
      <c r="E166" s="93" t="str">
        <f t="shared" si="16"/>
        <v/>
      </c>
      <c r="F166" s="93">
        <f t="shared" si="17"/>
        <v>17</v>
      </c>
      <c r="G166" s="112" t="str">
        <f>IF(AND(L166&gt;0,L166&lt;=STATS!$C$22),1,"")</f>
        <v/>
      </c>
      <c r="I166" s="34">
        <v>165</v>
      </c>
      <c r="J166" s="125">
        <v>45.443489999999997</v>
      </c>
      <c r="K166" s="125">
        <v>-92.132059999999996</v>
      </c>
      <c r="L166" s="10">
        <v>17</v>
      </c>
      <c r="Q166" s="17">
        <v>0</v>
      </c>
      <c r="R166" s="17">
        <v>0</v>
      </c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EY166" s="109"/>
      <c r="EZ166" s="109"/>
      <c r="FA166" s="109"/>
      <c r="FB166" s="109"/>
      <c r="FC166" s="109"/>
    </row>
    <row r="167" spans="1:159">
      <c r="A167" s="93">
        <f t="shared" si="12"/>
        <v>2</v>
      </c>
      <c r="B167" s="93">
        <f t="shared" si="13"/>
        <v>2</v>
      </c>
      <c r="C167" s="93" t="str">
        <f t="shared" si="14"/>
        <v/>
      </c>
      <c r="D167" s="93" t="str">
        <f t="shared" si="15"/>
        <v/>
      </c>
      <c r="E167" s="93" t="str">
        <f t="shared" si="16"/>
        <v/>
      </c>
      <c r="F167" s="93">
        <f t="shared" si="17"/>
        <v>18.5</v>
      </c>
      <c r="G167" s="112" t="str">
        <f>IF(AND(L167&gt;0,L167&lt;=STATS!$C$22),1,"")</f>
        <v/>
      </c>
      <c r="I167" s="34">
        <v>166</v>
      </c>
      <c r="J167" s="125">
        <v>45.443179999999998</v>
      </c>
      <c r="K167" s="125">
        <v>-92.132050000000007</v>
      </c>
      <c r="L167" s="10">
        <v>18.5</v>
      </c>
      <c r="Q167" s="17">
        <v>0</v>
      </c>
      <c r="R167" s="17">
        <v>0</v>
      </c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EY167" s="109"/>
      <c r="EZ167" s="109"/>
      <c r="FA167" s="109"/>
      <c r="FB167" s="109"/>
      <c r="FC167" s="109"/>
    </row>
    <row r="168" spans="1:159">
      <c r="A168" s="93">
        <f t="shared" si="12"/>
        <v>2</v>
      </c>
      <c r="B168" s="93">
        <f t="shared" si="13"/>
        <v>2</v>
      </c>
      <c r="C168" s="93" t="str">
        <f t="shared" si="14"/>
        <v/>
      </c>
      <c r="D168" s="93" t="str">
        <f t="shared" si="15"/>
        <v/>
      </c>
      <c r="E168" s="93" t="str">
        <f t="shared" si="16"/>
        <v/>
      </c>
      <c r="F168" s="93">
        <f t="shared" si="17"/>
        <v>17</v>
      </c>
      <c r="G168" s="112" t="str">
        <f>IF(AND(L168&gt;0,L168&lt;=STATS!$C$22),1,"")</f>
        <v/>
      </c>
      <c r="I168" s="34">
        <v>167</v>
      </c>
      <c r="J168" s="125">
        <v>45.442880000000002</v>
      </c>
      <c r="K168" s="125">
        <v>-92.13203</v>
      </c>
      <c r="L168" s="10">
        <v>17</v>
      </c>
      <c r="Q168" s="17">
        <v>0</v>
      </c>
      <c r="R168" s="17">
        <v>0</v>
      </c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EY168" s="109"/>
      <c r="EZ168" s="109"/>
      <c r="FA168" s="109"/>
      <c r="FB168" s="109"/>
      <c r="FC168" s="109"/>
    </row>
    <row r="169" spans="1:159">
      <c r="A169" s="93">
        <f t="shared" si="12"/>
        <v>2</v>
      </c>
      <c r="B169" s="93">
        <f t="shared" si="13"/>
        <v>2</v>
      </c>
      <c r="C169" s="93" t="str">
        <f t="shared" si="14"/>
        <v/>
      </c>
      <c r="D169" s="93" t="str">
        <f t="shared" si="15"/>
        <v/>
      </c>
      <c r="E169" s="93" t="str">
        <f t="shared" si="16"/>
        <v/>
      </c>
      <c r="F169" s="93">
        <f t="shared" si="17"/>
        <v>11.5</v>
      </c>
      <c r="G169" s="112" t="str">
        <f>IF(AND(L169&gt;0,L169&lt;=STATS!$C$22),1,"")</f>
        <v/>
      </c>
      <c r="I169" s="34">
        <v>168</v>
      </c>
      <c r="J169" s="125">
        <v>45.442570000000003</v>
      </c>
      <c r="K169" s="125">
        <v>-92.132019999999997</v>
      </c>
      <c r="L169" s="10">
        <v>11.5</v>
      </c>
      <c r="M169" s="10" t="s">
        <v>150</v>
      </c>
      <c r="Q169" s="17">
        <v>0</v>
      </c>
      <c r="R169" s="17">
        <v>0</v>
      </c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EY169" s="109"/>
      <c r="EZ169" s="109"/>
      <c r="FA169" s="109"/>
      <c r="FB169" s="109"/>
      <c r="FC169" s="109"/>
    </row>
    <row r="170" spans="1:159">
      <c r="A170" s="93">
        <f t="shared" si="12"/>
        <v>2</v>
      </c>
      <c r="B170" s="93">
        <f t="shared" si="13"/>
        <v>2</v>
      </c>
      <c r="C170" s="93" t="str">
        <f t="shared" si="14"/>
        <v/>
      </c>
      <c r="D170" s="93" t="str">
        <f t="shared" si="15"/>
        <v/>
      </c>
      <c r="E170" s="93" t="str">
        <f t="shared" si="16"/>
        <v/>
      </c>
      <c r="F170" s="93">
        <f t="shared" si="17"/>
        <v>10.5</v>
      </c>
      <c r="G170" s="112" t="str">
        <f>IF(AND(L170&gt;0,L170&lt;=STATS!$C$22),1,"")</f>
        <v/>
      </c>
      <c r="I170" s="34">
        <v>169</v>
      </c>
      <c r="J170" s="125">
        <v>45.442270000000001</v>
      </c>
      <c r="K170" s="125">
        <v>-92.132009999999994</v>
      </c>
      <c r="L170" s="10">
        <v>10.5</v>
      </c>
      <c r="M170" s="10" t="s">
        <v>150</v>
      </c>
      <c r="Q170" s="17">
        <v>0</v>
      </c>
      <c r="R170" s="17">
        <v>0</v>
      </c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EY170" s="109"/>
      <c r="EZ170" s="109"/>
      <c r="FA170" s="109"/>
      <c r="FB170" s="109"/>
      <c r="FC170" s="109"/>
    </row>
    <row r="171" spans="1:159">
      <c r="A171" s="93">
        <f t="shared" si="12"/>
        <v>2</v>
      </c>
      <c r="B171" s="93">
        <f t="shared" si="13"/>
        <v>2</v>
      </c>
      <c r="C171" s="93" t="str">
        <f t="shared" si="14"/>
        <v/>
      </c>
      <c r="D171" s="93" t="str">
        <f t="shared" si="15"/>
        <v/>
      </c>
      <c r="E171" s="93" t="str">
        <f t="shared" si="16"/>
        <v/>
      </c>
      <c r="F171" s="93">
        <f t="shared" si="17"/>
        <v>8.5</v>
      </c>
      <c r="G171" s="112" t="str">
        <f>IF(AND(L171&gt;0,L171&lt;=STATS!$C$22),1,"")</f>
        <v/>
      </c>
      <c r="I171" s="34">
        <v>170</v>
      </c>
      <c r="J171" s="125">
        <v>45.441960000000002</v>
      </c>
      <c r="K171" s="125">
        <v>-92.132000000000005</v>
      </c>
      <c r="L171" s="10">
        <v>8.5</v>
      </c>
      <c r="M171" s="10" t="s">
        <v>150</v>
      </c>
      <c r="Q171" s="17">
        <v>0</v>
      </c>
      <c r="R171" s="17">
        <v>0</v>
      </c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EY171" s="109"/>
      <c r="EZ171" s="109"/>
      <c r="FA171" s="109"/>
      <c r="FB171" s="109"/>
      <c r="FC171" s="109"/>
    </row>
    <row r="172" spans="1:159">
      <c r="A172" s="93">
        <f t="shared" si="12"/>
        <v>2</v>
      </c>
      <c r="B172" s="93">
        <f t="shared" si="13"/>
        <v>2</v>
      </c>
      <c r="C172" s="93" t="str">
        <f t="shared" si="14"/>
        <v/>
      </c>
      <c r="D172" s="93" t="str">
        <f t="shared" si="15"/>
        <v/>
      </c>
      <c r="E172" s="93" t="str">
        <f t="shared" si="16"/>
        <v/>
      </c>
      <c r="F172" s="93">
        <f t="shared" si="17"/>
        <v>6</v>
      </c>
      <c r="G172" s="112" t="str">
        <f>IF(AND(L172&gt;0,L172&lt;=STATS!$C$22),1,"")</f>
        <v/>
      </c>
      <c r="I172" s="34">
        <v>171</v>
      </c>
      <c r="J172" s="125">
        <v>45.441650000000003</v>
      </c>
      <c r="K172" s="125">
        <v>-92.131990000000002</v>
      </c>
      <c r="L172" s="10">
        <v>6</v>
      </c>
      <c r="M172" s="10" t="s">
        <v>151</v>
      </c>
      <c r="Q172" s="17">
        <v>0</v>
      </c>
      <c r="R172" s="17">
        <v>0</v>
      </c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EY172" s="109"/>
      <c r="EZ172" s="109"/>
      <c r="FA172" s="109"/>
      <c r="FB172" s="109"/>
      <c r="FC172" s="109"/>
    </row>
    <row r="173" spans="1:159">
      <c r="A173" s="93">
        <f t="shared" si="12"/>
        <v>2</v>
      </c>
      <c r="B173" s="93">
        <f t="shared" si="13"/>
        <v>2</v>
      </c>
      <c r="C173" s="93" t="str">
        <f t="shared" si="14"/>
        <v/>
      </c>
      <c r="D173" s="93">
        <f t="shared" si="15"/>
        <v>2</v>
      </c>
      <c r="E173" s="93">
        <f t="shared" si="16"/>
        <v>0</v>
      </c>
      <c r="F173" s="93">
        <f t="shared" si="17"/>
        <v>5</v>
      </c>
      <c r="G173" s="112">
        <f>IF(AND(L173&gt;0,L173&lt;=STATS!$C$22),1,"")</f>
        <v>1</v>
      </c>
      <c r="I173" s="34">
        <v>172</v>
      </c>
      <c r="J173" s="125">
        <v>45.447780000000002</v>
      </c>
      <c r="K173" s="125">
        <v>-92.131780000000006</v>
      </c>
      <c r="L173" s="10">
        <v>5</v>
      </c>
      <c r="M173" s="10" t="s">
        <v>152</v>
      </c>
      <c r="Q173" s="17">
        <v>0</v>
      </c>
      <c r="R173" s="17">
        <v>0</v>
      </c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EY173" s="109"/>
      <c r="EZ173" s="109"/>
      <c r="FA173" s="109"/>
      <c r="FB173" s="109"/>
      <c r="FC173" s="109"/>
    </row>
    <row r="174" spans="1:159">
      <c r="A174" s="93">
        <f t="shared" si="12"/>
        <v>2</v>
      </c>
      <c r="B174" s="93">
        <f t="shared" si="13"/>
        <v>2</v>
      </c>
      <c r="C174" s="93" t="str">
        <f t="shared" si="14"/>
        <v/>
      </c>
      <c r="D174" s="93" t="str">
        <f t="shared" si="15"/>
        <v/>
      </c>
      <c r="E174" s="93" t="str">
        <f t="shared" si="16"/>
        <v/>
      </c>
      <c r="F174" s="93">
        <f t="shared" si="17"/>
        <v>12</v>
      </c>
      <c r="G174" s="112" t="str">
        <f>IF(AND(L174&gt;0,L174&lt;=STATS!$C$22),1,"")</f>
        <v/>
      </c>
      <c r="I174" s="34">
        <v>173</v>
      </c>
      <c r="J174" s="125">
        <v>45.447470000000003</v>
      </c>
      <c r="K174" s="125">
        <v>-92.131770000000003</v>
      </c>
      <c r="L174" s="10">
        <v>12</v>
      </c>
      <c r="M174" s="10" t="s">
        <v>152</v>
      </c>
      <c r="Q174" s="17">
        <v>0</v>
      </c>
      <c r="R174" s="17">
        <v>0</v>
      </c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EY174" s="109"/>
      <c r="EZ174" s="109"/>
      <c r="FA174" s="109"/>
      <c r="FB174" s="109"/>
      <c r="FC174" s="109"/>
    </row>
    <row r="175" spans="1:159">
      <c r="A175" s="93">
        <f t="shared" si="12"/>
        <v>2</v>
      </c>
      <c r="B175" s="93">
        <f t="shared" si="13"/>
        <v>2</v>
      </c>
      <c r="C175" s="93" t="str">
        <f t="shared" si="14"/>
        <v/>
      </c>
      <c r="D175" s="93" t="str">
        <f t="shared" si="15"/>
        <v/>
      </c>
      <c r="E175" s="93" t="str">
        <f t="shared" si="16"/>
        <v/>
      </c>
      <c r="F175" s="93">
        <f t="shared" si="17"/>
        <v>22</v>
      </c>
      <c r="G175" s="112" t="str">
        <f>IF(AND(L175&gt;0,L175&lt;=STATS!$C$22),1,"")</f>
        <v/>
      </c>
      <c r="I175" s="34">
        <v>174</v>
      </c>
      <c r="J175" s="125">
        <v>45.44717</v>
      </c>
      <c r="K175" s="125">
        <v>-92.13176</v>
      </c>
      <c r="L175" s="10">
        <v>22</v>
      </c>
      <c r="Q175" s="17">
        <v>0</v>
      </c>
      <c r="R175" s="17">
        <v>0</v>
      </c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EY175" s="109"/>
      <c r="EZ175" s="109"/>
      <c r="FA175" s="109"/>
      <c r="FB175" s="109"/>
      <c r="FC175" s="109"/>
    </row>
    <row r="176" spans="1:159">
      <c r="A176" s="93">
        <f t="shared" si="12"/>
        <v>2</v>
      </c>
      <c r="B176" s="93">
        <f t="shared" si="13"/>
        <v>2</v>
      </c>
      <c r="C176" s="93" t="str">
        <f t="shared" si="14"/>
        <v/>
      </c>
      <c r="D176" s="93" t="str">
        <f t="shared" si="15"/>
        <v/>
      </c>
      <c r="E176" s="93" t="str">
        <f t="shared" si="16"/>
        <v/>
      </c>
      <c r="F176" s="93">
        <f t="shared" si="17"/>
        <v>30</v>
      </c>
      <c r="G176" s="112" t="str">
        <f>IF(AND(L176&gt;0,L176&lt;=STATS!$C$22),1,"")</f>
        <v/>
      </c>
      <c r="I176" s="34">
        <v>175</v>
      </c>
      <c r="J176" s="125">
        <v>45.446860000000001</v>
      </c>
      <c r="K176" s="125">
        <v>-92.131749999999997</v>
      </c>
      <c r="L176" s="10">
        <v>30</v>
      </c>
      <c r="Q176" s="17">
        <v>0</v>
      </c>
      <c r="R176" s="17">
        <v>0</v>
      </c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EY176" s="109"/>
      <c r="EZ176" s="109"/>
      <c r="FA176" s="109"/>
      <c r="FB176" s="109"/>
      <c r="FC176" s="109"/>
    </row>
    <row r="177" spans="1:159">
      <c r="A177" s="93">
        <f t="shared" si="12"/>
        <v>2</v>
      </c>
      <c r="B177" s="93">
        <f t="shared" si="13"/>
        <v>2</v>
      </c>
      <c r="C177" s="93" t="str">
        <f t="shared" si="14"/>
        <v/>
      </c>
      <c r="D177" s="93" t="str">
        <f t="shared" si="15"/>
        <v/>
      </c>
      <c r="E177" s="93" t="str">
        <f t="shared" si="16"/>
        <v/>
      </c>
      <c r="F177" s="93">
        <f t="shared" si="17"/>
        <v>30</v>
      </c>
      <c r="G177" s="112" t="str">
        <f>IF(AND(L177&gt;0,L177&lt;=STATS!$C$22),1,"")</f>
        <v/>
      </c>
      <c r="I177" s="34">
        <v>176</v>
      </c>
      <c r="J177" s="125">
        <v>45.446559999999998</v>
      </c>
      <c r="K177" s="125">
        <v>-92.131739999999994</v>
      </c>
      <c r="L177" s="10">
        <v>30</v>
      </c>
      <c r="Q177" s="17">
        <v>0</v>
      </c>
      <c r="R177" s="17">
        <v>0</v>
      </c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EY177" s="109"/>
      <c r="EZ177" s="109"/>
      <c r="FA177" s="109"/>
      <c r="FB177" s="109"/>
      <c r="FC177" s="109"/>
    </row>
    <row r="178" spans="1:159">
      <c r="A178" s="93">
        <f t="shared" si="12"/>
        <v>2</v>
      </c>
      <c r="B178" s="93">
        <f t="shared" si="13"/>
        <v>2</v>
      </c>
      <c r="C178" s="93" t="str">
        <f t="shared" si="14"/>
        <v/>
      </c>
      <c r="D178" s="93" t="str">
        <f t="shared" si="15"/>
        <v/>
      </c>
      <c r="E178" s="93" t="str">
        <f t="shared" si="16"/>
        <v/>
      </c>
      <c r="F178" s="93">
        <f t="shared" si="17"/>
        <v>25.5</v>
      </c>
      <c r="G178" s="112" t="str">
        <f>IF(AND(L178&gt;0,L178&lt;=STATS!$C$22),1,"")</f>
        <v/>
      </c>
      <c r="I178" s="34">
        <v>177</v>
      </c>
      <c r="J178" s="125">
        <v>45.446249999999999</v>
      </c>
      <c r="K178" s="125">
        <v>-92.131730000000005</v>
      </c>
      <c r="L178" s="10">
        <v>25.5</v>
      </c>
      <c r="Q178" s="17">
        <v>0</v>
      </c>
      <c r="R178" s="17">
        <v>0</v>
      </c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EY178" s="109"/>
      <c r="EZ178" s="109"/>
      <c r="FA178" s="109"/>
      <c r="FB178" s="109"/>
      <c r="FC178" s="109"/>
    </row>
    <row r="179" spans="1:159">
      <c r="A179" s="93">
        <f t="shared" si="12"/>
        <v>2</v>
      </c>
      <c r="B179" s="93">
        <f t="shared" si="13"/>
        <v>2</v>
      </c>
      <c r="C179" s="93" t="str">
        <f t="shared" si="14"/>
        <v/>
      </c>
      <c r="D179" s="93" t="str">
        <f t="shared" si="15"/>
        <v/>
      </c>
      <c r="E179" s="93" t="str">
        <f t="shared" si="16"/>
        <v/>
      </c>
      <c r="F179" s="93">
        <f t="shared" si="17"/>
        <v>20</v>
      </c>
      <c r="G179" s="112" t="str">
        <f>IF(AND(L179&gt;0,L179&lt;=STATS!$C$22),1,"")</f>
        <v/>
      </c>
      <c r="I179" s="34">
        <v>178</v>
      </c>
      <c r="J179" s="125">
        <v>45.44594</v>
      </c>
      <c r="K179" s="125">
        <v>-92.131720000000001</v>
      </c>
      <c r="L179" s="10">
        <v>20</v>
      </c>
      <c r="Q179" s="17">
        <v>0</v>
      </c>
      <c r="R179" s="17">
        <v>0</v>
      </c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EY179" s="109"/>
      <c r="EZ179" s="109"/>
      <c r="FA179" s="109"/>
      <c r="FB179" s="109"/>
      <c r="FC179" s="109"/>
    </row>
    <row r="180" spans="1:159">
      <c r="A180" s="93">
        <f t="shared" si="12"/>
        <v>2</v>
      </c>
      <c r="B180" s="93">
        <f t="shared" si="13"/>
        <v>2</v>
      </c>
      <c r="C180" s="93" t="str">
        <f t="shared" si="14"/>
        <v/>
      </c>
      <c r="D180" s="93" t="str">
        <f t="shared" si="15"/>
        <v/>
      </c>
      <c r="E180" s="93" t="str">
        <f t="shared" si="16"/>
        <v/>
      </c>
      <c r="F180" s="93">
        <f t="shared" si="17"/>
        <v>31</v>
      </c>
      <c r="G180" s="112" t="str">
        <f>IF(AND(L180&gt;0,L180&lt;=STATS!$C$22),1,"")</f>
        <v/>
      </c>
      <c r="I180" s="34">
        <v>179</v>
      </c>
      <c r="J180" s="125">
        <v>45.445639999999997</v>
      </c>
      <c r="K180" s="125">
        <v>-92.131699999999995</v>
      </c>
      <c r="L180" s="10">
        <v>31</v>
      </c>
      <c r="Q180" s="17">
        <v>0</v>
      </c>
      <c r="R180" s="17">
        <v>0</v>
      </c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EY180" s="109"/>
      <c r="EZ180" s="109"/>
      <c r="FA180" s="109"/>
      <c r="FB180" s="109"/>
      <c r="FC180" s="109"/>
    </row>
    <row r="181" spans="1:159">
      <c r="A181" s="93">
        <f t="shared" si="12"/>
        <v>2</v>
      </c>
      <c r="B181" s="93">
        <f t="shared" si="13"/>
        <v>2</v>
      </c>
      <c r="C181" s="93" t="str">
        <f t="shared" si="14"/>
        <v/>
      </c>
      <c r="D181" s="93" t="str">
        <f t="shared" si="15"/>
        <v/>
      </c>
      <c r="E181" s="93" t="str">
        <f t="shared" si="16"/>
        <v/>
      </c>
      <c r="F181" s="93">
        <f t="shared" si="17"/>
        <v>34.5</v>
      </c>
      <c r="G181" s="112" t="str">
        <f>IF(AND(L181&gt;0,L181&lt;=STATS!$C$22),1,"")</f>
        <v/>
      </c>
      <c r="I181" s="34">
        <v>180</v>
      </c>
      <c r="J181" s="125">
        <v>45.445329999999998</v>
      </c>
      <c r="K181" s="125">
        <v>-92.131690000000006</v>
      </c>
      <c r="L181" s="10">
        <v>34.5</v>
      </c>
      <c r="Q181" s="17">
        <v>0</v>
      </c>
      <c r="R181" s="17">
        <v>0</v>
      </c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EY181" s="109"/>
      <c r="EZ181" s="109"/>
      <c r="FA181" s="109"/>
      <c r="FB181" s="109"/>
      <c r="FC181" s="109"/>
    </row>
    <row r="182" spans="1:159">
      <c r="A182" s="93">
        <f t="shared" si="12"/>
        <v>2</v>
      </c>
      <c r="B182" s="93">
        <f t="shared" si="13"/>
        <v>2</v>
      </c>
      <c r="C182" s="93" t="str">
        <f t="shared" si="14"/>
        <v/>
      </c>
      <c r="D182" s="93" t="str">
        <f t="shared" si="15"/>
        <v/>
      </c>
      <c r="E182" s="93" t="str">
        <f t="shared" si="16"/>
        <v/>
      </c>
      <c r="F182" s="93">
        <f t="shared" si="17"/>
        <v>31</v>
      </c>
      <c r="G182" s="112" t="str">
        <f>IF(AND(L182&gt;0,L182&lt;=STATS!$C$22),1,"")</f>
        <v/>
      </c>
      <c r="I182" s="34">
        <v>181</v>
      </c>
      <c r="J182" s="125">
        <v>45.445030000000003</v>
      </c>
      <c r="K182" s="125">
        <v>-92.131680000000003</v>
      </c>
      <c r="L182" s="10">
        <v>31</v>
      </c>
      <c r="Q182" s="17">
        <v>0</v>
      </c>
      <c r="R182" s="17">
        <v>0</v>
      </c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EY182" s="109"/>
      <c r="EZ182" s="109"/>
      <c r="FA182" s="109"/>
      <c r="FB182" s="109"/>
      <c r="FC182" s="109"/>
    </row>
    <row r="183" spans="1:159">
      <c r="A183" s="93">
        <f t="shared" si="12"/>
        <v>2</v>
      </c>
      <c r="B183" s="93">
        <f t="shared" si="13"/>
        <v>2</v>
      </c>
      <c r="C183" s="93" t="str">
        <f t="shared" si="14"/>
        <v/>
      </c>
      <c r="D183" s="93" t="str">
        <f t="shared" si="15"/>
        <v/>
      </c>
      <c r="E183" s="93" t="str">
        <f t="shared" si="16"/>
        <v/>
      </c>
      <c r="F183" s="93">
        <f t="shared" si="17"/>
        <v>18.5</v>
      </c>
      <c r="G183" s="112" t="str">
        <f>IF(AND(L183&gt;0,L183&lt;=STATS!$C$22),1,"")</f>
        <v/>
      </c>
      <c r="I183" s="34">
        <v>182</v>
      </c>
      <c r="J183" s="125">
        <v>45.444719999999997</v>
      </c>
      <c r="K183" s="125">
        <v>-92.13167</v>
      </c>
      <c r="L183" s="10">
        <v>18.5</v>
      </c>
      <c r="Q183" s="17">
        <v>0</v>
      </c>
      <c r="R183" s="17">
        <v>0</v>
      </c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EY183" s="109"/>
      <c r="EZ183" s="109"/>
      <c r="FA183" s="109"/>
      <c r="FB183" s="109"/>
      <c r="FC183" s="109"/>
    </row>
    <row r="184" spans="1:159">
      <c r="A184" s="93">
        <f t="shared" si="12"/>
        <v>2</v>
      </c>
      <c r="B184" s="93">
        <f t="shared" si="13"/>
        <v>2</v>
      </c>
      <c r="C184" s="93" t="str">
        <f t="shared" si="14"/>
        <v/>
      </c>
      <c r="D184" s="93" t="str">
        <f t="shared" si="15"/>
        <v/>
      </c>
      <c r="E184" s="93" t="str">
        <f t="shared" si="16"/>
        <v/>
      </c>
      <c r="F184" s="93">
        <f t="shared" si="17"/>
        <v>11</v>
      </c>
      <c r="G184" s="112" t="str">
        <f>IF(AND(L184&gt;0,L184&lt;=STATS!$C$22),1,"")</f>
        <v/>
      </c>
      <c r="I184" s="34">
        <v>183</v>
      </c>
      <c r="J184" s="125">
        <v>45.444420000000001</v>
      </c>
      <c r="K184" s="125">
        <v>-92.131659999999997</v>
      </c>
      <c r="L184" s="10">
        <v>11</v>
      </c>
      <c r="M184" s="10" t="s">
        <v>152</v>
      </c>
      <c r="Q184" s="17">
        <v>0</v>
      </c>
      <c r="R184" s="17">
        <v>0</v>
      </c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EY184" s="109"/>
      <c r="EZ184" s="109"/>
      <c r="FA184" s="109"/>
      <c r="FB184" s="109"/>
      <c r="FC184" s="109"/>
    </row>
    <row r="185" spans="1:159">
      <c r="A185" s="93">
        <f t="shared" si="12"/>
        <v>2</v>
      </c>
      <c r="B185" s="93">
        <f t="shared" si="13"/>
        <v>2</v>
      </c>
      <c r="C185" s="93" t="str">
        <f t="shared" si="14"/>
        <v/>
      </c>
      <c r="D185" s="93" t="str">
        <f t="shared" si="15"/>
        <v/>
      </c>
      <c r="E185" s="93" t="str">
        <f t="shared" si="16"/>
        <v/>
      </c>
      <c r="F185" s="93">
        <f t="shared" si="17"/>
        <v>13</v>
      </c>
      <c r="G185" s="112" t="str">
        <f>IF(AND(L185&gt;0,L185&lt;=STATS!$C$22),1,"")</f>
        <v/>
      </c>
      <c r="I185" s="34">
        <v>184</v>
      </c>
      <c r="J185" s="125">
        <v>45.444110000000002</v>
      </c>
      <c r="K185" s="125">
        <v>-92.131649999999993</v>
      </c>
      <c r="L185" s="10">
        <v>13</v>
      </c>
      <c r="M185" s="10" t="s">
        <v>150</v>
      </c>
      <c r="Q185" s="17">
        <v>0</v>
      </c>
      <c r="R185" s="17">
        <v>0</v>
      </c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EY185" s="109"/>
      <c r="EZ185" s="109"/>
      <c r="FA185" s="109"/>
      <c r="FB185" s="109"/>
      <c r="FC185" s="109"/>
    </row>
    <row r="186" spans="1:159">
      <c r="A186" s="93">
        <f t="shared" si="12"/>
        <v>2</v>
      </c>
      <c r="B186" s="93">
        <f t="shared" si="13"/>
        <v>2</v>
      </c>
      <c r="C186" s="93" t="str">
        <f t="shared" si="14"/>
        <v/>
      </c>
      <c r="D186" s="93" t="str">
        <f t="shared" si="15"/>
        <v/>
      </c>
      <c r="E186" s="93" t="str">
        <f t="shared" si="16"/>
        <v/>
      </c>
      <c r="F186" s="93">
        <f t="shared" si="17"/>
        <v>16.5</v>
      </c>
      <c r="G186" s="112" t="str">
        <f>IF(AND(L186&gt;0,L186&lt;=STATS!$C$22),1,"")</f>
        <v/>
      </c>
      <c r="I186" s="34">
        <v>185</v>
      </c>
      <c r="J186" s="125">
        <v>45.443800000000003</v>
      </c>
      <c r="K186" s="125">
        <v>-92.131630000000001</v>
      </c>
      <c r="L186" s="10">
        <v>16.5</v>
      </c>
      <c r="M186" s="10" t="s">
        <v>150</v>
      </c>
      <c r="Q186" s="17">
        <v>0</v>
      </c>
      <c r="R186" s="17">
        <v>0</v>
      </c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EY186" s="109"/>
      <c r="EZ186" s="109"/>
      <c r="FA186" s="109"/>
      <c r="FB186" s="109"/>
      <c r="FC186" s="109"/>
    </row>
    <row r="187" spans="1:159">
      <c r="A187" s="93">
        <f t="shared" si="12"/>
        <v>2</v>
      </c>
      <c r="B187" s="93">
        <f t="shared" si="13"/>
        <v>2</v>
      </c>
      <c r="C187" s="93" t="str">
        <f t="shared" si="14"/>
        <v/>
      </c>
      <c r="D187" s="93" t="str">
        <f t="shared" si="15"/>
        <v/>
      </c>
      <c r="E187" s="93" t="str">
        <f t="shared" si="16"/>
        <v/>
      </c>
      <c r="F187" s="93">
        <f t="shared" si="17"/>
        <v>21.5</v>
      </c>
      <c r="G187" s="112" t="str">
        <f>IF(AND(L187&gt;0,L187&lt;=STATS!$C$22),1,"")</f>
        <v/>
      </c>
      <c r="I187" s="34">
        <v>186</v>
      </c>
      <c r="J187" s="125">
        <v>45.4435</v>
      </c>
      <c r="K187" s="125">
        <v>-92.131619999999998</v>
      </c>
      <c r="L187" s="10">
        <v>21.5</v>
      </c>
      <c r="Q187" s="17">
        <v>0</v>
      </c>
      <c r="R187" s="17">
        <v>0</v>
      </c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EY187" s="109"/>
      <c r="EZ187" s="109"/>
      <c r="FA187" s="109"/>
      <c r="FB187" s="109"/>
      <c r="FC187" s="109"/>
    </row>
    <row r="188" spans="1:159">
      <c r="A188" s="93">
        <f t="shared" si="12"/>
        <v>2</v>
      </c>
      <c r="B188" s="93">
        <f t="shared" si="13"/>
        <v>2</v>
      </c>
      <c r="C188" s="93" t="str">
        <f t="shared" si="14"/>
        <v/>
      </c>
      <c r="D188" s="93" t="str">
        <f t="shared" si="15"/>
        <v/>
      </c>
      <c r="E188" s="93" t="str">
        <f t="shared" si="16"/>
        <v/>
      </c>
      <c r="F188" s="93">
        <f t="shared" si="17"/>
        <v>22</v>
      </c>
      <c r="G188" s="112" t="str">
        <f>IF(AND(L188&gt;0,L188&lt;=STATS!$C$22),1,"")</f>
        <v/>
      </c>
      <c r="I188" s="34">
        <v>187</v>
      </c>
      <c r="J188" s="125">
        <v>45.443190000000001</v>
      </c>
      <c r="K188" s="125">
        <v>-92.131609999999995</v>
      </c>
      <c r="L188" s="10">
        <v>22</v>
      </c>
      <c r="Q188" s="17">
        <v>0</v>
      </c>
      <c r="R188" s="17">
        <v>0</v>
      </c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EY188" s="109"/>
      <c r="EZ188" s="109"/>
      <c r="FA188" s="109"/>
      <c r="FB188" s="109"/>
      <c r="FC188" s="109"/>
    </row>
    <row r="189" spans="1:159">
      <c r="A189" s="93">
        <f t="shared" si="12"/>
        <v>2</v>
      </c>
      <c r="B189" s="93">
        <f t="shared" si="13"/>
        <v>2</v>
      </c>
      <c r="C189" s="93" t="str">
        <f t="shared" si="14"/>
        <v/>
      </c>
      <c r="D189" s="93" t="str">
        <f t="shared" si="15"/>
        <v/>
      </c>
      <c r="E189" s="93" t="str">
        <f t="shared" si="16"/>
        <v/>
      </c>
      <c r="F189" s="93">
        <f t="shared" si="17"/>
        <v>21</v>
      </c>
      <c r="G189" s="112" t="str">
        <f>IF(AND(L189&gt;0,L189&lt;=STATS!$C$22),1,"")</f>
        <v/>
      </c>
      <c r="I189" s="34">
        <v>188</v>
      </c>
      <c r="J189" s="125">
        <v>45.442889999999998</v>
      </c>
      <c r="K189" s="125">
        <v>-92.131600000000006</v>
      </c>
      <c r="L189" s="10">
        <v>21</v>
      </c>
      <c r="Q189" s="17">
        <v>0</v>
      </c>
      <c r="R189" s="17">
        <v>0</v>
      </c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EY189" s="109"/>
      <c r="EZ189" s="109"/>
      <c r="FA189" s="109"/>
      <c r="FB189" s="109"/>
      <c r="FC189" s="109"/>
    </row>
    <row r="190" spans="1:159">
      <c r="A190" s="93">
        <f t="shared" si="12"/>
        <v>2</v>
      </c>
      <c r="B190" s="93">
        <f t="shared" si="13"/>
        <v>2</v>
      </c>
      <c r="C190" s="93" t="str">
        <f t="shared" si="14"/>
        <v/>
      </c>
      <c r="D190" s="93" t="str">
        <f t="shared" si="15"/>
        <v/>
      </c>
      <c r="E190" s="93" t="str">
        <f t="shared" si="16"/>
        <v/>
      </c>
      <c r="F190" s="93">
        <f t="shared" si="17"/>
        <v>17.5</v>
      </c>
      <c r="G190" s="112" t="str">
        <f>IF(AND(L190&gt;0,L190&lt;=STATS!$C$22),1,"")</f>
        <v/>
      </c>
      <c r="I190" s="34">
        <v>189</v>
      </c>
      <c r="J190" s="125">
        <v>45.44258</v>
      </c>
      <c r="K190" s="125">
        <v>-92.131590000000003</v>
      </c>
      <c r="L190" s="10">
        <v>17.5</v>
      </c>
      <c r="Q190" s="17">
        <v>0</v>
      </c>
      <c r="R190" s="17">
        <v>0</v>
      </c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EY190" s="109"/>
      <c r="EZ190" s="109"/>
      <c r="FA190" s="109"/>
      <c r="FB190" s="109"/>
      <c r="FC190" s="109"/>
    </row>
    <row r="191" spans="1:159">
      <c r="A191" s="93">
        <f t="shared" si="12"/>
        <v>2</v>
      </c>
      <c r="B191" s="93">
        <f t="shared" si="13"/>
        <v>2</v>
      </c>
      <c r="C191" s="93" t="str">
        <f t="shared" si="14"/>
        <v/>
      </c>
      <c r="D191" s="93" t="str">
        <f t="shared" si="15"/>
        <v/>
      </c>
      <c r="E191" s="93" t="str">
        <f t="shared" si="16"/>
        <v/>
      </c>
      <c r="F191" s="93">
        <f t="shared" si="17"/>
        <v>11.5</v>
      </c>
      <c r="G191" s="112" t="str">
        <f>IF(AND(L191&gt;0,L191&lt;=STATS!$C$22),1,"")</f>
        <v/>
      </c>
      <c r="I191" s="34">
        <v>190</v>
      </c>
      <c r="J191" s="125">
        <v>45.442270000000001</v>
      </c>
      <c r="K191" s="125">
        <v>-92.13158</v>
      </c>
      <c r="L191" s="10">
        <v>11.5</v>
      </c>
      <c r="M191" s="10" t="s">
        <v>150</v>
      </c>
      <c r="Q191" s="17">
        <v>0</v>
      </c>
      <c r="R191" s="17">
        <v>0</v>
      </c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EY191" s="109"/>
      <c r="EZ191" s="109"/>
      <c r="FA191" s="109"/>
      <c r="FB191" s="109"/>
      <c r="FC191" s="109"/>
    </row>
    <row r="192" spans="1:159">
      <c r="A192" s="93">
        <f t="shared" si="12"/>
        <v>2</v>
      </c>
      <c r="B192" s="93">
        <f t="shared" si="13"/>
        <v>2</v>
      </c>
      <c r="C192" s="93" t="str">
        <f t="shared" si="14"/>
        <v/>
      </c>
      <c r="D192" s="93" t="str">
        <f t="shared" si="15"/>
        <v/>
      </c>
      <c r="E192" s="93" t="str">
        <f t="shared" si="16"/>
        <v/>
      </c>
      <c r="F192" s="93">
        <f t="shared" si="17"/>
        <v>9</v>
      </c>
      <c r="G192" s="112" t="str">
        <f>IF(AND(L192&gt;0,L192&lt;=STATS!$C$22),1,"")</f>
        <v/>
      </c>
      <c r="I192" s="34">
        <v>191</v>
      </c>
      <c r="J192" s="125">
        <v>45.441969999999998</v>
      </c>
      <c r="K192" s="125">
        <v>-92.131569999999996</v>
      </c>
      <c r="L192" s="10">
        <v>9</v>
      </c>
      <c r="M192" s="10" t="s">
        <v>150</v>
      </c>
      <c r="Q192" s="17">
        <v>0</v>
      </c>
      <c r="R192" s="17">
        <v>0</v>
      </c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EY192" s="109"/>
      <c r="EZ192" s="109"/>
      <c r="FA192" s="109"/>
      <c r="FB192" s="109"/>
      <c r="FC192" s="109"/>
    </row>
    <row r="193" spans="1:159">
      <c r="A193" s="93">
        <f t="shared" si="12"/>
        <v>2</v>
      </c>
      <c r="B193" s="93">
        <f t="shared" si="13"/>
        <v>2</v>
      </c>
      <c r="C193" s="93" t="str">
        <f t="shared" si="14"/>
        <v/>
      </c>
      <c r="D193" s="93" t="str">
        <f t="shared" si="15"/>
        <v/>
      </c>
      <c r="E193" s="93" t="str">
        <f t="shared" si="16"/>
        <v/>
      </c>
      <c r="F193" s="93">
        <f t="shared" si="17"/>
        <v>6.5</v>
      </c>
      <c r="G193" s="112" t="str">
        <f>IF(AND(L193&gt;0,L193&lt;=STATS!$C$22),1,"")</f>
        <v/>
      </c>
      <c r="I193" s="34">
        <v>192</v>
      </c>
      <c r="J193" s="125">
        <v>45.441659999999999</v>
      </c>
      <c r="K193" s="125">
        <v>-92.131550000000004</v>
      </c>
      <c r="L193" s="10">
        <v>6.5</v>
      </c>
      <c r="M193" s="10" t="s">
        <v>151</v>
      </c>
      <c r="Q193" s="17">
        <v>0</v>
      </c>
      <c r="R193" s="17">
        <v>0</v>
      </c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EY193" s="109"/>
      <c r="EZ193" s="109"/>
      <c r="FA193" s="109"/>
      <c r="FB193" s="109"/>
      <c r="FC193" s="109"/>
    </row>
    <row r="194" spans="1:159">
      <c r="A194" s="93">
        <f t="shared" ref="A194:A257" si="18">COUNT(Q194:EX194,FD194:FL194)</f>
        <v>2</v>
      </c>
      <c r="B194" s="93">
        <f t="shared" ref="B194:B257" si="19">IF(COUNT(Q194:EX194,FD194:FL194)&gt;0,COUNT(Q194:EX194,FD194:FL194),"")</f>
        <v>2</v>
      </c>
      <c r="C194" s="93" t="str">
        <f t="shared" ref="C194:C257" si="20">IF(COUNT(S194:BI194,BK194:BS194,BU194:CA194,CC194:EX194,FD194:FL194)&gt;0,COUNT(S194:BI194,BK194:BS194,BU194:CA194,CC194:EX194,FD194:FL194),"")</f>
        <v/>
      </c>
      <c r="D194" s="93" t="str">
        <f t="shared" ref="D194:D257" si="21">IF(G194=1,COUNT(Q194:EX194,FD194:FL194),"")</f>
        <v/>
      </c>
      <c r="E194" s="93" t="str">
        <f t="shared" ref="E194:E257" si="22">IF(G194=1,COUNT(S194:BI194,BK194:BS194,BU194:CA194,CC194:EX194,FD194:FL194),"")</f>
        <v/>
      </c>
      <c r="F194" s="93">
        <f t="shared" ref="F194:F257" si="23">IF($A194&gt;=1,$L194,"")</f>
        <v>8</v>
      </c>
      <c r="G194" s="112" t="str">
        <f>IF(AND(L194&gt;0,L194&lt;=STATS!$C$22),1,"")</f>
        <v/>
      </c>
      <c r="I194" s="34">
        <v>193</v>
      </c>
      <c r="J194" s="125">
        <v>45.448090000000001</v>
      </c>
      <c r="K194" s="125">
        <v>-92.131360000000001</v>
      </c>
      <c r="L194" s="10">
        <v>8</v>
      </c>
      <c r="M194" s="10" t="s">
        <v>152</v>
      </c>
      <c r="Q194" s="17">
        <v>0</v>
      </c>
      <c r="R194" s="17">
        <v>0</v>
      </c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EY194" s="109"/>
      <c r="EZ194" s="109"/>
      <c r="FA194" s="109"/>
      <c r="FB194" s="109"/>
      <c r="FC194" s="109"/>
    </row>
    <row r="195" spans="1:159">
      <c r="A195" s="93">
        <f t="shared" si="18"/>
        <v>2</v>
      </c>
      <c r="B195" s="93">
        <f t="shared" si="19"/>
        <v>2</v>
      </c>
      <c r="C195" s="93" t="str">
        <f t="shared" si="20"/>
        <v/>
      </c>
      <c r="D195" s="93" t="str">
        <f t="shared" si="21"/>
        <v/>
      </c>
      <c r="E195" s="93" t="str">
        <f t="shared" si="22"/>
        <v/>
      </c>
      <c r="F195" s="93">
        <f t="shared" si="23"/>
        <v>11.5</v>
      </c>
      <c r="G195" s="112" t="str">
        <f>IF(AND(L195&gt;0,L195&lt;=STATS!$C$22),1,"")</f>
        <v/>
      </c>
      <c r="I195" s="34">
        <v>194</v>
      </c>
      <c r="J195" s="125">
        <v>45.447789999999998</v>
      </c>
      <c r="K195" s="125">
        <v>-92.131349999999998</v>
      </c>
      <c r="L195" s="10">
        <v>11.5</v>
      </c>
      <c r="M195" s="10" t="s">
        <v>150</v>
      </c>
      <c r="Q195" s="17">
        <v>0</v>
      </c>
      <c r="R195" s="17">
        <v>0</v>
      </c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EY195" s="109"/>
      <c r="EZ195" s="109"/>
      <c r="FA195" s="109"/>
      <c r="FB195" s="109"/>
      <c r="FC195" s="109"/>
    </row>
    <row r="196" spans="1:159">
      <c r="A196" s="93">
        <f t="shared" si="18"/>
        <v>2</v>
      </c>
      <c r="B196" s="93">
        <f t="shared" si="19"/>
        <v>2</v>
      </c>
      <c r="C196" s="93" t="str">
        <f t="shared" si="20"/>
        <v/>
      </c>
      <c r="D196" s="93" t="str">
        <f t="shared" si="21"/>
        <v/>
      </c>
      <c r="E196" s="93" t="str">
        <f t="shared" si="22"/>
        <v/>
      </c>
      <c r="F196" s="93">
        <f t="shared" si="23"/>
        <v>0</v>
      </c>
      <c r="G196" s="112" t="str">
        <f>IF(AND(L196&gt;0,L196&lt;=STATS!$C$22),1,"")</f>
        <v/>
      </c>
      <c r="I196" s="34">
        <v>195</v>
      </c>
      <c r="J196" s="125">
        <v>45.447479999999999</v>
      </c>
      <c r="K196" s="125">
        <v>-92.131339999999994</v>
      </c>
      <c r="Q196" s="17">
        <v>0</v>
      </c>
      <c r="R196" s="17">
        <v>0</v>
      </c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EY196" s="109"/>
      <c r="EZ196" s="109"/>
      <c r="FA196" s="109"/>
      <c r="FB196" s="109"/>
      <c r="FC196" s="109"/>
    </row>
    <row r="197" spans="1:159">
      <c r="A197" s="93">
        <f t="shared" si="18"/>
        <v>2</v>
      </c>
      <c r="B197" s="93">
        <f t="shared" si="19"/>
        <v>2</v>
      </c>
      <c r="C197" s="93" t="str">
        <f t="shared" si="20"/>
        <v/>
      </c>
      <c r="D197" s="93" t="str">
        <f t="shared" si="21"/>
        <v/>
      </c>
      <c r="E197" s="93" t="str">
        <f t="shared" si="22"/>
        <v/>
      </c>
      <c r="F197" s="93">
        <f t="shared" si="23"/>
        <v>0</v>
      </c>
      <c r="G197" s="112" t="str">
        <f>IF(AND(L197&gt;0,L197&lt;=STATS!$C$22),1,"")</f>
        <v/>
      </c>
      <c r="I197" s="34">
        <v>196</v>
      </c>
      <c r="J197" s="125">
        <v>45.447180000000003</v>
      </c>
      <c r="K197" s="125">
        <v>-92.131330000000005</v>
      </c>
      <c r="Q197" s="17">
        <v>0</v>
      </c>
      <c r="R197" s="17">
        <v>0</v>
      </c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EY197" s="109"/>
      <c r="EZ197" s="109"/>
      <c r="FA197" s="109"/>
      <c r="FB197" s="109"/>
      <c r="FC197" s="109"/>
    </row>
    <row r="198" spans="1:159">
      <c r="A198" s="93">
        <f t="shared" si="18"/>
        <v>2</v>
      </c>
      <c r="B198" s="93">
        <f t="shared" si="19"/>
        <v>2</v>
      </c>
      <c r="C198" s="93" t="str">
        <f t="shared" si="20"/>
        <v/>
      </c>
      <c r="D198" s="93" t="str">
        <f t="shared" si="21"/>
        <v/>
      </c>
      <c r="E198" s="93" t="str">
        <f t="shared" si="22"/>
        <v/>
      </c>
      <c r="F198" s="93">
        <f t="shared" si="23"/>
        <v>0</v>
      </c>
      <c r="G198" s="112" t="str">
        <f>IF(AND(L198&gt;0,L198&lt;=STATS!$C$22),1,"")</f>
        <v/>
      </c>
      <c r="I198" s="34">
        <v>197</v>
      </c>
      <c r="J198" s="125">
        <v>45.446869999999997</v>
      </c>
      <c r="K198" s="125">
        <v>-92.131320000000002</v>
      </c>
      <c r="Q198" s="17">
        <v>0</v>
      </c>
      <c r="R198" s="17">
        <v>0</v>
      </c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EY198" s="109"/>
      <c r="EZ198" s="109"/>
      <c r="FA198" s="109"/>
      <c r="FB198" s="109"/>
      <c r="FC198" s="109"/>
    </row>
    <row r="199" spans="1:159">
      <c r="A199" s="93">
        <f t="shared" si="18"/>
        <v>2</v>
      </c>
      <c r="B199" s="93">
        <f t="shared" si="19"/>
        <v>2</v>
      </c>
      <c r="C199" s="93" t="str">
        <f t="shared" si="20"/>
        <v/>
      </c>
      <c r="D199" s="93" t="str">
        <f t="shared" si="21"/>
        <v/>
      </c>
      <c r="E199" s="93" t="str">
        <f t="shared" si="22"/>
        <v/>
      </c>
      <c r="F199" s="93">
        <f t="shared" si="23"/>
        <v>0</v>
      </c>
      <c r="G199" s="112" t="str">
        <f>IF(AND(L199&gt;0,L199&lt;=STATS!$C$22),1,"")</f>
        <v/>
      </c>
      <c r="I199" s="34">
        <v>198</v>
      </c>
      <c r="J199" s="125">
        <v>45.446559999999998</v>
      </c>
      <c r="K199" s="125">
        <v>-92.131299999999996</v>
      </c>
      <c r="Q199" s="17">
        <v>0</v>
      </c>
      <c r="R199" s="17">
        <v>0</v>
      </c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EY199" s="109"/>
      <c r="EZ199" s="109"/>
      <c r="FA199" s="109"/>
      <c r="FB199" s="109"/>
      <c r="FC199" s="109"/>
    </row>
    <row r="200" spans="1:159">
      <c r="A200" s="93">
        <f t="shared" si="18"/>
        <v>2</v>
      </c>
      <c r="B200" s="93">
        <f t="shared" si="19"/>
        <v>2</v>
      </c>
      <c r="C200" s="93" t="str">
        <f t="shared" si="20"/>
        <v/>
      </c>
      <c r="D200" s="93" t="str">
        <f t="shared" si="21"/>
        <v/>
      </c>
      <c r="E200" s="93" t="str">
        <f t="shared" si="22"/>
        <v/>
      </c>
      <c r="F200" s="93">
        <f t="shared" si="23"/>
        <v>0</v>
      </c>
      <c r="G200" s="112" t="str">
        <f>IF(AND(L200&gt;0,L200&lt;=STATS!$C$22),1,"")</f>
        <v/>
      </c>
      <c r="I200" s="34">
        <v>199</v>
      </c>
      <c r="J200" s="125">
        <v>45.446260000000002</v>
      </c>
      <c r="K200" s="125">
        <v>-92.131290000000007</v>
      </c>
      <c r="Q200" s="17">
        <v>0</v>
      </c>
      <c r="R200" s="17">
        <v>0</v>
      </c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EY200" s="109"/>
      <c r="EZ200" s="109"/>
      <c r="FA200" s="109"/>
      <c r="FB200" s="109"/>
      <c r="FC200" s="109"/>
    </row>
    <row r="201" spans="1:159">
      <c r="A201" s="93">
        <f t="shared" si="18"/>
        <v>2</v>
      </c>
      <c r="B201" s="93">
        <f t="shared" si="19"/>
        <v>2</v>
      </c>
      <c r="C201" s="93" t="str">
        <f t="shared" si="20"/>
        <v/>
      </c>
      <c r="D201" s="93" t="str">
        <f t="shared" si="21"/>
        <v/>
      </c>
      <c r="E201" s="93" t="str">
        <f t="shared" si="22"/>
        <v/>
      </c>
      <c r="F201" s="93">
        <f t="shared" si="23"/>
        <v>0</v>
      </c>
      <c r="G201" s="112" t="str">
        <f>IF(AND(L201&gt;0,L201&lt;=STATS!$C$22),1,"")</f>
        <v/>
      </c>
      <c r="I201" s="34">
        <v>200</v>
      </c>
      <c r="J201" s="125">
        <v>45.445950000000003</v>
      </c>
      <c r="K201" s="125">
        <v>-92.131280000000004</v>
      </c>
      <c r="Q201" s="17">
        <v>0</v>
      </c>
      <c r="R201" s="17">
        <v>0</v>
      </c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EY201" s="109"/>
      <c r="EZ201" s="109"/>
      <c r="FA201" s="109"/>
      <c r="FB201" s="109"/>
      <c r="FC201" s="109"/>
    </row>
    <row r="202" spans="1:159">
      <c r="A202" s="93">
        <f t="shared" si="18"/>
        <v>2</v>
      </c>
      <c r="B202" s="93">
        <f t="shared" si="19"/>
        <v>2</v>
      </c>
      <c r="C202" s="93" t="str">
        <f t="shared" si="20"/>
        <v/>
      </c>
      <c r="D202" s="93" t="str">
        <f t="shared" si="21"/>
        <v/>
      </c>
      <c r="E202" s="93" t="str">
        <f t="shared" si="22"/>
        <v/>
      </c>
      <c r="F202" s="93">
        <f t="shared" si="23"/>
        <v>0</v>
      </c>
      <c r="G202" s="112" t="str">
        <f>IF(AND(L202&gt;0,L202&lt;=STATS!$C$22),1,"")</f>
        <v/>
      </c>
      <c r="I202" s="34">
        <v>201</v>
      </c>
      <c r="J202" s="125">
        <v>45.445650000000001</v>
      </c>
      <c r="K202" s="125">
        <v>-92.131270000000001</v>
      </c>
      <c r="Q202" s="17">
        <v>0</v>
      </c>
      <c r="R202" s="17">
        <v>0</v>
      </c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EY202" s="109"/>
      <c r="EZ202" s="109"/>
      <c r="FA202" s="109"/>
      <c r="FB202" s="109"/>
      <c r="FC202" s="109"/>
    </row>
    <row r="203" spans="1:159">
      <c r="A203" s="93">
        <f t="shared" si="18"/>
        <v>2</v>
      </c>
      <c r="B203" s="93">
        <f t="shared" si="19"/>
        <v>2</v>
      </c>
      <c r="C203" s="93" t="str">
        <f t="shared" si="20"/>
        <v/>
      </c>
      <c r="D203" s="93" t="str">
        <f t="shared" si="21"/>
        <v/>
      </c>
      <c r="E203" s="93" t="str">
        <f t="shared" si="22"/>
        <v/>
      </c>
      <c r="F203" s="93">
        <f t="shared" si="23"/>
        <v>0</v>
      </c>
      <c r="G203" s="112" t="str">
        <f>IF(AND(L203&gt;0,L203&lt;=STATS!$C$22),1,"")</f>
        <v/>
      </c>
      <c r="I203" s="34">
        <v>202</v>
      </c>
      <c r="J203" s="125">
        <v>45.445340000000002</v>
      </c>
      <c r="K203" s="125">
        <v>-92.131259999999997</v>
      </c>
      <c r="Q203" s="17">
        <v>0</v>
      </c>
      <c r="R203" s="17">
        <v>0</v>
      </c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EY203" s="109"/>
      <c r="EZ203" s="109"/>
      <c r="FA203" s="109"/>
      <c r="FB203" s="109"/>
      <c r="FC203" s="109"/>
    </row>
    <row r="204" spans="1:159">
      <c r="A204" s="93">
        <f t="shared" si="18"/>
        <v>2</v>
      </c>
      <c r="B204" s="93">
        <f t="shared" si="19"/>
        <v>2</v>
      </c>
      <c r="C204" s="93" t="str">
        <f t="shared" si="20"/>
        <v/>
      </c>
      <c r="D204" s="93" t="str">
        <f t="shared" si="21"/>
        <v/>
      </c>
      <c r="E204" s="93" t="str">
        <f t="shared" si="22"/>
        <v/>
      </c>
      <c r="F204" s="93">
        <f t="shared" si="23"/>
        <v>0</v>
      </c>
      <c r="G204" s="112" t="str">
        <f>IF(AND(L204&gt;0,L204&lt;=STATS!$C$22),1,"")</f>
        <v/>
      </c>
      <c r="I204" s="34">
        <v>203</v>
      </c>
      <c r="J204" s="125">
        <v>45.445039999999999</v>
      </c>
      <c r="K204" s="125">
        <v>-92.131249999999994</v>
      </c>
      <c r="Q204" s="17">
        <v>0</v>
      </c>
      <c r="R204" s="17">
        <v>0</v>
      </c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EY204" s="109"/>
      <c r="EZ204" s="109"/>
      <c r="FA204" s="109"/>
      <c r="FB204" s="109"/>
      <c r="FC204" s="109"/>
    </row>
    <row r="205" spans="1:159">
      <c r="A205" s="93">
        <f t="shared" si="18"/>
        <v>2</v>
      </c>
      <c r="B205" s="93">
        <f t="shared" si="19"/>
        <v>2</v>
      </c>
      <c r="C205" s="93" t="str">
        <f t="shared" si="20"/>
        <v/>
      </c>
      <c r="D205" s="93" t="str">
        <f t="shared" si="21"/>
        <v/>
      </c>
      <c r="E205" s="93" t="str">
        <f t="shared" si="22"/>
        <v/>
      </c>
      <c r="F205" s="93">
        <f t="shared" si="23"/>
        <v>0</v>
      </c>
      <c r="G205" s="112" t="str">
        <f>IF(AND(L205&gt;0,L205&lt;=STATS!$C$22),1,"")</f>
        <v/>
      </c>
      <c r="I205" s="34">
        <v>204</v>
      </c>
      <c r="J205" s="125">
        <v>45.44473</v>
      </c>
      <c r="K205" s="125">
        <v>-92.131240000000005</v>
      </c>
      <c r="O205" s="122"/>
      <c r="Q205" s="17">
        <v>0</v>
      </c>
      <c r="R205" s="17">
        <v>0</v>
      </c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EY205" s="109"/>
      <c r="EZ205" s="109"/>
      <c r="FA205" s="109"/>
      <c r="FB205" s="109"/>
      <c r="FC205" s="109"/>
    </row>
    <row r="206" spans="1:159">
      <c r="A206" s="93">
        <f t="shared" si="18"/>
        <v>2</v>
      </c>
      <c r="B206" s="93">
        <f t="shared" si="19"/>
        <v>2</v>
      </c>
      <c r="C206" s="93" t="str">
        <f t="shared" si="20"/>
        <v/>
      </c>
      <c r="D206" s="93" t="str">
        <f t="shared" si="21"/>
        <v/>
      </c>
      <c r="E206" s="93" t="str">
        <f t="shared" si="22"/>
        <v/>
      </c>
      <c r="F206" s="93">
        <f t="shared" si="23"/>
        <v>17</v>
      </c>
      <c r="G206" s="112" t="str">
        <f>IF(AND(L206&gt;0,L206&lt;=STATS!$C$22),1,"")</f>
        <v/>
      </c>
      <c r="I206" s="34">
        <v>205</v>
      </c>
      <c r="J206" s="125">
        <v>45.444420000000001</v>
      </c>
      <c r="K206" s="125">
        <v>-92.131219999999999</v>
      </c>
      <c r="L206" s="10">
        <v>17</v>
      </c>
      <c r="M206" s="10" t="s">
        <v>152</v>
      </c>
      <c r="Q206" s="17">
        <v>0</v>
      </c>
      <c r="R206" s="17">
        <v>0</v>
      </c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EY206" s="109"/>
      <c r="EZ206" s="109"/>
      <c r="FA206" s="109"/>
      <c r="FB206" s="109"/>
      <c r="FC206" s="109"/>
    </row>
    <row r="207" spans="1:159">
      <c r="A207" s="93">
        <f t="shared" si="18"/>
        <v>2</v>
      </c>
      <c r="B207" s="93">
        <f t="shared" si="19"/>
        <v>2</v>
      </c>
      <c r="C207" s="93" t="str">
        <f t="shared" si="20"/>
        <v/>
      </c>
      <c r="D207" s="93" t="str">
        <f t="shared" si="21"/>
        <v/>
      </c>
      <c r="E207" s="93" t="str">
        <f t="shared" si="22"/>
        <v/>
      </c>
      <c r="F207" s="93">
        <f t="shared" si="23"/>
        <v>14</v>
      </c>
      <c r="G207" s="112" t="str">
        <f>IF(AND(L207&gt;0,L207&lt;=STATS!$C$22),1,"")</f>
        <v/>
      </c>
      <c r="I207" s="34">
        <v>206</v>
      </c>
      <c r="J207" s="125">
        <v>45.444119999999998</v>
      </c>
      <c r="K207" s="125">
        <v>-92.131209999999996</v>
      </c>
      <c r="L207" s="10">
        <v>14</v>
      </c>
      <c r="M207" s="10" t="s">
        <v>151</v>
      </c>
      <c r="Q207" s="17">
        <v>0</v>
      </c>
      <c r="R207" s="17">
        <v>0</v>
      </c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EY207" s="109"/>
      <c r="EZ207" s="109"/>
      <c r="FA207" s="109"/>
      <c r="FB207" s="109"/>
      <c r="FC207" s="109"/>
    </row>
    <row r="208" spans="1:159">
      <c r="A208" s="93">
        <f t="shared" si="18"/>
        <v>2</v>
      </c>
      <c r="B208" s="93">
        <f t="shared" si="19"/>
        <v>2</v>
      </c>
      <c r="C208" s="93" t="str">
        <f t="shared" si="20"/>
        <v/>
      </c>
      <c r="D208" s="93" t="str">
        <f t="shared" si="21"/>
        <v/>
      </c>
      <c r="E208" s="93" t="str">
        <f t="shared" si="22"/>
        <v/>
      </c>
      <c r="F208" s="93">
        <f t="shared" si="23"/>
        <v>21</v>
      </c>
      <c r="G208" s="112" t="str">
        <f>IF(AND(L208&gt;0,L208&lt;=STATS!$C$22),1,"")</f>
        <v/>
      </c>
      <c r="I208" s="34">
        <v>207</v>
      </c>
      <c r="J208" s="125">
        <v>45.443809999999999</v>
      </c>
      <c r="K208" s="125">
        <v>-92.131200000000007</v>
      </c>
      <c r="L208" s="10">
        <v>21</v>
      </c>
      <c r="O208" s="123"/>
      <c r="Q208" s="17">
        <v>0</v>
      </c>
      <c r="R208" s="17">
        <v>0</v>
      </c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EY208" s="109"/>
      <c r="EZ208" s="109"/>
      <c r="FA208" s="109"/>
      <c r="FB208" s="109"/>
      <c r="FC208" s="109"/>
    </row>
    <row r="209" spans="1:159">
      <c r="A209" s="93">
        <f t="shared" si="18"/>
        <v>2</v>
      </c>
      <c r="B209" s="93">
        <f t="shared" si="19"/>
        <v>2</v>
      </c>
      <c r="C209" s="93" t="str">
        <f t="shared" si="20"/>
        <v/>
      </c>
      <c r="D209" s="93" t="str">
        <f t="shared" si="21"/>
        <v/>
      </c>
      <c r="E209" s="93" t="str">
        <f t="shared" si="22"/>
        <v/>
      </c>
      <c r="F209" s="93">
        <f t="shared" si="23"/>
        <v>24.5</v>
      </c>
      <c r="G209" s="112" t="str">
        <f>IF(AND(L209&gt;0,L209&lt;=STATS!$C$22),1,"")</f>
        <v/>
      </c>
      <c r="I209" s="34">
        <v>208</v>
      </c>
      <c r="J209" s="125">
        <v>45.443510000000003</v>
      </c>
      <c r="K209" s="125">
        <v>-92.131190000000004</v>
      </c>
      <c r="L209" s="10">
        <v>24.5</v>
      </c>
      <c r="Q209" s="17">
        <v>0</v>
      </c>
      <c r="R209" s="17">
        <v>0</v>
      </c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EY209" s="109"/>
      <c r="EZ209" s="109"/>
      <c r="FA209" s="109"/>
      <c r="FB209" s="109"/>
      <c r="FC209" s="109"/>
    </row>
    <row r="210" spans="1:159">
      <c r="A210" s="93">
        <f t="shared" si="18"/>
        <v>2</v>
      </c>
      <c r="B210" s="93">
        <f t="shared" si="19"/>
        <v>2</v>
      </c>
      <c r="C210" s="93" t="str">
        <f t="shared" si="20"/>
        <v/>
      </c>
      <c r="D210" s="93" t="str">
        <f t="shared" si="21"/>
        <v/>
      </c>
      <c r="E210" s="93" t="str">
        <f t="shared" si="22"/>
        <v/>
      </c>
      <c r="F210" s="93">
        <f t="shared" si="23"/>
        <v>24.5</v>
      </c>
      <c r="G210" s="112" t="str">
        <f>IF(AND(L210&gt;0,L210&lt;=STATS!$C$22),1,"")</f>
        <v/>
      </c>
      <c r="I210" s="34">
        <v>209</v>
      </c>
      <c r="J210" s="125">
        <v>45.443199999999997</v>
      </c>
      <c r="K210" s="125">
        <v>-92.131180000000001</v>
      </c>
      <c r="L210" s="10">
        <v>24.5</v>
      </c>
      <c r="Q210" s="17">
        <v>0</v>
      </c>
      <c r="R210" s="17">
        <v>0</v>
      </c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EY210" s="109"/>
      <c r="EZ210" s="109"/>
      <c r="FA210" s="109"/>
      <c r="FB210" s="109"/>
      <c r="FC210" s="109"/>
    </row>
    <row r="211" spans="1:159">
      <c r="A211" s="93">
        <f t="shared" si="18"/>
        <v>2</v>
      </c>
      <c r="B211" s="93">
        <f t="shared" si="19"/>
        <v>2</v>
      </c>
      <c r="C211" s="93" t="str">
        <f t="shared" si="20"/>
        <v/>
      </c>
      <c r="D211" s="93" t="str">
        <f t="shared" si="21"/>
        <v/>
      </c>
      <c r="E211" s="93" t="str">
        <f t="shared" si="22"/>
        <v/>
      </c>
      <c r="F211" s="93">
        <f t="shared" si="23"/>
        <v>22.5</v>
      </c>
      <c r="G211" s="112" t="str">
        <f>IF(AND(L211&gt;0,L211&lt;=STATS!$C$22),1,"")</f>
        <v/>
      </c>
      <c r="I211" s="34">
        <v>210</v>
      </c>
      <c r="J211" s="125">
        <v>45.442889999999998</v>
      </c>
      <c r="K211" s="125">
        <v>-92.131169999999997</v>
      </c>
      <c r="L211" s="10">
        <v>22.5</v>
      </c>
      <c r="Q211" s="17">
        <v>0</v>
      </c>
      <c r="R211" s="17">
        <v>0</v>
      </c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EY211" s="109"/>
      <c r="EZ211" s="109"/>
      <c r="FA211" s="109"/>
      <c r="FB211" s="109"/>
      <c r="FC211" s="109"/>
    </row>
    <row r="212" spans="1:159">
      <c r="A212" s="93">
        <f t="shared" si="18"/>
        <v>2</v>
      </c>
      <c r="B212" s="93">
        <f t="shared" si="19"/>
        <v>2</v>
      </c>
      <c r="C212" s="93" t="str">
        <f t="shared" si="20"/>
        <v/>
      </c>
      <c r="D212" s="93" t="str">
        <f t="shared" si="21"/>
        <v/>
      </c>
      <c r="E212" s="93" t="str">
        <f t="shared" si="22"/>
        <v/>
      </c>
      <c r="F212" s="93">
        <f t="shared" si="23"/>
        <v>19</v>
      </c>
      <c r="G212" s="112" t="str">
        <f>IF(AND(L212&gt;0,L212&lt;=STATS!$C$22),1,"")</f>
        <v/>
      </c>
      <c r="I212" s="34">
        <v>211</v>
      </c>
      <c r="J212" s="125">
        <v>45.442590000000003</v>
      </c>
      <c r="K212" s="125">
        <v>-92.131150000000005</v>
      </c>
      <c r="L212" s="10">
        <v>19</v>
      </c>
      <c r="Q212" s="17">
        <v>0</v>
      </c>
      <c r="R212" s="17">
        <v>0</v>
      </c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EY212" s="109"/>
      <c r="EZ212" s="109"/>
      <c r="FA212" s="109"/>
      <c r="FB212" s="109"/>
      <c r="FC212" s="109"/>
    </row>
    <row r="213" spans="1:159">
      <c r="A213" s="93">
        <f t="shared" si="18"/>
        <v>2</v>
      </c>
      <c r="B213" s="93">
        <f t="shared" si="19"/>
        <v>2</v>
      </c>
      <c r="C213" s="93" t="str">
        <f t="shared" si="20"/>
        <v/>
      </c>
      <c r="D213" s="93" t="str">
        <f t="shared" si="21"/>
        <v/>
      </c>
      <c r="E213" s="93" t="str">
        <f t="shared" si="22"/>
        <v/>
      </c>
      <c r="F213" s="93">
        <f t="shared" si="23"/>
        <v>12</v>
      </c>
      <c r="G213" s="112" t="str">
        <f>IF(AND(L213&gt;0,L213&lt;=STATS!$C$22),1,"")</f>
        <v/>
      </c>
      <c r="I213" s="34">
        <v>212</v>
      </c>
      <c r="J213" s="125">
        <v>45.442279999999997</v>
      </c>
      <c r="K213" s="125">
        <v>-92.131140000000002</v>
      </c>
      <c r="L213" s="10">
        <v>12</v>
      </c>
      <c r="M213" s="10" t="s">
        <v>150</v>
      </c>
      <c r="Q213" s="17">
        <v>0</v>
      </c>
      <c r="R213" s="17">
        <v>0</v>
      </c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EY213" s="109"/>
      <c r="EZ213" s="109"/>
      <c r="FA213" s="109"/>
      <c r="FB213" s="109"/>
      <c r="FC213" s="109"/>
    </row>
    <row r="214" spans="1:159">
      <c r="A214" s="93">
        <f t="shared" si="18"/>
        <v>2</v>
      </c>
      <c r="B214" s="93">
        <f t="shared" si="19"/>
        <v>2</v>
      </c>
      <c r="C214" s="93" t="str">
        <f t="shared" si="20"/>
        <v/>
      </c>
      <c r="D214" s="93" t="str">
        <f t="shared" si="21"/>
        <v/>
      </c>
      <c r="E214" s="93" t="str">
        <f t="shared" si="22"/>
        <v/>
      </c>
      <c r="F214" s="93">
        <f t="shared" si="23"/>
        <v>9.5</v>
      </c>
      <c r="G214" s="112" t="str">
        <f>IF(AND(L214&gt;0,L214&lt;=STATS!$C$22),1,"")</f>
        <v/>
      </c>
      <c r="I214" s="34">
        <v>213</v>
      </c>
      <c r="J214" s="125">
        <v>45.441980000000001</v>
      </c>
      <c r="K214" s="125">
        <v>-92.131129999999999</v>
      </c>
      <c r="L214" s="10">
        <v>9.5</v>
      </c>
      <c r="M214" s="10" t="s">
        <v>150</v>
      </c>
      <c r="Q214" s="17">
        <v>0</v>
      </c>
      <c r="R214" s="17">
        <v>0</v>
      </c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EY214" s="109"/>
      <c r="EZ214" s="109"/>
      <c r="FA214" s="109"/>
      <c r="FB214" s="109"/>
      <c r="FC214" s="109"/>
    </row>
    <row r="215" spans="1:159">
      <c r="A215" s="93">
        <f t="shared" si="18"/>
        <v>2</v>
      </c>
      <c r="B215" s="93">
        <f t="shared" si="19"/>
        <v>2</v>
      </c>
      <c r="C215" s="93" t="str">
        <f t="shared" si="20"/>
        <v/>
      </c>
      <c r="D215" s="93" t="str">
        <f t="shared" si="21"/>
        <v/>
      </c>
      <c r="E215" s="93" t="str">
        <f t="shared" si="22"/>
        <v/>
      </c>
      <c r="F215" s="93">
        <f t="shared" si="23"/>
        <v>7</v>
      </c>
      <c r="G215" s="112" t="str">
        <f>IF(AND(L215&gt;0,L215&lt;=STATS!$C$22),1,"")</f>
        <v/>
      </c>
      <c r="I215" s="34">
        <v>214</v>
      </c>
      <c r="J215" s="125">
        <v>45.441670000000002</v>
      </c>
      <c r="K215" s="125">
        <v>-92.131119999999996</v>
      </c>
      <c r="L215" s="10">
        <v>7</v>
      </c>
      <c r="M215" s="10" t="s">
        <v>150</v>
      </c>
      <c r="Q215" s="17">
        <v>0</v>
      </c>
      <c r="R215" s="17">
        <v>0</v>
      </c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EY215" s="109"/>
      <c r="EZ215" s="109"/>
      <c r="FA215" s="109"/>
      <c r="FB215" s="109"/>
      <c r="FC215" s="109"/>
    </row>
    <row r="216" spans="1:159">
      <c r="A216" s="93">
        <f t="shared" si="18"/>
        <v>2</v>
      </c>
      <c r="B216" s="93">
        <f t="shared" si="19"/>
        <v>2</v>
      </c>
      <c r="C216" s="93" t="str">
        <f t="shared" si="20"/>
        <v/>
      </c>
      <c r="D216" s="93" t="str">
        <f t="shared" si="21"/>
        <v/>
      </c>
      <c r="E216" s="93" t="str">
        <f t="shared" si="22"/>
        <v/>
      </c>
      <c r="F216" s="93">
        <f t="shared" si="23"/>
        <v>6.5</v>
      </c>
      <c r="G216" s="112" t="str">
        <f>IF(AND(L216&gt;0,L216&lt;=STATS!$C$22),1,"")</f>
        <v/>
      </c>
      <c r="I216" s="34">
        <v>215</v>
      </c>
      <c r="J216" s="125">
        <v>45.448410000000003</v>
      </c>
      <c r="K216" s="125">
        <v>-92.130939999999995</v>
      </c>
      <c r="L216" s="10">
        <v>6.5</v>
      </c>
      <c r="M216" s="10" t="s">
        <v>151</v>
      </c>
      <c r="Q216" s="17">
        <v>0</v>
      </c>
      <c r="R216" s="17">
        <v>0</v>
      </c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EY216" s="109"/>
      <c r="EZ216" s="109"/>
      <c r="FA216" s="109"/>
      <c r="FB216" s="109"/>
      <c r="FC216" s="109"/>
    </row>
    <row r="217" spans="1:159">
      <c r="A217" s="93">
        <f t="shared" si="18"/>
        <v>2</v>
      </c>
      <c r="B217" s="93">
        <f t="shared" si="19"/>
        <v>2</v>
      </c>
      <c r="C217" s="93" t="str">
        <f t="shared" si="20"/>
        <v/>
      </c>
      <c r="D217" s="93" t="str">
        <f t="shared" si="21"/>
        <v/>
      </c>
      <c r="E217" s="93" t="str">
        <f t="shared" si="22"/>
        <v/>
      </c>
      <c r="F217" s="93">
        <f t="shared" si="23"/>
        <v>13</v>
      </c>
      <c r="G217" s="112" t="str">
        <f>IF(AND(L217&gt;0,L217&lt;=STATS!$C$22),1,"")</f>
        <v/>
      </c>
      <c r="I217" s="34">
        <v>216</v>
      </c>
      <c r="J217" s="125">
        <v>45.448099999999997</v>
      </c>
      <c r="K217" s="125">
        <v>-92.130930000000006</v>
      </c>
      <c r="L217" s="10">
        <v>13</v>
      </c>
      <c r="M217" s="10" t="s">
        <v>150</v>
      </c>
      <c r="Q217" s="17">
        <v>0</v>
      </c>
      <c r="R217" s="17">
        <v>0</v>
      </c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EY217" s="109"/>
      <c r="EZ217" s="109"/>
      <c r="FA217" s="109"/>
      <c r="FB217" s="109"/>
      <c r="FC217" s="109"/>
    </row>
    <row r="218" spans="1:159">
      <c r="A218" s="93">
        <f t="shared" si="18"/>
        <v>2</v>
      </c>
      <c r="B218" s="93">
        <f t="shared" si="19"/>
        <v>2</v>
      </c>
      <c r="C218" s="93" t="str">
        <f t="shared" si="20"/>
        <v/>
      </c>
      <c r="D218" s="93" t="str">
        <f t="shared" si="21"/>
        <v/>
      </c>
      <c r="E218" s="93" t="str">
        <f t="shared" si="22"/>
        <v/>
      </c>
      <c r="F218" s="93">
        <f t="shared" si="23"/>
        <v>0</v>
      </c>
      <c r="G218" s="112" t="str">
        <f>IF(AND(L218&gt;0,L218&lt;=STATS!$C$22),1,"")</f>
        <v/>
      </c>
      <c r="I218" s="34">
        <v>217</v>
      </c>
      <c r="J218" s="125">
        <v>45.447800000000001</v>
      </c>
      <c r="K218" s="125">
        <v>-92.130920000000003</v>
      </c>
      <c r="Q218" s="17">
        <v>0</v>
      </c>
      <c r="R218" s="17">
        <v>0</v>
      </c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EY218" s="109"/>
      <c r="EZ218" s="109"/>
      <c r="FA218" s="109"/>
      <c r="FB218" s="109"/>
      <c r="FC218" s="109"/>
    </row>
    <row r="219" spans="1:159">
      <c r="A219" s="93">
        <f t="shared" si="18"/>
        <v>2</v>
      </c>
      <c r="B219" s="93">
        <f t="shared" si="19"/>
        <v>2</v>
      </c>
      <c r="C219" s="93" t="str">
        <f t="shared" si="20"/>
        <v/>
      </c>
      <c r="D219" s="93" t="str">
        <f t="shared" si="21"/>
        <v/>
      </c>
      <c r="E219" s="93" t="str">
        <f t="shared" si="22"/>
        <v/>
      </c>
      <c r="F219" s="93">
        <f t="shared" si="23"/>
        <v>0</v>
      </c>
      <c r="G219" s="112" t="str">
        <f>IF(AND(L219&gt;0,L219&lt;=STATS!$C$22),1,"")</f>
        <v/>
      </c>
      <c r="I219" s="34">
        <v>218</v>
      </c>
      <c r="J219" s="125">
        <v>45.447490000000002</v>
      </c>
      <c r="K219" s="125">
        <v>-92.130899999999997</v>
      </c>
      <c r="Q219" s="17">
        <v>0</v>
      </c>
      <c r="R219" s="17">
        <v>0</v>
      </c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EY219" s="109"/>
      <c r="EZ219" s="109"/>
      <c r="FA219" s="109"/>
      <c r="FB219" s="109"/>
      <c r="FC219" s="109"/>
    </row>
    <row r="220" spans="1:159">
      <c r="A220" s="93">
        <f t="shared" si="18"/>
        <v>2</v>
      </c>
      <c r="B220" s="93">
        <f t="shared" si="19"/>
        <v>2</v>
      </c>
      <c r="C220" s="93" t="str">
        <f t="shared" si="20"/>
        <v/>
      </c>
      <c r="D220" s="93" t="str">
        <f t="shared" si="21"/>
        <v/>
      </c>
      <c r="E220" s="93" t="str">
        <f t="shared" si="22"/>
        <v/>
      </c>
      <c r="F220" s="93">
        <f t="shared" si="23"/>
        <v>0</v>
      </c>
      <c r="G220" s="112" t="str">
        <f>IF(AND(L220&gt;0,L220&lt;=STATS!$C$22),1,"")</f>
        <v/>
      </c>
      <c r="I220" s="34">
        <v>219</v>
      </c>
      <c r="J220" s="125">
        <v>45.447180000000003</v>
      </c>
      <c r="K220" s="125">
        <v>-92.130889999999994</v>
      </c>
      <c r="Q220" s="17">
        <v>0</v>
      </c>
      <c r="R220" s="17">
        <v>0</v>
      </c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EY220" s="109"/>
      <c r="EZ220" s="109"/>
      <c r="FA220" s="109"/>
      <c r="FB220" s="109"/>
      <c r="FC220" s="109"/>
    </row>
    <row r="221" spans="1:159">
      <c r="A221" s="93">
        <f t="shared" si="18"/>
        <v>2</v>
      </c>
      <c r="B221" s="93">
        <f t="shared" si="19"/>
        <v>2</v>
      </c>
      <c r="C221" s="93" t="str">
        <f t="shared" si="20"/>
        <v/>
      </c>
      <c r="D221" s="93" t="str">
        <f t="shared" si="21"/>
        <v/>
      </c>
      <c r="E221" s="93" t="str">
        <f t="shared" si="22"/>
        <v/>
      </c>
      <c r="F221" s="93">
        <f t="shared" si="23"/>
        <v>0</v>
      </c>
      <c r="G221" s="112" t="str">
        <f>IF(AND(L221&gt;0,L221&lt;=STATS!$C$22),1,"")</f>
        <v/>
      </c>
      <c r="I221" s="34">
        <v>220</v>
      </c>
      <c r="J221" s="125">
        <v>45.44688</v>
      </c>
      <c r="K221" s="125">
        <v>-92.130880000000005</v>
      </c>
      <c r="Q221" s="17">
        <v>0</v>
      </c>
      <c r="R221" s="17">
        <v>0</v>
      </c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EY221" s="109"/>
      <c r="EZ221" s="109"/>
      <c r="FA221" s="109"/>
      <c r="FB221" s="109"/>
      <c r="FC221" s="109"/>
    </row>
    <row r="222" spans="1:159">
      <c r="A222" s="93">
        <f t="shared" si="18"/>
        <v>2</v>
      </c>
      <c r="B222" s="93">
        <f t="shared" si="19"/>
        <v>2</v>
      </c>
      <c r="C222" s="93" t="str">
        <f t="shared" si="20"/>
        <v/>
      </c>
      <c r="D222" s="93" t="str">
        <f t="shared" si="21"/>
        <v/>
      </c>
      <c r="E222" s="93" t="str">
        <f t="shared" si="22"/>
        <v/>
      </c>
      <c r="F222" s="93">
        <f t="shared" si="23"/>
        <v>0</v>
      </c>
      <c r="G222" s="112" t="str">
        <f>IF(AND(L222&gt;0,L222&lt;=STATS!$C$22),1,"")</f>
        <v/>
      </c>
      <c r="I222" s="34">
        <v>221</v>
      </c>
      <c r="J222" s="125">
        <v>45.446570000000001</v>
      </c>
      <c r="K222" s="125">
        <v>-92.130870000000002</v>
      </c>
      <c r="Q222" s="17">
        <v>0</v>
      </c>
      <c r="R222" s="17">
        <v>0</v>
      </c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EY222" s="109"/>
      <c r="EZ222" s="109"/>
      <c r="FA222" s="109"/>
      <c r="FB222" s="109"/>
      <c r="FC222" s="109"/>
    </row>
    <row r="223" spans="1:159">
      <c r="A223" s="93">
        <f t="shared" si="18"/>
        <v>2</v>
      </c>
      <c r="B223" s="93">
        <f t="shared" si="19"/>
        <v>2</v>
      </c>
      <c r="C223" s="93" t="str">
        <f t="shared" si="20"/>
        <v/>
      </c>
      <c r="D223" s="93" t="str">
        <f t="shared" si="21"/>
        <v/>
      </c>
      <c r="E223" s="93" t="str">
        <f t="shared" si="22"/>
        <v/>
      </c>
      <c r="F223" s="93">
        <f t="shared" si="23"/>
        <v>0</v>
      </c>
      <c r="G223" s="112" t="str">
        <f>IF(AND(L223&gt;0,L223&lt;=STATS!$C$22),1,"")</f>
        <v/>
      </c>
      <c r="I223" s="34">
        <v>222</v>
      </c>
      <c r="J223" s="125">
        <v>45.446269999999998</v>
      </c>
      <c r="K223" s="125">
        <v>-92.130859999999998</v>
      </c>
      <c r="Q223" s="17">
        <v>0</v>
      </c>
      <c r="R223" s="17">
        <v>0</v>
      </c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EY223" s="109"/>
      <c r="EZ223" s="109"/>
      <c r="FA223" s="109"/>
      <c r="FB223" s="109"/>
      <c r="FC223" s="109"/>
    </row>
    <row r="224" spans="1:159">
      <c r="A224" s="93">
        <f t="shared" si="18"/>
        <v>2</v>
      </c>
      <c r="B224" s="93">
        <f t="shared" si="19"/>
        <v>2</v>
      </c>
      <c r="C224" s="93" t="str">
        <f t="shared" si="20"/>
        <v/>
      </c>
      <c r="D224" s="93" t="str">
        <f t="shared" si="21"/>
        <v/>
      </c>
      <c r="E224" s="93" t="str">
        <f t="shared" si="22"/>
        <v/>
      </c>
      <c r="F224" s="93">
        <f t="shared" si="23"/>
        <v>0</v>
      </c>
      <c r="G224" s="112" t="str">
        <f>IF(AND(L224&gt;0,L224&lt;=STATS!$C$22),1,"")</f>
        <v/>
      </c>
      <c r="I224" s="34">
        <v>223</v>
      </c>
      <c r="J224" s="125">
        <v>45.445959999999999</v>
      </c>
      <c r="K224" s="125">
        <v>-92.130849999999995</v>
      </c>
      <c r="Q224" s="17">
        <v>0</v>
      </c>
      <c r="R224" s="17">
        <v>0</v>
      </c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EY224" s="109"/>
      <c r="EZ224" s="109"/>
      <c r="FA224" s="109"/>
      <c r="FB224" s="109"/>
      <c r="FC224" s="109"/>
    </row>
    <row r="225" spans="1:159">
      <c r="A225" s="93">
        <f t="shared" si="18"/>
        <v>2</v>
      </c>
      <c r="B225" s="93">
        <f t="shared" si="19"/>
        <v>2</v>
      </c>
      <c r="C225" s="93" t="str">
        <f t="shared" si="20"/>
        <v/>
      </c>
      <c r="D225" s="93" t="str">
        <f t="shared" si="21"/>
        <v/>
      </c>
      <c r="E225" s="93" t="str">
        <f t="shared" si="22"/>
        <v/>
      </c>
      <c r="F225" s="93">
        <f t="shared" si="23"/>
        <v>0</v>
      </c>
      <c r="G225" s="112" t="str">
        <f>IF(AND(L225&gt;0,L225&lt;=STATS!$C$22),1,"")</f>
        <v/>
      </c>
      <c r="I225" s="34">
        <v>224</v>
      </c>
      <c r="J225" s="125">
        <v>45.445650000000001</v>
      </c>
      <c r="K225" s="125">
        <v>-92.130840000000006</v>
      </c>
      <c r="Q225" s="17">
        <v>0</v>
      </c>
      <c r="R225" s="17">
        <v>0</v>
      </c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EY225" s="109"/>
      <c r="EZ225" s="109"/>
      <c r="FA225" s="109"/>
      <c r="FB225" s="109"/>
      <c r="FC225" s="109"/>
    </row>
    <row r="226" spans="1:159">
      <c r="A226" s="93">
        <f t="shared" si="18"/>
        <v>2</v>
      </c>
      <c r="B226" s="93">
        <f t="shared" si="19"/>
        <v>2</v>
      </c>
      <c r="C226" s="93" t="str">
        <f t="shared" si="20"/>
        <v/>
      </c>
      <c r="D226" s="93" t="str">
        <f t="shared" si="21"/>
        <v/>
      </c>
      <c r="E226" s="93" t="str">
        <f t="shared" si="22"/>
        <v/>
      </c>
      <c r="F226" s="93">
        <f t="shared" si="23"/>
        <v>0</v>
      </c>
      <c r="G226" s="112" t="str">
        <f>IF(AND(L226&gt;0,L226&lt;=STATS!$C$22),1,"")</f>
        <v/>
      </c>
      <c r="I226" s="34">
        <v>225</v>
      </c>
      <c r="J226" s="125">
        <v>45.445349999999998</v>
      </c>
      <c r="K226" s="125">
        <v>-92.13082</v>
      </c>
      <c r="Q226" s="17">
        <v>0</v>
      </c>
      <c r="R226" s="17">
        <v>0</v>
      </c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EY226" s="109"/>
      <c r="EZ226" s="109"/>
      <c r="FA226" s="109"/>
      <c r="FB226" s="109"/>
      <c r="FC226" s="109"/>
    </row>
    <row r="227" spans="1:159">
      <c r="A227" s="93">
        <f t="shared" si="18"/>
        <v>2</v>
      </c>
      <c r="B227" s="93">
        <f t="shared" si="19"/>
        <v>2</v>
      </c>
      <c r="C227" s="93" t="str">
        <f t="shared" si="20"/>
        <v/>
      </c>
      <c r="D227" s="93" t="str">
        <f t="shared" si="21"/>
        <v/>
      </c>
      <c r="E227" s="93" t="str">
        <f t="shared" si="22"/>
        <v/>
      </c>
      <c r="F227" s="93">
        <f t="shared" si="23"/>
        <v>0</v>
      </c>
      <c r="G227" s="112" t="str">
        <f>IF(AND(L227&gt;0,L227&lt;=STATS!$C$22),1,"")</f>
        <v/>
      </c>
      <c r="I227" s="34">
        <v>226</v>
      </c>
      <c r="J227" s="125">
        <v>45.445039999999999</v>
      </c>
      <c r="K227" s="125">
        <v>-92.130809999999997</v>
      </c>
      <c r="Q227" s="17">
        <v>0</v>
      </c>
      <c r="R227" s="17">
        <v>0</v>
      </c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EY227" s="109"/>
      <c r="EZ227" s="109"/>
      <c r="FA227" s="109"/>
      <c r="FB227" s="109"/>
      <c r="FC227" s="109"/>
    </row>
    <row r="228" spans="1:159">
      <c r="A228" s="93">
        <f t="shared" si="18"/>
        <v>2</v>
      </c>
      <c r="B228" s="93">
        <f t="shared" si="19"/>
        <v>2</v>
      </c>
      <c r="C228" s="93" t="str">
        <f t="shared" si="20"/>
        <v/>
      </c>
      <c r="D228" s="93" t="str">
        <f t="shared" si="21"/>
        <v/>
      </c>
      <c r="E228" s="93" t="str">
        <f t="shared" si="22"/>
        <v/>
      </c>
      <c r="F228" s="93">
        <f t="shared" si="23"/>
        <v>0</v>
      </c>
      <c r="G228" s="112" t="str">
        <f>IF(AND(L228&gt;0,L228&lt;=STATS!$C$22),1,"")</f>
        <v/>
      </c>
      <c r="I228" s="34">
        <v>227</v>
      </c>
      <c r="J228" s="125">
        <v>45.444740000000003</v>
      </c>
      <c r="K228" s="125">
        <v>-92.130799999999994</v>
      </c>
      <c r="Q228" s="17">
        <v>0</v>
      </c>
      <c r="R228" s="17">
        <v>0</v>
      </c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EY228" s="109"/>
      <c r="EZ228" s="109"/>
      <c r="FA228" s="109"/>
      <c r="FB228" s="109"/>
      <c r="FC228" s="109"/>
    </row>
    <row r="229" spans="1:159">
      <c r="A229" s="93">
        <f t="shared" si="18"/>
        <v>2</v>
      </c>
      <c r="B229" s="93">
        <f t="shared" si="19"/>
        <v>2</v>
      </c>
      <c r="C229" s="93" t="str">
        <f t="shared" si="20"/>
        <v/>
      </c>
      <c r="D229" s="93" t="str">
        <f t="shared" si="21"/>
        <v/>
      </c>
      <c r="E229" s="93" t="str">
        <f t="shared" si="22"/>
        <v/>
      </c>
      <c r="F229" s="93">
        <f t="shared" si="23"/>
        <v>0</v>
      </c>
      <c r="G229" s="112" t="str">
        <f>IF(AND(L229&gt;0,L229&lt;=STATS!$C$22),1,"")</f>
        <v/>
      </c>
      <c r="I229" s="34">
        <v>228</v>
      </c>
      <c r="J229" s="125">
        <v>45.444429999999997</v>
      </c>
      <c r="K229" s="125">
        <v>-92.130790000000005</v>
      </c>
      <c r="Q229" s="17">
        <v>0</v>
      </c>
      <c r="R229" s="17">
        <v>0</v>
      </c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EY229" s="109"/>
      <c r="EZ229" s="109"/>
      <c r="FA229" s="109"/>
      <c r="FB229" s="109"/>
      <c r="FC229" s="109"/>
    </row>
    <row r="230" spans="1:159">
      <c r="A230" s="93">
        <f t="shared" si="18"/>
        <v>2</v>
      </c>
      <c r="B230" s="93">
        <f t="shared" si="19"/>
        <v>2</v>
      </c>
      <c r="C230" s="93" t="str">
        <f t="shared" si="20"/>
        <v/>
      </c>
      <c r="D230" s="93" t="str">
        <f t="shared" si="21"/>
        <v/>
      </c>
      <c r="E230" s="93" t="str">
        <f t="shared" si="22"/>
        <v/>
      </c>
      <c r="F230" s="93">
        <f t="shared" si="23"/>
        <v>0</v>
      </c>
      <c r="G230" s="112" t="str">
        <f>IF(AND(L230&gt;0,L230&lt;=STATS!$C$22),1,"")</f>
        <v/>
      </c>
      <c r="I230" s="34">
        <v>229</v>
      </c>
      <c r="J230" s="125">
        <v>45.444130000000001</v>
      </c>
      <c r="K230" s="125">
        <v>-92.130780000000001</v>
      </c>
      <c r="Q230" s="17">
        <v>0</v>
      </c>
      <c r="R230" s="17">
        <v>0</v>
      </c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EY230" s="109"/>
      <c r="EZ230" s="109"/>
      <c r="FA230" s="109"/>
      <c r="FB230" s="109"/>
      <c r="FC230" s="109"/>
    </row>
    <row r="231" spans="1:159">
      <c r="A231" s="93">
        <f t="shared" si="18"/>
        <v>2</v>
      </c>
      <c r="B231" s="93">
        <f t="shared" si="19"/>
        <v>2</v>
      </c>
      <c r="C231" s="93" t="str">
        <f t="shared" si="20"/>
        <v/>
      </c>
      <c r="D231" s="93" t="str">
        <f t="shared" si="21"/>
        <v/>
      </c>
      <c r="E231" s="93" t="str">
        <f t="shared" si="22"/>
        <v/>
      </c>
      <c r="F231" s="93">
        <f t="shared" si="23"/>
        <v>0</v>
      </c>
      <c r="G231" s="112" t="str">
        <f>IF(AND(L231&gt;0,L231&lt;=STATS!$C$22),1,"")</f>
        <v/>
      </c>
      <c r="I231" s="34">
        <v>230</v>
      </c>
      <c r="J231" s="125">
        <v>45.443820000000002</v>
      </c>
      <c r="K231" s="125">
        <v>-92.130769999999998</v>
      </c>
      <c r="Q231" s="17">
        <v>0</v>
      </c>
      <c r="R231" s="17">
        <v>0</v>
      </c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EY231" s="109"/>
      <c r="EZ231" s="109"/>
      <c r="FA231" s="109"/>
      <c r="FB231" s="109"/>
      <c r="FC231" s="109"/>
    </row>
    <row r="232" spans="1:159">
      <c r="A232" s="93">
        <f t="shared" si="18"/>
        <v>2</v>
      </c>
      <c r="B232" s="93">
        <f t="shared" si="19"/>
        <v>2</v>
      </c>
      <c r="C232" s="93" t="str">
        <f t="shared" si="20"/>
        <v/>
      </c>
      <c r="D232" s="93" t="str">
        <f t="shared" si="21"/>
        <v/>
      </c>
      <c r="E232" s="93" t="str">
        <f t="shared" si="22"/>
        <v/>
      </c>
      <c r="F232" s="93">
        <f t="shared" si="23"/>
        <v>0</v>
      </c>
      <c r="G232" s="112" t="str">
        <f>IF(AND(L232&gt;0,L232&lt;=STATS!$C$22),1,"")</f>
        <v/>
      </c>
      <c r="I232" s="34">
        <v>231</v>
      </c>
      <c r="J232" s="125">
        <v>45.443510000000003</v>
      </c>
      <c r="K232" s="125">
        <v>-92.130750000000006</v>
      </c>
      <c r="Q232" s="17">
        <v>0</v>
      </c>
      <c r="R232" s="17">
        <v>0</v>
      </c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EY232" s="109"/>
      <c r="EZ232" s="109"/>
      <c r="FA232" s="109"/>
      <c r="FB232" s="109"/>
      <c r="FC232" s="109"/>
    </row>
    <row r="233" spans="1:159">
      <c r="A233" s="93">
        <f t="shared" si="18"/>
        <v>2</v>
      </c>
      <c r="B233" s="93">
        <f t="shared" si="19"/>
        <v>2</v>
      </c>
      <c r="C233" s="93" t="str">
        <f t="shared" si="20"/>
        <v/>
      </c>
      <c r="D233" s="93" t="str">
        <f t="shared" si="21"/>
        <v/>
      </c>
      <c r="E233" s="93" t="str">
        <f t="shared" si="22"/>
        <v/>
      </c>
      <c r="F233" s="93">
        <f t="shared" si="23"/>
        <v>0</v>
      </c>
      <c r="G233" s="112" t="str">
        <f>IF(AND(L233&gt;0,L233&lt;=STATS!$C$22),1,"")</f>
        <v/>
      </c>
      <c r="I233" s="34">
        <v>232</v>
      </c>
      <c r="J233" s="125">
        <v>45.443210000000001</v>
      </c>
      <c r="K233" s="125">
        <v>-92.130740000000003</v>
      </c>
      <c r="Q233" s="17">
        <v>0</v>
      </c>
      <c r="R233" s="17">
        <v>0</v>
      </c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EY233" s="109"/>
      <c r="EZ233" s="109"/>
      <c r="FA233" s="109"/>
      <c r="FB233" s="109"/>
      <c r="FC233" s="109"/>
    </row>
    <row r="234" spans="1:159">
      <c r="A234" s="93">
        <f t="shared" si="18"/>
        <v>2</v>
      </c>
      <c r="B234" s="93">
        <f t="shared" si="19"/>
        <v>2</v>
      </c>
      <c r="C234" s="93" t="str">
        <f t="shared" si="20"/>
        <v/>
      </c>
      <c r="D234" s="93" t="str">
        <f t="shared" si="21"/>
        <v/>
      </c>
      <c r="E234" s="93" t="str">
        <f t="shared" si="22"/>
        <v/>
      </c>
      <c r="F234" s="93">
        <f t="shared" si="23"/>
        <v>0</v>
      </c>
      <c r="G234" s="112" t="str">
        <f>IF(AND(L234&gt;0,L234&lt;=STATS!$C$22),1,"")</f>
        <v/>
      </c>
      <c r="I234" s="34">
        <v>233</v>
      </c>
      <c r="J234" s="125">
        <v>45.442900000000002</v>
      </c>
      <c r="K234" s="125">
        <v>-92.13073</v>
      </c>
      <c r="Q234" s="17">
        <v>0</v>
      </c>
      <c r="R234" s="17">
        <v>0</v>
      </c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EY234" s="109"/>
      <c r="EZ234" s="109"/>
      <c r="FA234" s="109"/>
      <c r="FB234" s="109"/>
      <c r="FC234" s="109"/>
    </row>
    <row r="235" spans="1:159">
      <c r="A235" s="93">
        <f t="shared" si="18"/>
        <v>2</v>
      </c>
      <c r="B235" s="93">
        <f t="shared" si="19"/>
        <v>2</v>
      </c>
      <c r="C235" s="93" t="str">
        <f t="shared" si="20"/>
        <v/>
      </c>
      <c r="D235" s="93" t="str">
        <f t="shared" si="21"/>
        <v/>
      </c>
      <c r="E235" s="93" t="str">
        <f t="shared" si="22"/>
        <v/>
      </c>
      <c r="F235" s="93">
        <f t="shared" si="23"/>
        <v>0</v>
      </c>
      <c r="G235" s="112" t="str">
        <f>IF(AND(L235&gt;0,L235&lt;=STATS!$C$22),1,"")</f>
        <v/>
      </c>
      <c r="I235" s="34">
        <v>234</v>
      </c>
      <c r="J235" s="125">
        <v>45.442599999999999</v>
      </c>
      <c r="K235" s="125">
        <v>-92.130719999999997</v>
      </c>
      <c r="Q235" s="17">
        <v>0</v>
      </c>
      <c r="R235" s="17">
        <v>0</v>
      </c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EY235" s="109"/>
      <c r="EZ235" s="109"/>
      <c r="FA235" s="109"/>
      <c r="FB235" s="109"/>
      <c r="FC235" s="109"/>
    </row>
    <row r="236" spans="1:159">
      <c r="A236" s="93">
        <f t="shared" si="18"/>
        <v>2</v>
      </c>
      <c r="B236" s="93">
        <f t="shared" si="19"/>
        <v>2</v>
      </c>
      <c r="C236" s="93" t="str">
        <f t="shared" si="20"/>
        <v/>
      </c>
      <c r="D236" s="93" t="str">
        <f t="shared" si="21"/>
        <v/>
      </c>
      <c r="E236" s="93" t="str">
        <f t="shared" si="22"/>
        <v/>
      </c>
      <c r="F236" s="93">
        <f t="shared" si="23"/>
        <v>12</v>
      </c>
      <c r="G236" s="112" t="str">
        <f>IF(AND(L236&gt;0,L236&lt;=STATS!$C$22),1,"")</f>
        <v/>
      </c>
      <c r="I236" s="34">
        <v>235</v>
      </c>
      <c r="J236" s="125">
        <v>45.44229</v>
      </c>
      <c r="K236" s="125">
        <v>-92.130709999999993</v>
      </c>
      <c r="L236" s="10">
        <v>12</v>
      </c>
      <c r="M236" s="10" t="s">
        <v>150</v>
      </c>
      <c r="Q236" s="17">
        <v>0</v>
      </c>
      <c r="R236" s="17">
        <v>0</v>
      </c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EY236" s="109"/>
      <c r="EZ236" s="109"/>
      <c r="FA236" s="109"/>
      <c r="FB236" s="109"/>
      <c r="FC236" s="109"/>
    </row>
    <row r="237" spans="1:159">
      <c r="A237" s="93">
        <f t="shared" si="18"/>
        <v>2</v>
      </c>
      <c r="B237" s="93">
        <f t="shared" si="19"/>
        <v>2</v>
      </c>
      <c r="C237" s="93" t="str">
        <f t="shared" si="20"/>
        <v/>
      </c>
      <c r="D237" s="93" t="str">
        <f t="shared" si="21"/>
        <v/>
      </c>
      <c r="E237" s="93" t="str">
        <f t="shared" si="22"/>
        <v/>
      </c>
      <c r="F237" s="93">
        <f t="shared" si="23"/>
        <v>9.5</v>
      </c>
      <c r="G237" s="112" t="str">
        <f>IF(AND(L237&gt;0,L237&lt;=STATS!$C$22),1,"")</f>
        <v/>
      </c>
      <c r="I237" s="34">
        <v>236</v>
      </c>
      <c r="J237" s="125">
        <v>45.441980000000001</v>
      </c>
      <c r="K237" s="125">
        <v>-92.130700000000004</v>
      </c>
      <c r="L237" s="10">
        <v>9.5</v>
      </c>
      <c r="M237" s="10" t="s">
        <v>150</v>
      </c>
      <c r="Q237" s="17">
        <v>0</v>
      </c>
      <c r="R237" s="17">
        <v>0</v>
      </c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EY237" s="109"/>
      <c r="EZ237" s="109"/>
      <c r="FA237" s="109"/>
      <c r="FB237" s="109"/>
      <c r="FC237" s="109"/>
    </row>
    <row r="238" spans="1:159">
      <c r="A238" s="93">
        <f t="shared" si="18"/>
        <v>2</v>
      </c>
      <c r="B238" s="93">
        <f t="shared" si="19"/>
        <v>2</v>
      </c>
      <c r="C238" s="93" t="str">
        <f t="shared" si="20"/>
        <v/>
      </c>
      <c r="D238" s="93" t="str">
        <f t="shared" si="21"/>
        <v/>
      </c>
      <c r="E238" s="93" t="str">
        <f t="shared" si="22"/>
        <v/>
      </c>
      <c r="F238" s="93">
        <f t="shared" si="23"/>
        <v>7</v>
      </c>
      <c r="G238" s="112" t="str">
        <f>IF(AND(L238&gt;0,L238&lt;=STATS!$C$22),1,"")</f>
        <v/>
      </c>
      <c r="I238" s="34">
        <v>237</v>
      </c>
      <c r="J238" s="125">
        <v>45.441679999999998</v>
      </c>
      <c r="K238" s="125">
        <v>-92.130690000000001</v>
      </c>
      <c r="L238" s="10">
        <v>7</v>
      </c>
      <c r="M238" s="10" t="s">
        <v>151</v>
      </c>
      <c r="Q238" s="17">
        <v>0</v>
      </c>
      <c r="R238" s="17">
        <v>0</v>
      </c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EY238" s="109"/>
      <c r="EZ238" s="109"/>
      <c r="FA238" s="109"/>
      <c r="FB238" s="109"/>
      <c r="FC238" s="109"/>
    </row>
    <row r="239" spans="1:159">
      <c r="A239" s="93">
        <f t="shared" si="18"/>
        <v>2</v>
      </c>
      <c r="B239" s="93">
        <f t="shared" si="19"/>
        <v>2</v>
      </c>
      <c r="C239" s="93" t="str">
        <f t="shared" si="20"/>
        <v/>
      </c>
      <c r="D239" s="93" t="str">
        <f t="shared" si="21"/>
        <v/>
      </c>
      <c r="E239" s="93" t="str">
        <f t="shared" si="22"/>
        <v/>
      </c>
      <c r="F239" s="93">
        <f t="shared" si="23"/>
        <v>11</v>
      </c>
      <c r="G239" s="112" t="str">
        <f>IF(AND(L239&gt;0,L239&lt;=STATS!$C$22),1,"")</f>
        <v/>
      </c>
      <c r="I239" s="34">
        <v>238</v>
      </c>
      <c r="J239" s="125">
        <v>45.448419999999999</v>
      </c>
      <c r="K239" s="125">
        <v>-92.130499999999998</v>
      </c>
      <c r="L239" s="10">
        <v>11</v>
      </c>
      <c r="M239" s="10" t="s">
        <v>150</v>
      </c>
      <c r="Q239" s="17">
        <v>0</v>
      </c>
      <c r="R239" s="17">
        <v>0</v>
      </c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EY239" s="109"/>
      <c r="EZ239" s="109"/>
      <c r="FA239" s="109"/>
      <c r="FB239" s="109"/>
      <c r="FC239" s="109"/>
    </row>
    <row r="240" spans="1:159">
      <c r="A240" s="93">
        <f t="shared" si="18"/>
        <v>2</v>
      </c>
      <c r="B240" s="93">
        <f t="shared" si="19"/>
        <v>2</v>
      </c>
      <c r="C240" s="93" t="str">
        <f t="shared" si="20"/>
        <v/>
      </c>
      <c r="D240" s="93" t="str">
        <f t="shared" si="21"/>
        <v/>
      </c>
      <c r="E240" s="93" t="str">
        <f t="shared" si="22"/>
        <v/>
      </c>
      <c r="F240" s="93">
        <f t="shared" si="23"/>
        <v>0</v>
      </c>
      <c r="G240" s="112" t="str">
        <f>IF(AND(L240&gt;0,L240&lt;=STATS!$C$22),1,"")</f>
        <v/>
      </c>
      <c r="I240" s="34">
        <v>239</v>
      </c>
      <c r="J240" s="125">
        <v>45.44811</v>
      </c>
      <c r="K240" s="125">
        <v>-92.130489999999995</v>
      </c>
      <c r="Q240" s="17">
        <v>0</v>
      </c>
      <c r="R240" s="17">
        <v>0</v>
      </c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EY240" s="109"/>
      <c r="EZ240" s="109"/>
      <c r="FA240" s="109"/>
      <c r="FB240" s="109"/>
      <c r="FC240" s="109"/>
    </row>
    <row r="241" spans="1:159">
      <c r="A241" s="93">
        <f t="shared" si="18"/>
        <v>2</v>
      </c>
      <c r="B241" s="93">
        <f t="shared" si="19"/>
        <v>2</v>
      </c>
      <c r="C241" s="93" t="str">
        <f t="shared" si="20"/>
        <v/>
      </c>
      <c r="D241" s="93" t="str">
        <f t="shared" si="21"/>
        <v/>
      </c>
      <c r="E241" s="93" t="str">
        <f t="shared" si="22"/>
        <v/>
      </c>
      <c r="F241" s="93">
        <f t="shared" si="23"/>
        <v>0</v>
      </c>
      <c r="G241" s="112" t="str">
        <f>IF(AND(L241&gt;0,L241&lt;=STATS!$C$22),1,"")</f>
        <v/>
      </c>
      <c r="I241" s="34">
        <v>240</v>
      </c>
      <c r="J241" s="125">
        <v>45.447800000000001</v>
      </c>
      <c r="K241" s="125">
        <v>-92.130480000000006</v>
      </c>
      <c r="Q241" s="17">
        <v>0</v>
      </c>
      <c r="R241" s="17">
        <v>0</v>
      </c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EY241" s="109"/>
      <c r="EZ241" s="109"/>
      <c r="FA241" s="109"/>
      <c r="FB241" s="109"/>
      <c r="FC241" s="109"/>
    </row>
    <row r="242" spans="1:159">
      <c r="A242" s="93">
        <f t="shared" si="18"/>
        <v>2</v>
      </c>
      <c r="B242" s="93">
        <f t="shared" si="19"/>
        <v>2</v>
      </c>
      <c r="C242" s="93" t="str">
        <f t="shared" si="20"/>
        <v/>
      </c>
      <c r="D242" s="93" t="str">
        <f t="shared" si="21"/>
        <v/>
      </c>
      <c r="E242" s="93" t="str">
        <f t="shared" si="22"/>
        <v/>
      </c>
      <c r="F242" s="93">
        <f t="shared" si="23"/>
        <v>0</v>
      </c>
      <c r="G242" s="112" t="str">
        <f>IF(AND(L242&gt;0,L242&lt;=STATS!$C$22),1,"")</f>
        <v/>
      </c>
      <c r="I242" s="34">
        <v>241</v>
      </c>
      <c r="J242" s="125">
        <v>45.447499999999998</v>
      </c>
      <c r="K242" s="125">
        <v>-92.130470000000003</v>
      </c>
      <c r="Q242" s="17">
        <v>0</v>
      </c>
      <c r="R242" s="17">
        <v>0</v>
      </c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EY242" s="109"/>
      <c r="EZ242" s="109"/>
      <c r="FA242" s="109"/>
      <c r="FB242" s="109"/>
      <c r="FC242" s="109"/>
    </row>
    <row r="243" spans="1:159">
      <c r="A243" s="93">
        <f t="shared" si="18"/>
        <v>2</v>
      </c>
      <c r="B243" s="93">
        <f t="shared" si="19"/>
        <v>2</v>
      </c>
      <c r="C243" s="93" t="str">
        <f t="shared" si="20"/>
        <v/>
      </c>
      <c r="D243" s="93" t="str">
        <f t="shared" si="21"/>
        <v/>
      </c>
      <c r="E243" s="93" t="str">
        <f t="shared" si="22"/>
        <v/>
      </c>
      <c r="F243" s="93">
        <f t="shared" si="23"/>
        <v>0</v>
      </c>
      <c r="G243" s="112" t="str">
        <f>IF(AND(L243&gt;0,L243&lt;=STATS!$C$22),1,"")</f>
        <v/>
      </c>
      <c r="I243" s="34">
        <v>242</v>
      </c>
      <c r="J243" s="125">
        <v>45.447189999999999</v>
      </c>
      <c r="K243" s="125">
        <v>-92.130459999999999</v>
      </c>
      <c r="Q243" s="17">
        <v>0</v>
      </c>
      <c r="R243" s="17">
        <v>0</v>
      </c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EY243" s="109"/>
      <c r="EZ243" s="109"/>
      <c r="FA243" s="109"/>
      <c r="FB243" s="109"/>
      <c r="FC243" s="109"/>
    </row>
    <row r="244" spans="1:159">
      <c r="A244" s="93">
        <f t="shared" si="18"/>
        <v>2</v>
      </c>
      <c r="B244" s="93">
        <f t="shared" si="19"/>
        <v>2</v>
      </c>
      <c r="C244" s="93" t="str">
        <f t="shared" si="20"/>
        <v/>
      </c>
      <c r="D244" s="93" t="str">
        <f t="shared" si="21"/>
        <v/>
      </c>
      <c r="E244" s="93" t="str">
        <f t="shared" si="22"/>
        <v/>
      </c>
      <c r="F244" s="93">
        <f t="shared" si="23"/>
        <v>0</v>
      </c>
      <c r="G244" s="112" t="str">
        <f>IF(AND(L244&gt;0,L244&lt;=STATS!$C$22),1,"")</f>
        <v/>
      </c>
      <c r="I244" s="34">
        <v>243</v>
      </c>
      <c r="J244" s="125">
        <v>45.446890000000003</v>
      </c>
      <c r="K244" s="125">
        <v>-92.130449999999996</v>
      </c>
      <c r="Q244" s="17">
        <v>0</v>
      </c>
      <c r="R244" s="17">
        <v>0</v>
      </c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EY244" s="109"/>
      <c r="EZ244" s="109"/>
      <c r="FA244" s="109"/>
      <c r="FB244" s="109"/>
      <c r="FC244" s="109"/>
    </row>
    <row r="245" spans="1:159">
      <c r="A245" s="93">
        <f t="shared" si="18"/>
        <v>2</v>
      </c>
      <c r="B245" s="93">
        <f t="shared" si="19"/>
        <v>2</v>
      </c>
      <c r="C245" s="93" t="str">
        <f t="shared" si="20"/>
        <v/>
      </c>
      <c r="D245" s="93" t="str">
        <f t="shared" si="21"/>
        <v/>
      </c>
      <c r="E245" s="93" t="str">
        <f t="shared" si="22"/>
        <v/>
      </c>
      <c r="F245" s="93">
        <f t="shared" si="23"/>
        <v>0</v>
      </c>
      <c r="G245" s="112" t="str">
        <f>IF(AND(L245&gt;0,L245&lt;=STATS!$C$22),1,"")</f>
        <v/>
      </c>
      <c r="I245" s="34">
        <v>244</v>
      </c>
      <c r="J245" s="125">
        <v>45.446579999999997</v>
      </c>
      <c r="K245" s="125">
        <v>-92.130439999999993</v>
      </c>
      <c r="Q245" s="17">
        <v>0</v>
      </c>
      <c r="R245" s="17">
        <v>0</v>
      </c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EY245" s="109"/>
      <c r="EZ245" s="109"/>
      <c r="FA245" s="109"/>
      <c r="FB245" s="109"/>
      <c r="FC245" s="109"/>
    </row>
    <row r="246" spans="1:159">
      <c r="A246" s="93">
        <f t="shared" si="18"/>
        <v>2</v>
      </c>
      <c r="B246" s="93">
        <f t="shared" si="19"/>
        <v>2</v>
      </c>
      <c r="C246" s="93" t="str">
        <f t="shared" si="20"/>
        <v/>
      </c>
      <c r="D246" s="93" t="str">
        <f t="shared" si="21"/>
        <v/>
      </c>
      <c r="E246" s="93" t="str">
        <f t="shared" si="22"/>
        <v/>
      </c>
      <c r="F246" s="93">
        <f t="shared" si="23"/>
        <v>0</v>
      </c>
      <c r="G246" s="112" t="str">
        <f>IF(AND(L246&gt;0,L246&lt;=STATS!$C$22),1,"")</f>
        <v/>
      </c>
      <c r="I246" s="34">
        <v>245</v>
      </c>
      <c r="J246" s="125">
        <v>45.446269999999998</v>
      </c>
      <c r="K246" s="125">
        <v>-92.130420000000001</v>
      </c>
      <c r="Q246" s="17">
        <v>0</v>
      </c>
      <c r="R246" s="17">
        <v>0</v>
      </c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EY246" s="109"/>
      <c r="EZ246" s="109"/>
      <c r="FA246" s="109"/>
      <c r="FB246" s="109"/>
      <c r="FC246" s="109"/>
    </row>
    <row r="247" spans="1:159">
      <c r="A247" s="93">
        <f t="shared" si="18"/>
        <v>2</v>
      </c>
      <c r="B247" s="93">
        <f t="shared" si="19"/>
        <v>2</v>
      </c>
      <c r="C247" s="93" t="str">
        <f t="shared" si="20"/>
        <v/>
      </c>
      <c r="D247" s="93" t="str">
        <f t="shared" si="21"/>
        <v/>
      </c>
      <c r="E247" s="93" t="str">
        <f t="shared" si="22"/>
        <v/>
      </c>
      <c r="F247" s="93">
        <f t="shared" si="23"/>
        <v>0</v>
      </c>
      <c r="G247" s="112" t="str">
        <f>IF(AND(L247&gt;0,L247&lt;=STATS!$C$22),1,"")</f>
        <v/>
      </c>
      <c r="I247" s="34">
        <v>246</v>
      </c>
      <c r="J247" s="125">
        <v>45.445970000000003</v>
      </c>
      <c r="K247" s="125">
        <v>-92.130409999999998</v>
      </c>
      <c r="Q247" s="17">
        <v>0</v>
      </c>
      <c r="R247" s="17">
        <v>0</v>
      </c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EY247" s="109"/>
      <c r="EZ247" s="109"/>
      <c r="FA247" s="109"/>
      <c r="FB247" s="109"/>
      <c r="FC247" s="109"/>
    </row>
    <row r="248" spans="1:159">
      <c r="A248" s="93">
        <f t="shared" si="18"/>
        <v>2</v>
      </c>
      <c r="B248" s="93">
        <f t="shared" si="19"/>
        <v>2</v>
      </c>
      <c r="C248" s="93" t="str">
        <f t="shared" si="20"/>
        <v/>
      </c>
      <c r="D248" s="93" t="str">
        <f t="shared" si="21"/>
        <v/>
      </c>
      <c r="E248" s="93" t="str">
        <f t="shared" si="22"/>
        <v/>
      </c>
      <c r="F248" s="93">
        <f t="shared" si="23"/>
        <v>0</v>
      </c>
      <c r="G248" s="112" t="str">
        <f>IF(AND(L248&gt;0,L248&lt;=STATS!$C$22),1,"")</f>
        <v/>
      </c>
      <c r="I248" s="34">
        <v>247</v>
      </c>
      <c r="J248" s="125">
        <v>45.445659999999997</v>
      </c>
      <c r="K248" s="125">
        <v>-92.130399999999995</v>
      </c>
      <c r="Q248" s="17">
        <v>0</v>
      </c>
      <c r="R248" s="17">
        <v>0</v>
      </c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EY248" s="109"/>
      <c r="EZ248" s="109"/>
      <c r="FA248" s="109"/>
      <c r="FB248" s="109"/>
      <c r="FC248" s="109"/>
    </row>
    <row r="249" spans="1:159">
      <c r="A249" s="93">
        <f t="shared" si="18"/>
        <v>2</v>
      </c>
      <c r="B249" s="93">
        <f t="shared" si="19"/>
        <v>2</v>
      </c>
      <c r="C249" s="93" t="str">
        <f t="shared" si="20"/>
        <v/>
      </c>
      <c r="D249" s="93" t="str">
        <f t="shared" si="21"/>
        <v/>
      </c>
      <c r="E249" s="93" t="str">
        <f t="shared" si="22"/>
        <v/>
      </c>
      <c r="F249" s="93">
        <f t="shared" si="23"/>
        <v>0</v>
      </c>
      <c r="G249" s="112" t="str">
        <f>IF(AND(L249&gt;0,L249&lt;=STATS!$C$22),1,"")</f>
        <v/>
      </c>
      <c r="I249" s="34">
        <v>248</v>
      </c>
      <c r="J249" s="125">
        <v>45.445360000000001</v>
      </c>
      <c r="K249" s="125">
        <v>-92.130390000000006</v>
      </c>
      <c r="Q249" s="17">
        <v>0</v>
      </c>
      <c r="R249" s="17">
        <v>0</v>
      </c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EY249" s="109"/>
      <c r="EZ249" s="109"/>
      <c r="FA249" s="109"/>
      <c r="FB249" s="109"/>
      <c r="FC249" s="109"/>
    </row>
    <row r="250" spans="1:159">
      <c r="A250" s="93">
        <f t="shared" si="18"/>
        <v>2</v>
      </c>
      <c r="B250" s="93">
        <f t="shared" si="19"/>
        <v>2</v>
      </c>
      <c r="C250" s="93" t="str">
        <f t="shared" si="20"/>
        <v/>
      </c>
      <c r="D250" s="93" t="str">
        <f t="shared" si="21"/>
        <v/>
      </c>
      <c r="E250" s="93" t="str">
        <f t="shared" si="22"/>
        <v/>
      </c>
      <c r="F250" s="93">
        <f t="shared" si="23"/>
        <v>0</v>
      </c>
      <c r="G250" s="112" t="str">
        <f>IF(AND(L250&gt;0,L250&lt;=STATS!$C$22),1,"")</f>
        <v/>
      </c>
      <c r="I250" s="34">
        <v>249</v>
      </c>
      <c r="J250" s="125">
        <v>45.445050000000002</v>
      </c>
      <c r="K250" s="125">
        <v>-92.130380000000002</v>
      </c>
      <c r="Q250" s="17">
        <v>0</v>
      </c>
      <c r="R250" s="17">
        <v>0</v>
      </c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EY250" s="109"/>
      <c r="EZ250" s="109"/>
      <c r="FA250" s="109"/>
      <c r="FB250" s="109"/>
      <c r="FC250" s="109"/>
    </row>
    <row r="251" spans="1:159">
      <c r="A251" s="93">
        <f t="shared" si="18"/>
        <v>2</v>
      </c>
      <c r="B251" s="93">
        <f t="shared" si="19"/>
        <v>2</v>
      </c>
      <c r="C251" s="93" t="str">
        <f t="shared" si="20"/>
        <v/>
      </c>
      <c r="D251" s="93" t="str">
        <f t="shared" si="21"/>
        <v/>
      </c>
      <c r="E251" s="93" t="str">
        <f t="shared" si="22"/>
        <v/>
      </c>
      <c r="F251" s="93">
        <f t="shared" si="23"/>
        <v>0</v>
      </c>
      <c r="G251" s="112" t="str">
        <f>IF(AND(L251&gt;0,L251&lt;=STATS!$C$22),1,"")</f>
        <v/>
      </c>
      <c r="I251" s="34">
        <v>250</v>
      </c>
      <c r="J251" s="125">
        <v>45.444749999999999</v>
      </c>
      <c r="K251" s="125">
        <v>-92.130369999999999</v>
      </c>
      <c r="Q251" s="17">
        <v>0</v>
      </c>
      <c r="R251" s="17">
        <v>0</v>
      </c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EY251" s="109"/>
      <c r="EZ251" s="109"/>
      <c r="FA251" s="109"/>
      <c r="FB251" s="109"/>
      <c r="FC251" s="109"/>
    </row>
    <row r="252" spans="1:159">
      <c r="A252" s="93">
        <f t="shared" si="18"/>
        <v>2</v>
      </c>
      <c r="B252" s="93">
        <f t="shared" si="19"/>
        <v>2</v>
      </c>
      <c r="C252" s="93" t="str">
        <f t="shared" si="20"/>
        <v/>
      </c>
      <c r="D252" s="93" t="str">
        <f t="shared" si="21"/>
        <v/>
      </c>
      <c r="E252" s="93" t="str">
        <f t="shared" si="22"/>
        <v/>
      </c>
      <c r="F252" s="93">
        <f t="shared" si="23"/>
        <v>0</v>
      </c>
      <c r="G252" s="112" t="str">
        <f>IF(AND(L252&gt;0,L252&lt;=STATS!$C$22),1,"")</f>
        <v/>
      </c>
      <c r="I252" s="34">
        <v>251</v>
      </c>
      <c r="J252" s="125">
        <v>45.44444</v>
      </c>
      <c r="K252" s="125">
        <v>-92.130350000000007</v>
      </c>
      <c r="Q252" s="17">
        <v>0</v>
      </c>
      <c r="R252" s="17">
        <v>0</v>
      </c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EY252" s="109"/>
      <c r="EZ252" s="109"/>
      <c r="FA252" s="109"/>
      <c r="FB252" s="109"/>
      <c r="FC252" s="109"/>
    </row>
    <row r="253" spans="1:159">
      <c r="A253" s="93">
        <f t="shared" si="18"/>
        <v>2</v>
      </c>
      <c r="B253" s="93">
        <f t="shared" si="19"/>
        <v>2</v>
      </c>
      <c r="C253" s="93" t="str">
        <f t="shared" si="20"/>
        <v/>
      </c>
      <c r="D253" s="93" t="str">
        <f t="shared" si="21"/>
        <v/>
      </c>
      <c r="E253" s="93" t="str">
        <f t="shared" si="22"/>
        <v/>
      </c>
      <c r="F253" s="93">
        <f t="shared" si="23"/>
        <v>0</v>
      </c>
      <c r="G253" s="112" t="str">
        <f>IF(AND(L253&gt;0,L253&lt;=STATS!$C$22),1,"")</f>
        <v/>
      </c>
      <c r="I253" s="34">
        <v>252</v>
      </c>
      <c r="J253" s="125">
        <v>45.444130000000001</v>
      </c>
      <c r="K253" s="125">
        <v>-92.130340000000004</v>
      </c>
      <c r="Q253" s="17">
        <v>0</v>
      </c>
      <c r="R253" s="17">
        <v>0</v>
      </c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EY253" s="109"/>
      <c r="EZ253" s="109"/>
      <c r="FA253" s="109"/>
      <c r="FB253" s="109"/>
      <c r="FC253" s="109"/>
    </row>
    <row r="254" spans="1:159">
      <c r="A254" s="93">
        <f t="shared" si="18"/>
        <v>2</v>
      </c>
      <c r="B254" s="93">
        <f t="shared" si="19"/>
        <v>2</v>
      </c>
      <c r="C254" s="93" t="str">
        <f t="shared" si="20"/>
        <v/>
      </c>
      <c r="D254" s="93" t="str">
        <f t="shared" si="21"/>
        <v/>
      </c>
      <c r="E254" s="93" t="str">
        <f t="shared" si="22"/>
        <v/>
      </c>
      <c r="F254" s="93">
        <f t="shared" si="23"/>
        <v>0</v>
      </c>
      <c r="G254" s="112" t="str">
        <f>IF(AND(L254&gt;0,L254&lt;=STATS!$C$22),1,"")</f>
        <v/>
      </c>
      <c r="I254" s="34">
        <v>253</v>
      </c>
      <c r="J254" s="125">
        <v>45.443829999999998</v>
      </c>
      <c r="K254" s="125">
        <v>-92.130330000000001</v>
      </c>
      <c r="Q254" s="17">
        <v>0</v>
      </c>
      <c r="R254" s="17">
        <v>0</v>
      </c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EY254" s="109"/>
      <c r="EZ254" s="109"/>
      <c r="FA254" s="109"/>
      <c r="FB254" s="109"/>
      <c r="FC254" s="109"/>
    </row>
    <row r="255" spans="1:159">
      <c r="A255" s="93">
        <f t="shared" si="18"/>
        <v>2</v>
      </c>
      <c r="B255" s="93">
        <f t="shared" si="19"/>
        <v>2</v>
      </c>
      <c r="C255" s="93" t="str">
        <f t="shared" si="20"/>
        <v/>
      </c>
      <c r="D255" s="93" t="str">
        <f t="shared" si="21"/>
        <v/>
      </c>
      <c r="E255" s="93" t="str">
        <f t="shared" si="22"/>
        <v/>
      </c>
      <c r="F255" s="93">
        <f t="shared" si="23"/>
        <v>0</v>
      </c>
      <c r="G255" s="112" t="str">
        <f>IF(AND(L255&gt;0,L255&lt;=STATS!$C$22),1,"")</f>
        <v/>
      </c>
      <c r="I255" s="34">
        <v>254</v>
      </c>
      <c r="J255" s="125">
        <v>45.443519999999999</v>
      </c>
      <c r="K255" s="125">
        <v>-92.130319999999998</v>
      </c>
      <c r="Q255" s="17">
        <v>0</v>
      </c>
      <c r="R255" s="17">
        <v>0</v>
      </c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EY255" s="109"/>
      <c r="EZ255" s="109"/>
      <c r="FA255" s="109"/>
      <c r="FB255" s="109"/>
      <c r="FC255" s="109"/>
    </row>
    <row r="256" spans="1:159">
      <c r="A256" s="93">
        <f t="shared" si="18"/>
        <v>2</v>
      </c>
      <c r="B256" s="93">
        <f t="shared" si="19"/>
        <v>2</v>
      </c>
      <c r="C256" s="93" t="str">
        <f t="shared" si="20"/>
        <v/>
      </c>
      <c r="D256" s="93" t="str">
        <f t="shared" si="21"/>
        <v/>
      </c>
      <c r="E256" s="93" t="str">
        <f t="shared" si="22"/>
        <v/>
      </c>
      <c r="F256" s="93">
        <f t="shared" si="23"/>
        <v>0</v>
      </c>
      <c r="G256" s="112" t="str">
        <f>IF(AND(L256&gt;0,L256&lt;=STATS!$C$22),1,"")</f>
        <v/>
      </c>
      <c r="I256" s="34">
        <v>255</v>
      </c>
      <c r="J256" s="125">
        <v>45.443219999999997</v>
      </c>
      <c r="K256" s="125">
        <v>-92.130309999999994</v>
      </c>
      <c r="Q256" s="17">
        <v>0</v>
      </c>
      <c r="R256" s="17">
        <v>0</v>
      </c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EY256" s="109"/>
      <c r="EZ256" s="109"/>
      <c r="FA256" s="109"/>
      <c r="FB256" s="109"/>
      <c r="FC256" s="109"/>
    </row>
    <row r="257" spans="1:159">
      <c r="A257" s="93">
        <f t="shared" si="18"/>
        <v>2</v>
      </c>
      <c r="B257" s="93">
        <f t="shared" si="19"/>
        <v>2</v>
      </c>
      <c r="C257" s="93" t="str">
        <f t="shared" si="20"/>
        <v/>
      </c>
      <c r="D257" s="93" t="str">
        <f t="shared" si="21"/>
        <v/>
      </c>
      <c r="E257" s="93" t="str">
        <f t="shared" si="22"/>
        <v/>
      </c>
      <c r="F257" s="93">
        <f t="shared" si="23"/>
        <v>0</v>
      </c>
      <c r="G257" s="112" t="str">
        <f>IF(AND(L257&gt;0,L257&lt;=STATS!$C$22),1,"")</f>
        <v/>
      </c>
      <c r="I257" s="34">
        <v>256</v>
      </c>
      <c r="J257" s="125">
        <v>45.442909999999998</v>
      </c>
      <c r="K257" s="125">
        <v>-92.130300000000005</v>
      </c>
      <c r="Q257" s="17">
        <v>0</v>
      </c>
      <c r="R257" s="17">
        <v>0</v>
      </c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EY257" s="109"/>
      <c r="EZ257" s="109"/>
      <c r="FA257" s="109"/>
      <c r="FB257" s="109"/>
      <c r="FC257" s="109"/>
    </row>
    <row r="258" spans="1:159">
      <c r="A258" s="93">
        <f t="shared" ref="A258:A321" si="24">COUNT(Q258:EX258,FD258:FL258)</f>
        <v>2</v>
      </c>
      <c r="B258" s="93">
        <f t="shared" ref="B258:B321" si="25">IF(COUNT(Q258:EX258,FD258:FL258)&gt;0,COUNT(Q258:EX258,FD258:FL258),"")</f>
        <v>2</v>
      </c>
      <c r="C258" s="93" t="str">
        <f t="shared" ref="C258:C321" si="26">IF(COUNT(S258:BI258,BK258:BS258,BU258:CA258,CC258:EX258,FD258:FL258)&gt;0,COUNT(S258:BI258,BK258:BS258,BU258:CA258,CC258:EX258,FD258:FL258),"")</f>
        <v/>
      </c>
      <c r="D258" s="93" t="str">
        <f t="shared" ref="D258:D321" si="27">IF(G258=1,COUNT(Q258:EX258,FD258:FL258),"")</f>
        <v/>
      </c>
      <c r="E258" s="93" t="str">
        <f t="shared" ref="E258:E321" si="28">IF(G258=1,COUNT(S258:BI258,BK258:BS258,BU258:CA258,CC258:EX258,FD258:FL258),"")</f>
        <v/>
      </c>
      <c r="F258" s="93">
        <f t="shared" ref="F258:F321" si="29">IF($A258&gt;=1,$L258,"")</f>
        <v>0</v>
      </c>
      <c r="G258" s="112" t="str">
        <f>IF(AND(L258&gt;0,L258&lt;=STATS!$C$22),1,"")</f>
        <v/>
      </c>
      <c r="I258" s="34">
        <v>257</v>
      </c>
      <c r="J258" s="125">
        <v>45.442599999999999</v>
      </c>
      <c r="K258" s="125">
        <v>-92.130290000000002</v>
      </c>
      <c r="Q258" s="17">
        <v>0</v>
      </c>
      <c r="R258" s="17">
        <v>0</v>
      </c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EY258" s="109"/>
      <c r="EZ258" s="109"/>
      <c r="FA258" s="109"/>
      <c r="FB258" s="109"/>
      <c r="FC258" s="109"/>
    </row>
    <row r="259" spans="1:159">
      <c r="A259" s="93">
        <f t="shared" si="24"/>
        <v>2</v>
      </c>
      <c r="B259" s="93">
        <f t="shared" si="25"/>
        <v>2</v>
      </c>
      <c r="C259" s="93" t="str">
        <f t="shared" si="26"/>
        <v/>
      </c>
      <c r="D259" s="93" t="str">
        <f t="shared" si="27"/>
        <v/>
      </c>
      <c r="E259" s="93" t="str">
        <f t="shared" si="28"/>
        <v/>
      </c>
      <c r="F259" s="93">
        <f t="shared" si="29"/>
        <v>12</v>
      </c>
      <c r="G259" s="112" t="str">
        <f>IF(AND(L259&gt;0,L259&lt;=STATS!$C$22),1,"")</f>
        <v/>
      </c>
      <c r="I259" s="34">
        <v>258</v>
      </c>
      <c r="J259" s="125">
        <v>45.442300000000003</v>
      </c>
      <c r="K259" s="125">
        <v>-92.130269999999996</v>
      </c>
      <c r="L259" s="10">
        <v>12</v>
      </c>
      <c r="M259" s="10" t="s">
        <v>150</v>
      </c>
      <c r="Q259" s="17">
        <v>0</v>
      </c>
      <c r="R259" s="17">
        <v>0</v>
      </c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EY259" s="109"/>
      <c r="EZ259" s="109"/>
      <c r="FA259" s="109"/>
      <c r="FB259" s="109"/>
      <c r="FC259" s="109"/>
    </row>
    <row r="260" spans="1:159">
      <c r="A260" s="93">
        <f t="shared" si="24"/>
        <v>2</v>
      </c>
      <c r="B260" s="93">
        <f t="shared" si="25"/>
        <v>2</v>
      </c>
      <c r="C260" s="93" t="str">
        <f t="shared" si="26"/>
        <v/>
      </c>
      <c r="D260" s="93" t="str">
        <f t="shared" si="27"/>
        <v/>
      </c>
      <c r="E260" s="93" t="str">
        <f t="shared" si="28"/>
        <v/>
      </c>
      <c r="F260" s="93">
        <f t="shared" si="29"/>
        <v>9.5</v>
      </c>
      <c r="G260" s="112" t="str">
        <f>IF(AND(L260&gt;0,L260&lt;=STATS!$C$22),1,"")</f>
        <v/>
      </c>
      <c r="I260" s="34">
        <v>259</v>
      </c>
      <c r="J260" s="125">
        <v>45.441989999999997</v>
      </c>
      <c r="K260" s="125">
        <v>-92.130260000000007</v>
      </c>
      <c r="L260" s="10">
        <v>9.5</v>
      </c>
      <c r="M260" s="10" t="s">
        <v>150</v>
      </c>
      <c r="Q260" s="17">
        <v>0</v>
      </c>
      <c r="R260" s="17">
        <v>0</v>
      </c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EY260" s="109"/>
      <c r="EZ260" s="109"/>
      <c r="FA260" s="109"/>
      <c r="FB260" s="109"/>
      <c r="FC260" s="109"/>
    </row>
    <row r="261" spans="1:159">
      <c r="A261" s="93">
        <f t="shared" si="24"/>
        <v>2</v>
      </c>
      <c r="B261" s="93">
        <f t="shared" si="25"/>
        <v>2</v>
      </c>
      <c r="C261" s="93" t="str">
        <f t="shared" si="26"/>
        <v/>
      </c>
      <c r="D261" s="93" t="str">
        <f t="shared" si="27"/>
        <v/>
      </c>
      <c r="E261" s="93" t="str">
        <f t="shared" si="28"/>
        <v/>
      </c>
      <c r="F261" s="93">
        <f t="shared" si="29"/>
        <v>6</v>
      </c>
      <c r="G261" s="112" t="str">
        <f>IF(AND(L261&gt;0,L261&lt;=STATS!$C$22),1,"")</f>
        <v/>
      </c>
      <c r="I261" s="34">
        <v>260</v>
      </c>
      <c r="J261" s="125">
        <v>45.441690000000001</v>
      </c>
      <c r="K261" s="125">
        <v>-92.130250000000004</v>
      </c>
      <c r="L261" s="10">
        <v>6</v>
      </c>
      <c r="M261" s="10" t="s">
        <v>151</v>
      </c>
      <c r="Q261" s="17">
        <v>0</v>
      </c>
      <c r="R261" s="17">
        <v>0</v>
      </c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EY261" s="109"/>
      <c r="EZ261" s="109"/>
      <c r="FA261" s="109"/>
      <c r="FB261" s="109"/>
      <c r="FC261" s="109"/>
    </row>
    <row r="262" spans="1:159">
      <c r="A262" s="93">
        <f t="shared" si="24"/>
        <v>2</v>
      </c>
      <c r="B262" s="93">
        <f t="shared" si="25"/>
        <v>2</v>
      </c>
      <c r="C262" s="93" t="str">
        <f t="shared" si="26"/>
        <v/>
      </c>
      <c r="D262" s="93" t="str">
        <f t="shared" si="27"/>
        <v/>
      </c>
      <c r="E262" s="93" t="str">
        <f t="shared" si="28"/>
        <v/>
      </c>
      <c r="F262" s="93">
        <f t="shared" si="29"/>
        <v>16</v>
      </c>
      <c r="G262" s="112" t="str">
        <f>IF(AND(L262&gt;0,L262&lt;=STATS!$C$22),1,"")</f>
        <v/>
      </c>
      <c r="I262" s="34">
        <v>261</v>
      </c>
      <c r="J262" s="125">
        <v>45.448419999999999</v>
      </c>
      <c r="K262" s="125">
        <v>-92.130070000000003</v>
      </c>
      <c r="L262" s="10">
        <v>16</v>
      </c>
      <c r="M262" s="10" t="s">
        <v>150</v>
      </c>
      <c r="Q262" s="17">
        <v>0</v>
      </c>
      <c r="R262" s="17">
        <v>0</v>
      </c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EY262" s="109"/>
      <c r="EZ262" s="109"/>
      <c r="FA262" s="109"/>
      <c r="FB262" s="109"/>
      <c r="FC262" s="109"/>
    </row>
    <row r="263" spans="1:159">
      <c r="A263" s="93">
        <f t="shared" si="24"/>
        <v>2</v>
      </c>
      <c r="B263" s="93">
        <f t="shared" si="25"/>
        <v>2</v>
      </c>
      <c r="C263" s="93" t="str">
        <f t="shared" si="26"/>
        <v/>
      </c>
      <c r="D263" s="93" t="str">
        <f t="shared" si="27"/>
        <v/>
      </c>
      <c r="E263" s="93" t="str">
        <f t="shared" si="28"/>
        <v/>
      </c>
      <c r="F263" s="93">
        <f t="shared" si="29"/>
        <v>0</v>
      </c>
      <c r="G263" s="112" t="str">
        <f>IF(AND(L263&gt;0,L263&lt;=STATS!$C$22),1,"")</f>
        <v/>
      </c>
      <c r="I263" s="34">
        <v>262</v>
      </c>
      <c r="J263" s="125">
        <v>45.448120000000003</v>
      </c>
      <c r="K263" s="125">
        <v>-92.13006</v>
      </c>
      <c r="Q263" s="17">
        <v>0</v>
      </c>
      <c r="R263" s="17">
        <v>0</v>
      </c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EY263" s="109"/>
      <c r="EZ263" s="109"/>
      <c r="FA263" s="109"/>
      <c r="FB263" s="109"/>
      <c r="FC263" s="109"/>
    </row>
    <row r="264" spans="1:159">
      <c r="A264" s="93">
        <f t="shared" si="24"/>
        <v>2</v>
      </c>
      <c r="B264" s="93">
        <f t="shared" si="25"/>
        <v>2</v>
      </c>
      <c r="C264" s="93" t="str">
        <f t="shared" si="26"/>
        <v/>
      </c>
      <c r="D264" s="93" t="str">
        <f t="shared" si="27"/>
        <v/>
      </c>
      <c r="E264" s="93" t="str">
        <f t="shared" si="28"/>
        <v/>
      </c>
      <c r="F264" s="93">
        <f t="shared" si="29"/>
        <v>0</v>
      </c>
      <c r="G264" s="112" t="str">
        <f>IF(AND(L264&gt;0,L264&lt;=STATS!$C$22),1,"")</f>
        <v/>
      </c>
      <c r="I264" s="34">
        <v>263</v>
      </c>
      <c r="J264" s="125">
        <v>45.447809999999997</v>
      </c>
      <c r="K264" s="125">
        <v>-92.130049999999997</v>
      </c>
      <c r="Q264" s="17">
        <v>0</v>
      </c>
      <c r="R264" s="17">
        <v>0</v>
      </c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EY264" s="109"/>
      <c r="EZ264" s="109"/>
      <c r="FA264" s="109"/>
      <c r="FB264" s="109"/>
      <c r="FC264" s="109"/>
    </row>
    <row r="265" spans="1:159">
      <c r="A265" s="93">
        <f t="shared" si="24"/>
        <v>2</v>
      </c>
      <c r="B265" s="93">
        <f t="shared" si="25"/>
        <v>2</v>
      </c>
      <c r="C265" s="93" t="str">
        <f t="shared" si="26"/>
        <v/>
      </c>
      <c r="D265" s="93" t="str">
        <f t="shared" si="27"/>
        <v/>
      </c>
      <c r="E265" s="93" t="str">
        <f t="shared" si="28"/>
        <v/>
      </c>
      <c r="F265" s="93">
        <f t="shared" si="29"/>
        <v>0</v>
      </c>
      <c r="G265" s="112" t="str">
        <f>IF(AND(L265&gt;0,L265&lt;=STATS!$C$22),1,"")</f>
        <v/>
      </c>
      <c r="I265" s="34">
        <v>264</v>
      </c>
      <c r="J265" s="125">
        <v>45.447510000000001</v>
      </c>
      <c r="K265" s="125">
        <v>-92.130039999999994</v>
      </c>
      <c r="Q265" s="17">
        <v>0</v>
      </c>
      <c r="R265" s="17">
        <v>0</v>
      </c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EY265" s="109"/>
      <c r="EZ265" s="109"/>
      <c r="FA265" s="109"/>
      <c r="FB265" s="109"/>
      <c r="FC265" s="109"/>
    </row>
    <row r="266" spans="1:159">
      <c r="A266" s="93">
        <f t="shared" si="24"/>
        <v>2</v>
      </c>
      <c r="B266" s="93">
        <f t="shared" si="25"/>
        <v>2</v>
      </c>
      <c r="C266" s="93" t="str">
        <f t="shared" si="26"/>
        <v/>
      </c>
      <c r="D266" s="93" t="str">
        <f t="shared" si="27"/>
        <v/>
      </c>
      <c r="E266" s="93" t="str">
        <f t="shared" si="28"/>
        <v/>
      </c>
      <c r="F266" s="93">
        <f t="shared" si="29"/>
        <v>0</v>
      </c>
      <c r="G266" s="112" t="str">
        <f>IF(AND(L266&gt;0,L266&lt;=STATS!$C$22),1,"")</f>
        <v/>
      </c>
      <c r="I266" s="34">
        <v>265</v>
      </c>
      <c r="J266" s="125">
        <v>45.447200000000002</v>
      </c>
      <c r="K266" s="125">
        <v>-92.130020000000002</v>
      </c>
      <c r="Q266" s="17">
        <v>0</v>
      </c>
      <c r="R266" s="17">
        <v>0</v>
      </c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EY266" s="109"/>
      <c r="EZ266" s="109"/>
      <c r="FA266" s="109"/>
      <c r="FB266" s="109"/>
      <c r="FC266" s="109"/>
    </row>
    <row r="267" spans="1:159">
      <c r="A267" s="93">
        <f t="shared" si="24"/>
        <v>2</v>
      </c>
      <c r="B267" s="93">
        <f t="shared" si="25"/>
        <v>2</v>
      </c>
      <c r="C267" s="93" t="str">
        <f t="shared" si="26"/>
        <v/>
      </c>
      <c r="D267" s="93" t="str">
        <f t="shared" si="27"/>
        <v/>
      </c>
      <c r="E267" s="93" t="str">
        <f t="shared" si="28"/>
        <v/>
      </c>
      <c r="F267" s="93">
        <f t="shared" si="29"/>
        <v>0</v>
      </c>
      <c r="G267" s="112" t="str">
        <f>IF(AND(L267&gt;0,L267&lt;=STATS!$C$22),1,"")</f>
        <v/>
      </c>
      <c r="I267" s="34">
        <v>266</v>
      </c>
      <c r="J267" s="125">
        <v>45.446890000000003</v>
      </c>
      <c r="K267" s="125">
        <v>-92.130009999999999</v>
      </c>
      <c r="Q267" s="17">
        <v>0</v>
      </c>
      <c r="R267" s="17">
        <v>0</v>
      </c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EY267" s="109"/>
      <c r="EZ267" s="109"/>
      <c r="FA267" s="109"/>
      <c r="FB267" s="109"/>
      <c r="FC267" s="109"/>
    </row>
    <row r="268" spans="1:159">
      <c r="A268" s="93">
        <f t="shared" si="24"/>
        <v>2</v>
      </c>
      <c r="B268" s="93">
        <f t="shared" si="25"/>
        <v>2</v>
      </c>
      <c r="C268" s="93" t="str">
        <f t="shared" si="26"/>
        <v/>
      </c>
      <c r="D268" s="93" t="str">
        <f t="shared" si="27"/>
        <v/>
      </c>
      <c r="E268" s="93" t="str">
        <f t="shared" si="28"/>
        <v/>
      </c>
      <c r="F268" s="93">
        <f t="shared" si="29"/>
        <v>0</v>
      </c>
      <c r="G268" s="112" t="str">
        <f>IF(AND(L268&gt;0,L268&lt;=STATS!$C$22),1,"")</f>
        <v/>
      </c>
      <c r="I268" s="34">
        <v>267</v>
      </c>
      <c r="J268" s="125">
        <v>45.44659</v>
      </c>
      <c r="K268" s="125">
        <v>-92.13</v>
      </c>
      <c r="Q268" s="17">
        <v>0</v>
      </c>
      <c r="R268" s="17">
        <v>0</v>
      </c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EY268" s="109"/>
      <c r="EZ268" s="109"/>
      <c r="FA268" s="109"/>
      <c r="FB268" s="109"/>
      <c r="FC268" s="109"/>
    </row>
    <row r="269" spans="1:159">
      <c r="A269" s="93">
        <f t="shared" si="24"/>
        <v>2</v>
      </c>
      <c r="B269" s="93">
        <f t="shared" si="25"/>
        <v>2</v>
      </c>
      <c r="C269" s="93" t="str">
        <f t="shared" si="26"/>
        <v/>
      </c>
      <c r="D269" s="93" t="str">
        <f t="shared" si="27"/>
        <v/>
      </c>
      <c r="E269" s="93" t="str">
        <f t="shared" si="28"/>
        <v/>
      </c>
      <c r="F269" s="93">
        <f t="shared" si="29"/>
        <v>0</v>
      </c>
      <c r="G269" s="112" t="str">
        <f>IF(AND(L269&gt;0,L269&lt;=STATS!$C$22),1,"")</f>
        <v/>
      </c>
      <c r="I269" s="34">
        <v>268</v>
      </c>
      <c r="J269" s="125">
        <v>45.446280000000002</v>
      </c>
      <c r="K269" s="125">
        <v>-92.129990000000006</v>
      </c>
      <c r="Q269" s="17">
        <v>0</v>
      </c>
      <c r="R269" s="17">
        <v>0</v>
      </c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EY269" s="109"/>
      <c r="EZ269" s="109"/>
      <c r="FA269" s="109"/>
      <c r="FB269" s="109"/>
      <c r="FC269" s="109"/>
    </row>
    <row r="270" spans="1:159">
      <c r="A270" s="93">
        <f t="shared" si="24"/>
        <v>2</v>
      </c>
      <c r="B270" s="93">
        <f t="shared" si="25"/>
        <v>2</v>
      </c>
      <c r="C270" s="93" t="str">
        <f t="shared" si="26"/>
        <v/>
      </c>
      <c r="D270" s="93" t="str">
        <f t="shared" si="27"/>
        <v/>
      </c>
      <c r="E270" s="93" t="str">
        <f t="shared" si="28"/>
        <v/>
      </c>
      <c r="F270" s="93">
        <f t="shared" si="29"/>
        <v>0</v>
      </c>
      <c r="G270" s="112" t="str">
        <f>IF(AND(L270&gt;0,L270&lt;=STATS!$C$22),1,"")</f>
        <v/>
      </c>
      <c r="I270" s="34">
        <v>269</v>
      </c>
      <c r="J270" s="125">
        <v>45.445979999999999</v>
      </c>
      <c r="K270" s="125">
        <v>-92.129980000000003</v>
      </c>
      <c r="Q270" s="17">
        <v>0</v>
      </c>
      <c r="R270" s="17">
        <v>0</v>
      </c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EY270" s="109"/>
      <c r="EZ270" s="109"/>
      <c r="FA270" s="109"/>
      <c r="FB270" s="109"/>
      <c r="FC270" s="109"/>
    </row>
    <row r="271" spans="1:159">
      <c r="A271" s="93">
        <f t="shared" si="24"/>
        <v>2</v>
      </c>
      <c r="B271" s="93">
        <f t="shared" si="25"/>
        <v>2</v>
      </c>
      <c r="C271" s="93" t="str">
        <f t="shared" si="26"/>
        <v/>
      </c>
      <c r="D271" s="93" t="str">
        <f t="shared" si="27"/>
        <v/>
      </c>
      <c r="E271" s="93" t="str">
        <f t="shared" si="28"/>
        <v/>
      </c>
      <c r="F271" s="93">
        <f t="shared" si="29"/>
        <v>0</v>
      </c>
      <c r="G271" s="112" t="str">
        <f>IF(AND(L271&gt;0,L271&lt;=STATS!$C$22),1,"")</f>
        <v/>
      </c>
      <c r="I271" s="34">
        <v>270</v>
      </c>
      <c r="J271" s="125">
        <v>45.44567</v>
      </c>
      <c r="K271" s="125">
        <v>-92.12997</v>
      </c>
      <c r="Q271" s="17">
        <v>0</v>
      </c>
      <c r="R271" s="17">
        <v>0</v>
      </c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EY271" s="109"/>
      <c r="EZ271" s="109"/>
      <c r="FA271" s="109"/>
      <c r="FB271" s="109"/>
      <c r="FC271" s="109"/>
    </row>
    <row r="272" spans="1:159">
      <c r="A272" s="93">
        <f t="shared" si="24"/>
        <v>2</v>
      </c>
      <c r="B272" s="93">
        <f t="shared" si="25"/>
        <v>2</v>
      </c>
      <c r="C272" s="93" t="str">
        <f t="shared" si="26"/>
        <v/>
      </c>
      <c r="D272" s="93" t="str">
        <f t="shared" si="27"/>
        <v/>
      </c>
      <c r="E272" s="93" t="str">
        <f t="shared" si="28"/>
        <v/>
      </c>
      <c r="F272" s="93">
        <f t="shared" si="29"/>
        <v>0</v>
      </c>
      <c r="G272" s="112" t="str">
        <f>IF(AND(L272&gt;0,L272&lt;=STATS!$C$22),1,"")</f>
        <v/>
      </c>
      <c r="I272" s="34">
        <v>271</v>
      </c>
      <c r="J272" s="125">
        <v>45.445369999999997</v>
      </c>
      <c r="K272" s="125">
        <v>-92.129949999999994</v>
      </c>
      <c r="Q272" s="17">
        <v>0</v>
      </c>
      <c r="R272" s="17">
        <v>0</v>
      </c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EY272" s="109"/>
      <c r="EZ272" s="109"/>
      <c r="FA272" s="109"/>
      <c r="FB272" s="109"/>
      <c r="FC272" s="109"/>
    </row>
    <row r="273" spans="1:159">
      <c r="A273" s="93">
        <f t="shared" si="24"/>
        <v>2</v>
      </c>
      <c r="B273" s="93">
        <f t="shared" si="25"/>
        <v>2</v>
      </c>
      <c r="C273" s="93" t="str">
        <f t="shared" si="26"/>
        <v/>
      </c>
      <c r="D273" s="93" t="str">
        <f t="shared" si="27"/>
        <v/>
      </c>
      <c r="E273" s="93" t="str">
        <f t="shared" si="28"/>
        <v/>
      </c>
      <c r="F273" s="93">
        <f t="shared" si="29"/>
        <v>0</v>
      </c>
      <c r="G273" s="112" t="str">
        <f>IF(AND(L273&gt;0,L273&lt;=STATS!$C$22),1,"")</f>
        <v/>
      </c>
      <c r="I273" s="34">
        <v>272</v>
      </c>
      <c r="J273" s="125">
        <v>45.445059999999998</v>
      </c>
      <c r="K273" s="125">
        <v>-92.129940000000005</v>
      </c>
      <c r="Q273" s="17">
        <v>0</v>
      </c>
      <c r="R273" s="17">
        <v>0</v>
      </c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EY273" s="109"/>
      <c r="EZ273" s="109"/>
      <c r="FA273" s="109"/>
      <c r="FB273" s="109"/>
      <c r="FC273" s="109"/>
    </row>
    <row r="274" spans="1:159">
      <c r="A274" s="93">
        <f t="shared" si="24"/>
        <v>2</v>
      </c>
      <c r="B274" s="93">
        <f t="shared" si="25"/>
        <v>2</v>
      </c>
      <c r="C274" s="93" t="str">
        <f t="shared" si="26"/>
        <v/>
      </c>
      <c r="D274" s="93" t="str">
        <f t="shared" si="27"/>
        <v/>
      </c>
      <c r="E274" s="93" t="str">
        <f t="shared" si="28"/>
        <v/>
      </c>
      <c r="F274" s="93">
        <f t="shared" si="29"/>
        <v>0</v>
      </c>
      <c r="G274" s="112" t="str">
        <f>IF(AND(L274&gt;0,L274&lt;=STATS!$C$22),1,"")</f>
        <v/>
      </c>
      <c r="I274" s="34">
        <v>273</v>
      </c>
      <c r="J274" s="125">
        <v>45.444749999999999</v>
      </c>
      <c r="K274" s="125">
        <v>-92.129930000000002</v>
      </c>
      <c r="Q274" s="17">
        <v>0</v>
      </c>
      <c r="R274" s="17">
        <v>0</v>
      </c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EY274" s="109"/>
      <c r="EZ274" s="109"/>
      <c r="FA274" s="109"/>
      <c r="FB274" s="109"/>
      <c r="FC274" s="109"/>
    </row>
    <row r="275" spans="1:159">
      <c r="A275" s="93">
        <f t="shared" si="24"/>
        <v>2</v>
      </c>
      <c r="B275" s="93">
        <f t="shared" si="25"/>
        <v>2</v>
      </c>
      <c r="C275" s="93" t="str">
        <f t="shared" si="26"/>
        <v/>
      </c>
      <c r="D275" s="93" t="str">
        <f t="shared" si="27"/>
        <v/>
      </c>
      <c r="E275" s="93" t="str">
        <f t="shared" si="28"/>
        <v/>
      </c>
      <c r="F275" s="93">
        <f t="shared" si="29"/>
        <v>0</v>
      </c>
      <c r="G275" s="112" t="str">
        <f>IF(AND(L275&gt;0,L275&lt;=STATS!$C$22),1,"")</f>
        <v/>
      </c>
      <c r="I275" s="34">
        <v>274</v>
      </c>
      <c r="J275" s="125">
        <v>45.444450000000003</v>
      </c>
      <c r="K275" s="125">
        <v>-92.129919999999998</v>
      </c>
      <c r="Q275" s="17">
        <v>0</v>
      </c>
      <c r="R275" s="17">
        <v>0</v>
      </c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EY275" s="109"/>
      <c r="EZ275" s="109"/>
      <c r="FA275" s="109"/>
      <c r="FB275" s="109"/>
      <c r="FC275" s="109"/>
    </row>
    <row r="276" spans="1:159">
      <c r="A276" s="93">
        <f t="shared" si="24"/>
        <v>2</v>
      </c>
      <c r="B276" s="93">
        <f t="shared" si="25"/>
        <v>2</v>
      </c>
      <c r="C276" s="93" t="str">
        <f t="shared" si="26"/>
        <v/>
      </c>
      <c r="D276" s="93" t="str">
        <f t="shared" si="27"/>
        <v/>
      </c>
      <c r="E276" s="93" t="str">
        <f t="shared" si="28"/>
        <v/>
      </c>
      <c r="F276" s="93">
        <f t="shared" si="29"/>
        <v>0</v>
      </c>
      <c r="G276" s="112" t="str">
        <f>IF(AND(L276&gt;0,L276&lt;=STATS!$C$22),1,"")</f>
        <v/>
      </c>
      <c r="I276" s="34">
        <v>275</v>
      </c>
      <c r="J276" s="125">
        <v>45.444139999999997</v>
      </c>
      <c r="K276" s="125">
        <v>-92.129909999999995</v>
      </c>
      <c r="Q276" s="17">
        <v>0</v>
      </c>
      <c r="R276" s="17">
        <v>0</v>
      </c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EY276" s="109"/>
      <c r="EZ276" s="109"/>
      <c r="FA276" s="109"/>
      <c r="FB276" s="109"/>
      <c r="FC276" s="109"/>
    </row>
    <row r="277" spans="1:159">
      <c r="A277" s="93">
        <f t="shared" si="24"/>
        <v>2</v>
      </c>
      <c r="B277" s="93">
        <f t="shared" si="25"/>
        <v>2</v>
      </c>
      <c r="C277" s="93" t="str">
        <f t="shared" si="26"/>
        <v/>
      </c>
      <c r="D277" s="93" t="str">
        <f t="shared" si="27"/>
        <v/>
      </c>
      <c r="E277" s="93" t="str">
        <f t="shared" si="28"/>
        <v/>
      </c>
      <c r="F277" s="93">
        <f t="shared" si="29"/>
        <v>0</v>
      </c>
      <c r="G277" s="112" t="str">
        <f>IF(AND(L277&gt;0,L277&lt;=STATS!$C$22),1,"")</f>
        <v/>
      </c>
      <c r="I277" s="34">
        <v>276</v>
      </c>
      <c r="J277" s="125">
        <v>45.443840000000002</v>
      </c>
      <c r="K277" s="125">
        <v>-92.129900000000006</v>
      </c>
      <c r="Q277" s="17">
        <v>0</v>
      </c>
      <c r="R277" s="17">
        <v>0</v>
      </c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EY277" s="109"/>
      <c r="EZ277" s="109"/>
      <c r="FA277" s="109"/>
      <c r="FB277" s="109"/>
      <c r="FC277" s="109"/>
    </row>
    <row r="278" spans="1:159">
      <c r="A278" s="93">
        <f t="shared" si="24"/>
        <v>2</v>
      </c>
      <c r="B278" s="93">
        <f t="shared" si="25"/>
        <v>2</v>
      </c>
      <c r="C278" s="93" t="str">
        <f t="shared" si="26"/>
        <v/>
      </c>
      <c r="D278" s="93" t="str">
        <f t="shared" si="27"/>
        <v/>
      </c>
      <c r="E278" s="93" t="str">
        <f t="shared" si="28"/>
        <v/>
      </c>
      <c r="F278" s="93">
        <f t="shared" si="29"/>
        <v>0</v>
      </c>
      <c r="G278" s="112" t="str">
        <f>IF(AND(L278&gt;0,L278&lt;=STATS!$C$22),1,"")</f>
        <v/>
      </c>
      <c r="I278" s="34">
        <v>277</v>
      </c>
      <c r="J278" s="125">
        <v>45.443530000000003</v>
      </c>
      <c r="K278" s="125">
        <v>-92.129890000000003</v>
      </c>
      <c r="Q278" s="17">
        <v>0</v>
      </c>
      <c r="R278" s="17">
        <v>0</v>
      </c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EY278" s="109"/>
      <c r="EZ278" s="109"/>
      <c r="FA278" s="109"/>
      <c r="FB278" s="109"/>
      <c r="FC278" s="109"/>
    </row>
    <row r="279" spans="1:159">
      <c r="A279" s="93">
        <f t="shared" si="24"/>
        <v>2</v>
      </c>
      <c r="B279" s="93">
        <f t="shared" si="25"/>
        <v>2</v>
      </c>
      <c r="C279" s="93" t="str">
        <f t="shared" si="26"/>
        <v/>
      </c>
      <c r="D279" s="93" t="str">
        <f t="shared" si="27"/>
        <v/>
      </c>
      <c r="E279" s="93" t="str">
        <f t="shared" si="28"/>
        <v/>
      </c>
      <c r="F279" s="93">
        <f t="shared" si="29"/>
        <v>0</v>
      </c>
      <c r="G279" s="112" t="str">
        <f>IF(AND(L279&gt;0,L279&lt;=STATS!$C$22),1,"")</f>
        <v/>
      </c>
      <c r="I279" s="34">
        <v>278</v>
      </c>
      <c r="J279" s="125">
        <v>45.443219999999997</v>
      </c>
      <c r="K279" s="125">
        <v>-92.129869999999997</v>
      </c>
      <c r="Q279" s="17">
        <v>0</v>
      </c>
      <c r="R279" s="17">
        <v>0</v>
      </c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EY279" s="109"/>
      <c r="EZ279" s="109"/>
      <c r="FA279" s="109"/>
      <c r="FB279" s="109"/>
      <c r="FC279" s="109"/>
    </row>
    <row r="280" spans="1:159">
      <c r="A280" s="93">
        <f t="shared" si="24"/>
        <v>2</v>
      </c>
      <c r="B280" s="93">
        <f t="shared" si="25"/>
        <v>2</v>
      </c>
      <c r="C280" s="93" t="str">
        <f t="shared" si="26"/>
        <v/>
      </c>
      <c r="D280" s="93" t="str">
        <f t="shared" si="27"/>
        <v/>
      </c>
      <c r="E280" s="93" t="str">
        <f t="shared" si="28"/>
        <v/>
      </c>
      <c r="F280" s="93">
        <f t="shared" si="29"/>
        <v>0</v>
      </c>
      <c r="G280" s="112" t="str">
        <f>IF(AND(L280&gt;0,L280&lt;=STATS!$C$22),1,"")</f>
        <v/>
      </c>
      <c r="I280" s="34">
        <v>279</v>
      </c>
      <c r="J280" s="125">
        <v>45.442920000000001</v>
      </c>
      <c r="K280" s="125">
        <v>-92.129859999999994</v>
      </c>
      <c r="Q280" s="17">
        <v>0</v>
      </c>
      <c r="R280" s="17">
        <v>0</v>
      </c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EY280" s="109"/>
      <c r="EZ280" s="109"/>
      <c r="FA280" s="109"/>
      <c r="FB280" s="109"/>
      <c r="FC280" s="109"/>
    </row>
    <row r="281" spans="1:159">
      <c r="A281" s="93">
        <f t="shared" si="24"/>
        <v>2</v>
      </c>
      <c r="B281" s="93">
        <f t="shared" si="25"/>
        <v>2</v>
      </c>
      <c r="C281" s="93" t="str">
        <f t="shared" si="26"/>
        <v/>
      </c>
      <c r="D281" s="93" t="str">
        <f t="shared" si="27"/>
        <v/>
      </c>
      <c r="E281" s="93" t="str">
        <f t="shared" si="28"/>
        <v/>
      </c>
      <c r="F281" s="93">
        <f t="shared" si="29"/>
        <v>0</v>
      </c>
      <c r="G281" s="112" t="str">
        <f>IF(AND(L281&gt;0,L281&lt;=STATS!$C$22),1,"")</f>
        <v/>
      </c>
      <c r="I281" s="34">
        <v>280</v>
      </c>
      <c r="J281" s="125">
        <v>45.442610000000002</v>
      </c>
      <c r="K281" s="125">
        <v>-92.129850000000005</v>
      </c>
      <c r="Q281" s="17">
        <v>0</v>
      </c>
      <c r="R281" s="17">
        <v>0</v>
      </c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EY281" s="109"/>
      <c r="EZ281" s="109"/>
      <c r="FA281" s="109"/>
      <c r="FB281" s="109"/>
      <c r="FC281" s="109"/>
    </row>
    <row r="282" spans="1:159">
      <c r="A282" s="93">
        <f t="shared" si="24"/>
        <v>2</v>
      </c>
      <c r="B282" s="93">
        <f t="shared" si="25"/>
        <v>2</v>
      </c>
      <c r="C282" s="93" t="str">
        <f t="shared" si="26"/>
        <v/>
      </c>
      <c r="D282" s="93" t="str">
        <f t="shared" si="27"/>
        <v/>
      </c>
      <c r="E282" s="93" t="str">
        <f t="shared" si="28"/>
        <v/>
      </c>
      <c r="F282" s="93">
        <f t="shared" si="29"/>
        <v>12.5</v>
      </c>
      <c r="G282" s="112" t="str">
        <f>IF(AND(L282&gt;0,L282&lt;=STATS!$C$22),1,"")</f>
        <v/>
      </c>
      <c r="I282" s="34">
        <v>281</v>
      </c>
      <c r="J282" s="125">
        <v>45.442309999999999</v>
      </c>
      <c r="K282" s="125">
        <v>-92.129840000000002</v>
      </c>
      <c r="L282" s="10">
        <v>12.5</v>
      </c>
      <c r="M282" s="10" t="s">
        <v>150</v>
      </c>
      <c r="Q282" s="17">
        <v>0</v>
      </c>
      <c r="R282" s="17">
        <v>0</v>
      </c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EY282" s="109"/>
      <c r="EZ282" s="109"/>
      <c r="FA282" s="109"/>
      <c r="FB282" s="109"/>
      <c r="FC282" s="109"/>
    </row>
    <row r="283" spans="1:159">
      <c r="A283" s="93">
        <f t="shared" si="24"/>
        <v>2</v>
      </c>
      <c r="B283" s="93">
        <f t="shared" si="25"/>
        <v>2</v>
      </c>
      <c r="C283" s="93" t="str">
        <f t="shared" si="26"/>
        <v/>
      </c>
      <c r="D283" s="93" t="str">
        <f t="shared" si="27"/>
        <v/>
      </c>
      <c r="E283" s="93" t="str">
        <f t="shared" si="28"/>
        <v/>
      </c>
      <c r="F283" s="93">
        <f t="shared" si="29"/>
        <v>8.5</v>
      </c>
      <c r="G283" s="112" t="str">
        <f>IF(AND(L283&gt;0,L283&lt;=STATS!$C$22),1,"")</f>
        <v/>
      </c>
      <c r="I283" s="34">
        <v>282</v>
      </c>
      <c r="J283" s="125">
        <v>45.442</v>
      </c>
      <c r="K283" s="125">
        <v>-92.129829999999998</v>
      </c>
      <c r="L283" s="10">
        <v>8.5</v>
      </c>
      <c r="M283" s="10" t="s">
        <v>150</v>
      </c>
      <c r="Q283" s="17">
        <v>0</v>
      </c>
      <c r="R283" s="17">
        <v>0</v>
      </c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EY283" s="109"/>
      <c r="EZ283" s="109"/>
      <c r="FA283" s="109"/>
      <c r="FB283" s="109"/>
      <c r="FC283" s="109"/>
    </row>
    <row r="284" spans="1:159">
      <c r="A284" s="93">
        <f t="shared" si="24"/>
        <v>2</v>
      </c>
      <c r="B284" s="93">
        <f t="shared" si="25"/>
        <v>2</v>
      </c>
      <c r="C284" s="93" t="str">
        <f t="shared" si="26"/>
        <v/>
      </c>
      <c r="D284" s="93">
        <f t="shared" si="27"/>
        <v>2</v>
      </c>
      <c r="E284" s="93">
        <f t="shared" si="28"/>
        <v>0</v>
      </c>
      <c r="F284" s="93">
        <f t="shared" si="29"/>
        <v>5</v>
      </c>
      <c r="G284" s="112">
        <f>IF(AND(L284&gt;0,L284&lt;=STATS!$C$22),1,"")</f>
        <v>1</v>
      </c>
      <c r="I284" s="34">
        <v>283</v>
      </c>
      <c r="J284" s="125">
        <v>45.441699999999997</v>
      </c>
      <c r="K284" s="125">
        <v>-92.129819999999995</v>
      </c>
      <c r="L284" s="10">
        <v>5</v>
      </c>
      <c r="M284" s="10" t="s">
        <v>151</v>
      </c>
      <c r="Q284" s="17">
        <v>0</v>
      </c>
      <c r="R284" s="17">
        <v>0</v>
      </c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EY284" s="109"/>
      <c r="EZ284" s="109"/>
      <c r="FA284" s="109"/>
      <c r="FB284" s="109"/>
      <c r="FC284" s="109"/>
    </row>
    <row r="285" spans="1:159">
      <c r="A285" s="93">
        <f t="shared" si="24"/>
        <v>2</v>
      </c>
      <c r="B285" s="93">
        <f t="shared" si="25"/>
        <v>2</v>
      </c>
      <c r="C285" s="93" t="str">
        <f t="shared" si="26"/>
        <v/>
      </c>
      <c r="D285" s="93" t="str">
        <f t="shared" si="27"/>
        <v/>
      </c>
      <c r="E285" s="93" t="str">
        <f t="shared" si="28"/>
        <v/>
      </c>
      <c r="F285" s="93">
        <f t="shared" si="29"/>
        <v>0</v>
      </c>
      <c r="G285" s="112" t="str">
        <f>IF(AND(L285&gt;0,L285&lt;=STATS!$C$22),1,"")</f>
        <v/>
      </c>
      <c r="I285" s="34">
        <v>284</v>
      </c>
      <c r="J285" s="125">
        <v>45.448430000000002</v>
      </c>
      <c r="K285" s="125">
        <v>-92.129639999999995</v>
      </c>
      <c r="Q285" s="17">
        <v>0</v>
      </c>
      <c r="R285" s="17">
        <v>0</v>
      </c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EY285" s="109"/>
      <c r="EZ285" s="109"/>
      <c r="FA285" s="109"/>
      <c r="FB285" s="109"/>
      <c r="FC285" s="109"/>
    </row>
    <row r="286" spans="1:159">
      <c r="A286" s="93">
        <f t="shared" si="24"/>
        <v>2</v>
      </c>
      <c r="B286" s="93">
        <f t="shared" si="25"/>
        <v>2</v>
      </c>
      <c r="C286" s="93" t="str">
        <f t="shared" si="26"/>
        <v/>
      </c>
      <c r="D286" s="93" t="str">
        <f t="shared" si="27"/>
        <v/>
      </c>
      <c r="E286" s="93" t="str">
        <f t="shared" si="28"/>
        <v/>
      </c>
      <c r="F286" s="93">
        <f t="shared" si="29"/>
        <v>0</v>
      </c>
      <c r="G286" s="112" t="str">
        <f>IF(AND(L286&gt;0,L286&lt;=STATS!$C$22),1,"")</f>
        <v/>
      </c>
      <c r="I286" s="34">
        <v>285</v>
      </c>
      <c r="J286" s="125">
        <v>45.448129999999999</v>
      </c>
      <c r="K286" s="125">
        <v>-92.129620000000003</v>
      </c>
      <c r="Q286" s="17">
        <v>0</v>
      </c>
      <c r="R286" s="17">
        <v>0</v>
      </c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EY286" s="109"/>
      <c r="EZ286" s="109"/>
      <c r="FA286" s="109"/>
      <c r="FB286" s="109"/>
      <c r="FC286" s="109"/>
    </row>
    <row r="287" spans="1:159">
      <c r="A287" s="93">
        <f t="shared" si="24"/>
        <v>2</v>
      </c>
      <c r="B287" s="93">
        <f t="shared" si="25"/>
        <v>2</v>
      </c>
      <c r="C287" s="93" t="str">
        <f t="shared" si="26"/>
        <v/>
      </c>
      <c r="D287" s="93" t="str">
        <f t="shared" si="27"/>
        <v/>
      </c>
      <c r="E287" s="93" t="str">
        <f t="shared" si="28"/>
        <v/>
      </c>
      <c r="F287" s="93">
        <f t="shared" si="29"/>
        <v>0</v>
      </c>
      <c r="G287" s="112" t="str">
        <f>IF(AND(L287&gt;0,L287&lt;=STATS!$C$22),1,"")</f>
        <v/>
      </c>
      <c r="I287" s="34">
        <v>286</v>
      </c>
      <c r="J287" s="125">
        <v>45.44782</v>
      </c>
      <c r="K287" s="125">
        <v>-92.12961</v>
      </c>
      <c r="Q287" s="17">
        <v>0</v>
      </c>
      <c r="R287" s="17">
        <v>0</v>
      </c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EY287" s="109"/>
      <c r="EZ287" s="109"/>
      <c r="FA287" s="109"/>
      <c r="FB287" s="109"/>
      <c r="FC287" s="109"/>
    </row>
    <row r="288" spans="1:159">
      <c r="A288" s="93">
        <f t="shared" si="24"/>
        <v>2</v>
      </c>
      <c r="B288" s="93">
        <f t="shared" si="25"/>
        <v>2</v>
      </c>
      <c r="C288" s="93" t="str">
        <f t="shared" si="26"/>
        <v/>
      </c>
      <c r="D288" s="93" t="str">
        <f t="shared" si="27"/>
        <v/>
      </c>
      <c r="E288" s="93" t="str">
        <f t="shared" si="28"/>
        <v/>
      </c>
      <c r="F288" s="93">
        <f t="shared" si="29"/>
        <v>0</v>
      </c>
      <c r="G288" s="112" t="str">
        <f>IF(AND(L288&gt;0,L288&lt;=STATS!$C$22),1,"")</f>
        <v/>
      </c>
      <c r="I288" s="34">
        <v>287</v>
      </c>
      <c r="J288" s="125">
        <v>45.447510000000001</v>
      </c>
      <c r="K288" s="125">
        <v>-92.129599999999996</v>
      </c>
      <c r="Q288" s="17">
        <v>0</v>
      </c>
      <c r="R288" s="17">
        <v>0</v>
      </c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EY288" s="109"/>
      <c r="EZ288" s="109"/>
      <c r="FA288" s="109"/>
      <c r="FB288" s="109"/>
      <c r="FC288" s="109"/>
    </row>
    <row r="289" spans="1:159">
      <c r="A289" s="93">
        <f t="shared" si="24"/>
        <v>2</v>
      </c>
      <c r="B289" s="93">
        <f t="shared" si="25"/>
        <v>2</v>
      </c>
      <c r="C289" s="93" t="str">
        <f t="shared" si="26"/>
        <v/>
      </c>
      <c r="D289" s="93" t="str">
        <f t="shared" si="27"/>
        <v/>
      </c>
      <c r="E289" s="93" t="str">
        <f t="shared" si="28"/>
        <v/>
      </c>
      <c r="F289" s="93">
        <f t="shared" si="29"/>
        <v>0</v>
      </c>
      <c r="G289" s="112" t="str">
        <f>IF(AND(L289&gt;0,L289&lt;=STATS!$C$22),1,"")</f>
        <v/>
      </c>
      <c r="I289" s="34">
        <v>288</v>
      </c>
      <c r="J289" s="125">
        <v>45.447209999999998</v>
      </c>
      <c r="K289" s="125">
        <v>-92.129589999999993</v>
      </c>
      <c r="Q289" s="17">
        <v>0</v>
      </c>
      <c r="R289" s="17">
        <v>0</v>
      </c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EY289" s="109"/>
      <c r="EZ289" s="109"/>
      <c r="FA289" s="109"/>
      <c r="FB289" s="109"/>
      <c r="FC289" s="109"/>
    </row>
    <row r="290" spans="1:159">
      <c r="A290" s="93">
        <f t="shared" si="24"/>
        <v>2</v>
      </c>
      <c r="B290" s="93">
        <f t="shared" si="25"/>
        <v>2</v>
      </c>
      <c r="C290" s="93" t="str">
        <f t="shared" si="26"/>
        <v/>
      </c>
      <c r="D290" s="93" t="str">
        <f t="shared" si="27"/>
        <v/>
      </c>
      <c r="E290" s="93" t="str">
        <f t="shared" si="28"/>
        <v/>
      </c>
      <c r="F290" s="93">
        <f t="shared" si="29"/>
        <v>0</v>
      </c>
      <c r="G290" s="112" t="str">
        <f>IF(AND(L290&gt;0,L290&lt;=STATS!$C$22),1,"")</f>
        <v/>
      </c>
      <c r="I290" s="34">
        <v>289</v>
      </c>
      <c r="J290" s="125">
        <v>45.446899999999999</v>
      </c>
      <c r="K290" s="125">
        <v>-92.129580000000004</v>
      </c>
      <c r="Q290" s="17">
        <v>0</v>
      </c>
      <c r="R290" s="17">
        <v>0</v>
      </c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EY290" s="109"/>
      <c r="EZ290" s="109"/>
      <c r="FA290" s="109"/>
      <c r="FB290" s="109"/>
      <c r="FC290" s="109"/>
    </row>
    <row r="291" spans="1:159">
      <c r="A291" s="93">
        <f t="shared" si="24"/>
        <v>2</v>
      </c>
      <c r="B291" s="93">
        <f t="shared" si="25"/>
        <v>2</v>
      </c>
      <c r="C291" s="93" t="str">
        <f t="shared" si="26"/>
        <v/>
      </c>
      <c r="D291" s="93" t="str">
        <f t="shared" si="27"/>
        <v/>
      </c>
      <c r="E291" s="93" t="str">
        <f t="shared" si="28"/>
        <v/>
      </c>
      <c r="F291" s="93">
        <f t="shared" si="29"/>
        <v>0</v>
      </c>
      <c r="G291" s="112" t="str">
        <f>IF(AND(L291&gt;0,L291&lt;=STATS!$C$22),1,"")</f>
        <v/>
      </c>
      <c r="I291" s="34">
        <v>290</v>
      </c>
      <c r="J291" s="125">
        <v>45.446599999999997</v>
      </c>
      <c r="K291" s="125">
        <v>-92.129570000000001</v>
      </c>
      <c r="Q291" s="17">
        <v>0</v>
      </c>
      <c r="R291" s="17">
        <v>0</v>
      </c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EY291" s="109"/>
      <c r="EZ291" s="109"/>
      <c r="FA291" s="109"/>
      <c r="FB291" s="109"/>
      <c r="FC291" s="109"/>
    </row>
    <row r="292" spans="1:159">
      <c r="A292" s="93">
        <f t="shared" si="24"/>
        <v>2</v>
      </c>
      <c r="B292" s="93">
        <f t="shared" si="25"/>
        <v>2</v>
      </c>
      <c r="C292" s="93" t="str">
        <f t="shared" si="26"/>
        <v/>
      </c>
      <c r="D292" s="93" t="str">
        <f t="shared" si="27"/>
        <v/>
      </c>
      <c r="E292" s="93" t="str">
        <f t="shared" si="28"/>
        <v/>
      </c>
      <c r="F292" s="93">
        <f t="shared" si="29"/>
        <v>0</v>
      </c>
      <c r="G292" s="112" t="str">
        <f>IF(AND(L292&gt;0,L292&lt;=STATS!$C$22),1,"")</f>
        <v/>
      </c>
      <c r="I292" s="34">
        <v>291</v>
      </c>
      <c r="J292" s="125">
        <v>45.446289999999998</v>
      </c>
      <c r="K292" s="125">
        <v>-92.129549999999995</v>
      </c>
      <c r="Q292" s="17">
        <v>0</v>
      </c>
      <c r="R292" s="17">
        <v>0</v>
      </c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EY292" s="109"/>
      <c r="EZ292" s="109"/>
      <c r="FA292" s="109"/>
      <c r="FB292" s="109"/>
      <c r="FC292" s="109"/>
    </row>
    <row r="293" spans="1:159">
      <c r="A293" s="93">
        <f t="shared" si="24"/>
        <v>2</v>
      </c>
      <c r="B293" s="93">
        <f t="shared" si="25"/>
        <v>2</v>
      </c>
      <c r="C293" s="93" t="str">
        <f t="shared" si="26"/>
        <v/>
      </c>
      <c r="D293" s="93" t="str">
        <f t="shared" si="27"/>
        <v/>
      </c>
      <c r="E293" s="93" t="str">
        <f t="shared" si="28"/>
        <v/>
      </c>
      <c r="F293" s="93">
        <f t="shared" si="29"/>
        <v>0</v>
      </c>
      <c r="G293" s="112" t="str">
        <f>IF(AND(L293&gt;0,L293&lt;=STATS!$C$22),1,"")</f>
        <v/>
      </c>
      <c r="I293" s="34">
        <v>292</v>
      </c>
      <c r="J293" s="125">
        <v>45.445979999999999</v>
      </c>
      <c r="K293" s="125">
        <v>-92.129540000000006</v>
      </c>
      <c r="Q293" s="17">
        <v>0</v>
      </c>
      <c r="R293" s="17">
        <v>0</v>
      </c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EY293" s="109"/>
      <c r="EZ293" s="109"/>
      <c r="FA293" s="109"/>
      <c r="FB293" s="109"/>
      <c r="FC293" s="109"/>
    </row>
    <row r="294" spans="1:159">
      <c r="A294" s="93">
        <f t="shared" si="24"/>
        <v>2</v>
      </c>
      <c r="B294" s="93">
        <f t="shared" si="25"/>
        <v>2</v>
      </c>
      <c r="C294" s="93" t="str">
        <f t="shared" si="26"/>
        <v/>
      </c>
      <c r="D294" s="93" t="str">
        <f t="shared" si="27"/>
        <v/>
      </c>
      <c r="E294" s="93" t="str">
        <f t="shared" si="28"/>
        <v/>
      </c>
      <c r="F294" s="93">
        <f t="shared" si="29"/>
        <v>0</v>
      </c>
      <c r="G294" s="112" t="str">
        <f>IF(AND(L294&gt;0,L294&lt;=STATS!$C$22),1,"")</f>
        <v/>
      </c>
      <c r="I294" s="34">
        <v>293</v>
      </c>
      <c r="J294" s="125">
        <v>45.445680000000003</v>
      </c>
      <c r="K294" s="125">
        <v>-92.129530000000003</v>
      </c>
      <c r="Q294" s="17">
        <v>0</v>
      </c>
      <c r="R294" s="17">
        <v>0</v>
      </c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EY294" s="109"/>
      <c r="EZ294" s="109"/>
      <c r="FA294" s="109"/>
      <c r="FB294" s="109"/>
      <c r="FC294" s="109"/>
    </row>
    <row r="295" spans="1:159">
      <c r="A295" s="93">
        <f t="shared" si="24"/>
        <v>2</v>
      </c>
      <c r="B295" s="93">
        <f t="shared" si="25"/>
        <v>2</v>
      </c>
      <c r="C295" s="93" t="str">
        <f t="shared" si="26"/>
        <v/>
      </c>
      <c r="D295" s="93" t="str">
        <f t="shared" si="27"/>
        <v/>
      </c>
      <c r="E295" s="93" t="str">
        <f t="shared" si="28"/>
        <v/>
      </c>
      <c r="F295" s="93">
        <f t="shared" si="29"/>
        <v>0</v>
      </c>
      <c r="G295" s="112" t="str">
        <f>IF(AND(L295&gt;0,L295&lt;=STATS!$C$22),1,"")</f>
        <v/>
      </c>
      <c r="I295" s="34">
        <v>294</v>
      </c>
      <c r="J295" s="125">
        <v>45.445369999999997</v>
      </c>
      <c r="K295" s="125">
        <v>-92.129519999999999</v>
      </c>
      <c r="Q295" s="17">
        <v>0</v>
      </c>
      <c r="R295" s="17">
        <v>0</v>
      </c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EY295" s="109"/>
      <c r="EZ295" s="109"/>
      <c r="FA295" s="109"/>
      <c r="FB295" s="109"/>
      <c r="FC295" s="109"/>
    </row>
    <row r="296" spans="1:159">
      <c r="A296" s="93">
        <f t="shared" si="24"/>
        <v>2</v>
      </c>
      <c r="B296" s="93">
        <f t="shared" si="25"/>
        <v>2</v>
      </c>
      <c r="C296" s="93" t="str">
        <f t="shared" si="26"/>
        <v/>
      </c>
      <c r="D296" s="93" t="str">
        <f t="shared" si="27"/>
        <v/>
      </c>
      <c r="E296" s="93" t="str">
        <f t="shared" si="28"/>
        <v/>
      </c>
      <c r="F296" s="93">
        <f t="shared" si="29"/>
        <v>0</v>
      </c>
      <c r="G296" s="112" t="str">
        <f>IF(AND(L296&gt;0,L296&lt;=STATS!$C$22),1,"")</f>
        <v/>
      </c>
      <c r="I296" s="34">
        <v>295</v>
      </c>
      <c r="J296" s="125">
        <v>45.445070000000001</v>
      </c>
      <c r="K296" s="125">
        <v>-92.129509999999996</v>
      </c>
      <c r="Q296" s="17">
        <v>0</v>
      </c>
      <c r="R296" s="17">
        <v>0</v>
      </c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EY296" s="109"/>
      <c r="EZ296" s="109"/>
      <c r="FA296" s="109"/>
      <c r="FB296" s="109"/>
      <c r="FC296" s="109"/>
    </row>
    <row r="297" spans="1:159">
      <c r="A297" s="93">
        <f t="shared" si="24"/>
        <v>2</v>
      </c>
      <c r="B297" s="93">
        <f t="shared" si="25"/>
        <v>2</v>
      </c>
      <c r="C297" s="93" t="str">
        <f t="shared" si="26"/>
        <v/>
      </c>
      <c r="D297" s="93" t="str">
        <f t="shared" si="27"/>
        <v/>
      </c>
      <c r="E297" s="93" t="str">
        <f t="shared" si="28"/>
        <v/>
      </c>
      <c r="F297" s="93">
        <f t="shared" si="29"/>
        <v>0</v>
      </c>
      <c r="G297" s="112" t="str">
        <f>IF(AND(L297&gt;0,L297&lt;=STATS!$C$22),1,"")</f>
        <v/>
      </c>
      <c r="I297" s="34">
        <v>296</v>
      </c>
      <c r="J297" s="125">
        <v>45.444760000000002</v>
      </c>
      <c r="K297" s="125">
        <v>-92.129499999999993</v>
      </c>
      <c r="Q297" s="17">
        <v>0</v>
      </c>
      <c r="R297" s="17">
        <v>0</v>
      </c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EY297" s="109"/>
      <c r="EZ297" s="109"/>
      <c r="FA297" s="109"/>
      <c r="FB297" s="109"/>
      <c r="FC297" s="109"/>
    </row>
    <row r="298" spans="1:159">
      <c r="A298" s="93">
        <f t="shared" si="24"/>
        <v>2</v>
      </c>
      <c r="B298" s="93">
        <f t="shared" si="25"/>
        <v>2</v>
      </c>
      <c r="C298" s="93" t="str">
        <f t="shared" si="26"/>
        <v/>
      </c>
      <c r="D298" s="93" t="str">
        <f t="shared" si="27"/>
        <v/>
      </c>
      <c r="E298" s="93" t="str">
        <f t="shared" si="28"/>
        <v/>
      </c>
      <c r="F298" s="93">
        <f t="shared" si="29"/>
        <v>0</v>
      </c>
      <c r="G298" s="112" t="str">
        <f>IF(AND(L298&gt;0,L298&lt;=STATS!$C$22),1,"")</f>
        <v/>
      </c>
      <c r="I298" s="34">
        <v>297</v>
      </c>
      <c r="J298" s="125">
        <v>45.444459999999999</v>
      </c>
      <c r="K298" s="125">
        <v>-92.129490000000004</v>
      </c>
      <c r="Q298" s="17">
        <v>0</v>
      </c>
      <c r="R298" s="17">
        <v>0</v>
      </c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EY298" s="109"/>
      <c r="EZ298" s="109"/>
      <c r="FA298" s="109"/>
      <c r="FB298" s="109"/>
      <c r="FC298" s="109"/>
    </row>
    <row r="299" spans="1:159">
      <c r="A299" s="93">
        <f t="shared" si="24"/>
        <v>2</v>
      </c>
      <c r="B299" s="93">
        <f t="shared" si="25"/>
        <v>2</v>
      </c>
      <c r="C299" s="93" t="str">
        <f t="shared" si="26"/>
        <v/>
      </c>
      <c r="D299" s="93" t="str">
        <f t="shared" si="27"/>
        <v/>
      </c>
      <c r="E299" s="93" t="str">
        <f t="shared" si="28"/>
        <v/>
      </c>
      <c r="F299" s="93">
        <f t="shared" si="29"/>
        <v>0</v>
      </c>
      <c r="G299" s="112" t="str">
        <f>IF(AND(L299&gt;0,L299&lt;=STATS!$C$22),1,"")</f>
        <v/>
      </c>
      <c r="I299" s="34">
        <v>298</v>
      </c>
      <c r="J299" s="125">
        <v>45.44415</v>
      </c>
      <c r="K299" s="125">
        <v>-92.129469999999998</v>
      </c>
      <c r="Q299" s="17">
        <v>0</v>
      </c>
      <c r="R299" s="17">
        <v>0</v>
      </c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EY299" s="109"/>
      <c r="EZ299" s="109"/>
      <c r="FA299" s="109"/>
      <c r="FB299" s="109"/>
      <c r="FC299" s="109"/>
    </row>
    <row r="300" spans="1:159">
      <c r="A300" s="93">
        <f t="shared" si="24"/>
        <v>2</v>
      </c>
      <c r="B300" s="93">
        <f t="shared" si="25"/>
        <v>2</v>
      </c>
      <c r="C300" s="93" t="str">
        <f t="shared" si="26"/>
        <v/>
      </c>
      <c r="D300" s="93" t="str">
        <f t="shared" si="27"/>
        <v/>
      </c>
      <c r="E300" s="93" t="str">
        <f t="shared" si="28"/>
        <v/>
      </c>
      <c r="F300" s="93">
        <f t="shared" si="29"/>
        <v>0</v>
      </c>
      <c r="G300" s="112" t="str">
        <f>IF(AND(L300&gt;0,L300&lt;=STATS!$C$22),1,"")</f>
        <v/>
      </c>
      <c r="I300" s="34">
        <v>299</v>
      </c>
      <c r="J300" s="125">
        <v>45.443840000000002</v>
      </c>
      <c r="K300" s="125">
        <v>-92.129459999999995</v>
      </c>
      <c r="Q300" s="17">
        <v>0</v>
      </c>
      <c r="R300" s="17">
        <v>0</v>
      </c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EY300" s="109"/>
      <c r="EZ300" s="109"/>
      <c r="FA300" s="109"/>
      <c r="FB300" s="109"/>
      <c r="FC300" s="109"/>
    </row>
    <row r="301" spans="1:159">
      <c r="A301" s="93">
        <f t="shared" si="24"/>
        <v>2</v>
      </c>
      <c r="B301" s="93">
        <f t="shared" si="25"/>
        <v>2</v>
      </c>
      <c r="C301" s="93" t="str">
        <f t="shared" si="26"/>
        <v/>
      </c>
      <c r="D301" s="93" t="str">
        <f t="shared" si="27"/>
        <v/>
      </c>
      <c r="E301" s="93" t="str">
        <f t="shared" si="28"/>
        <v/>
      </c>
      <c r="F301" s="93">
        <f t="shared" si="29"/>
        <v>0</v>
      </c>
      <c r="G301" s="112" t="str">
        <f>IF(AND(L301&gt;0,L301&lt;=STATS!$C$22),1,"")</f>
        <v/>
      </c>
      <c r="I301" s="34">
        <v>300</v>
      </c>
      <c r="J301" s="125">
        <v>45.443539999999999</v>
      </c>
      <c r="K301" s="125">
        <v>-92.129450000000006</v>
      </c>
      <c r="Q301" s="17">
        <v>0</v>
      </c>
      <c r="R301" s="17">
        <v>0</v>
      </c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EY301" s="109"/>
      <c r="EZ301" s="109"/>
      <c r="FA301" s="109"/>
      <c r="FB301" s="109"/>
      <c r="FC301" s="109"/>
    </row>
    <row r="302" spans="1:159">
      <c r="A302" s="93">
        <f t="shared" si="24"/>
        <v>2</v>
      </c>
      <c r="B302" s="93">
        <f t="shared" si="25"/>
        <v>2</v>
      </c>
      <c r="C302" s="93" t="str">
        <f t="shared" si="26"/>
        <v/>
      </c>
      <c r="D302" s="93" t="str">
        <f t="shared" si="27"/>
        <v/>
      </c>
      <c r="E302" s="93" t="str">
        <f t="shared" si="28"/>
        <v/>
      </c>
      <c r="F302" s="93">
        <f t="shared" si="29"/>
        <v>0</v>
      </c>
      <c r="G302" s="112" t="str">
        <f>IF(AND(L302&gt;0,L302&lt;=STATS!$C$22),1,"")</f>
        <v/>
      </c>
      <c r="I302" s="34">
        <v>301</v>
      </c>
      <c r="J302" s="125">
        <v>45.44323</v>
      </c>
      <c r="K302" s="125">
        <v>-92.129440000000002</v>
      </c>
      <c r="Q302" s="17">
        <v>0</v>
      </c>
      <c r="R302" s="17">
        <v>0</v>
      </c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EY302" s="109"/>
      <c r="EZ302" s="109"/>
      <c r="FA302" s="109"/>
      <c r="FB302" s="109"/>
      <c r="FC302" s="109"/>
    </row>
    <row r="303" spans="1:159">
      <c r="A303" s="93">
        <f t="shared" si="24"/>
        <v>2</v>
      </c>
      <c r="B303" s="93">
        <f t="shared" si="25"/>
        <v>2</v>
      </c>
      <c r="C303" s="93" t="str">
        <f t="shared" si="26"/>
        <v/>
      </c>
      <c r="D303" s="93" t="str">
        <f t="shared" si="27"/>
        <v/>
      </c>
      <c r="E303" s="93" t="str">
        <f t="shared" si="28"/>
        <v/>
      </c>
      <c r="F303" s="93">
        <f t="shared" si="29"/>
        <v>0</v>
      </c>
      <c r="G303" s="112" t="str">
        <f>IF(AND(L303&gt;0,L303&lt;=STATS!$C$22),1,"")</f>
        <v/>
      </c>
      <c r="I303" s="34">
        <v>302</v>
      </c>
      <c r="J303" s="125">
        <v>45.442929999999997</v>
      </c>
      <c r="K303" s="125">
        <v>-92.129429999999999</v>
      </c>
      <c r="Q303" s="17">
        <v>0</v>
      </c>
      <c r="R303" s="17">
        <v>0</v>
      </c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EY303" s="109"/>
      <c r="EZ303" s="109"/>
      <c r="FA303" s="109"/>
      <c r="FB303" s="109"/>
      <c r="FC303" s="109"/>
    </row>
    <row r="304" spans="1:159">
      <c r="A304" s="93">
        <f t="shared" si="24"/>
        <v>2</v>
      </c>
      <c r="B304" s="93">
        <f t="shared" si="25"/>
        <v>2</v>
      </c>
      <c r="C304" s="93" t="str">
        <f t="shared" si="26"/>
        <v/>
      </c>
      <c r="D304" s="93" t="str">
        <f t="shared" si="27"/>
        <v/>
      </c>
      <c r="E304" s="93" t="str">
        <f t="shared" si="28"/>
        <v/>
      </c>
      <c r="F304" s="93">
        <f t="shared" si="29"/>
        <v>0</v>
      </c>
      <c r="G304" s="112" t="str">
        <f>IF(AND(L304&gt;0,L304&lt;=STATS!$C$22),1,"")</f>
        <v/>
      </c>
      <c r="I304" s="34">
        <v>303</v>
      </c>
      <c r="J304" s="125">
        <v>45.442619999999998</v>
      </c>
      <c r="K304" s="125">
        <v>-92.129419999999996</v>
      </c>
      <c r="Q304" s="17">
        <v>0</v>
      </c>
      <c r="R304" s="17">
        <v>0</v>
      </c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EY304" s="109"/>
      <c r="EZ304" s="109"/>
      <c r="FA304" s="109"/>
      <c r="FB304" s="109"/>
      <c r="FC304" s="109"/>
    </row>
    <row r="305" spans="1:159">
      <c r="A305" s="93">
        <f t="shared" si="24"/>
        <v>2</v>
      </c>
      <c r="B305" s="93">
        <f t="shared" si="25"/>
        <v>2</v>
      </c>
      <c r="C305" s="93" t="str">
        <f t="shared" si="26"/>
        <v/>
      </c>
      <c r="D305" s="93" t="str">
        <f t="shared" si="27"/>
        <v/>
      </c>
      <c r="E305" s="93" t="str">
        <f t="shared" si="28"/>
        <v/>
      </c>
      <c r="F305" s="93">
        <f t="shared" si="29"/>
        <v>13.5</v>
      </c>
      <c r="G305" s="112" t="str">
        <f>IF(AND(L305&gt;0,L305&lt;=STATS!$C$22),1,"")</f>
        <v/>
      </c>
      <c r="I305" s="34">
        <v>304</v>
      </c>
      <c r="J305" s="125">
        <v>45.442309999999999</v>
      </c>
      <c r="K305" s="125">
        <v>-92.129409999999993</v>
      </c>
      <c r="L305" s="10">
        <v>13.5</v>
      </c>
      <c r="M305" s="10" t="s">
        <v>150</v>
      </c>
      <c r="Q305" s="17">
        <v>0</v>
      </c>
      <c r="R305" s="17">
        <v>0</v>
      </c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EY305" s="109"/>
      <c r="EZ305" s="109"/>
      <c r="FA305" s="109"/>
      <c r="FB305" s="109"/>
      <c r="FC305" s="109"/>
    </row>
    <row r="306" spans="1:159">
      <c r="A306" s="93">
        <f t="shared" si="24"/>
        <v>2</v>
      </c>
      <c r="B306" s="93">
        <f t="shared" si="25"/>
        <v>2</v>
      </c>
      <c r="C306" s="93" t="str">
        <f t="shared" si="26"/>
        <v/>
      </c>
      <c r="D306" s="93" t="str">
        <f t="shared" si="27"/>
        <v/>
      </c>
      <c r="E306" s="93" t="str">
        <f t="shared" si="28"/>
        <v/>
      </c>
      <c r="F306" s="93">
        <f t="shared" si="29"/>
        <v>8</v>
      </c>
      <c r="G306" s="112" t="str">
        <f>IF(AND(L306&gt;0,L306&lt;=STATS!$C$22),1,"")</f>
        <v/>
      </c>
      <c r="I306" s="34">
        <v>305</v>
      </c>
      <c r="J306" s="125">
        <v>45.442010000000003</v>
      </c>
      <c r="K306" s="125">
        <v>-92.129390000000001</v>
      </c>
      <c r="L306" s="10">
        <v>8</v>
      </c>
      <c r="M306" s="10" t="s">
        <v>150</v>
      </c>
      <c r="Q306" s="17">
        <v>0</v>
      </c>
      <c r="R306" s="17">
        <v>0</v>
      </c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EY306" s="109"/>
      <c r="EZ306" s="109"/>
      <c r="FA306" s="109"/>
      <c r="FB306" s="109"/>
      <c r="FC306" s="109"/>
    </row>
    <row r="307" spans="1:159">
      <c r="A307" s="93">
        <f t="shared" si="24"/>
        <v>2</v>
      </c>
      <c r="B307" s="93">
        <f t="shared" si="25"/>
        <v>2</v>
      </c>
      <c r="C307" s="93" t="str">
        <f t="shared" si="26"/>
        <v/>
      </c>
      <c r="D307" s="93" t="str">
        <f t="shared" si="27"/>
        <v/>
      </c>
      <c r="E307" s="93" t="str">
        <f t="shared" si="28"/>
        <v/>
      </c>
      <c r="F307" s="93">
        <f t="shared" si="29"/>
        <v>0</v>
      </c>
      <c r="G307" s="112" t="str">
        <f>IF(AND(L307&gt;0,L307&lt;=STATS!$C$22),1,"")</f>
        <v/>
      </c>
      <c r="I307" s="34">
        <v>306</v>
      </c>
      <c r="J307" s="125">
        <v>45.448439999999998</v>
      </c>
      <c r="K307" s="125">
        <v>-92.129199999999997</v>
      </c>
      <c r="Q307" s="17">
        <v>0</v>
      </c>
      <c r="R307" s="17">
        <v>0</v>
      </c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EY307" s="109"/>
      <c r="EZ307" s="109"/>
      <c r="FA307" s="109"/>
      <c r="FB307" s="109"/>
      <c r="FC307" s="109"/>
    </row>
    <row r="308" spans="1:159">
      <c r="A308" s="93">
        <f t="shared" si="24"/>
        <v>2</v>
      </c>
      <c r="B308" s="93">
        <f t="shared" si="25"/>
        <v>2</v>
      </c>
      <c r="C308" s="93" t="str">
        <f t="shared" si="26"/>
        <v/>
      </c>
      <c r="D308" s="93" t="str">
        <f t="shared" si="27"/>
        <v/>
      </c>
      <c r="E308" s="93" t="str">
        <f t="shared" si="28"/>
        <v/>
      </c>
      <c r="F308" s="93">
        <f t="shared" si="29"/>
        <v>0</v>
      </c>
      <c r="G308" s="112" t="str">
        <f>IF(AND(L308&gt;0,L308&lt;=STATS!$C$22),1,"")</f>
        <v/>
      </c>
      <c r="I308" s="34">
        <v>307</v>
      </c>
      <c r="J308" s="125">
        <v>45.448129999999999</v>
      </c>
      <c r="K308" s="125">
        <v>-92.129189999999994</v>
      </c>
      <c r="Q308" s="17">
        <v>0</v>
      </c>
      <c r="R308" s="17">
        <v>0</v>
      </c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EY308" s="109"/>
      <c r="EZ308" s="109"/>
      <c r="FA308" s="109"/>
      <c r="FB308" s="109"/>
      <c r="FC308" s="109"/>
    </row>
    <row r="309" spans="1:159">
      <c r="A309" s="93">
        <f t="shared" si="24"/>
        <v>2</v>
      </c>
      <c r="B309" s="93">
        <f t="shared" si="25"/>
        <v>2</v>
      </c>
      <c r="C309" s="93" t="str">
        <f t="shared" si="26"/>
        <v/>
      </c>
      <c r="D309" s="93" t="str">
        <f t="shared" si="27"/>
        <v/>
      </c>
      <c r="E309" s="93" t="str">
        <f t="shared" si="28"/>
        <v/>
      </c>
      <c r="F309" s="93">
        <f t="shared" si="29"/>
        <v>0</v>
      </c>
      <c r="G309" s="112" t="str">
        <f>IF(AND(L309&gt;0,L309&lt;=STATS!$C$22),1,"")</f>
        <v/>
      </c>
      <c r="I309" s="34">
        <v>308</v>
      </c>
      <c r="J309" s="125">
        <v>45.447830000000003</v>
      </c>
      <c r="K309" s="125">
        <v>-92.129180000000005</v>
      </c>
      <c r="Q309" s="17">
        <v>0</v>
      </c>
      <c r="R309" s="17">
        <v>0</v>
      </c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EY309" s="109"/>
      <c r="EZ309" s="109"/>
      <c r="FA309" s="109"/>
      <c r="FB309" s="109"/>
      <c r="FC309" s="109"/>
    </row>
    <row r="310" spans="1:159">
      <c r="A310" s="93">
        <f t="shared" si="24"/>
        <v>2</v>
      </c>
      <c r="B310" s="93">
        <f t="shared" si="25"/>
        <v>2</v>
      </c>
      <c r="C310" s="93" t="str">
        <f t="shared" si="26"/>
        <v/>
      </c>
      <c r="D310" s="93" t="str">
        <f t="shared" si="27"/>
        <v/>
      </c>
      <c r="E310" s="93" t="str">
        <f t="shared" si="28"/>
        <v/>
      </c>
      <c r="F310" s="93">
        <f t="shared" si="29"/>
        <v>0</v>
      </c>
      <c r="G310" s="112" t="str">
        <f>IF(AND(L310&gt;0,L310&lt;=STATS!$C$22),1,"")</f>
        <v/>
      </c>
      <c r="I310" s="34">
        <v>309</v>
      </c>
      <c r="J310" s="125">
        <v>45.447519999999997</v>
      </c>
      <c r="K310" s="125">
        <v>-92.129170000000002</v>
      </c>
      <c r="Q310" s="17">
        <v>0</v>
      </c>
      <c r="R310" s="17">
        <v>0</v>
      </c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EY310" s="109"/>
      <c r="EZ310" s="109"/>
      <c r="FA310" s="109"/>
      <c r="FB310" s="109"/>
      <c r="FC310" s="109"/>
    </row>
    <row r="311" spans="1:159">
      <c r="A311" s="93">
        <f t="shared" si="24"/>
        <v>2</v>
      </c>
      <c r="B311" s="93">
        <f t="shared" si="25"/>
        <v>2</v>
      </c>
      <c r="C311" s="93" t="str">
        <f t="shared" si="26"/>
        <v/>
      </c>
      <c r="D311" s="93" t="str">
        <f t="shared" si="27"/>
        <v/>
      </c>
      <c r="E311" s="93" t="str">
        <f t="shared" si="28"/>
        <v/>
      </c>
      <c r="F311" s="93">
        <f t="shared" si="29"/>
        <v>0</v>
      </c>
      <c r="G311" s="112" t="str">
        <f>IF(AND(L311&gt;0,L311&lt;=STATS!$C$22),1,"")</f>
        <v/>
      </c>
      <c r="I311" s="34">
        <v>310</v>
      </c>
      <c r="J311" s="125">
        <v>45.447220000000002</v>
      </c>
      <c r="K311" s="125">
        <v>-92.129149999999996</v>
      </c>
      <c r="Q311" s="17">
        <v>0</v>
      </c>
      <c r="R311" s="17">
        <v>0</v>
      </c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EY311" s="109"/>
      <c r="EZ311" s="109"/>
      <c r="FA311" s="109"/>
      <c r="FB311" s="109"/>
      <c r="FC311" s="109"/>
    </row>
    <row r="312" spans="1:159">
      <c r="A312" s="93">
        <f t="shared" si="24"/>
        <v>2</v>
      </c>
      <c r="B312" s="93">
        <f t="shared" si="25"/>
        <v>2</v>
      </c>
      <c r="C312" s="93" t="str">
        <f t="shared" si="26"/>
        <v/>
      </c>
      <c r="D312" s="93" t="str">
        <f t="shared" si="27"/>
        <v/>
      </c>
      <c r="E312" s="93" t="str">
        <f t="shared" si="28"/>
        <v/>
      </c>
      <c r="F312" s="93">
        <f t="shared" si="29"/>
        <v>0</v>
      </c>
      <c r="G312" s="112" t="str">
        <f>IF(AND(L312&gt;0,L312&lt;=STATS!$C$22),1,"")</f>
        <v/>
      </c>
      <c r="I312" s="34">
        <v>311</v>
      </c>
      <c r="J312" s="125">
        <v>45.446910000000003</v>
      </c>
      <c r="K312" s="125">
        <v>-92.129140000000007</v>
      </c>
      <c r="Q312" s="17">
        <v>0</v>
      </c>
      <c r="R312" s="17">
        <v>0</v>
      </c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EY312" s="109"/>
      <c r="EZ312" s="109"/>
      <c r="FA312" s="109"/>
      <c r="FB312" s="109"/>
      <c r="FC312" s="109"/>
    </row>
    <row r="313" spans="1:159">
      <c r="A313" s="93">
        <f t="shared" si="24"/>
        <v>2</v>
      </c>
      <c r="B313" s="93">
        <f t="shared" si="25"/>
        <v>2</v>
      </c>
      <c r="C313" s="93" t="str">
        <f t="shared" si="26"/>
        <v/>
      </c>
      <c r="D313" s="93" t="str">
        <f t="shared" si="27"/>
        <v/>
      </c>
      <c r="E313" s="93" t="str">
        <f t="shared" si="28"/>
        <v/>
      </c>
      <c r="F313" s="93">
        <f t="shared" si="29"/>
        <v>0</v>
      </c>
      <c r="G313" s="112" t="str">
        <f>IF(AND(L313&gt;0,L313&lt;=STATS!$C$22),1,"")</f>
        <v/>
      </c>
      <c r="I313" s="34">
        <v>312</v>
      </c>
      <c r="J313" s="125">
        <v>45.446599999999997</v>
      </c>
      <c r="K313" s="125">
        <v>-92.129130000000004</v>
      </c>
      <c r="Q313" s="17">
        <v>0</v>
      </c>
      <c r="R313" s="17">
        <v>0</v>
      </c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EY313" s="109"/>
      <c r="EZ313" s="109"/>
      <c r="FA313" s="109"/>
      <c r="FB313" s="109"/>
      <c r="FC313" s="109"/>
    </row>
    <row r="314" spans="1:159">
      <c r="A314" s="93">
        <f t="shared" si="24"/>
        <v>2</v>
      </c>
      <c r="B314" s="93">
        <f t="shared" si="25"/>
        <v>2</v>
      </c>
      <c r="C314" s="93" t="str">
        <f t="shared" si="26"/>
        <v/>
      </c>
      <c r="D314" s="93" t="str">
        <f t="shared" si="27"/>
        <v/>
      </c>
      <c r="E314" s="93" t="str">
        <f t="shared" si="28"/>
        <v/>
      </c>
      <c r="F314" s="93">
        <f t="shared" si="29"/>
        <v>0</v>
      </c>
      <c r="G314" s="112" t="str">
        <f>IF(AND(L314&gt;0,L314&lt;=STATS!$C$22),1,"")</f>
        <v/>
      </c>
      <c r="I314" s="34">
        <v>313</v>
      </c>
      <c r="J314" s="125">
        <v>45.446300000000001</v>
      </c>
      <c r="K314" s="125">
        <v>-92.12912</v>
      </c>
      <c r="Q314" s="17">
        <v>0</v>
      </c>
      <c r="R314" s="17">
        <v>0</v>
      </c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EY314" s="109"/>
      <c r="EZ314" s="109"/>
      <c r="FA314" s="109"/>
      <c r="FB314" s="109"/>
      <c r="FC314" s="109"/>
    </row>
    <row r="315" spans="1:159">
      <c r="A315" s="93">
        <f t="shared" si="24"/>
        <v>2</v>
      </c>
      <c r="B315" s="93">
        <f t="shared" si="25"/>
        <v>2</v>
      </c>
      <c r="C315" s="93" t="str">
        <f t="shared" si="26"/>
        <v/>
      </c>
      <c r="D315" s="93" t="str">
        <f t="shared" si="27"/>
        <v/>
      </c>
      <c r="E315" s="93" t="str">
        <f t="shared" si="28"/>
        <v/>
      </c>
      <c r="F315" s="93">
        <f t="shared" si="29"/>
        <v>0</v>
      </c>
      <c r="G315" s="112" t="str">
        <f>IF(AND(L315&gt;0,L315&lt;=STATS!$C$22),1,"")</f>
        <v/>
      </c>
      <c r="I315" s="34">
        <v>314</v>
      </c>
      <c r="J315" s="125">
        <v>45.445990000000002</v>
      </c>
      <c r="K315" s="125">
        <v>-92.129109999999997</v>
      </c>
      <c r="Q315" s="17">
        <v>0</v>
      </c>
      <c r="R315" s="17">
        <v>0</v>
      </c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EY315" s="109"/>
      <c r="EZ315" s="109"/>
      <c r="FA315" s="109"/>
      <c r="FB315" s="109"/>
      <c r="FC315" s="109"/>
    </row>
    <row r="316" spans="1:159">
      <c r="A316" s="93">
        <f t="shared" si="24"/>
        <v>2</v>
      </c>
      <c r="B316" s="93">
        <f t="shared" si="25"/>
        <v>2</v>
      </c>
      <c r="C316" s="93" t="str">
        <f t="shared" si="26"/>
        <v/>
      </c>
      <c r="D316" s="93" t="str">
        <f t="shared" si="27"/>
        <v/>
      </c>
      <c r="E316" s="93" t="str">
        <f t="shared" si="28"/>
        <v/>
      </c>
      <c r="F316" s="93">
        <f t="shared" si="29"/>
        <v>0</v>
      </c>
      <c r="G316" s="112" t="str">
        <f>IF(AND(L316&gt;0,L316&lt;=STATS!$C$22),1,"")</f>
        <v/>
      </c>
      <c r="I316" s="34">
        <v>315</v>
      </c>
      <c r="J316" s="125">
        <v>45.445689999999999</v>
      </c>
      <c r="K316" s="125">
        <v>-92.129099999999994</v>
      </c>
      <c r="Q316" s="17">
        <v>0</v>
      </c>
      <c r="R316" s="17">
        <v>0</v>
      </c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EY316" s="109"/>
      <c r="EZ316" s="109"/>
      <c r="FA316" s="109"/>
      <c r="FB316" s="109"/>
      <c r="FC316" s="109"/>
    </row>
    <row r="317" spans="1:159">
      <c r="A317" s="93">
        <f t="shared" si="24"/>
        <v>2</v>
      </c>
      <c r="B317" s="93">
        <f t="shared" si="25"/>
        <v>2</v>
      </c>
      <c r="C317" s="93" t="str">
        <f t="shared" si="26"/>
        <v/>
      </c>
      <c r="D317" s="93" t="str">
        <f t="shared" si="27"/>
        <v/>
      </c>
      <c r="E317" s="93" t="str">
        <f t="shared" si="28"/>
        <v/>
      </c>
      <c r="F317" s="93">
        <f t="shared" si="29"/>
        <v>0</v>
      </c>
      <c r="G317" s="112" t="str">
        <f>IF(AND(L317&gt;0,L317&lt;=STATS!$C$22),1,"")</f>
        <v/>
      </c>
      <c r="I317" s="34">
        <v>316</v>
      </c>
      <c r="J317" s="125">
        <v>45.44538</v>
      </c>
      <c r="K317" s="125">
        <v>-92.129090000000005</v>
      </c>
      <c r="Q317" s="17">
        <v>0</v>
      </c>
      <c r="R317" s="17">
        <v>0</v>
      </c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EY317" s="109"/>
      <c r="EZ317" s="109"/>
      <c r="FA317" s="109"/>
      <c r="FB317" s="109"/>
      <c r="FC317" s="109"/>
    </row>
    <row r="318" spans="1:159">
      <c r="A318" s="93">
        <f t="shared" si="24"/>
        <v>2</v>
      </c>
      <c r="B318" s="93">
        <f t="shared" si="25"/>
        <v>2</v>
      </c>
      <c r="C318" s="93" t="str">
        <f t="shared" si="26"/>
        <v/>
      </c>
      <c r="D318" s="93" t="str">
        <f t="shared" si="27"/>
        <v/>
      </c>
      <c r="E318" s="93" t="str">
        <f t="shared" si="28"/>
        <v/>
      </c>
      <c r="F318" s="93">
        <f t="shared" si="29"/>
        <v>0</v>
      </c>
      <c r="G318" s="112" t="str">
        <f>IF(AND(L318&gt;0,L318&lt;=STATS!$C$22),1,"")</f>
        <v/>
      </c>
      <c r="I318" s="34">
        <v>317</v>
      </c>
      <c r="J318" s="125">
        <v>45.445079999999997</v>
      </c>
      <c r="K318" s="125">
        <v>-92.129069999999999</v>
      </c>
      <c r="Q318" s="17">
        <v>0</v>
      </c>
      <c r="R318" s="17">
        <v>0</v>
      </c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EY318" s="109"/>
      <c r="EZ318" s="109"/>
      <c r="FA318" s="109"/>
      <c r="FB318" s="109"/>
      <c r="FC318" s="109"/>
    </row>
    <row r="319" spans="1:159">
      <c r="A319" s="93">
        <f t="shared" si="24"/>
        <v>2</v>
      </c>
      <c r="B319" s="93">
        <f t="shared" si="25"/>
        <v>2</v>
      </c>
      <c r="C319" s="93" t="str">
        <f t="shared" si="26"/>
        <v/>
      </c>
      <c r="D319" s="93" t="str">
        <f t="shared" si="27"/>
        <v/>
      </c>
      <c r="E319" s="93" t="str">
        <f t="shared" si="28"/>
        <v/>
      </c>
      <c r="F319" s="93">
        <f t="shared" si="29"/>
        <v>0</v>
      </c>
      <c r="G319" s="112" t="str">
        <f>IF(AND(L319&gt;0,L319&lt;=STATS!$C$22),1,"")</f>
        <v/>
      </c>
      <c r="I319" s="34">
        <v>318</v>
      </c>
      <c r="J319" s="125">
        <v>45.444769999999998</v>
      </c>
      <c r="K319" s="125">
        <v>-92.129059999999996</v>
      </c>
      <c r="Q319" s="17">
        <v>0</v>
      </c>
      <c r="R319" s="17">
        <v>0</v>
      </c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EY319" s="109"/>
      <c r="EZ319" s="109"/>
      <c r="FA319" s="109"/>
      <c r="FB319" s="109"/>
      <c r="FC319" s="109"/>
    </row>
    <row r="320" spans="1:159">
      <c r="A320" s="93">
        <f t="shared" si="24"/>
        <v>2</v>
      </c>
      <c r="B320" s="93">
        <f t="shared" si="25"/>
        <v>2</v>
      </c>
      <c r="C320" s="93" t="str">
        <f t="shared" si="26"/>
        <v/>
      </c>
      <c r="D320" s="93" t="str">
        <f t="shared" si="27"/>
        <v/>
      </c>
      <c r="E320" s="93" t="str">
        <f t="shared" si="28"/>
        <v/>
      </c>
      <c r="F320" s="93">
        <f t="shared" si="29"/>
        <v>0</v>
      </c>
      <c r="G320" s="112" t="str">
        <f>IF(AND(L320&gt;0,L320&lt;=STATS!$C$22),1,"")</f>
        <v/>
      </c>
      <c r="I320" s="34">
        <v>319</v>
      </c>
      <c r="J320" s="125">
        <v>45.444459999999999</v>
      </c>
      <c r="K320" s="125">
        <v>-92.129050000000007</v>
      </c>
      <c r="Q320" s="17">
        <v>0</v>
      </c>
      <c r="R320" s="17">
        <v>0</v>
      </c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EY320" s="109"/>
      <c r="EZ320" s="109"/>
      <c r="FA320" s="109"/>
      <c r="FB320" s="109"/>
      <c r="FC320" s="109"/>
    </row>
    <row r="321" spans="1:159">
      <c r="A321" s="93">
        <f t="shared" si="24"/>
        <v>2</v>
      </c>
      <c r="B321" s="93">
        <f t="shared" si="25"/>
        <v>2</v>
      </c>
      <c r="C321" s="93" t="str">
        <f t="shared" si="26"/>
        <v/>
      </c>
      <c r="D321" s="93" t="str">
        <f t="shared" si="27"/>
        <v/>
      </c>
      <c r="E321" s="93" t="str">
        <f t="shared" si="28"/>
        <v/>
      </c>
      <c r="F321" s="93">
        <f t="shared" si="29"/>
        <v>0</v>
      </c>
      <c r="G321" s="112" t="str">
        <f>IF(AND(L321&gt;0,L321&lt;=STATS!$C$22),1,"")</f>
        <v/>
      </c>
      <c r="I321" s="34">
        <v>320</v>
      </c>
      <c r="J321" s="125">
        <v>45.444159999999997</v>
      </c>
      <c r="K321" s="125">
        <v>-92.129040000000003</v>
      </c>
      <c r="Q321" s="17">
        <v>0</v>
      </c>
      <c r="R321" s="17">
        <v>0</v>
      </c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EY321" s="109"/>
      <c r="EZ321" s="109"/>
      <c r="FA321" s="109"/>
      <c r="FB321" s="109"/>
      <c r="FC321" s="109"/>
    </row>
    <row r="322" spans="1:159">
      <c r="A322" s="93">
        <f t="shared" ref="A322:A385" si="30">COUNT(Q322:EX322,FD322:FL322)</f>
        <v>2</v>
      </c>
      <c r="B322" s="93">
        <f t="shared" ref="B322:B385" si="31">IF(COUNT(Q322:EX322,FD322:FL322)&gt;0,COUNT(Q322:EX322,FD322:FL322),"")</f>
        <v>2</v>
      </c>
      <c r="C322" s="93" t="str">
        <f t="shared" ref="C322:C385" si="32">IF(COUNT(S322:BI322,BK322:BS322,BU322:CA322,CC322:EX322,FD322:FL322)&gt;0,COUNT(S322:BI322,BK322:BS322,BU322:CA322,CC322:EX322,FD322:FL322),"")</f>
        <v/>
      </c>
      <c r="D322" s="93" t="str">
        <f t="shared" ref="D322:D385" si="33">IF(G322=1,COUNT(Q322:EX322,FD322:FL322),"")</f>
        <v/>
      </c>
      <c r="E322" s="93" t="str">
        <f t="shared" ref="E322:E385" si="34">IF(G322=1,COUNT(S322:BI322,BK322:BS322,BU322:CA322,CC322:EX322,FD322:FL322),"")</f>
        <v/>
      </c>
      <c r="F322" s="93">
        <f t="shared" ref="F322:F385" si="35">IF($A322&gt;=1,$L322,"")</f>
        <v>0</v>
      </c>
      <c r="G322" s="112" t="str">
        <f>IF(AND(L322&gt;0,L322&lt;=STATS!$C$22),1,"")</f>
        <v/>
      </c>
      <c r="I322" s="34">
        <v>321</v>
      </c>
      <c r="J322" s="125">
        <v>45.443849999999998</v>
      </c>
      <c r="K322" s="125">
        <v>-92.12903</v>
      </c>
      <c r="Q322" s="17">
        <v>0</v>
      </c>
      <c r="R322" s="17">
        <v>0</v>
      </c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EY322" s="109"/>
      <c r="EZ322" s="109"/>
      <c r="FA322" s="109"/>
      <c r="FB322" s="109"/>
      <c r="FC322" s="109"/>
    </row>
    <row r="323" spans="1:159">
      <c r="A323" s="93">
        <f t="shared" si="30"/>
        <v>2</v>
      </c>
      <c r="B323" s="93">
        <f t="shared" si="31"/>
        <v>2</v>
      </c>
      <c r="C323" s="93" t="str">
        <f t="shared" si="32"/>
        <v/>
      </c>
      <c r="D323" s="93" t="str">
        <f t="shared" si="33"/>
        <v/>
      </c>
      <c r="E323" s="93" t="str">
        <f t="shared" si="34"/>
        <v/>
      </c>
      <c r="F323" s="93">
        <f t="shared" si="35"/>
        <v>0</v>
      </c>
      <c r="G323" s="112" t="str">
        <f>IF(AND(L323&gt;0,L323&lt;=STATS!$C$22),1,"")</f>
        <v/>
      </c>
      <c r="I323" s="34">
        <v>322</v>
      </c>
      <c r="J323" s="125">
        <v>45.443550000000002</v>
      </c>
      <c r="K323" s="125">
        <v>-92.129019999999997</v>
      </c>
      <c r="Q323" s="17">
        <v>0</v>
      </c>
      <c r="R323" s="17">
        <v>0</v>
      </c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EY323" s="109"/>
      <c r="EZ323" s="109"/>
      <c r="FA323" s="109"/>
      <c r="FB323" s="109"/>
      <c r="FC323" s="109"/>
    </row>
    <row r="324" spans="1:159">
      <c r="A324" s="93">
        <f t="shared" si="30"/>
        <v>2</v>
      </c>
      <c r="B324" s="93">
        <f t="shared" si="31"/>
        <v>2</v>
      </c>
      <c r="C324" s="93" t="str">
        <f t="shared" si="32"/>
        <v/>
      </c>
      <c r="D324" s="93" t="str">
        <f t="shared" si="33"/>
        <v/>
      </c>
      <c r="E324" s="93" t="str">
        <f t="shared" si="34"/>
        <v/>
      </c>
      <c r="F324" s="93">
        <f t="shared" si="35"/>
        <v>0</v>
      </c>
      <c r="G324" s="112" t="str">
        <f>IF(AND(L324&gt;0,L324&lt;=STATS!$C$22),1,"")</f>
        <v/>
      </c>
      <c r="I324" s="34">
        <v>323</v>
      </c>
      <c r="J324" s="125">
        <v>45.443240000000003</v>
      </c>
      <c r="K324" s="125">
        <v>-92.129009999999994</v>
      </c>
      <c r="Q324" s="17">
        <v>0</v>
      </c>
      <c r="R324" s="17">
        <v>0</v>
      </c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EY324" s="109"/>
      <c r="EZ324" s="109"/>
      <c r="FA324" s="109"/>
      <c r="FB324" s="109"/>
      <c r="FC324" s="109"/>
    </row>
    <row r="325" spans="1:159">
      <c r="A325" s="93">
        <f t="shared" si="30"/>
        <v>2</v>
      </c>
      <c r="B325" s="93">
        <f t="shared" si="31"/>
        <v>2</v>
      </c>
      <c r="C325" s="93" t="str">
        <f t="shared" si="32"/>
        <v/>
      </c>
      <c r="D325" s="93" t="str">
        <f t="shared" si="33"/>
        <v/>
      </c>
      <c r="E325" s="93" t="str">
        <f t="shared" si="34"/>
        <v/>
      </c>
      <c r="F325" s="93">
        <f t="shared" si="35"/>
        <v>25</v>
      </c>
      <c r="G325" s="112" t="str">
        <f>IF(AND(L325&gt;0,L325&lt;=STATS!$C$22),1,"")</f>
        <v/>
      </c>
      <c r="I325" s="34">
        <v>324</v>
      </c>
      <c r="J325" s="125">
        <v>45.442929999999997</v>
      </c>
      <c r="K325" s="125">
        <v>-92.128990000000002</v>
      </c>
      <c r="L325" s="10">
        <v>25</v>
      </c>
      <c r="Q325" s="17">
        <v>0</v>
      </c>
      <c r="R325" s="17">
        <v>0</v>
      </c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EY325" s="109"/>
      <c r="EZ325" s="109"/>
      <c r="FA325" s="109"/>
      <c r="FB325" s="109"/>
      <c r="FC325" s="109"/>
    </row>
    <row r="326" spans="1:159">
      <c r="A326" s="93">
        <f t="shared" si="30"/>
        <v>2</v>
      </c>
      <c r="B326" s="93">
        <f t="shared" si="31"/>
        <v>2</v>
      </c>
      <c r="C326" s="93" t="str">
        <f t="shared" si="32"/>
        <v/>
      </c>
      <c r="D326" s="93" t="str">
        <f t="shared" si="33"/>
        <v/>
      </c>
      <c r="E326" s="93" t="str">
        <f t="shared" si="34"/>
        <v/>
      </c>
      <c r="F326" s="93">
        <f t="shared" si="35"/>
        <v>18.5</v>
      </c>
      <c r="G326" s="112" t="str">
        <f>IF(AND(L326&gt;0,L326&lt;=STATS!$C$22),1,"")</f>
        <v/>
      </c>
      <c r="I326" s="34">
        <v>325</v>
      </c>
      <c r="J326" s="125">
        <v>45.442630000000001</v>
      </c>
      <c r="K326" s="125">
        <v>-92.128979999999999</v>
      </c>
      <c r="L326" s="10">
        <v>18.5</v>
      </c>
      <c r="M326" s="10" t="s">
        <v>150</v>
      </c>
      <c r="Q326" s="17">
        <v>0</v>
      </c>
      <c r="R326" s="17">
        <v>0</v>
      </c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EY326" s="109"/>
      <c r="EZ326" s="109"/>
      <c r="FA326" s="109"/>
      <c r="FB326" s="109"/>
      <c r="FC326" s="109"/>
    </row>
    <row r="327" spans="1:159">
      <c r="A327" s="93">
        <f t="shared" si="30"/>
        <v>2</v>
      </c>
      <c r="B327" s="93">
        <f t="shared" si="31"/>
        <v>2</v>
      </c>
      <c r="C327" s="93" t="str">
        <f t="shared" si="32"/>
        <v/>
      </c>
      <c r="D327" s="93" t="str">
        <f t="shared" si="33"/>
        <v/>
      </c>
      <c r="E327" s="93" t="str">
        <f t="shared" si="34"/>
        <v/>
      </c>
      <c r="F327" s="93">
        <f t="shared" si="35"/>
        <v>12</v>
      </c>
      <c r="G327" s="112" t="str">
        <f>IF(AND(L327&gt;0,L327&lt;=STATS!$C$22),1,"")</f>
        <v/>
      </c>
      <c r="I327" s="34">
        <v>326</v>
      </c>
      <c r="J327" s="125">
        <v>45.442320000000002</v>
      </c>
      <c r="K327" s="125">
        <v>-92.128969999999995</v>
      </c>
      <c r="L327" s="10">
        <v>12</v>
      </c>
      <c r="M327" s="10" t="s">
        <v>150</v>
      </c>
      <c r="Q327" s="17">
        <v>0</v>
      </c>
      <c r="R327" s="17">
        <v>0</v>
      </c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EY327" s="109"/>
      <c r="EZ327" s="109"/>
      <c r="FA327" s="109"/>
      <c r="FB327" s="109"/>
      <c r="FC327" s="109"/>
    </row>
    <row r="328" spans="1:159">
      <c r="A328" s="93">
        <f t="shared" si="30"/>
        <v>2</v>
      </c>
      <c r="B328" s="93">
        <f t="shared" si="31"/>
        <v>2</v>
      </c>
      <c r="C328" s="93" t="str">
        <f t="shared" si="32"/>
        <v/>
      </c>
      <c r="D328" s="93">
        <f t="shared" si="33"/>
        <v>2</v>
      </c>
      <c r="E328" s="93">
        <f t="shared" si="34"/>
        <v>0</v>
      </c>
      <c r="F328" s="93">
        <f t="shared" si="35"/>
        <v>4.5</v>
      </c>
      <c r="G328" s="112">
        <f>IF(AND(L328&gt;0,L328&lt;=STATS!$C$22),1,"")</f>
        <v>1</v>
      </c>
      <c r="I328" s="34">
        <v>327</v>
      </c>
      <c r="J328" s="125">
        <v>45.442019999999999</v>
      </c>
      <c r="K328" s="125">
        <v>-92.128960000000006</v>
      </c>
      <c r="L328" s="10">
        <v>4.5</v>
      </c>
      <c r="M328" s="10" t="s">
        <v>152</v>
      </c>
      <c r="Q328" s="17">
        <v>0</v>
      </c>
      <c r="R328" s="17">
        <v>0</v>
      </c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EY328" s="109"/>
      <c r="EZ328" s="109"/>
      <c r="FA328" s="109"/>
      <c r="FB328" s="109"/>
      <c r="FC328" s="109"/>
    </row>
    <row r="329" spans="1:159">
      <c r="A329" s="93">
        <f t="shared" si="30"/>
        <v>2</v>
      </c>
      <c r="B329" s="93">
        <f t="shared" si="31"/>
        <v>2</v>
      </c>
      <c r="C329" s="93" t="str">
        <f t="shared" si="32"/>
        <v/>
      </c>
      <c r="D329" s="93" t="str">
        <f t="shared" si="33"/>
        <v/>
      </c>
      <c r="E329" s="93" t="str">
        <f t="shared" si="34"/>
        <v/>
      </c>
      <c r="F329" s="93">
        <f t="shared" si="35"/>
        <v>14.5</v>
      </c>
      <c r="G329" s="112" t="str">
        <f>IF(AND(L329&gt;0,L329&lt;=STATS!$C$22),1,"")</f>
        <v/>
      </c>
      <c r="I329" s="34">
        <v>328</v>
      </c>
      <c r="J329" s="125">
        <v>45.448450000000001</v>
      </c>
      <c r="K329" s="125">
        <v>-92.128770000000003</v>
      </c>
      <c r="L329" s="10">
        <v>14.5</v>
      </c>
      <c r="M329" s="10" t="s">
        <v>150</v>
      </c>
      <c r="Q329" s="17">
        <v>0</v>
      </c>
      <c r="R329" s="17">
        <v>0</v>
      </c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EY329" s="109"/>
      <c r="EZ329" s="109"/>
      <c r="FA329" s="109"/>
      <c r="FB329" s="109"/>
      <c r="FC329" s="109"/>
    </row>
    <row r="330" spans="1:159">
      <c r="A330" s="93">
        <f t="shared" si="30"/>
        <v>2</v>
      </c>
      <c r="B330" s="93">
        <f t="shared" si="31"/>
        <v>2</v>
      </c>
      <c r="C330" s="93" t="str">
        <f t="shared" si="32"/>
        <v/>
      </c>
      <c r="D330" s="93" t="str">
        <f t="shared" si="33"/>
        <v/>
      </c>
      <c r="E330" s="93" t="str">
        <f t="shared" si="34"/>
        <v/>
      </c>
      <c r="F330" s="93">
        <f t="shared" si="35"/>
        <v>0</v>
      </c>
      <c r="G330" s="112" t="str">
        <f>IF(AND(L330&gt;0,L330&lt;=STATS!$C$22),1,"")</f>
        <v/>
      </c>
      <c r="I330" s="34">
        <v>329</v>
      </c>
      <c r="J330" s="125">
        <v>45.448140000000002</v>
      </c>
      <c r="K330" s="125">
        <v>-92.128749999999997</v>
      </c>
      <c r="Q330" s="17">
        <v>0</v>
      </c>
      <c r="R330" s="17">
        <v>0</v>
      </c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EY330" s="109"/>
      <c r="EZ330" s="109"/>
      <c r="FA330" s="109"/>
      <c r="FB330" s="109"/>
      <c r="FC330" s="109"/>
    </row>
    <row r="331" spans="1:159">
      <c r="A331" s="93">
        <f t="shared" si="30"/>
        <v>2</v>
      </c>
      <c r="B331" s="93">
        <f t="shared" si="31"/>
        <v>2</v>
      </c>
      <c r="C331" s="93" t="str">
        <f t="shared" si="32"/>
        <v/>
      </c>
      <c r="D331" s="93" t="str">
        <f t="shared" si="33"/>
        <v/>
      </c>
      <c r="E331" s="93" t="str">
        <f t="shared" si="34"/>
        <v/>
      </c>
      <c r="F331" s="93">
        <f t="shared" si="35"/>
        <v>0</v>
      </c>
      <c r="G331" s="112" t="str">
        <f>IF(AND(L331&gt;0,L331&lt;=STATS!$C$22),1,"")</f>
        <v/>
      </c>
      <c r="I331" s="34">
        <v>330</v>
      </c>
      <c r="J331" s="125">
        <v>45.447839999999999</v>
      </c>
      <c r="K331" s="125">
        <v>-92.128739999999993</v>
      </c>
      <c r="Q331" s="17">
        <v>0</v>
      </c>
      <c r="R331" s="17">
        <v>0</v>
      </c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EY331" s="109"/>
      <c r="EZ331" s="109"/>
      <c r="FA331" s="109"/>
      <c r="FB331" s="109"/>
      <c r="FC331" s="109"/>
    </row>
    <row r="332" spans="1:159">
      <c r="A332" s="93">
        <f t="shared" si="30"/>
        <v>2</v>
      </c>
      <c r="B332" s="93">
        <f t="shared" si="31"/>
        <v>2</v>
      </c>
      <c r="C332" s="93" t="str">
        <f t="shared" si="32"/>
        <v/>
      </c>
      <c r="D332" s="93" t="str">
        <f t="shared" si="33"/>
        <v/>
      </c>
      <c r="E332" s="93" t="str">
        <f t="shared" si="34"/>
        <v/>
      </c>
      <c r="F332" s="93">
        <f t="shared" si="35"/>
        <v>0</v>
      </c>
      <c r="G332" s="112" t="str">
        <f>IF(AND(L332&gt;0,L332&lt;=STATS!$C$22),1,"")</f>
        <v/>
      </c>
      <c r="I332" s="34">
        <v>331</v>
      </c>
      <c r="J332" s="125">
        <v>45.44753</v>
      </c>
      <c r="K332" s="125">
        <v>-92.128730000000004</v>
      </c>
      <c r="Q332" s="17">
        <v>0</v>
      </c>
      <c r="R332" s="17">
        <v>0</v>
      </c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EY332" s="109"/>
      <c r="EZ332" s="109"/>
      <c r="FA332" s="109"/>
      <c r="FB332" s="109"/>
      <c r="FC332" s="109"/>
    </row>
    <row r="333" spans="1:159">
      <c r="A333" s="93">
        <f t="shared" si="30"/>
        <v>2</v>
      </c>
      <c r="B333" s="93">
        <f t="shared" si="31"/>
        <v>2</v>
      </c>
      <c r="C333" s="93" t="str">
        <f t="shared" si="32"/>
        <v/>
      </c>
      <c r="D333" s="93" t="str">
        <f t="shared" si="33"/>
        <v/>
      </c>
      <c r="E333" s="93" t="str">
        <f t="shared" si="34"/>
        <v/>
      </c>
      <c r="F333" s="93">
        <f t="shared" si="35"/>
        <v>0</v>
      </c>
      <c r="G333" s="112" t="str">
        <f>IF(AND(L333&gt;0,L333&lt;=STATS!$C$22),1,"")</f>
        <v/>
      </c>
      <c r="I333" s="34">
        <v>332</v>
      </c>
      <c r="J333" s="125">
        <v>45.447220000000002</v>
      </c>
      <c r="K333" s="125">
        <v>-92.128720000000001</v>
      </c>
      <c r="Q333" s="17">
        <v>0</v>
      </c>
      <c r="R333" s="17">
        <v>0</v>
      </c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EY333" s="109"/>
      <c r="EZ333" s="109"/>
      <c r="FA333" s="109"/>
      <c r="FB333" s="109"/>
      <c r="FC333" s="109"/>
    </row>
    <row r="334" spans="1:159">
      <c r="A334" s="93">
        <f t="shared" si="30"/>
        <v>2</v>
      </c>
      <c r="B334" s="93">
        <f t="shared" si="31"/>
        <v>2</v>
      </c>
      <c r="C334" s="93" t="str">
        <f t="shared" si="32"/>
        <v/>
      </c>
      <c r="D334" s="93" t="str">
        <f t="shared" si="33"/>
        <v/>
      </c>
      <c r="E334" s="93" t="str">
        <f t="shared" si="34"/>
        <v/>
      </c>
      <c r="F334" s="93">
        <f t="shared" si="35"/>
        <v>0</v>
      </c>
      <c r="G334" s="112" t="str">
        <f>IF(AND(L334&gt;0,L334&lt;=STATS!$C$22),1,"")</f>
        <v/>
      </c>
      <c r="I334" s="34">
        <v>333</v>
      </c>
      <c r="J334" s="125">
        <v>45.446919999999999</v>
      </c>
      <c r="K334" s="125">
        <v>-92.128709999999998</v>
      </c>
      <c r="Q334" s="17">
        <v>0</v>
      </c>
      <c r="R334" s="17">
        <v>0</v>
      </c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EY334" s="109"/>
      <c r="EZ334" s="109"/>
      <c r="FA334" s="109"/>
      <c r="FB334" s="109"/>
      <c r="FC334" s="109"/>
    </row>
    <row r="335" spans="1:159">
      <c r="A335" s="93">
        <f t="shared" si="30"/>
        <v>2</v>
      </c>
      <c r="B335" s="93">
        <f t="shared" si="31"/>
        <v>2</v>
      </c>
      <c r="C335" s="93" t="str">
        <f t="shared" si="32"/>
        <v/>
      </c>
      <c r="D335" s="93" t="str">
        <f t="shared" si="33"/>
        <v/>
      </c>
      <c r="E335" s="93" t="str">
        <f t="shared" si="34"/>
        <v/>
      </c>
      <c r="F335" s="93">
        <f t="shared" si="35"/>
        <v>0</v>
      </c>
      <c r="G335" s="112" t="str">
        <f>IF(AND(L335&gt;0,L335&lt;=STATS!$C$22),1,"")</f>
        <v/>
      </c>
      <c r="I335" s="34">
        <v>334</v>
      </c>
      <c r="J335" s="125">
        <v>45.44661</v>
      </c>
      <c r="K335" s="125">
        <v>-92.128699999999995</v>
      </c>
      <c r="Q335" s="17">
        <v>0</v>
      </c>
      <c r="R335" s="17">
        <v>0</v>
      </c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EY335" s="109"/>
      <c r="EZ335" s="109"/>
      <c r="FA335" s="109"/>
      <c r="FB335" s="109"/>
      <c r="FC335" s="109"/>
    </row>
    <row r="336" spans="1:159">
      <c r="A336" s="93">
        <f t="shared" si="30"/>
        <v>2</v>
      </c>
      <c r="B336" s="93">
        <f t="shared" si="31"/>
        <v>2</v>
      </c>
      <c r="C336" s="93" t="str">
        <f t="shared" si="32"/>
        <v/>
      </c>
      <c r="D336" s="93" t="str">
        <f t="shared" si="33"/>
        <v/>
      </c>
      <c r="E336" s="93" t="str">
        <f t="shared" si="34"/>
        <v/>
      </c>
      <c r="F336" s="93">
        <f t="shared" si="35"/>
        <v>0</v>
      </c>
      <c r="G336" s="112" t="str">
        <f>IF(AND(L336&gt;0,L336&lt;=STATS!$C$22),1,"")</f>
        <v/>
      </c>
      <c r="I336" s="34">
        <v>335</v>
      </c>
      <c r="J336" s="125">
        <v>45.446309999999997</v>
      </c>
      <c r="K336" s="125">
        <v>-92.128690000000006</v>
      </c>
      <c r="Q336" s="17">
        <v>0</v>
      </c>
      <c r="R336" s="17">
        <v>0</v>
      </c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EY336" s="109"/>
      <c r="EZ336" s="109"/>
      <c r="FA336" s="109"/>
      <c r="FB336" s="109"/>
      <c r="FC336" s="109"/>
    </row>
    <row r="337" spans="1:159">
      <c r="A337" s="93">
        <f t="shared" si="30"/>
        <v>2</v>
      </c>
      <c r="B337" s="93">
        <f t="shared" si="31"/>
        <v>2</v>
      </c>
      <c r="C337" s="93" t="str">
        <f t="shared" si="32"/>
        <v/>
      </c>
      <c r="D337" s="93" t="str">
        <f t="shared" si="33"/>
        <v/>
      </c>
      <c r="E337" s="93" t="str">
        <f t="shared" si="34"/>
        <v/>
      </c>
      <c r="F337" s="93">
        <f t="shared" si="35"/>
        <v>0</v>
      </c>
      <c r="G337" s="112" t="str">
        <f>IF(AND(L337&gt;0,L337&lt;=STATS!$C$22),1,"")</f>
        <v/>
      </c>
      <c r="I337" s="34">
        <v>336</v>
      </c>
      <c r="J337" s="125">
        <v>45.445999999999998</v>
      </c>
      <c r="K337" s="125">
        <v>-92.12867</v>
      </c>
      <c r="Q337" s="17">
        <v>0</v>
      </c>
      <c r="R337" s="17">
        <v>0</v>
      </c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EY337" s="109"/>
      <c r="EZ337" s="109"/>
      <c r="FA337" s="109"/>
      <c r="FB337" s="109"/>
      <c r="FC337" s="109"/>
    </row>
    <row r="338" spans="1:159">
      <c r="A338" s="93">
        <f t="shared" si="30"/>
        <v>2</v>
      </c>
      <c r="B338" s="93">
        <f t="shared" si="31"/>
        <v>2</v>
      </c>
      <c r="C338" s="93" t="str">
        <f t="shared" si="32"/>
        <v/>
      </c>
      <c r="D338" s="93" t="str">
        <f t="shared" si="33"/>
        <v/>
      </c>
      <c r="E338" s="93" t="str">
        <f t="shared" si="34"/>
        <v/>
      </c>
      <c r="F338" s="93">
        <f t="shared" si="35"/>
        <v>0</v>
      </c>
      <c r="G338" s="112" t="str">
        <f>IF(AND(L338&gt;0,L338&lt;=STATS!$C$22),1,"")</f>
        <v/>
      </c>
      <c r="I338" s="34">
        <v>337</v>
      </c>
      <c r="J338" s="125">
        <v>45.445700000000002</v>
      </c>
      <c r="K338" s="125">
        <v>-92.128659999999996</v>
      </c>
      <c r="Q338" s="17">
        <v>0</v>
      </c>
      <c r="R338" s="17">
        <v>0</v>
      </c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EY338" s="109"/>
      <c r="EZ338" s="109"/>
      <c r="FA338" s="109"/>
      <c r="FB338" s="109"/>
      <c r="FC338" s="109"/>
    </row>
    <row r="339" spans="1:159">
      <c r="A339" s="93">
        <f t="shared" si="30"/>
        <v>2</v>
      </c>
      <c r="B339" s="93">
        <f t="shared" si="31"/>
        <v>2</v>
      </c>
      <c r="C339" s="93" t="str">
        <f t="shared" si="32"/>
        <v/>
      </c>
      <c r="D339" s="93" t="str">
        <f t="shared" si="33"/>
        <v/>
      </c>
      <c r="E339" s="93" t="str">
        <f t="shared" si="34"/>
        <v/>
      </c>
      <c r="F339" s="93">
        <f t="shared" si="35"/>
        <v>0</v>
      </c>
      <c r="G339" s="112" t="str">
        <f>IF(AND(L339&gt;0,L339&lt;=STATS!$C$22),1,"")</f>
        <v/>
      </c>
      <c r="I339" s="34">
        <v>338</v>
      </c>
      <c r="J339" s="125">
        <v>45.445390000000003</v>
      </c>
      <c r="K339" s="125">
        <v>-92.128649999999993</v>
      </c>
      <c r="Q339" s="17">
        <v>0</v>
      </c>
      <c r="R339" s="17">
        <v>0</v>
      </c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EY339" s="109"/>
      <c r="EZ339" s="109"/>
      <c r="FA339" s="109"/>
      <c r="FB339" s="109"/>
      <c r="FC339" s="109"/>
    </row>
    <row r="340" spans="1:159">
      <c r="A340" s="93">
        <f t="shared" si="30"/>
        <v>2</v>
      </c>
      <c r="B340" s="93">
        <f t="shared" si="31"/>
        <v>2</v>
      </c>
      <c r="C340" s="93" t="str">
        <f t="shared" si="32"/>
        <v/>
      </c>
      <c r="D340" s="93" t="str">
        <f t="shared" si="33"/>
        <v/>
      </c>
      <c r="E340" s="93" t="str">
        <f t="shared" si="34"/>
        <v/>
      </c>
      <c r="F340" s="93">
        <f t="shared" si="35"/>
        <v>0</v>
      </c>
      <c r="G340" s="112" t="str">
        <f>IF(AND(L340&gt;0,L340&lt;=STATS!$C$22),1,"")</f>
        <v/>
      </c>
      <c r="I340" s="34">
        <v>339</v>
      </c>
      <c r="J340" s="125">
        <v>45.445079999999997</v>
      </c>
      <c r="K340" s="125">
        <v>-92.128640000000004</v>
      </c>
      <c r="Q340" s="17">
        <v>0</v>
      </c>
      <c r="R340" s="17">
        <v>0</v>
      </c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EY340" s="109"/>
      <c r="EZ340" s="109"/>
      <c r="FA340" s="109"/>
      <c r="FB340" s="109"/>
      <c r="FC340" s="109"/>
    </row>
    <row r="341" spans="1:159">
      <c r="A341" s="93">
        <f t="shared" si="30"/>
        <v>2</v>
      </c>
      <c r="B341" s="93">
        <f t="shared" si="31"/>
        <v>2</v>
      </c>
      <c r="C341" s="93" t="str">
        <f t="shared" si="32"/>
        <v/>
      </c>
      <c r="D341" s="93" t="str">
        <f t="shared" si="33"/>
        <v/>
      </c>
      <c r="E341" s="93" t="str">
        <f t="shared" si="34"/>
        <v/>
      </c>
      <c r="F341" s="93">
        <f t="shared" si="35"/>
        <v>0</v>
      </c>
      <c r="G341" s="112" t="str">
        <f>IF(AND(L341&gt;0,L341&lt;=STATS!$C$22),1,"")</f>
        <v/>
      </c>
      <c r="I341" s="34">
        <v>340</v>
      </c>
      <c r="J341" s="125">
        <v>45.444780000000002</v>
      </c>
      <c r="K341" s="125">
        <v>-92.128630000000001</v>
      </c>
      <c r="Q341" s="17">
        <v>0</v>
      </c>
      <c r="R341" s="17">
        <v>0</v>
      </c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EY341" s="109"/>
      <c r="EZ341" s="109"/>
      <c r="FA341" s="109"/>
      <c r="FB341" s="109"/>
      <c r="FC341" s="109"/>
    </row>
    <row r="342" spans="1:159">
      <c r="A342" s="93">
        <f t="shared" si="30"/>
        <v>2</v>
      </c>
      <c r="B342" s="93">
        <f t="shared" si="31"/>
        <v>2</v>
      </c>
      <c r="C342" s="93" t="str">
        <f t="shared" si="32"/>
        <v/>
      </c>
      <c r="D342" s="93" t="str">
        <f t="shared" si="33"/>
        <v/>
      </c>
      <c r="E342" s="93" t="str">
        <f t="shared" si="34"/>
        <v/>
      </c>
      <c r="F342" s="93">
        <f t="shared" si="35"/>
        <v>0</v>
      </c>
      <c r="G342" s="112" t="str">
        <f>IF(AND(L342&gt;0,L342&lt;=STATS!$C$22),1,"")</f>
        <v/>
      </c>
      <c r="I342" s="34">
        <v>341</v>
      </c>
      <c r="J342" s="125">
        <v>45.444470000000003</v>
      </c>
      <c r="K342" s="125">
        <v>-92.128619999999998</v>
      </c>
      <c r="Q342" s="17">
        <v>0</v>
      </c>
      <c r="R342" s="17">
        <v>0</v>
      </c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EY342" s="109"/>
      <c r="EZ342" s="109"/>
      <c r="FA342" s="109"/>
      <c r="FB342" s="109"/>
      <c r="FC342" s="109"/>
    </row>
    <row r="343" spans="1:159">
      <c r="A343" s="93">
        <f t="shared" si="30"/>
        <v>2</v>
      </c>
      <c r="B343" s="93">
        <f t="shared" si="31"/>
        <v>2</v>
      </c>
      <c r="C343" s="93" t="str">
        <f t="shared" si="32"/>
        <v/>
      </c>
      <c r="D343" s="93" t="str">
        <f t="shared" si="33"/>
        <v/>
      </c>
      <c r="E343" s="93" t="str">
        <f t="shared" si="34"/>
        <v/>
      </c>
      <c r="F343" s="93">
        <f t="shared" si="35"/>
        <v>0</v>
      </c>
      <c r="G343" s="112" t="str">
        <f>IF(AND(L343&gt;0,L343&lt;=STATS!$C$22),1,"")</f>
        <v/>
      </c>
      <c r="I343" s="34">
        <v>342</v>
      </c>
      <c r="J343" s="125">
        <v>45.44417</v>
      </c>
      <c r="K343" s="125">
        <v>-92.128609999999995</v>
      </c>
      <c r="Q343" s="17">
        <v>0</v>
      </c>
      <c r="R343" s="17">
        <v>0</v>
      </c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EY343" s="109"/>
      <c r="EZ343" s="109"/>
      <c r="FA343" s="109"/>
      <c r="FB343" s="109"/>
      <c r="FC343" s="109"/>
    </row>
    <row r="344" spans="1:159">
      <c r="A344" s="93">
        <f t="shared" si="30"/>
        <v>2</v>
      </c>
      <c r="B344" s="93">
        <f t="shared" si="31"/>
        <v>2</v>
      </c>
      <c r="C344" s="93" t="str">
        <f t="shared" si="32"/>
        <v/>
      </c>
      <c r="D344" s="93" t="str">
        <f t="shared" si="33"/>
        <v/>
      </c>
      <c r="E344" s="93" t="str">
        <f t="shared" si="34"/>
        <v/>
      </c>
      <c r="F344" s="93">
        <f t="shared" si="35"/>
        <v>0</v>
      </c>
      <c r="G344" s="112" t="str">
        <f>IF(AND(L344&gt;0,L344&lt;=STATS!$C$22),1,"")</f>
        <v/>
      </c>
      <c r="I344" s="34">
        <v>343</v>
      </c>
      <c r="J344" s="125">
        <v>45.443860000000001</v>
      </c>
      <c r="K344" s="125">
        <v>-92.128590000000003</v>
      </c>
      <c r="Q344" s="17">
        <v>0</v>
      </c>
      <c r="R344" s="17">
        <v>0</v>
      </c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EY344" s="109"/>
      <c r="EZ344" s="109"/>
      <c r="FA344" s="109"/>
      <c r="FB344" s="109"/>
      <c r="FC344" s="109"/>
    </row>
    <row r="345" spans="1:159">
      <c r="A345" s="93">
        <f t="shared" si="30"/>
        <v>2</v>
      </c>
      <c r="B345" s="93">
        <f t="shared" si="31"/>
        <v>2</v>
      </c>
      <c r="C345" s="93" t="str">
        <f t="shared" si="32"/>
        <v/>
      </c>
      <c r="D345" s="93" t="str">
        <f t="shared" si="33"/>
        <v/>
      </c>
      <c r="E345" s="93" t="str">
        <f t="shared" si="34"/>
        <v/>
      </c>
      <c r="F345" s="93">
        <f t="shared" si="35"/>
        <v>17.5</v>
      </c>
      <c r="G345" s="112" t="str">
        <f>IF(AND(L345&gt;0,L345&lt;=STATS!$C$22),1,"")</f>
        <v/>
      </c>
      <c r="I345" s="34">
        <v>344</v>
      </c>
      <c r="J345" s="125">
        <v>45.443550000000002</v>
      </c>
      <c r="K345" s="125">
        <v>-92.128579999999999</v>
      </c>
      <c r="L345" s="10">
        <v>17.5</v>
      </c>
      <c r="M345" s="10" t="s">
        <v>150</v>
      </c>
      <c r="Q345" s="17">
        <v>0</v>
      </c>
      <c r="R345" s="17">
        <v>0</v>
      </c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EY345" s="109"/>
      <c r="EZ345" s="109"/>
      <c r="FA345" s="109"/>
      <c r="FB345" s="109"/>
      <c r="FC345" s="109"/>
    </row>
    <row r="346" spans="1:159">
      <c r="A346" s="93">
        <f t="shared" si="30"/>
        <v>2</v>
      </c>
      <c r="B346" s="93">
        <f t="shared" si="31"/>
        <v>2</v>
      </c>
      <c r="C346" s="93" t="str">
        <f t="shared" si="32"/>
        <v/>
      </c>
      <c r="D346" s="93" t="str">
        <f t="shared" si="33"/>
        <v/>
      </c>
      <c r="E346" s="93" t="str">
        <f t="shared" si="34"/>
        <v/>
      </c>
      <c r="F346" s="93">
        <f t="shared" si="35"/>
        <v>13.5</v>
      </c>
      <c r="G346" s="112" t="str">
        <f>IF(AND(L346&gt;0,L346&lt;=STATS!$C$22),1,"")</f>
        <v/>
      </c>
      <c r="I346" s="34">
        <v>345</v>
      </c>
      <c r="J346" s="125">
        <v>45.443249999999999</v>
      </c>
      <c r="K346" s="125">
        <v>-92.128569999999996</v>
      </c>
      <c r="L346" s="10">
        <v>13.5</v>
      </c>
      <c r="M346" s="10" t="s">
        <v>150</v>
      </c>
      <c r="Q346" s="17">
        <v>0</v>
      </c>
      <c r="R346" s="17">
        <v>0</v>
      </c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EY346" s="109"/>
      <c r="EZ346" s="109"/>
      <c r="FA346" s="109"/>
      <c r="FB346" s="109"/>
      <c r="FC346" s="109"/>
    </row>
    <row r="347" spans="1:159">
      <c r="A347" s="93">
        <f t="shared" si="30"/>
        <v>2</v>
      </c>
      <c r="B347" s="93">
        <f t="shared" si="31"/>
        <v>2</v>
      </c>
      <c r="C347" s="93" t="str">
        <f t="shared" si="32"/>
        <v/>
      </c>
      <c r="D347" s="93" t="str">
        <f t="shared" si="33"/>
        <v/>
      </c>
      <c r="E347" s="93" t="str">
        <f t="shared" si="34"/>
        <v/>
      </c>
      <c r="F347" s="93">
        <f t="shared" si="35"/>
        <v>14.5</v>
      </c>
      <c r="G347" s="112" t="str">
        <f>IF(AND(L347&gt;0,L347&lt;=STATS!$C$22),1,"")</f>
        <v/>
      </c>
      <c r="I347" s="34">
        <v>346</v>
      </c>
      <c r="J347" s="125">
        <v>45.44294</v>
      </c>
      <c r="K347" s="125">
        <v>-92.128559999999993</v>
      </c>
      <c r="L347" s="10">
        <v>14.5</v>
      </c>
      <c r="M347" s="10" t="s">
        <v>150</v>
      </c>
      <c r="Q347" s="17">
        <v>0</v>
      </c>
      <c r="R347" s="17">
        <v>0</v>
      </c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EY347" s="109"/>
      <c r="EZ347" s="109"/>
      <c r="FA347" s="109"/>
      <c r="FB347" s="109"/>
      <c r="FC347" s="109"/>
    </row>
    <row r="348" spans="1:159">
      <c r="A348" s="93">
        <f t="shared" si="30"/>
        <v>2</v>
      </c>
      <c r="B348" s="93">
        <f t="shared" si="31"/>
        <v>2</v>
      </c>
      <c r="C348" s="93" t="str">
        <f t="shared" si="32"/>
        <v/>
      </c>
      <c r="D348" s="93" t="str">
        <f t="shared" si="33"/>
        <v/>
      </c>
      <c r="E348" s="93" t="str">
        <f t="shared" si="34"/>
        <v/>
      </c>
      <c r="F348" s="93">
        <f t="shared" si="35"/>
        <v>16.5</v>
      </c>
      <c r="G348" s="112" t="str">
        <f>IF(AND(L348&gt;0,L348&lt;=STATS!$C$22),1,"")</f>
        <v/>
      </c>
      <c r="I348" s="34">
        <v>347</v>
      </c>
      <c r="J348" s="125">
        <v>45.442639999999997</v>
      </c>
      <c r="K348" s="125">
        <v>-92.128550000000004</v>
      </c>
      <c r="L348" s="10">
        <v>16.5</v>
      </c>
      <c r="M348" s="10" t="s">
        <v>150</v>
      </c>
      <c r="Q348" s="17">
        <v>0</v>
      </c>
      <c r="R348" s="17">
        <v>0</v>
      </c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EY348" s="109"/>
      <c r="EZ348" s="109"/>
      <c r="FA348" s="109"/>
      <c r="FB348" s="109"/>
      <c r="FC348" s="109"/>
    </row>
    <row r="349" spans="1:159">
      <c r="A349" s="93">
        <f t="shared" si="30"/>
        <v>2</v>
      </c>
      <c r="B349" s="93">
        <f t="shared" si="31"/>
        <v>2</v>
      </c>
      <c r="C349" s="93" t="str">
        <f t="shared" si="32"/>
        <v/>
      </c>
      <c r="D349" s="93" t="str">
        <f t="shared" si="33"/>
        <v/>
      </c>
      <c r="E349" s="93" t="str">
        <f t="shared" si="34"/>
        <v/>
      </c>
      <c r="F349" s="93">
        <f t="shared" si="35"/>
        <v>11.5</v>
      </c>
      <c r="G349" s="112" t="str">
        <f>IF(AND(L349&gt;0,L349&lt;=STATS!$C$22),1,"")</f>
        <v/>
      </c>
      <c r="I349" s="34">
        <v>348</v>
      </c>
      <c r="J349" s="125">
        <v>45.442329999999998</v>
      </c>
      <c r="K349" s="125">
        <v>-92.128540000000001</v>
      </c>
      <c r="L349" s="10">
        <v>11.5</v>
      </c>
      <c r="M349" s="10" t="s">
        <v>150</v>
      </c>
      <c r="Q349" s="17">
        <v>0</v>
      </c>
      <c r="R349" s="17">
        <v>0</v>
      </c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EY349" s="109"/>
      <c r="EZ349" s="109"/>
      <c r="FA349" s="109"/>
      <c r="FB349" s="109"/>
      <c r="FC349" s="109"/>
    </row>
    <row r="350" spans="1:159">
      <c r="A350" s="93">
        <f t="shared" si="30"/>
        <v>2</v>
      </c>
      <c r="B350" s="93">
        <f t="shared" si="31"/>
        <v>2</v>
      </c>
      <c r="C350" s="93" t="str">
        <f t="shared" si="32"/>
        <v/>
      </c>
      <c r="D350" s="93" t="str">
        <f t="shared" si="33"/>
        <v/>
      </c>
      <c r="E350" s="93" t="str">
        <f t="shared" si="34"/>
        <v/>
      </c>
      <c r="F350" s="93">
        <f t="shared" si="35"/>
        <v>5.5</v>
      </c>
      <c r="G350" s="112" t="str">
        <f>IF(AND(L350&gt;0,L350&lt;=STATS!$C$22),1,"")</f>
        <v/>
      </c>
      <c r="I350" s="34">
        <v>349</v>
      </c>
      <c r="J350" s="125">
        <v>45.442030000000003</v>
      </c>
      <c r="K350" s="125">
        <v>-92.128519999999995</v>
      </c>
      <c r="L350" s="10">
        <v>5.5</v>
      </c>
      <c r="M350" s="10" t="s">
        <v>152</v>
      </c>
      <c r="Q350" s="17">
        <v>0</v>
      </c>
      <c r="R350" s="17">
        <v>0</v>
      </c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EY350" s="109"/>
      <c r="EZ350" s="109"/>
      <c r="FA350" s="109"/>
      <c r="FB350" s="109"/>
      <c r="FC350" s="109"/>
    </row>
    <row r="351" spans="1:159">
      <c r="A351" s="93">
        <f t="shared" si="30"/>
        <v>2</v>
      </c>
      <c r="B351" s="93">
        <f t="shared" si="31"/>
        <v>2</v>
      </c>
      <c r="C351" s="93" t="str">
        <f t="shared" si="32"/>
        <v/>
      </c>
      <c r="D351" s="93" t="str">
        <f t="shared" si="33"/>
        <v/>
      </c>
      <c r="E351" s="93" t="str">
        <f t="shared" si="34"/>
        <v/>
      </c>
      <c r="F351" s="93">
        <f t="shared" si="35"/>
        <v>10</v>
      </c>
      <c r="G351" s="112" t="str">
        <f>IF(AND(L351&gt;0,L351&lt;=STATS!$C$22),1,"")</f>
        <v/>
      </c>
      <c r="I351" s="34">
        <v>350</v>
      </c>
      <c r="J351" s="125">
        <v>45.448459999999997</v>
      </c>
      <c r="K351" s="125">
        <v>-92.128330000000005</v>
      </c>
      <c r="L351" s="10">
        <v>10</v>
      </c>
      <c r="M351" s="10" t="s">
        <v>150</v>
      </c>
      <c r="Q351" s="17">
        <v>0</v>
      </c>
      <c r="R351" s="17">
        <v>0</v>
      </c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EY351" s="109"/>
      <c r="EZ351" s="109"/>
      <c r="FA351" s="109"/>
      <c r="FB351" s="109"/>
      <c r="FC351" s="109"/>
    </row>
    <row r="352" spans="1:159">
      <c r="A352" s="93">
        <f t="shared" si="30"/>
        <v>2</v>
      </c>
      <c r="B352" s="93">
        <f t="shared" si="31"/>
        <v>2</v>
      </c>
      <c r="C352" s="93" t="str">
        <f t="shared" si="32"/>
        <v/>
      </c>
      <c r="D352" s="93" t="str">
        <f t="shared" si="33"/>
        <v/>
      </c>
      <c r="E352" s="93" t="str">
        <f t="shared" si="34"/>
        <v/>
      </c>
      <c r="F352" s="93">
        <f t="shared" si="35"/>
        <v>0</v>
      </c>
      <c r="G352" s="112" t="str">
        <f>IF(AND(L352&gt;0,L352&lt;=STATS!$C$22),1,"")</f>
        <v/>
      </c>
      <c r="I352" s="34">
        <v>351</v>
      </c>
      <c r="J352" s="125">
        <v>45.448149999999998</v>
      </c>
      <c r="K352" s="125">
        <v>-92.128320000000002</v>
      </c>
      <c r="Q352" s="17">
        <v>0</v>
      </c>
      <c r="R352" s="17">
        <v>0</v>
      </c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EY352" s="109"/>
      <c r="EZ352" s="109"/>
      <c r="FA352" s="109"/>
      <c r="FB352" s="109"/>
      <c r="FC352" s="109"/>
    </row>
    <row r="353" spans="1:159">
      <c r="A353" s="93">
        <f t="shared" si="30"/>
        <v>2</v>
      </c>
      <c r="B353" s="93">
        <f t="shared" si="31"/>
        <v>2</v>
      </c>
      <c r="C353" s="93" t="str">
        <f t="shared" si="32"/>
        <v/>
      </c>
      <c r="D353" s="93" t="str">
        <f t="shared" si="33"/>
        <v/>
      </c>
      <c r="E353" s="93" t="str">
        <f t="shared" si="34"/>
        <v/>
      </c>
      <c r="F353" s="93">
        <f t="shared" si="35"/>
        <v>0</v>
      </c>
      <c r="G353" s="112" t="str">
        <f>IF(AND(L353&gt;0,L353&lt;=STATS!$C$22),1,"")</f>
        <v/>
      </c>
      <c r="I353" s="34">
        <v>352</v>
      </c>
      <c r="J353" s="125">
        <v>45.447839999999999</v>
      </c>
      <c r="K353" s="125">
        <v>-92.128309999999999</v>
      </c>
      <c r="Q353" s="17">
        <v>0</v>
      </c>
      <c r="R353" s="17">
        <v>0</v>
      </c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EY353" s="109"/>
      <c r="EZ353" s="109"/>
      <c r="FA353" s="109"/>
      <c r="FB353" s="109"/>
      <c r="FC353" s="109"/>
    </row>
    <row r="354" spans="1:159">
      <c r="A354" s="93">
        <f t="shared" si="30"/>
        <v>2</v>
      </c>
      <c r="B354" s="93">
        <f t="shared" si="31"/>
        <v>2</v>
      </c>
      <c r="C354" s="93" t="str">
        <f t="shared" si="32"/>
        <v/>
      </c>
      <c r="D354" s="93" t="str">
        <f t="shared" si="33"/>
        <v/>
      </c>
      <c r="E354" s="93" t="str">
        <f t="shared" si="34"/>
        <v/>
      </c>
      <c r="F354" s="93">
        <f t="shared" si="35"/>
        <v>0</v>
      </c>
      <c r="G354" s="112" t="str">
        <f>IF(AND(L354&gt;0,L354&lt;=STATS!$C$22),1,"")</f>
        <v/>
      </c>
      <c r="I354" s="34">
        <v>353</v>
      </c>
      <c r="J354" s="125">
        <v>45.447539999999996</v>
      </c>
      <c r="K354" s="125">
        <v>-92.128299999999996</v>
      </c>
      <c r="Q354" s="17">
        <v>0</v>
      </c>
      <c r="R354" s="17">
        <v>0</v>
      </c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EY354" s="109"/>
      <c r="EZ354" s="109"/>
      <c r="FA354" s="109"/>
      <c r="FB354" s="109"/>
      <c r="FC354" s="109"/>
    </row>
    <row r="355" spans="1:159">
      <c r="A355" s="93">
        <f t="shared" si="30"/>
        <v>2</v>
      </c>
      <c r="B355" s="93">
        <f t="shared" si="31"/>
        <v>2</v>
      </c>
      <c r="C355" s="93" t="str">
        <f t="shared" si="32"/>
        <v/>
      </c>
      <c r="D355" s="93" t="str">
        <f t="shared" si="33"/>
        <v/>
      </c>
      <c r="E355" s="93" t="str">
        <f t="shared" si="34"/>
        <v/>
      </c>
      <c r="F355" s="93">
        <f t="shared" si="35"/>
        <v>0</v>
      </c>
      <c r="G355" s="112" t="str">
        <f>IF(AND(L355&gt;0,L355&lt;=STATS!$C$22),1,"")</f>
        <v/>
      </c>
      <c r="I355" s="34">
        <v>354</v>
      </c>
      <c r="J355" s="125">
        <v>45.447229999999998</v>
      </c>
      <c r="K355" s="125">
        <v>-92.128290000000007</v>
      </c>
      <c r="Q355" s="17">
        <v>0</v>
      </c>
      <c r="R355" s="17">
        <v>0</v>
      </c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EY355" s="109"/>
      <c r="EZ355" s="109"/>
      <c r="FA355" s="109"/>
      <c r="FB355" s="109"/>
      <c r="FC355" s="109"/>
    </row>
    <row r="356" spans="1:159">
      <c r="A356" s="93">
        <f t="shared" si="30"/>
        <v>2</v>
      </c>
      <c r="B356" s="93">
        <f t="shared" si="31"/>
        <v>2</v>
      </c>
      <c r="C356" s="93" t="str">
        <f t="shared" si="32"/>
        <v/>
      </c>
      <c r="D356" s="93" t="str">
        <f t="shared" si="33"/>
        <v/>
      </c>
      <c r="E356" s="93" t="str">
        <f t="shared" si="34"/>
        <v/>
      </c>
      <c r="F356" s="93">
        <f t="shared" si="35"/>
        <v>0</v>
      </c>
      <c r="G356" s="112" t="str">
        <f>IF(AND(L356&gt;0,L356&lt;=STATS!$C$22),1,"")</f>
        <v/>
      </c>
      <c r="I356" s="34">
        <v>355</v>
      </c>
      <c r="J356" s="125">
        <v>45.446930000000002</v>
      </c>
      <c r="K356" s="125">
        <v>-92.128270000000001</v>
      </c>
      <c r="Q356" s="17">
        <v>0</v>
      </c>
      <c r="R356" s="17">
        <v>0</v>
      </c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EY356" s="109"/>
      <c r="EZ356" s="109"/>
      <c r="FA356" s="109"/>
      <c r="FB356" s="109"/>
      <c r="FC356" s="109"/>
    </row>
    <row r="357" spans="1:159">
      <c r="A357" s="93">
        <f t="shared" si="30"/>
        <v>2</v>
      </c>
      <c r="B357" s="93">
        <f t="shared" si="31"/>
        <v>2</v>
      </c>
      <c r="C357" s="93" t="str">
        <f t="shared" si="32"/>
        <v/>
      </c>
      <c r="D357" s="93" t="str">
        <f t="shared" si="33"/>
        <v/>
      </c>
      <c r="E357" s="93" t="str">
        <f t="shared" si="34"/>
        <v/>
      </c>
      <c r="F357" s="93">
        <f t="shared" si="35"/>
        <v>0</v>
      </c>
      <c r="G357" s="112" t="str">
        <f>IF(AND(L357&gt;0,L357&lt;=STATS!$C$22),1,"")</f>
        <v/>
      </c>
      <c r="I357" s="34">
        <v>356</v>
      </c>
      <c r="J357" s="125">
        <v>45.446620000000003</v>
      </c>
      <c r="K357" s="125">
        <v>-92.128259999999997</v>
      </c>
      <c r="Q357" s="17">
        <v>0</v>
      </c>
      <c r="R357" s="17">
        <v>0</v>
      </c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EY357" s="109"/>
      <c r="EZ357" s="109"/>
      <c r="FA357" s="109"/>
      <c r="FB357" s="109"/>
      <c r="FC357" s="109"/>
    </row>
    <row r="358" spans="1:159">
      <c r="A358" s="93">
        <f t="shared" si="30"/>
        <v>2</v>
      </c>
      <c r="B358" s="93">
        <f t="shared" si="31"/>
        <v>2</v>
      </c>
      <c r="C358" s="93" t="str">
        <f t="shared" si="32"/>
        <v/>
      </c>
      <c r="D358" s="93" t="str">
        <f t="shared" si="33"/>
        <v/>
      </c>
      <c r="E358" s="93" t="str">
        <f t="shared" si="34"/>
        <v/>
      </c>
      <c r="F358" s="93">
        <f t="shared" si="35"/>
        <v>0</v>
      </c>
      <c r="G358" s="112" t="str">
        <f>IF(AND(L358&gt;0,L358&lt;=STATS!$C$22),1,"")</f>
        <v/>
      </c>
      <c r="I358" s="34">
        <v>357</v>
      </c>
      <c r="J358" s="125">
        <v>45.44632</v>
      </c>
      <c r="K358" s="125">
        <v>-92.128249999999994</v>
      </c>
      <c r="Q358" s="17">
        <v>0</v>
      </c>
      <c r="R358" s="17">
        <v>0</v>
      </c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EY358" s="109"/>
      <c r="EZ358" s="109"/>
      <c r="FA358" s="109"/>
      <c r="FB358" s="109"/>
      <c r="FC358" s="109"/>
    </row>
    <row r="359" spans="1:159">
      <c r="A359" s="93">
        <f t="shared" si="30"/>
        <v>2</v>
      </c>
      <c r="B359" s="93">
        <f t="shared" si="31"/>
        <v>2</v>
      </c>
      <c r="C359" s="93" t="str">
        <f t="shared" si="32"/>
        <v/>
      </c>
      <c r="D359" s="93" t="str">
        <f t="shared" si="33"/>
        <v/>
      </c>
      <c r="E359" s="93" t="str">
        <f t="shared" si="34"/>
        <v/>
      </c>
      <c r="F359" s="93">
        <f t="shared" si="35"/>
        <v>0</v>
      </c>
      <c r="G359" s="112" t="str">
        <f>IF(AND(L359&gt;0,L359&lt;=STATS!$C$22),1,"")</f>
        <v/>
      </c>
      <c r="I359" s="34">
        <v>358</v>
      </c>
      <c r="J359" s="125">
        <v>45.446010000000001</v>
      </c>
      <c r="K359" s="125">
        <v>-92.128240000000005</v>
      </c>
      <c r="Q359" s="17">
        <v>0</v>
      </c>
      <c r="R359" s="17">
        <v>0</v>
      </c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EY359" s="109"/>
      <c r="EZ359" s="109"/>
      <c r="FA359" s="109"/>
      <c r="FB359" s="109"/>
      <c r="FC359" s="109"/>
    </row>
    <row r="360" spans="1:159">
      <c r="A360" s="93">
        <f t="shared" si="30"/>
        <v>2</v>
      </c>
      <c r="B360" s="93">
        <f t="shared" si="31"/>
        <v>2</v>
      </c>
      <c r="C360" s="93" t="str">
        <f t="shared" si="32"/>
        <v/>
      </c>
      <c r="D360" s="93" t="str">
        <f t="shared" si="33"/>
        <v/>
      </c>
      <c r="E360" s="93" t="str">
        <f t="shared" si="34"/>
        <v/>
      </c>
      <c r="F360" s="93">
        <f t="shared" si="35"/>
        <v>0</v>
      </c>
      <c r="G360" s="112" t="str">
        <f>IF(AND(L360&gt;0,L360&lt;=STATS!$C$22),1,"")</f>
        <v/>
      </c>
      <c r="I360" s="34">
        <v>359</v>
      </c>
      <c r="J360" s="125">
        <v>45.445700000000002</v>
      </c>
      <c r="K360" s="125">
        <v>-92.128230000000002</v>
      </c>
      <c r="Q360" s="17">
        <v>0</v>
      </c>
      <c r="R360" s="17">
        <v>0</v>
      </c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EY360" s="109"/>
      <c r="EZ360" s="109"/>
      <c r="FA360" s="109"/>
      <c r="FB360" s="109"/>
      <c r="FC360" s="109"/>
    </row>
    <row r="361" spans="1:159">
      <c r="A361" s="93">
        <f t="shared" si="30"/>
        <v>2</v>
      </c>
      <c r="B361" s="93">
        <f t="shared" si="31"/>
        <v>2</v>
      </c>
      <c r="C361" s="93" t="str">
        <f t="shared" si="32"/>
        <v/>
      </c>
      <c r="D361" s="93" t="str">
        <f t="shared" si="33"/>
        <v/>
      </c>
      <c r="E361" s="93" t="str">
        <f t="shared" si="34"/>
        <v/>
      </c>
      <c r="F361" s="93">
        <f t="shared" si="35"/>
        <v>0</v>
      </c>
      <c r="G361" s="112" t="str">
        <f>IF(AND(L361&gt;0,L361&lt;=STATS!$C$22),1,"")</f>
        <v/>
      </c>
      <c r="I361" s="34">
        <v>360</v>
      </c>
      <c r="J361" s="125">
        <v>45.445399999999999</v>
      </c>
      <c r="K361" s="125">
        <v>-92.128219999999999</v>
      </c>
      <c r="Q361" s="17">
        <v>0</v>
      </c>
      <c r="R361" s="17">
        <v>0</v>
      </c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EY361" s="109"/>
      <c r="EZ361" s="109"/>
      <c r="FA361" s="109"/>
      <c r="FB361" s="109"/>
      <c r="FC361" s="109"/>
    </row>
    <row r="362" spans="1:159">
      <c r="A362" s="93">
        <f t="shared" si="30"/>
        <v>2</v>
      </c>
      <c r="B362" s="93">
        <f t="shared" si="31"/>
        <v>2</v>
      </c>
      <c r="C362" s="93" t="str">
        <f t="shared" si="32"/>
        <v/>
      </c>
      <c r="D362" s="93" t="str">
        <f t="shared" si="33"/>
        <v/>
      </c>
      <c r="E362" s="93" t="str">
        <f t="shared" si="34"/>
        <v/>
      </c>
      <c r="F362" s="93">
        <f t="shared" si="35"/>
        <v>0</v>
      </c>
      <c r="G362" s="112" t="str">
        <f>IF(AND(L362&gt;0,L362&lt;=STATS!$C$22),1,"")</f>
        <v/>
      </c>
      <c r="I362" s="34">
        <v>361</v>
      </c>
      <c r="J362" s="125">
        <v>45.44509</v>
      </c>
      <c r="K362" s="125">
        <v>-92.128209999999996</v>
      </c>
      <c r="Q362" s="17">
        <v>0</v>
      </c>
      <c r="R362" s="17">
        <v>0</v>
      </c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EY362" s="109"/>
      <c r="EZ362" s="109"/>
      <c r="FA362" s="109"/>
      <c r="FB362" s="109"/>
      <c r="FC362" s="109"/>
    </row>
    <row r="363" spans="1:159">
      <c r="A363" s="93">
        <f t="shared" si="30"/>
        <v>2</v>
      </c>
      <c r="B363" s="93">
        <f t="shared" si="31"/>
        <v>2</v>
      </c>
      <c r="C363" s="93" t="str">
        <f t="shared" si="32"/>
        <v/>
      </c>
      <c r="D363" s="93" t="str">
        <f t="shared" si="33"/>
        <v/>
      </c>
      <c r="E363" s="93" t="str">
        <f t="shared" si="34"/>
        <v/>
      </c>
      <c r="F363" s="93">
        <f t="shared" si="35"/>
        <v>0</v>
      </c>
      <c r="G363" s="112" t="str">
        <f>IF(AND(L363&gt;0,L363&lt;=STATS!$C$22),1,"")</f>
        <v/>
      </c>
      <c r="I363" s="34">
        <v>362</v>
      </c>
      <c r="J363" s="125">
        <v>45.444789999999998</v>
      </c>
      <c r="K363" s="125">
        <v>-92.128190000000004</v>
      </c>
      <c r="Q363" s="17">
        <v>0</v>
      </c>
      <c r="R363" s="17">
        <v>0</v>
      </c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EY363" s="109"/>
      <c r="EZ363" s="109"/>
      <c r="FA363" s="109"/>
      <c r="FB363" s="109"/>
      <c r="FC363" s="109"/>
    </row>
    <row r="364" spans="1:159">
      <c r="A364" s="93">
        <f t="shared" si="30"/>
        <v>2</v>
      </c>
      <c r="B364" s="93">
        <f t="shared" si="31"/>
        <v>2</v>
      </c>
      <c r="C364" s="93" t="str">
        <f t="shared" si="32"/>
        <v/>
      </c>
      <c r="D364" s="93" t="str">
        <f t="shared" si="33"/>
        <v/>
      </c>
      <c r="E364" s="93" t="str">
        <f t="shared" si="34"/>
        <v/>
      </c>
      <c r="F364" s="93">
        <f t="shared" si="35"/>
        <v>0</v>
      </c>
      <c r="G364" s="112" t="str">
        <f>IF(AND(L364&gt;0,L364&lt;=STATS!$C$22),1,"")</f>
        <v/>
      </c>
      <c r="I364" s="34">
        <v>363</v>
      </c>
      <c r="J364" s="125">
        <v>45.444479999999999</v>
      </c>
      <c r="K364" s="125">
        <v>-92.12818</v>
      </c>
      <c r="Q364" s="17">
        <v>0</v>
      </c>
      <c r="R364" s="17">
        <v>0</v>
      </c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EY364" s="109"/>
      <c r="EZ364" s="109"/>
      <c r="FA364" s="109"/>
      <c r="FB364" s="109"/>
      <c r="FC364" s="109"/>
    </row>
    <row r="365" spans="1:159">
      <c r="A365" s="93">
        <f t="shared" si="30"/>
        <v>2</v>
      </c>
      <c r="B365" s="93">
        <f t="shared" si="31"/>
        <v>2</v>
      </c>
      <c r="C365" s="93" t="str">
        <f t="shared" si="32"/>
        <v/>
      </c>
      <c r="D365" s="93" t="str">
        <f t="shared" si="33"/>
        <v/>
      </c>
      <c r="E365" s="93" t="str">
        <f t="shared" si="34"/>
        <v/>
      </c>
      <c r="F365" s="93">
        <f t="shared" si="35"/>
        <v>0</v>
      </c>
      <c r="G365" s="112" t="str">
        <f>IF(AND(L365&gt;0,L365&lt;=STATS!$C$22),1,"")</f>
        <v/>
      </c>
      <c r="I365" s="34">
        <v>364</v>
      </c>
      <c r="J365" s="125">
        <v>45.44417</v>
      </c>
      <c r="K365" s="125">
        <v>-92.128169999999997</v>
      </c>
      <c r="Q365" s="17">
        <v>0</v>
      </c>
      <c r="R365" s="17">
        <v>0</v>
      </c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EY365" s="109"/>
      <c r="EZ365" s="109"/>
      <c r="FA365" s="109"/>
      <c r="FB365" s="109"/>
      <c r="FC365" s="109"/>
    </row>
    <row r="366" spans="1:159">
      <c r="A366" s="93">
        <f t="shared" si="30"/>
        <v>2</v>
      </c>
      <c r="B366" s="93">
        <f t="shared" si="31"/>
        <v>2</v>
      </c>
      <c r="C366" s="93" t="str">
        <f t="shared" si="32"/>
        <v/>
      </c>
      <c r="D366" s="93" t="str">
        <f t="shared" si="33"/>
        <v/>
      </c>
      <c r="E366" s="93" t="str">
        <f t="shared" si="34"/>
        <v/>
      </c>
      <c r="F366" s="93">
        <f t="shared" si="35"/>
        <v>0</v>
      </c>
      <c r="G366" s="112" t="str">
        <f>IF(AND(L366&gt;0,L366&lt;=STATS!$C$22),1,"")</f>
        <v/>
      </c>
      <c r="I366" s="34">
        <v>365</v>
      </c>
      <c r="J366" s="125">
        <v>45.443869999999997</v>
      </c>
      <c r="K366" s="125">
        <v>-92.128159999999994</v>
      </c>
      <c r="Q366" s="17">
        <v>0</v>
      </c>
      <c r="R366" s="17">
        <v>0</v>
      </c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EY366" s="109"/>
      <c r="EZ366" s="109"/>
      <c r="FA366" s="109"/>
      <c r="FB366" s="109"/>
      <c r="FC366" s="109"/>
    </row>
    <row r="367" spans="1:159">
      <c r="A367" s="93">
        <f t="shared" si="30"/>
        <v>2</v>
      </c>
      <c r="B367" s="93">
        <f t="shared" si="31"/>
        <v>2</v>
      </c>
      <c r="C367" s="93" t="str">
        <f t="shared" si="32"/>
        <v/>
      </c>
      <c r="D367" s="93" t="str">
        <f t="shared" si="33"/>
        <v/>
      </c>
      <c r="E367" s="93" t="str">
        <f t="shared" si="34"/>
        <v/>
      </c>
      <c r="F367" s="93">
        <f t="shared" si="35"/>
        <v>10.5</v>
      </c>
      <c r="G367" s="112" t="str">
        <f>IF(AND(L367&gt;0,L367&lt;=STATS!$C$22),1,"")</f>
        <v/>
      </c>
      <c r="I367" s="34">
        <v>366</v>
      </c>
      <c r="J367" s="125">
        <v>45.443559999999998</v>
      </c>
      <c r="K367" s="125">
        <v>-92.128150000000005</v>
      </c>
      <c r="L367" s="10">
        <v>10.5</v>
      </c>
      <c r="M367" s="10" t="s">
        <v>152</v>
      </c>
      <c r="Q367" s="17">
        <v>0</v>
      </c>
      <c r="R367" s="17">
        <v>0</v>
      </c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EY367" s="109"/>
      <c r="EZ367" s="109"/>
      <c r="FA367" s="109"/>
      <c r="FB367" s="109"/>
      <c r="FC367" s="109"/>
    </row>
    <row r="368" spans="1:159">
      <c r="A368" s="93">
        <f t="shared" si="30"/>
        <v>2</v>
      </c>
      <c r="B368" s="93">
        <f t="shared" si="31"/>
        <v>2</v>
      </c>
      <c r="C368" s="93" t="str">
        <f t="shared" si="32"/>
        <v/>
      </c>
      <c r="D368" s="93" t="str">
        <f t="shared" si="33"/>
        <v/>
      </c>
      <c r="E368" s="93" t="str">
        <f t="shared" si="34"/>
        <v/>
      </c>
      <c r="F368" s="93">
        <f t="shared" si="35"/>
        <v>11.5</v>
      </c>
      <c r="G368" s="112" t="str">
        <f>IF(AND(L368&gt;0,L368&lt;=STATS!$C$22),1,"")</f>
        <v/>
      </c>
      <c r="I368" s="34">
        <v>367</v>
      </c>
      <c r="J368" s="125">
        <v>45.442950000000003</v>
      </c>
      <c r="K368" s="125">
        <v>-92.128119999999996</v>
      </c>
      <c r="L368" s="10">
        <v>11.5</v>
      </c>
      <c r="M368" s="10" t="s">
        <v>150</v>
      </c>
      <c r="Q368" s="17">
        <v>0</v>
      </c>
      <c r="R368" s="17">
        <v>0</v>
      </c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EY368" s="109"/>
      <c r="EZ368" s="109"/>
      <c r="FA368" s="109"/>
      <c r="FB368" s="109"/>
      <c r="FC368" s="109"/>
    </row>
    <row r="369" spans="1:159">
      <c r="A369" s="93">
        <f t="shared" si="30"/>
        <v>2</v>
      </c>
      <c r="B369" s="93">
        <f t="shared" si="31"/>
        <v>2</v>
      </c>
      <c r="C369" s="93" t="str">
        <f t="shared" si="32"/>
        <v/>
      </c>
      <c r="D369" s="93" t="str">
        <f t="shared" si="33"/>
        <v/>
      </c>
      <c r="E369" s="93" t="str">
        <f t="shared" si="34"/>
        <v/>
      </c>
      <c r="F369" s="93">
        <f t="shared" si="35"/>
        <v>12</v>
      </c>
      <c r="G369" s="112" t="str">
        <f>IF(AND(L369&gt;0,L369&lt;=STATS!$C$22),1,"")</f>
        <v/>
      </c>
      <c r="I369" s="34">
        <v>368</v>
      </c>
      <c r="J369" s="125">
        <v>45.44265</v>
      </c>
      <c r="K369" s="125">
        <v>-92.128110000000007</v>
      </c>
      <c r="L369" s="10">
        <v>12</v>
      </c>
      <c r="M369" s="10" t="s">
        <v>150</v>
      </c>
      <c r="Q369" s="17">
        <v>0</v>
      </c>
      <c r="R369" s="17">
        <v>0</v>
      </c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EY369" s="109"/>
      <c r="EZ369" s="109"/>
      <c r="FA369" s="109"/>
      <c r="FB369" s="109"/>
      <c r="FC369" s="109"/>
    </row>
    <row r="370" spans="1:159">
      <c r="A370" s="93">
        <f t="shared" si="30"/>
        <v>2</v>
      </c>
      <c r="B370" s="93">
        <f t="shared" si="31"/>
        <v>2</v>
      </c>
      <c r="C370" s="93" t="str">
        <f t="shared" si="32"/>
        <v/>
      </c>
      <c r="D370" s="93" t="str">
        <f t="shared" si="33"/>
        <v/>
      </c>
      <c r="E370" s="93" t="str">
        <f t="shared" si="34"/>
        <v/>
      </c>
      <c r="F370" s="93">
        <f t="shared" si="35"/>
        <v>9.5</v>
      </c>
      <c r="G370" s="112" t="str">
        <f>IF(AND(L370&gt;0,L370&lt;=STATS!$C$22),1,"")</f>
        <v/>
      </c>
      <c r="I370" s="34">
        <v>369</v>
      </c>
      <c r="J370" s="125">
        <v>45.442340000000002</v>
      </c>
      <c r="K370" s="125">
        <v>-92.128100000000003</v>
      </c>
      <c r="L370" s="10">
        <v>9.5</v>
      </c>
      <c r="M370" s="10" t="s">
        <v>151</v>
      </c>
      <c r="Q370" s="17">
        <v>0</v>
      </c>
      <c r="R370" s="17">
        <v>0</v>
      </c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EY370" s="109"/>
      <c r="EZ370" s="109"/>
      <c r="FA370" s="109"/>
      <c r="FB370" s="109"/>
      <c r="FC370" s="109"/>
    </row>
    <row r="371" spans="1:159">
      <c r="A371" s="93">
        <f t="shared" si="30"/>
        <v>2</v>
      </c>
      <c r="B371" s="93">
        <f t="shared" si="31"/>
        <v>2</v>
      </c>
      <c r="C371" s="93" t="str">
        <f t="shared" si="32"/>
        <v/>
      </c>
      <c r="D371" s="93" t="str">
        <f t="shared" si="33"/>
        <v/>
      </c>
      <c r="E371" s="93" t="str">
        <f t="shared" si="34"/>
        <v/>
      </c>
      <c r="F371" s="93">
        <f t="shared" si="35"/>
        <v>7</v>
      </c>
      <c r="G371" s="112" t="str">
        <f>IF(AND(L371&gt;0,L371&lt;=STATS!$C$22),1,"")</f>
        <v/>
      </c>
      <c r="I371" s="34">
        <v>370</v>
      </c>
      <c r="J371" s="125">
        <v>45.442030000000003</v>
      </c>
      <c r="K371" s="125">
        <v>-92.12809</v>
      </c>
      <c r="L371" s="10">
        <v>7</v>
      </c>
      <c r="M371" s="10" t="s">
        <v>152</v>
      </c>
      <c r="Q371" s="17">
        <v>0</v>
      </c>
      <c r="R371" s="17">
        <v>0</v>
      </c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EY371" s="109"/>
      <c r="EZ371" s="109"/>
      <c r="FA371" s="109"/>
      <c r="FB371" s="109"/>
      <c r="FC371" s="109"/>
    </row>
    <row r="372" spans="1:159">
      <c r="A372" s="93">
        <f t="shared" si="30"/>
        <v>2</v>
      </c>
      <c r="B372" s="93">
        <f t="shared" si="31"/>
        <v>2</v>
      </c>
      <c r="C372" s="93" t="str">
        <f t="shared" si="32"/>
        <v/>
      </c>
      <c r="D372" s="93" t="str">
        <f t="shared" si="33"/>
        <v/>
      </c>
      <c r="E372" s="93" t="str">
        <f t="shared" si="34"/>
        <v/>
      </c>
      <c r="F372" s="93">
        <f t="shared" si="35"/>
        <v>6</v>
      </c>
      <c r="G372" s="112" t="str">
        <f>IF(AND(L372&gt;0,L372&lt;=STATS!$C$22),1,"")</f>
        <v/>
      </c>
      <c r="I372" s="34">
        <v>371</v>
      </c>
      <c r="J372" s="125">
        <v>45.448459999999997</v>
      </c>
      <c r="K372" s="125">
        <v>-92.127899999999997</v>
      </c>
      <c r="L372" s="10">
        <v>6</v>
      </c>
      <c r="M372" s="10" t="s">
        <v>152</v>
      </c>
      <c r="Q372" s="17">
        <v>0</v>
      </c>
      <c r="R372" s="17">
        <v>0</v>
      </c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EY372" s="109"/>
      <c r="EZ372" s="109"/>
      <c r="FA372" s="109"/>
      <c r="FB372" s="109"/>
      <c r="FC372" s="109"/>
    </row>
    <row r="373" spans="1:159">
      <c r="A373" s="93">
        <f t="shared" si="30"/>
        <v>2</v>
      </c>
      <c r="B373" s="93">
        <f t="shared" si="31"/>
        <v>2</v>
      </c>
      <c r="C373" s="93" t="str">
        <f t="shared" si="32"/>
        <v/>
      </c>
      <c r="D373" s="93" t="str">
        <f t="shared" si="33"/>
        <v/>
      </c>
      <c r="E373" s="93" t="str">
        <f t="shared" si="34"/>
        <v/>
      </c>
      <c r="F373" s="93">
        <f t="shared" si="35"/>
        <v>0</v>
      </c>
      <c r="G373" s="112" t="str">
        <f>IF(AND(L373&gt;0,L373&lt;=STATS!$C$22),1,"")</f>
        <v/>
      </c>
      <c r="I373" s="34">
        <v>372</v>
      </c>
      <c r="J373" s="125">
        <v>45.448160000000001</v>
      </c>
      <c r="K373" s="125">
        <v>-92.127889999999994</v>
      </c>
      <c r="Q373" s="17">
        <v>0</v>
      </c>
      <c r="R373" s="17">
        <v>0</v>
      </c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EY373" s="109"/>
      <c r="EZ373" s="109"/>
      <c r="FA373" s="109"/>
      <c r="FB373" s="109"/>
      <c r="FC373" s="109"/>
    </row>
    <row r="374" spans="1:159">
      <c r="A374" s="93">
        <f t="shared" si="30"/>
        <v>2</v>
      </c>
      <c r="B374" s="93">
        <f t="shared" si="31"/>
        <v>2</v>
      </c>
      <c r="C374" s="93" t="str">
        <f t="shared" si="32"/>
        <v/>
      </c>
      <c r="D374" s="93" t="str">
        <f t="shared" si="33"/>
        <v/>
      </c>
      <c r="E374" s="93" t="str">
        <f t="shared" si="34"/>
        <v/>
      </c>
      <c r="F374" s="93">
        <f t="shared" si="35"/>
        <v>0</v>
      </c>
      <c r="G374" s="112" t="str">
        <f>IF(AND(L374&gt;0,L374&lt;=STATS!$C$22),1,"")</f>
        <v/>
      </c>
      <c r="I374" s="34">
        <v>373</v>
      </c>
      <c r="J374" s="125">
        <v>45.447850000000003</v>
      </c>
      <c r="K374" s="125">
        <v>-92.127870000000001</v>
      </c>
      <c r="Q374" s="17">
        <v>0</v>
      </c>
      <c r="R374" s="17">
        <v>0</v>
      </c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EY374" s="109"/>
      <c r="EZ374" s="109"/>
      <c r="FA374" s="109"/>
      <c r="FB374" s="109"/>
      <c r="FC374" s="109"/>
    </row>
    <row r="375" spans="1:159">
      <c r="A375" s="93">
        <f t="shared" si="30"/>
        <v>2</v>
      </c>
      <c r="B375" s="93">
        <f t="shared" si="31"/>
        <v>2</v>
      </c>
      <c r="C375" s="93" t="str">
        <f t="shared" si="32"/>
        <v/>
      </c>
      <c r="D375" s="93" t="str">
        <f t="shared" si="33"/>
        <v/>
      </c>
      <c r="E375" s="93" t="str">
        <f t="shared" si="34"/>
        <v/>
      </c>
      <c r="F375" s="93">
        <f t="shared" si="35"/>
        <v>0</v>
      </c>
      <c r="G375" s="112" t="str">
        <f>IF(AND(L375&gt;0,L375&lt;=STATS!$C$22),1,"")</f>
        <v/>
      </c>
      <c r="I375" s="34">
        <v>374</v>
      </c>
      <c r="J375" s="125">
        <v>45.44755</v>
      </c>
      <c r="K375" s="125">
        <v>-92.127859999999998</v>
      </c>
      <c r="Q375" s="17">
        <v>0</v>
      </c>
      <c r="R375" s="17">
        <v>0</v>
      </c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EY375" s="109"/>
      <c r="EZ375" s="109"/>
      <c r="FA375" s="109"/>
      <c r="FB375" s="109"/>
      <c r="FC375" s="109"/>
    </row>
    <row r="376" spans="1:159">
      <c r="A376" s="93">
        <f t="shared" si="30"/>
        <v>2</v>
      </c>
      <c r="B376" s="93">
        <f t="shared" si="31"/>
        <v>2</v>
      </c>
      <c r="C376" s="93" t="str">
        <f t="shared" si="32"/>
        <v/>
      </c>
      <c r="D376" s="93" t="str">
        <f t="shared" si="33"/>
        <v/>
      </c>
      <c r="E376" s="93" t="str">
        <f t="shared" si="34"/>
        <v/>
      </c>
      <c r="F376" s="93">
        <f t="shared" si="35"/>
        <v>0</v>
      </c>
      <c r="G376" s="112" t="str">
        <f>IF(AND(L376&gt;0,L376&lt;=STATS!$C$22),1,"")</f>
        <v/>
      </c>
      <c r="I376" s="34">
        <v>375</v>
      </c>
      <c r="J376" s="125">
        <v>45.447240000000001</v>
      </c>
      <c r="K376" s="125">
        <v>-92.127849999999995</v>
      </c>
      <c r="Q376" s="17">
        <v>0</v>
      </c>
      <c r="R376" s="17">
        <v>0</v>
      </c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EY376" s="109"/>
      <c r="EZ376" s="109"/>
      <c r="FA376" s="109"/>
      <c r="FB376" s="109"/>
      <c r="FC376" s="109"/>
    </row>
    <row r="377" spans="1:159">
      <c r="A377" s="93">
        <f t="shared" si="30"/>
        <v>2</v>
      </c>
      <c r="B377" s="93">
        <f t="shared" si="31"/>
        <v>2</v>
      </c>
      <c r="C377" s="93" t="str">
        <f t="shared" si="32"/>
        <v/>
      </c>
      <c r="D377" s="93" t="str">
        <f t="shared" si="33"/>
        <v/>
      </c>
      <c r="E377" s="93" t="str">
        <f t="shared" si="34"/>
        <v/>
      </c>
      <c r="F377" s="93">
        <f t="shared" si="35"/>
        <v>0</v>
      </c>
      <c r="G377" s="112" t="str">
        <f>IF(AND(L377&gt;0,L377&lt;=STATS!$C$22),1,"")</f>
        <v/>
      </c>
      <c r="I377" s="34">
        <v>376</v>
      </c>
      <c r="J377" s="125">
        <v>45.446930000000002</v>
      </c>
      <c r="K377" s="125">
        <v>-92.127840000000006</v>
      </c>
      <c r="Q377" s="17">
        <v>0</v>
      </c>
      <c r="R377" s="17">
        <v>0</v>
      </c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EY377" s="109"/>
      <c r="EZ377" s="109"/>
      <c r="FA377" s="109"/>
      <c r="FB377" s="109"/>
      <c r="FC377" s="109"/>
    </row>
    <row r="378" spans="1:159">
      <c r="A378" s="93">
        <f t="shared" si="30"/>
        <v>2</v>
      </c>
      <c r="B378" s="93">
        <f t="shared" si="31"/>
        <v>2</v>
      </c>
      <c r="C378" s="93" t="str">
        <f t="shared" si="32"/>
        <v/>
      </c>
      <c r="D378" s="93" t="str">
        <f t="shared" si="33"/>
        <v/>
      </c>
      <c r="E378" s="93" t="str">
        <f t="shared" si="34"/>
        <v/>
      </c>
      <c r="F378" s="93">
        <f t="shared" si="35"/>
        <v>0</v>
      </c>
      <c r="G378" s="112" t="str">
        <f>IF(AND(L378&gt;0,L378&lt;=STATS!$C$22),1,"")</f>
        <v/>
      </c>
      <c r="I378" s="34">
        <v>377</v>
      </c>
      <c r="J378" s="125">
        <v>45.446629999999999</v>
      </c>
      <c r="K378" s="125">
        <v>-92.127830000000003</v>
      </c>
      <c r="Q378" s="17">
        <v>0</v>
      </c>
      <c r="R378" s="17">
        <v>0</v>
      </c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EY378" s="109"/>
      <c r="EZ378" s="109"/>
      <c r="FA378" s="109"/>
      <c r="FB378" s="109"/>
      <c r="FC378" s="109"/>
    </row>
    <row r="379" spans="1:159">
      <c r="A379" s="93">
        <f t="shared" si="30"/>
        <v>2</v>
      </c>
      <c r="B379" s="93">
        <f t="shared" si="31"/>
        <v>2</v>
      </c>
      <c r="C379" s="93" t="str">
        <f t="shared" si="32"/>
        <v/>
      </c>
      <c r="D379" s="93" t="str">
        <f t="shared" si="33"/>
        <v/>
      </c>
      <c r="E379" s="93" t="str">
        <f t="shared" si="34"/>
        <v/>
      </c>
      <c r="F379" s="93">
        <f t="shared" si="35"/>
        <v>0</v>
      </c>
      <c r="G379" s="112" t="str">
        <f>IF(AND(L379&gt;0,L379&lt;=STATS!$C$22),1,"")</f>
        <v/>
      </c>
      <c r="I379" s="34">
        <v>378</v>
      </c>
      <c r="J379" s="125">
        <v>45.44632</v>
      </c>
      <c r="K379" s="125">
        <v>-92.12782</v>
      </c>
      <c r="Q379" s="17">
        <v>0</v>
      </c>
      <c r="R379" s="17">
        <v>0</v>
      </c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EY379" s="109"/>
      <c r="EZ379" s="109"/>
      <c r="FA379" s="109"/>
      <c r="FB379" s="109"/>
      <c r="FC379" s="109"/>
    </row>
    <row r="380" spans="1:159">
      <c r="A380" s="93">
        <f t="shared" si="30"/>
        <v>2</v>
      </c>
      <c r="B380" s="93">
        <f t="shared" si="31"/>
        <v>2</v>
      </c>
      <c r="C380" s="93" t="str">
        <f t="shared" si="32"/>
        <v/>
      </c>
      <c r="D380" s="93" t="str">
        <f t="shared" si="33"/>
        <v/>
      </c>
      <c r="E380" s="93" t="str">
        <f t="shared" si="34"/>
        <v/>
      </c>
      <c r="F380" s="93">
        <f t="shared" si="35"/>
        <v>0</v>
      </c>
      <c r="G380" s="112" t="str">
        <f>IF(AND(L380&gt;0,L380&lt;=STATS!$C$22),1,"")</f>
        <v/>
      </c>
      <c r="I380" s="34">
        <v>379</v>
      </c>
      <c r="J380" s="125">
        <v>45.446019999999997</v>
      </c>
      <c r="K380" s="125">
        <v>-92.127809999999997</v>
      </c>
      <c r="Q380" s="17">
        <v>0</v>
      </c>
      <c r="R380" s="17">
        <v>0</v>
      </c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EY380" s="109"/>
      <c r="EZ380" s="109"/>
      <c r="FA380" s="109"/>
      <c r="FB380" s="109"/>
      <c r="FC380" s="109"/>
    </row>
    <row r="381" spans="1:159">
      <c r="A381" s="93">
        <f t="shared" si="30"/>
        <v>2</v>
      </c>
      <c r="B381" s="93">
        <f t="shared" si="31"/>
        <v>2</v>
      </c>
      <c r="C381" s="93" t="str">
        <f t="shared" si="32"/>
        <v/>
      </c>
      <c r="D381" s="93" t="str">
        <f t="shared" si="33"/>
        <v/>
      </c>
      <c r="E381" s="93" t="str">
        <f t="shared" si="34"/>
        <v/>
      </c>
      <c r="F381" s="93">
        <f t="shared" si="35"/>
        <v>0</v>
      </c>
      <c r="G381" s="112" t="str">
        <f>IF(AND(L381&gt;0,L381&lt;=STATS!$C$22),1,"")</f>
        <v/>
      </c>
      <c r="I381" s="34">
        <v>380</v>
      </c>
      <c r="J381" s="125">
        <v>45.445709999999998</v>
      </c>
      <c r="K381" s="125">
        <v>-92.127790000000005</v>
      </c>
      <c r="Q381" s="17">
        <v>0</v>
      </c>
      <c r="R381" s="17">
        <v>0</v>
      </c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EY381" s="109"/>
      <c r="EZ381" s="109"/>
      <c r="FA381" s="109"/>
      <c r="FB381" s="109"/>
      <c r="FC381" s="109"/>
    </row>
    <row r="382" spans="1:159">
      <c r="A382" s="93">
        <f t="shared" si="30"/>
        <v>2</v>
      </c>
      <c r="B382" s="93">
        <f t="shared" si="31"/>
        <v>2</v>
      </c>
      <c r="C382" s="93" t="str">
        <f t="shared" si="32"/>
        <v/>
      </c>
      <c r="D382" s="93" t="str">
        <f t="shared" si="33"/>
        <v/>
      </c>
      <c r="E382" s="93" t="str">
        <f t="shared" si="34"/>
        <v/>
      </c>
      <c r="F382" s="93">
        <f t="shared" si="35"/>
        <v>0</v>
      </c>
      <c r="G382" s="112" t="str">
        <f>IF(AND(L382&gt;0,L382&lt;=STATS!$C$22),1,"")</f>
        <v/>
      </c>
      <c r="I382" s="34">
        <v>381</v>
      </c>
      <c r="J382" s="125">
        <v>45.445410000000003</v>
      </c>
      <c r="K382" s="125">
        <v>-92.127780000000001</v>
      </c>
      <c r="Q382" s="17">
        <v>0</v>
      </c>
      <c r="R382" s="17">
        <v>0</v>
      </c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EY382" s="109"/>
      <c r="EZ382" s="109"/>
      <c r="FA382" s="109"/>
      <c r="FB382" s="109"/>
      <c r="FC382" s="109"/>
    </row>
    <row r="383" spans="1:159">
      <c r="A383" s="93">
        <f t="shared" si="30"/>
        <v>2</v>
      </c>
      <c r="B383" s="93">
        <f t="shared" si="31"/>
        <v>2</v>
      </c>
      <c r="C383" s="93" t="str">
        <f t="shared" si="32"/>
        <v/>
      </c>
      <c r="D383" s="93" t="str">
        <f t="shared" si="33"/>
        <v/>
      </c>
      <c r="E383" s="93" t="str">
        <f t="shared" si="34"/>
        <v/>
      </c>
      <c r="F383" s="93">
        <f t="shared" si="35"/>
        <v>0</v>
      </c>
      <c r="G383" s="112" t="str">
        <f>IF(AND(L383&gt;0,L383&lt;=STATS!$C$22),1,"")</f>
        <v/>
      </c>
      <c r="I383" s="34">
        <v>382</v>
      </c>
      <c r="J383" s="125">
        <v>45.445099999999996</v>
      </c>
      <c r="K383" s="125">
        <v>-92.127769999999998</v>
      </c>
      <c r="Q383" s="17">
        <v>0</v>
      </c>
      <c r="R383" s="17">
        <v>0</v>
      </c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EY383" s="109"/>
      <c r="EZ383" s="109"/>
      <c r="FA383" s="109"/>
      <c r="FB383" s="109"/>
      <c r="FC383" s="109"/>
    </row>
    <row r="384" spans="1:159">
      <c r="A384" s="93">
        <f t="shared" si="30"/>
        <v>2</v>
      </c>
      <c r="B384" s="93">
        <f t="shared" si="31"/>
        <v>2</v>
      </c>
      <c r="C384" s="93" t="str">
        <f t="shared" si="32"/>
        <v/>
      </c>
      <c r="D384" s="93" t="str">
        <f t="shared" si="33"/>
        <v/>
      </c>
      <c r="E384" s="93" t="str">
        <f t="shared" si="34"/>
        <v/>
      </c>
      <c r="F384" s="93">
        <f t="shared" si="35"/>
        <v>0</v>
      </c>
      <c r="G384" s="112" t="str">
        <f>IF(AND(L384&gt;0,L384&lt;=STATS!$C$22),1,"")</f>
        <v/>
      </c>
      <c r="I384" s="34">
        <v>383</v>
      </c>
      <c r="J384" s="125">
        <v>45.444789999999998</v>
      </c>
      <c r="K384" s="125">
        <v>-92.127759999999995</v>
      </c>
      <c r="Q384" s="17">
        <v>0</v>
      </c>
      <c r="R384" s="17">
        <v>0</v>
      </c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EY384" s="109"/>
      <c r="EZ384" s="109"/>
      <c r="FA384" s="109"/>
      <c r="FB384" s="109"/>
      <c r="FC384" s="109"/>
    </row>
    <row r="385" spans="1:159">
      <c r="A385" s="93">
        <f t="shared" si="30"/>
        <v>2</v>
      </c>
      <c r="B385" s="93">
        <f t="shared" si="31"/>
        <v>2</v>
      </c>
      <c r="C385" s="93" t="str">
        <f t="shared" si="32"/>
        <v/>
      </c>
      <c r="D385" s="93" t="str">
        <f t="shared" si="33"/>
        <v/>
      </c>
      <c r="E385" s="93" t="str">
        <f t="shared" si="34"/>
        <v/>
      </c>
      <c r="F385" s="93">
        <f t="shared" si="35"/>
        <v>0</v>
      </c>
      <c r="G385" s="112" t="str">
        <f>IF(AND(L385&gt;0,L385&lt;=STATS!$C$22),1,"")</f>
        <v/>
      </c>
      <c r="I385" s="34">
        <v>384</v>
      </c>
      <c r="J385" s="125">
        <v>45.444490000000002</v>
      </c>
      <c r="K385" s="125">
        <v>-92.127750000000006</v>
      </c>
      <c r="Q385" s="17">
        <v>0</v>
      </c>
      <c r="R385" s="17">
        <v>0</v>
      </c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EY385" s="109"/>
      <c r="EZ385" s="109"/>
      <c r="FA385" s="109"/>
      <c r="FB385" s="109"/>
      <c r="FC385" s="109"/>
    </row>
    <row r="386" spans="1:159">
      <c r="A386" s="93">
        <f t="shared" ref="A386:A449" si="36">COUNT(Q386:EX386,FD386:FL386)</f>
        <v>2</v>
      </c>
      <c r="B386" s="93">
        <f t="shared" ref="B386:B449" si="37">IF(COUNT(Q386:EX386,FD386:FL386)&gt;0,COUNT(Q386:EX386,FD386:FL386),"")</f>
        <v>2</v>
      </c>
      <c r="C386" s="93" t="str">
        <f t="shared" ref="C386:C449" si="38">IF(COUNT(S386:BI386,BK386:BS386,BU386:CA386,CC386:EX386,FD386:FL386)&gt;0,COUNT(S386:BI386,BK386:BS386,BU386:CA386,CC386:EX386,FD386:FL386),"")</f>
        <v/>
      </c>
      <c r="D386" s="93" t="str">
        <f t="shared" ref="D386:D449" si="39">IF(G386=1,COUNT(Q386:EX386,FD386:FL386),"")</f>
        <v/>
      </c>
      <c r="E386" s="93" t="str">
        <f t="shared" ref="E386:E449" si="40">IF(G386=1,COUNT(S386:BI386,BK386:BS386,BU386:CA386,CC386:EX386,FD386:FL386),"")</f>
        <v/>
      </c>
      <c r="F386" s="93">
        <f t="shared" ref="F386:F449" si="41">IF($A386&gt;=1,$L386,"")</f>
        <v>0</v>
      </c>
      <c r="G386" s="112" t="str">
        <f>IF(AND(L386&gt;0,L386&lt;=STATS!$C$22),1,"")</f>
        <v/>
      </c>
      <c r="I386" s="34">
        <v>385</v>
      </c>
      <c r="J386" s="125">
        <v>45.444180000000003</v>
      </c>
      <c r="K386" s="125">
        <v>-92.127740000000003</v>
      </c>
      <c r="Q386" s="17">
        <v>0</v>
      </c>
      <c r="R386" s="17">
        <v>0</v>
      </c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EY386" s="109"/>
      <c r="EZ386" s="109"/>
      <c r="FA386" s="109"/>
      <c r="FB386" s="109"/>
      <c r="FC386" s="109"/>
    </row>
    <row r="387" spans="1:159">
      <c r="A387" s="93">
        <f t="shared" si="36"/>
        <v>2</v>
      </c>
      <c r="B387" s="93">
        <f t="shared" si="37"/>
        <v>2</v>
      </c>
      <c r="C387" s="93" t="str">
        <f t="shared" si="38"/>
        <v/>
      </c>
      <c r="D387" s="93" t="str">
        <f t="shared" si="39"/>
        <v/>
      </c>
      <c r="E387" s="93" t="str">
        <f t="shared" si="40"/>
        <v/>
      </c>
      <c r="F387" s="93">
        <f t="shared" si="41"/>
        <v>0</v>
      </c>
      <c r="G387" s="112" t="str">
        <f>IF(AND(L387&gt;0,L387&lt;=STATS!$C$22),1,"")</f>
        <v/>
      </c>
      <c r="I387" s="34">
        <v>386</v>
      </c>
      <c r="J387" s="125">
        <v>45.44388</v>
      </c>
      <c r="K387" s="125">
        <v>-92.127719999999997</v>
      </c>
      <c r="Q387" s="17">
        <v>0</v>
      </c>
      <c r="R387" s="17">
        <v>0</v>
      </c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EY387" s="109"/>
      <c r="EZ387" s="109"/>
      <c r="FA387" s="109"/>
      <c r="FB387" s="109"/>
      <c r="FC387" s="109"/>
    </row>
    <row r="388" spans="1:159">
      <c r="A388" s="93">
        <f t="shared" si="36"/>
        <v>2</v>
      </c>
      <c r="B388" s="93">
        <f t="shared" si="37"/>
        <v>2</v>
      </c>
      <c r="C388" s="93" t="str">
        <f t="shared" si="38"/>
        <v/>
      </c>
      <c r="D388" s="93" t="str">
        <f t="shared" si="39"/>
        <v/>
      </c>
      <c r="E388" s="93" t="str">
        <f t="shared" si="40"/>
        <v/>
      </c>
      <c r="F388" s="93">
        <f t="shared" si="41"/>
        <v>7.5</v>
      </c>
      <c r="G388" s="112" t="str">
        <f>IF(AND(L388&gt;0,L388&lt;=STATS!$C$22),1,"")</f>
        <v/>
      </c>
      <c r="I388" s="34">
        <v>387</v>
      </c>
      <c r="J388" s="125">
        <v>45.443570000000001</v>
      </c>
      <c r="K388" s="125">
        <v>-92.127709999999993</v>
      </c>
      <c r="L388" s="10">
        <v>7.5</v>
      </c>
      <c r="M388" s="10" t="s">
        <v>152</v>
      </c>
      <c r="Q388" s="17">
        <v>0</v>
      </c>
      <c r="R388" s="17">
        <v>0</v>
      </c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EY388" s="109"/>
      <c r="EZ388" s="109"/>
      <c r="FA388" s="109"/>
      <c r="FB388" s="109"/>
      <c r="FC388" s="109"/>
    </row>
    <row r="389" spans="1:159">
      <c r="A389" s="93">
        <f t="shared" si="36"/>
        <v>2</v>
      </c>
      <c r="B389" s="93">
        <f t="shared" si="37"/>
        <v>2</v>
      </c>
      <c r="C389" s="93" t="str">
        <f t="shared" si="38"/>
        <v/>
      </c>
      <c r="D389" s="93" t="str">
        <f t="shared" si="39"/>
        <v/>
      </c>
      <c r="E389" s="93" t="str">
        <f t="shared" si="40"/>
        <v/>
      </c>
      <c r="F389" s="93">
        <f t="shared" si="41"/>
        <v>8.5</v>
      </c>
      <c r="G389" s="112" t="str">
        <f>IF(AND(L389&gt;0,L389&lt;=STATS!$C$22),1,"")</f>
        <v/>
      </c>
      <c r="I389" s="34">
        <v>388</v>
      </c>
      <c r="J389" s="125">
        <v>45.442959999999999</v>
      </c>
      <c r="K389" s="125">
        <v>-92.127690000000001</v>
      </c>
      <c r="L389" s="10">
        <v>8.5</v>
      </c>
      <c r="M389" s="10" t="s">
        <v>150</v>
      </c>
      <c r="Q389" s="17">
        <v>0</v>
      </c>
      <c r="R389" s="17">
        <v>0</v>
      </c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EY389" s="109"/>
      <c r="EZ389" s="109"/>
      <c r="FA389" s="109"/>
      <c r="FB389" s="109"/>
      <c r="FC389" s="109"/>
    </row>
    <row r="390" spans="1:159">
      <c r="A390" s="93">
        <f t="shared" si="36"/>
        <v>2</v>
      </c>
      <c r="B390" s="93">
        <f t="shared" si="37"/>
        <v>2</v>
      </c>
      <c r="C390" s="93" t="str">
        <f t="shared" si="38"/>
        <v/>
      </c>
      <c r="D390" s="93" t="str">
        <f t="shared" si="39"/>
        <v/>
      </c>
      <c r="E390" s="93" t="str">
        <f t="shared" si="40"/>
        <v/>
      </c>
      <c r="F390" s="93">
        <f t="shared" si="41"/>
        <v>9</v>
      </c>
      <c r="G390" s="112" t="str">
        <f>IF(AND(L390&gt;0,L390&lt;=STATS!$C$22),1,"")</f>
        <v/>
      </c>
      <c r="I390" s="34">
        <v>389</v>
      </c>
      <c r="J390" s="125">
        <v>45.44265</v>
      </c>
      <c r="K390" s="125">
        <v>-92.127679999999998</v>
      </c>
      <c r="L390" s="10">
        <v>9</v>
      </c>
      <c r="M390" s="10" t="s">
        <v>150</v>
      </c>
      <c r="Q390" s="17">
        <v>0</v>
      </c>
      <c r="R390" s="17">
        <v>0</v>
      </c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EY390" s="109"/>
      <c r="EZ390" s="109"/>
      <c r="FA390" s="109"/>
      <c r="FB390" s="109"/>
      <c r="FC390" s="109"/>
    </row>
    <row r="391" spans="1:159">
      <c r="A391" s="93">
        <f t="shared" si="36"/>
        <v>2</v>
      </c>
      <c r="B391" s="93">
        <f t="shared" si="37"/>
        <v>2</v>
      </c>
      <c r="C391" s="93" t="str">
        <f t="shared" si="38"/>
        <v/>
      </c>
      <c r="D391" s="93" t="str">
        <f t="shared" si="39"/>
        <v/>
      </c>
      <c r="E391" s="93" t="str">
        <f t="shared" si="40"/>
        <v/>
      </c>
      <c r="F391" s="93">
        <f t="shared" si="41"/>
        <v>10</v>
      </c>
      <c r="G391" s="112" t="str">
        <f>IF(AND(L391&gt;0,L391&lt;=STATS!$C$22),1,"")</f>
        <v/>
      </c>
      <c r="I391" s="34">
        <v>390</v>
      </c>
      <c r="J391" s="125">
        <v>45.442349999999998</v>
      </c>
      <c r="K391" s="125">
        <v>-92.127669999999995</v>
      </c>
      <c r="L391" s="10">
        <v>10</v>
      </c>
      <c r="M391" s="10" t="s">
        <v>150</v>
      </c>
      <c r="Q391" s="17">
        <v>0</v>
      </c>
      <c r="R391" s="17">
        <v>0</v>
      </c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EY391" s="109"/>
      <c r="EZ391" s="109"/>
      <c r="FA391" s="109"/>
      <c r="FB391" s="109"/>
      <c r="FC391" s="109"/>
    </row>
    <row r="392" spans="1:159">
      <c r="A392" s="93">
        <f t="shared" si="36"/>
        <v>2</v>
      </c>
      <c r="B392" s="93">
        <f t="shared" si="37"/>
        <v>2</v>
      </c>
      <c r="C392" s="93" t="str">
        <f t="shared" si="38"/>
        <v/>
      </c>
      <c r="D392" s="93" t="str">
        <f t="shared" si="39"/>
        <v/>
      </c>
      <c r="E392" s="93" t="str">
        <f t="shared" si="40"/>
        <v/>
      </c>
      <c r="F392" s="93">
        <f t="shared" si="41"/>
        <v>8.5</v>
      </c>
      <c r="G392" s="112" t="str">
        <f>IF(AND(L392&gt;0,L392&lt;=STATS!$C$22),1,"")</f>
        <v/>
      </c>
      <c r="I392" s="34">
        <v>391</v>
      </c>
      <c r="J392" s="125">
        <v>45.442039999999999</v>
      </c>
      <c r="K392" s="125">
        <v>-92.127660000000006</v>
      </c>
      <c r="L392" s="10">
        <v>8.5</v>
      </c>
      <c r="M392" s="10" t="s">
        <v>150</v>
      </c>
      <c r="Q392" s="17">
        <v>0</v>
      </c>
      <c r="R392" s="17">
        <v>0</v>
      </c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EY392" s="109"/>
      <c r="EZ392" s="109"/>
      <c r="FA392" s="109"/>
      <c r="FB392" s="109"/>
      <c r="FC392" s="109"/>
    </row>
    <row r="393" spans="1:159">
      <c r="A393" s="93">
        <f t="shared" si="36"/>
        <v>2</v>
      </c>
      <c r="B393" s="93">
        <f t="shared" si="37"/>
        <v>2</v>
      </c>
      <c r="C393" s="93" t="str">
        <f t="shared" si="38"/>
        <v/>
      </c>
      <c r="D393" s="93">
        <f t="shared" si="39"/>
        <v>2</v>
      </c>
      <c r="E393" s="93">
        <f t="shared" si="40"/>
        <v>0</v>
      </c>
      <c r="F393" s="93">
        <f t="shared" si="41"/>
        <v>3.5</v>
      </c>
      <c r="G393" s="112">
        <f>IF(AND(L393&gt;0,L393&lt;=STATS!$C$22),1,"")</f>
        <v>1</v>
      </c>
      <c r="I393" s="34">
        <v>392</v>
      </c>
      <c r="J393" s="125">
        <v>45.450310000000002</v>
      </c>
      <c r="K393" s="125">
        <v>-92.127529999999993</v>
      </c>
      <c r="L393" s="10">
        <v>3.5</v>
      </c>
      <c r="M393" s="10" t="s">
        <v>151</v>
      </c>
      <c r="Q393" s="17">
        <v>0</v>
      </c>
      <c r="R393" s="17">
        <v>0</v>
      </c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EY393" s="109"/>
      <c r="EZ393" s="109"/>
      <c r="FA393" s="109"/>
      <c r="FB393" s="109"/>
      <c r="FC393" s="109"/>
    </row>
    <row r="394" spans="1:159">
      <c r="A394" s="93">
        <f t="shared" si="36"/>
        <v>2</v>
      </c>
      <c r="B394" s="93">
        <f t="shared" si="37"/>
        <v>2</v>
      </c>
      <c r="C394" s="93" t="str">
        <f t="shared" si="38"/>
        <v/>
      </c>
      <c r="D394" s="93">
        <f t="shared" si="39"/>
        <v>2</v>
      </c>
      <c r="E394" s="93">
        <f t="shared" si="40"/>
        <v>0</v>
      </c>
      <c r="F394" s="93">
        <f t="shared" si="41"/>
        <v>3</v>
      </c>
      <c r="G394" s="112">
        <f>IF(AND(L394&gt;0,L394&lt;=STATS!$C$22),1,"")</f>
        <v>1</v>
      </c>
      <c r="I394" s="34">
        <v>393</v>
      </c>
      <c r="J394" s="125">
        <v>45.45</v>
      </c>
      <c r="K394" s="125">
        <v>-92.127520000000004</v>
      </c>
      <c r="L394" s="10">
        <v>3</v>
      </c>
      <c r="M394" s="10" t="s">
        <v>151</v>
      </c>
      <c r="Q394" s="17">
        <v>0</v>
      </c>
      <c r="R394" s="17">
        <v>0</v>
      </c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EY394" s="109"/>
      <c r="EZ394" s="109"/>
      <c r="FA394" s="109"/>
      <c r="FB394" s="109"/>
      <c r="FC394" s="109"/>
    </row>
    <row r="395" spans="1:159">
      <c r="A395" s="93">
        <f t="shared" si="36"/>
        <v>2</v>
      </c>
      <c r="B395" s="93">
        <f t="shared" si="37"/>
        <v>2</v>
      </c>
      <c r="C395" s="93" t="str">
        <f t="shared" si="38"/>
        <v/>
      </c>
      <c r="D395" s="93">
        <f t="shared" si="39"/>
        <v>2</v>
      </c>
      <c r="E395" s="93">
        <f t="shared" si="40"/>
        <v>0</v>
      </c>
      <c r="F395" s="93">
        <f t="shared" si="41"/>
        <v>4.5</v>
      </c>
      <c r="G395" s="112">
        <f>IF(AND(L395&gt;0,L395&lt;=STATS!$C$22),1,"")</f>
        <v>1</v>
      </c>
      <c r="I395" s="34">
        <v>394</v>
      </c>
      <c r="J395" s="125">
        <v>45.4497</v>
      </c>
      <c r="K395" s="125">
        <v>-92.127510000000001</v>
      </c>
      <c r="L395" s="10">
        <v>4.5</v>
      </c>
      <c r="M395" s="10" t="s">
        <v>151</v>
      </c>
      <c r="Q395" s="17">
        <v>0</v>
      </c>
      <c r="R395" s="17">
        <v>0</v>
      </c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EY395" s="109"/>
      <c r="EZ395" s="109"/>
      <c r="FA395" s="109"/>
      <c r="FB395" s="109"/>
      <c r="FC395" s="109"/>
    </row>
    <row r="396" spans="1:159">
      <c r="A396" s="93">
        <f t="shared" si="36"/>
        <v>2</v>
      </c>
      <c r="B396" s="93">
        <f t="shared" si="37"/>
        <v>2</v>
      </c>
      <c r="C396" s="93" t="str">
        <f t="shared" si="38"/>
        <v/>
      </c>
      <c r="D396" s="93" t="str">
        <f t="shared" si="39"/>
        <v/>
      </c>
      <c r="E396" s="93" t="str">
        <f t="shared" si="40"/>
        <v/>
      </c>
      <c r="F396" s="93">
        <f t="shared" si="41"/>
        <v>9</v>
      </c>
      <c r="G396" s="112" t="str">
        <f>IF(AND(L396&gt;0,L396&lt;=STATS!$C$22),1,"")</f>
        <v/>
      </c>
      <c r="I396" s="34">
        <v>395</v>
      </c>
      <c r="J396" s="125">
        <v>45.449390000000001</v>
      </c>
      <c r="K396" s="125">
        <v>-92.127499999999998</v>
      </c>
      <c r="L396" s="10">
        <v>9</v>
      </c>
      <c r="M396" s="10" t="s">
        <v>151</v>
      </c>
      <c r="Q396" s="17">
        <v>0</v>
      </c>
      <c r="R396" s="17">
        <v>0</v>
      </c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EY396" s="109"/>
      <c r="EZ396" s="109"/>
      <c r="FA396" s="109"/>
      <c r="FB396" s="109"/>
      <c r="FC396" s="109"/>
    </row>
    <row r="397" spans="1:159">
      <c r="A397" s="93">
        <f t="shared" si="36"/>
        <v>2</v>
      </c>
      <c r="B397" s="93">
        <f t="shared" si="37"/>
        <v>2</v>
      </c>
      <c r="C397" s="93" t="str">
        <f t="shared" si="38"/>
        <v/>
      </c>
      <c r="D397" s="93" t="str">
        <f t="shared" si="39"/>
        <v/>
      </c>
      <c r="E397" s="93" t="str">
        <f t="shared" si="40"/>
        <v/>
      </c>
      <c r="F397" s="93">
        <f t="shared" si="41"/>
        <v>8</v>
      </c>
      <c r="G397" s="112" t="str">
        <f>IF(AND(L397&gt;0,L397&lt;=STATS!$C$22),1,"")</f>
        <v/>
      </c>
      <c r="I397" s="34">
        <v>396</v>
      </c>
      <c r="J397" s="125">
        <v>45.449080000000002</v>
      </c>
      <c r="K397" s="125">
        <v>-92.127489999999995</v>
      </c>
      <c r="L397" s="10">
        <v>8</v>
      </c>
      <c r="M397" s="10" t="s">
        <v>150</v>
      </c>
      <c r="Q397" s="17">
        <v>0</v>
      </c>
      <c r="R397" s="17">
        <v>0</v>
      </c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EY397" s="109"/>
      <c r="EZ397" s="109"/>
      <c r="FA397" s="109"/>
      <c r="FB397" s="109"/>
      <c r="FC397" s="109"/>
    </row>
    <row r="398" spans="1:159">
      <c r="A398" s="93">
        <f t="shared" si="36"/>
        <v>2</v>
      </c>
      <c r="B398" s="93">
        <f t="shared" si="37"/>
        <v>2</v>
      </c>
      <c r="C398" s="93" t="str">
        <f t="shared" si="38"/>
        <v/>
      </c>
      <c r="D398" s="93" t="str">
        <f t="shared" si="39"/>
        <v/>
      </c>
      <c r="E398" s="93" t="str">
        <f t="shared" si="40"/>
        <v/>
      </c>
      <c r="F398" s="93">
        <f t="shared" si="41"/>
        <v>8.5</v>
      </c>
      <c r="G398" s="112" t="str">
        <f>IF(AND(L398&gt;0,L398&lt;=STATS!$C$22),1,"")</f>
        <v/>
      </c>
      <c r="I398" s="34">
        <v>397</v>
      </c>
      <c r="J398" s="125">
        <v>45.448779999999999</v>
      </c>
      <c r="K398" s="125">
        <v>-92.127470000000002</v>
      </c>
      <c r="L398" s="10">
        <v>8.5</v>
      </c>
      <c r="M398" s="10" t="s">
        <v>150</v>
      </c>
      <c r="Q398" s="17">
        <v>0</v>
      </c>
      <c r="R398" s="17">
        <v>0</v>
      </c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EY398" s="109"/>
      <c r="EZ398" s="109"/>
      <c r="FA398" s="109"/>
      <c r="FB398" s="109"/>
      <c r="FC398" s="109"/>
    </row>
    <row r="399" spans="1:159">
      <c r="A399" s="93">
        <f t="shared" si="36"/>
        <v>2</v>
      </c>
      <c r="B399" s="93">
        <f t="shared" si="37"/>
        <v>2</v>
      </c>
      <c r="C399" s="93" t="str">
        <f t="shared" si="38"/>
        <v/>
      </c>
      <c r="D399" s="93" t="str">
        <f t="shared" si="39"/>
        <v/>
      </c>
      <c r="E399" s="93" t="str">
        <f t="shared" si="40"/>
        <v/>
      </c>
      <c r="F399" s="93">
        <f t="shared" si="41"/>
        <v>8</v>
      </c>
      <c r="G399" s="112" t="str">
        <f>IF(AND(L399&gt;0,L399&lt;=STATS!$C$22),1,"")</f>
        <v/>
      </c>
      <c r="I399" s="34">
        <v>398</v>
      </c>
      <c r="J399" s="125">
        <v>45.44847</v>
      </c>
      <c r="K399" s="125">
        <v>-92.127459999999999</v>
      </c>
      <c r="L399" s="10">
        <v>8</v>
      </c>
      <c r="M399" s="10" t="s">
        <v>150</v>
      </c>
      <c r="Q399" s="17">
        <v>0</v>
      </c>
      <c r="R399" s="17">
        <v>0</v>
      </c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EY399" s="109"/>
      <c r="EZ399" s="109"/>
      <c r="FA399" s="109"/>
      <c r="FB399" s="109"/>
      <c r="FC399" s="109"/>
    </row>
    <row r="400" spans="1:159">
      <c r="A400" s="93">
        <f t="shared" si="36"/>
        <v>2</v>
      </c>
      <c r="B400" s="93">
        <f t="shared" si="37"/>
        <v>2</v>
      </c>
      <c r="C400" s="93" t="str">
        <f t="shared" si="38"/>
        <v/>
      </c>
      <c r="D400" s="93" t="str">
        <f t="shared" si="39"/>
        <v/>
      </c>
      <c r="E400" s="93" t="str">
        <f t="shared" si="40"/>
        <v/>
      </c>
      <c r="F400" s="93">
        <f t="shared" si="41"/>
        <v>6.5</v>
      </c>
      <c r="G400" s="112" t="str">
        <f>IF(AND(L400&gt;0,L400&lt;=STATS!$C$22),1,"")</f>
        <v/>
      </c>
      <c r="I400" s="34">
        <v>399</v>
      </c>
      <c r="J400" s="125">
        <v>45.448169999999998</v>
      </c>
      <c r="K400" s="125">
        <v>-92.127449999999996</v>
      </c>
      <c r="L400" s="10">
        <v>6.5</v>
      </c>
      <c r="M400" s="10" t="s">
        <v>152</v>
      </c>
      <c r="Q400" s="17">
        <v>0</v>
      </c>
      <c r="R400" s="17">
        <v>0</v>
      </c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EY400" s="109"/>
      <c r="EZ400" s="109"/>
      <c r="FA400" s="109"/>
      <c r="FB400" s="109"/>
      <c r="FC400" s="109"/>
    </row>
    <row r="401" spans="1:159">
      <c r="A401" s="93">
        <f t="shared" si="36"/>
        <v>2</v>
      </c>
      <c r="B401" s="93">
        <f t="shared" si="37"/>
        <v>2</v>
      </c>
      <c r="C401" s="93" t="str">
        <f t="shared" si="38"/>
        <v/>
      </c>
      <c r="D401" s="93" t="str">
        <f t="shared" si="39"/>
        <v/>
      </c>
      <c r="E401" s="93" t="str">
        <f t="shared" si="40"/>
        <v/>
      </c>
      <c r="F401" s="93">
        <f t="shared" si="41"/>
        <v>16</v>
      </c>
      <c r="G401" s="112" t="str">
        <f>IF(AND(L401&gt;0,L401&lt;=STATS!$C$22),1,"")</f>
        <v/>
      </c>
      <c r="I401" s="34">
        <v>400</v>
      </c>
      <c r="J401" s="125">
        <v>45.447859999999999</v>
      </c>
      <c r="K401" s="125">
        <v>-92.127440000000007</v>
      </c>
      <c r="L401" s="10">
        <v>16</v>
      </c>
      <c r="M401" s="10" t="s">
        <v>150</v>
      </c>
      <c r="Q401" s="17">
        <v>0</v>
      </c>
      <c r="R401" s="17">
        <v>0</v>
      </c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EY401" s="109"/>
      <c r="EZ401" s="109"/>
      <c r="FA401" s="109"/>
      <c r="FB401" s="109"/>
      <c r="FC401" s="109"/>
    </row>
    <row r="402" spans="1:159">
      <c r="A402" s="93">
        <f t="shared" si="36"/>
        <v>2</v>
      </c>
      <c r="B402" s="93">
        <f t="shared" si="37"/>
        <v>2</v>
      </c>
      <c r="C402" s="93" t="str">
        <f t="shared" si="38"/>
        <v/>
      </c>
      <c r="D402" s="93" t="str">
        <f t="shared" si="39"/>
        <v/>
      </c>
      <c r="E402" s="93" t="str">
        <f t="shared" si="40"/>
        <v/>
      </c>
      <c r="F402" s="93">
        <f t="shared" si="41"/>
        <v>0</v>
      </c>
      <c r="G402" s="112" t="str">
        <f>IF(AND(L402&gt;0,L402&lt;=STATS!$C$22),1,"")</f>
        <v/>
      </c>
      <c r="I402" s="34">
        <v>401</v>
      </c>
      <c r="J402" s="125">
        <v>45.44755</v>
      </c>
      <c r="K402" s="125">
        <v>-92.127430000000004</v>
      </c>
      <c r="Q402" s="17">
        <v>0</v>
      </c>
      <c r="R402" s="17">
        <v>0</v>
      </c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EY402" s="109"/>
      <c r="EZ402" s="109"/>
      <c r="FA402" s="109"/>
      <c r="FB402" s="109"/>
      <c r="FC402" s="109"/>
    </row>
    <row r="403" spans="1:159">
      <c r="A403" s="93">
        <f t="shared" si="36"/>
        <v>2</v>
      </c>
      <c r="B403" s="93">
        <f t="shared" si="37"/>
        <v>2</v>
      </c>
      <c r="C403" s="93" t="str">
        <f t="shared" si="38"/>
        <v/>
      </c>
      <c r="D403" s="93" t="str">
        <f t="shared" si="39"/>
        <v/>
      </c>
      <c r="E403" s="93" t="str">
        <f t="shared" si="40"/>
        <v/>
      </c>
      <c r="F403" s="93">
        <f t="shared" si="41"/>
        <v>0</v>
      </c>
      <c r="G403" s="112" t="str">
        <f>IF(AND(L403&gt;0,L403&lt;=STATS!$C$22),1,"")</f>
        <v/>
      </c>
      <c r="I403" s="34">
        <v>402</v>
      </c>
      <c r="J403" s="125">
        <v>45.447249999999997</v>
      </c>
      <c r="K403" s="125">
        <v>-92.127420000000001</v>
      </c>
      <c r="Q403" s="17">
        <v>0</v>
      </c>
      <c r="R403" s="17">
        <v>0</v>
      </c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EY403" s="109"/>
      <c r="EZ403" s="109"/>
      <c r="FA403" s="109"/>
      <c r="FB403" s="109"/>
      <c r="FC403" s="109"/>
    </row>
    <row r="404" spans="1:159">
      <c r="A404" s="93">
        <f t="shared" si="36"/>
        <v>2</v>
      </c>
      <c r="B404" s="93">
        <f t="shared" si="37"/>
        <v>2</v>
      </c>
      <c r="C404" s="93" t="str">
        <f t="shared" si="38"/>
        <v/>
      </c>
      <c r="D404" s="93" t="str">
        <f t="shared" si="39"/>
        <v/>
      </c>
      <c r="E404" s="93" t="str">
        <f t="shared" si="40"/>
        <v/>
      </c>
      <c r="F404" s="93">
        <f t="shared" si="41"/>
        <v>0</v>
      </c>
      <c r="G404" s="112" t="str">
        <f>IF(AND(L404&gt;0,L404&lt;=STATS!$C$22),1,"")</f>
        <v/>
      </c>
      <c r="I404" s="34">
        <v>403</v>
      </c>
      <c r="J404" s="125">
        <v>45.446939999999998</v>
      </c>
      <c r="K404" s="125">
        <v>-92.127409999999998</v>
      </c>
      <c r="Q404" s="17">
        <v>0</v>
      </c>
      <c r="R404" s="17">
        <v>0</v>
      </c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EY404" s="109"/>
      <c r="EZ404" s="109"/>
      <c r="FA404" s="109"/>
      <c r="FB404" s="109"/>
      <c r="FC404" s="109"/>
    </row>
    <row r="405" spans="1:159">
      <c r="A405" s="93">
        <f t="shared" si="36"/>
        <v>2</v>
      </c>
      <c r="B405" s="93">
        <f t="shared" si="37"/>
        <v>2</v>
      </c>
      <c r="C405" s="93" t="str">
        <f t="shared" si="38"/>
        <v/>
      </c>
      <c r="D405" s="93" t="str">
        <f t="shared" si="39"/>
        <v/>
      </c>
      <c r="E405" s="93" t="str">
        <f t="shared" si="40"/>
        <v/>
      </c>
      <c r="F405" s="93">
        <f t="shared" si="41"/>
        <v>0</v>
      </c>
      <c r="G405" s="112" t="str">
        <f>IF(AND(L405&gt;0,L405&lt;=STATS!$C$22),1,"")</f>
        <v/>
      </c>
      <c r="I405" s="34">
        <v>404</v>
      </c>
      <c r="J405" s="125">
        <v>45.446640000000002</v>
      </c>
      <c r="K405" s="125">
        <v>-92.127390000000005</v>
      </c>
      <c r="Q405" s="17">
        <v>0</v>
      </c>
      <c r="R405" s="17">
        <v>0</v>
      </c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EY405" s="109"/>
      <c r="EZ405" s="109"/>
      <c r="FA405" s="109"/>
      <c r="FB405" s="109"/>
      <c r="FC405" s="109"/>
    </row>
    <row r="406" spans="1:159">
      <c r="A406" s="93">
        <f t="shared" si="36"/>
        <v>2</v>
      </c>
      <c r="B406" s="93">
        <f t="shared" si="37"/>
        <v>2</v>
      </c>
      <c r="C406" s="93" t="str">
        <f t="shared" si="38"/>
        <v/>
      </c>
      <c r="D406" s="93" t="str">
        <f t="shared" si="39"/>
        <v/>
      </c>
      <c r="E406" s="93" t="str">
        <f t="shared" si="40"/>
        <v/>
      </c>
      <c r="F406" s="93">
        <f t="shared" si="41"/>
        <v>0</v>
      </c>
      <c r="G406" s="112" t="str">
        <f>IF(AND(L406&gt;0,L406&lt;=STATS!$C$22),1,"")</f>
        <v/>
      </c>
      <c r="I406" s="34">
        <v>405</v>
      </c>
      <c r="J406" s="125">
        <v>45.446330000000003</v>
      </c>
      <c r="K406" s="125">
        <v>-92.127380000000002</v>
      </c>
      <c r="Q406" s="17">
        <v>0</v>
      </c>
      <c r="R406" s="17">
        <v>0</v>
      </c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EY406" s="109"/>
      <c r="EZ406" s="109"/>
      <c r="FA406" s="109"/>
      <c r="FB406" s="109"/>
      <c r="FC406" s="109"/>
    </row>
    <row r="407" spans="1:159">
      <c r="A407" s="93">
        <f t="shared" si="36"/>
        <v>2</v>
      </c>
      <c r="B407" s="93">
        <f t="shared" si="37"/>
        <v>2</v>
      </c>
      <c r="C407" s="93" t="str">
        <f t="shared" si="38"/>
        <v/>
      </c>
      <c r="D407" s="93" t="str">
        <f t="shared" si="39"/>
        <v/>
      </c>
      <c r="E407" s="93" t="str">
        <f t="shared" si="40"/>
        <v/>
      </c>
      <c r="F407" s="93">
        <f t="shared" si="41"/>
        <v>0</v>
      </c>
      <c r="G407" s="112" t="str">
        <f>IF(AND(L407&gt;0,L407&lt;=STATS!$C$22),1,"")</f>
        <v/>
      </c>
      <c r="I407" s="34">
        <v>406</v>
      </c>
      <c r="J407" s="125">
        <v>45.44603</v>
      </c>
      <c r="K407" s="125">
        <v>-92.127369999999999</v>
      </c>
      <c r="Q407" s="17">
        <v>0</v>
      </c>
      <c r="R407" s="17">
        <v>0</v>
      </c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EY407" s="109"/>
      <c r="EZ407" s="109"/>
      <c r="FA407" s="109"/>
      <c r="FB407" s="109"/>
      <c r="FC407" s="109"/>
    </row>
    <row r="408" spans="1:159">
      <c r="A408" s="93">
        <f t="shared" si="36"/>
        <v>2</v>
      </c>
      <c r="B408" s="93">
        <f t="shared" si="37"/>
        <v>2</v>
      </c>
      <c r="C408" s="93" t="str">
        <f t="shared" si="38"/>
        <v/>
      </c>
      <c r="D408" s="93" t="str">
        <f t="shared" si="39"/>
        <v/>
      </c>
      <c r="E408" s="93" t="str">
        <f t="shared" si="40"/>
        <v/>
      </c>
      <c r="F408" s="93">
        <f t="shared" si="41"/>
        <v>0</v>
      </c>
      <c r="G408" s="112" t="str">
        <f>IF(AND(L408&gt;0,L408&lt;=STATS!$C$22),1,"")</f>
        <v/>
      </c>
      <c r="I408" s="34">
        <v>407</v>
      </c>
      <c r="J408" s="125">
        <v>45.445720000000001</v>
      </c>
      <c r="K408" s="125">
        <v>-92.127359999999996</v>
      </c>
      <c r="Q408" s="17">
        <v>0</v>
      </c>
      <c r="R408" s="17">
        <v>0</v>
      </c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EY408" s="109"/>
      <c r="EZ408" s="109"/>
      <c r="FA408" s="109"/>
      <c r="FB408" s="109"/>
      <c r="FC408" s="109"/>
    </row>
    <row r="409" spans="1:159">
      <c r="A409" s="93">
        <f t="shared" si="36"/>
        <v>2</v>
      </c>
      <c r="B409" s="93">
        <f t="shared" si="37"/>
        <v>2</v>
      </c>
      <c r="C409" s="93" t="str">
        <f t="shared" si="38"/>
        <v/>
      </c>
      <c r="D409" s="93" t="str">
        <f t="shared" si="39"/>
        <v/>
      </c>
      <c r="E409" s="93" t="str">
        <f t="shared" si="40"/>
        <v/>
      </c>
      <c r="F409" s="93">
        <f t="shared" si="41"/>
        <v>0</v>
      </c>
      <c r="G409" s="112" t="str">
        <f>IF(AND(L409&gt;0,L409&lt;=STATS!$C$22),1,"")</f>
        <v/>
      </c>
      <c r="I409" s="34">
        <v>408</v>
      </c>
      <c r="J409" s="125">
        <v>45.445410000000003</v>
      </c>
      <c r="K409" s="125">
        <v>-92.127350000000007</v>
      </c>
      <c r="Q409" s="17">
        <v>0</v>
      </c>
      <c r="R409" s="17">
        <v>0</v>
      </c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EY409" s="109"/>
      <c r="EZ409" s="109"/>
      <c r="FA409" s="109"/>
      <c r="FB409" s="109"/>
      <c r="FC409" s="109"/>
    </row>
    <row r="410" spans="1:159">
      <c r="A410" s="93">
        <f t="shared" si="36"/>
        <v>2</v>
      </c>
      <c r="B410" s="93">
        <f t="shared" si="37"/>
        <v>2</v>
      </c>
      <c r="C410" s="93" t="str">
        <f t="shared" si="38"/>
        <v/>
      </c>
      <c r="D410" s="93" t="str">
        <f t="shared" si="39"/>
        <v/>
      </c>
      <c r="E410" s="93" t="str">
        <f t="shared" si="40"/>
        <v/>
      </c>
      <c r="F410" s="93">
        <f t="shared" si="41"/>
        <v>0</v>
      </c>
      <c r="G410" s="112" t="str">
        <f>IF(AND(L410&gt;0,L410&lt;=STATS!$C$22),1,"")</f>
        <v/>
      </c>
      <c r="I410" s="34">
        <v>409</v>
      </c>
      <c r="J410" s="125">
        <v>45.44511</v>
      </c>
      <c r="K410" s="125">
        <v>-92.127340000000004</v>
      </c>
      <c r="Q410" s="17">
        <v>0</v>
      </c>
      <c r="R410" s="17">
        <v>0</v>
      </c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EY410" s="109"/>
      <c r="EZ410" s="109"/>
      <c r="FA410" s="109"/>
      <c r="FB410" s="109"/>
      <c r="FC410" s="109"/>
    </row>
    <row r="411" spans="1:159">
      <c r="A411" s="93">
        <f t="shared" si="36"/>
        <v>2</v>
      </c>
      <c r="B411" s="93">
        <f t="shared" si="37"/>
        <v>2</v>
      </c>
      <c r="C411" s="93" t="str">
        <f t="shared" si="38"/>
        <v/>
      </c>
      <c r="D411" s="93" t="str">
        <f t="shared" si="39"/>
        <v/>
      </c>
      <c r="E411" s="93" t="str">
        <f t="shared" si="40"/>
        <v/>
      </c>
      <c r="F411" s="93">
        <f t="shared" si="41"/>
        <v>0</v>
      </c>
      <c r="G411" s="112" t="str">
        <f>IF(AND(L411&gt;0,L411&lt;=STATS!$C$22),1,"")</f>
        <v/>
      </c>
      <c r="I411" s="34">
        <v>410</v>
      </c>
      <c r="J411" s="125">
        <v>45.444800000000001</v>
      </c>
      <c r="K411" s="125">
        <v>-92.127319999999997</v>
      </c>
      <c r="Q411" s="17">
        <v>0</v>
      </c>
      <c r="R411" s="17">
        <v>0</v>
      </c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EY411" s="109"/>
      <c r="EZ411" s="109"/>
      <c r="FA411" s="109"/>
      <c r="FB411" s="109"/>
      <c r="FC411" s="109"/>
    </row>
    <row r="412" spans="1:159">
      <c r="A412" s="93">
        <f t="shared" si="36"/>
        <v>2</v>
      </c>
      <c r="B412" s="93">
        <f t="shared" si="37"/>
        <v>2</v>
      </c>
      <c r="C412" s="93" t="str">
        <f t="shared" si="38"/>
        <v/>
      </c>
      <c r="D412" s="93" t="str">
        <f t="shared" si="39"/>
        <v/>
      </c>
      <c r="E412" s="93" t="str">
        <f t="shared" si="40"/>
        <v/>
      </c>
      <c r="F412" s="93">
        <f t="shared" si="41"/>
        <v>0</v>
      </c>
      <c r="G412" s="112" t="str">
        <f>IF(AND(L412&gt;0,L412&lt;=STATS!$C$22),1,"")</f>
        <v/>
      </c>
      <c r="I412" s="34">
        <v>411</v>
      </c>
      <c r="J412" s="125">
        <v>45.444499999999998</v>
      </c>
      <c r="K412" s="125">
        <v>-92.127309999999994</v>
      </c>
      <c r="Q412" s="17">
        <v>0</v>
      </c>
      <c r="R412" s="17">
        <v>0</v>
      </c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EY412" s="109"/>
      <c r="EZ412" s="109"/>
      <c r="FA412" s="109"/>
      <c r="FB412" s="109"/>
      <c r="FC412" s="109"/>
    </row>
    <row r="413" spans="1:159">
      <c r="A413" s="93">
        <f t="shared" si="36"/>
        <v>2</v>
      </c>
      <c r="B413" s="93">
        <f t="shared" si="37"/>
        <v>2</v>
      </c>
      <c r="C413" s="93" t="str">
        <f t="shared" si="38"/>
        <v/>
      </c>
      <c r="D413" s="93" t="str">
        <f t="shared" si="39"/>
        <v/>
      </c>
      <c r="E413" s="93" t="str">
        <f t="shared" si="40"/>
        <v/>
      </c>
      <c r="F413" s="93">
        <f t="shared" si="41"/>
        <v>0</v>
      </c>
      <c r="G413" s="112" t="str">
        <f>IF(AND(L413&gt;0,L413&lt;=STATS!$C$22),1,"")</f>
        <v/>
      </c>
      <c r="I413" s="34">
        <v>412</v>
      </c>
      <c r="J413" s="125">
        <v>45.444189999999999</v>
      </c>
      <c r="K413" s="125">
        <v>-92.127300000000005</v>
      </c>
      <c r="Q413" s="17">
        <v>0</v>
      </c>
      <c r="R413" s="17">
        <v>0</v>
      </c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EY413" s="109"/>
      <c r="EZ413" s="109"/>
      <c r="FA413" s="109"/>
      <c r="FB413" s="109"/>
      <c r="FC413" s="109"/>
    </row>
    <row r="414" spans="1:159">
      <c r="A414" s="93">
        <f t="shared" si="36"/>
        <v>2</v>
      </c>
      <c r="B414" s="93">
        <f t="shared" si="37"/>
        <v>2</v>
      </c>
      <c r="C414" s="93" t="str">
        <f t="shared" si="38"/>
        <v/>
      </c>
      <c r="D414" s="93" t="str">
        <f t="shared" si="39"/>
        <v/>
      </c>
      <c r="E414" s="93" t="str">
        <f t="shared" si="40"/>
        <v/>
      </c>
      <c r="F414" s="93">
        <f t="shared" si="41"/>
        <v>15.5</v>
      </c>
      <c r="G414" s="112" t="str">
        <f>IF(AND(L414&gt;0,L414&lt;=STATS!$C$22),1,"")</f>
        <v/>
      </c>
      <c r="I414" s="34">
        <v>413</v>
      </c>
      <c r="J414" s="125">
        <v>45.44388</v>
      </c>
      <c r="K414" s="125">
        <v>-92.127290000000002</v>
      </c>
      <c r="L414" s="10">
        <v>15.5</v>
      </c>
      <c r="M414" s="10" t="s">
        <v>150</v>
      </c>
      <c r="Q414" s="17">
        <v>0</v>
      </c>
      <c r="R414" s="17">
        <v>0</v>
      </c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EY414" s="109"/>
      <c r="EZ414" s="109"/>
      <c r="FA414" s="109"/>
      <c r="FB414" s="109"/>
      <c r="FC414" s="109"/>
    </row>
    <row r="415" spans="1:159">
      <c r="A415" s="93">
        <f t="shared" si="36"/>
        <v>2</v>
      </c>
      <c r="B415" s="93">
        <f t="shared" si="37"/>
        <v>2</v>
      </c>
      <c r="C415" s="93" t="str">
        <f t="shared" si="38"/>
        <v/>
      </c>
      <c r="D415" s="93" t="str">
        <f t="shared" si="39"/>
        <v/>
      </c>
      <c r="E415" s="93" t="str">
        <f t="shared" si="40"/>
        <v/>
      </c>
      <c r="F415" s="93">
        <f t="shared" si="41"/>
        <v>7</v>
      </c>
      <c r="G415" s="112" t="str">
        <f>IF(AND(L415&gt;0,L415&lt;=STATS!$C$22),1,"")</f>
        <v/>
      </c>
      <c r="I415" s="34">
        <v>414</v>
      </c>
      <c r="J415" s="125">
        <v>45.443579999999997</v>
      </c>
      <c r="K415" s="125">
        <v>-92.127279999999999</v>
      </c>
      <c r="L415" s="10">
        <v>7</v>
      </c>
      <c r="M415" s="10" t="s">
        <v>152</v>
      </c>
      <c r="Q415" s="17">
        <v>0</v>
      </c>
      <c r="R415" s="17">
        <v>0</v>
      </c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EY415" s="109"/>
      <c r="EZ415" s="109"/>
      <c r="FA415" s="109"/>
      <c r="FB415" s="109"/>
      <c r="FC415" s="109"/>
    </row>
    <row r="416" spans="1:159">
      <c r="A416" s="93">
        <f t="shared" si="36"/>
        <v>2</v>
      </c>
      <c r="B416" s="93">
        <f t="shared" si="37"/>
        <v>2</v>
      </c>
      <c r="C416" s="93" t="str">
        <f t="shared" si="38"/>
        <v/>
      </c>
      <c r="D416" s="93" t="str">
        <f t="shared" si="39"/>
        <v/>
      </c>
      <c r="E416" s="93" t="str">
        <f t="shared" si="40"/>
        <v/>
      </c>
      <c r="F416" s="93">
        <f t="shared" si="41"/>
        <v>6</v>
      </c>
      <c r="G416" s="112" t="str">
        <f>IF(AND(L416&gt;0,L416&lt;=STATS!$C$22),1,"")</f>
        <v/>
      </c>
      <c r="I416" s="34">
        <v>415</v>
      </c>
      <c r="J416" s="125">
        <v>45.442970000000003</v>
      </c>
      <c r="K416" s="125">
        <v>-92.127260000000007</v>
      </c>
      <c r="L416" s="10">
        <v>6</v>
      </c>
      <c r="M416" s="10" t="s">
        <v>150</v>
      </c>
      <c r="Q416" s="17">
        <v>0</v>
      </c>
      <c r="R416" s="17">
        <v>0</v>
      </c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EY416" s="109"/>
      <c r="EZ416" s="109"/>
      <c r="FA416" s="109"/>
      <c r="FB416" s="109"/>
      <c r="FC416" s="109"/>
    </row>
    <row r="417" spans="1:159">
      <c r="A417" s="93">
        <f t="shared" si="36"/>
        <v>2</v>
      </c>
      <c r="B417" s="93">
        <f t="shared" si="37"/>
        <v>2</v>
      </c>
      <c r="C417" s="93" t="str">
        <f t="shared" si="38"/>
        <v/>
      </c>
      <c r="D417" s="93" t="str">
        <f t="shared" si="39"/>
        <v/>
      </c>
      <c r="E417" s="93" t="str">
        <f t="shared" si="40"/>
        <v/>
      </c>
      <c r="F417" s="93">
        <f t="shared" si="41"/>
        <v>9</v>
      </c>
      <c r="G417" s="112" t="str">
        <f>IF(AND(L417&gt;0,L417&lt;=STATS!$C$22),1,"")</f>
        <v/>
      </c>
      <c r="I417" s="34">
        <v>416</v>
      </c>
      <c r="J417" s="125">
        <v>45.442659999999997</v>
      </c>
      <c r="K417" s="125">
        <v>-92.12724</v>
      </c>
      <c r="L417" s="10">
        <v>9</v>
      </c>
      <c r="M417" s="10" t="s">
        <v>150</v>
      </c>
      <c r="Q417" s="17">
        <v>0</v>
      </c>
      <c r="R417" s="17">
        <v>0</v>
      </c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EY417" s="109"/>
      <c r="EZ417" s="109"/>
      <c r="FA417" s="109"/>
      <c r="FB417" s="109"/>
      <c r="FC417" s="109"/>
    </row>
    <row r="418" spans="1:159">
      <c r="A418" s="93">
        <f t="shared" si="36"/>
        <v>2</v>
      </c>
      <c r="B418" s="93">
        <f t="shared" si="37"/>
        <v>2</v>
      </c>
      <c r="C418" s="93" t="str">
        <f t="shared" si="38"/>
        <v/>
      </c>
      <c r="D418" s="93" t="str">
        <f t="shared" si="39"/>
        <v/>
      </c>
      <c r="E418" s="93" t="str">
        <f t="shared" si="40"/>
        <v/>
      </c>
      <c r="F418" s="93">
        <f t="shared" si="41"/>
        <v>9</v>
      </c>
      <c r="G418" s="112" t="str">
        <f>IF(AND(L418&gt;0,L418&lt;=STATS!$C$22),1,"")</f>
        <v/>
      </c>
      <c r="I418" s="34">
        <v>417</v>
      </c>
      <c r="J418" s="125">
        <v>45.442360000000001</v>
      </c>
      <c r="K418" s="125">
        <v>-92.127229999999997</v>
      </c>
      <c r="L418" s="10">
        <v>9</v>
      </c>
      <c r="M418" s="10" t="s">
        <v>150</v>
      </c>
      <c r="Q418" s="17">
        <v>0</v>
      </c>
      <c r="R418" s="17">
        <v>0</v>
      </c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EY418" s="109"/>
      <c r="EZ418" s="109"/>
      <c r="FA418" s="109"/>
      <c r="FB418" s="109"/>
      <c r="FC418" s="109"/>
    </row>
    <row r="419" spans="1:159">
      <c r="A419" s="93">
        <f t="shared" si="36"/>
        <v>2</v>
      </c>
      <c r="B419" s="93">
        <f t="shared" si="37"/>
        <v>2</v>
      </c>
      <c r="C419" s="93" t="str">
        <f t="shared" si="38"/>
        <v/>
      </c>
      <c r="D419" s="93" t="str">
        <f t="shared" si="39"/>
        <v/>
      </c>
      <c r="E419" s="93" t="str">
        <f t="shared" si="40"/>
        <v/>
      </c>
      <c r="F419" s="93">
        <f t="shared" si="41"/>
        <v>6.5</v>
      </c>
      <c r="G419" s="112" t="str">
        <f>IF(AND(L419&gt;0,L419&lt;=STATS!$C$22),1,"")</f>
        <v/>
      </c>
      <c r="I419" s="34">
        <v>418</v>
      </c>
      <c r="J419" s="125">
        <v>45.442050000000002</v>
      </c>
      <c r="K419" s="125">
        <v>-92.127219999999994</v>
      </c>
      <c r="L419" s="10">
        <v>6.5</v>
      </c>
      <c r="M419" s="10" t="s">
        <v>151</v>
      </c>
      <c r="Q419" s="17">
        <v>0</v>
      </c>
      <c r="R419" s="17">
        <v>0</v>
      </c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EY419" s="109"/>
      <c r="EZ419" s="109"/>
      <c r="FA419" s="109"/>
      <c r="FB419" s="109"/>
      <c r="FC419" s="109"/>
    </row>
    <row r="420" spans="1:159">
      <c r="A420" s="93">
        <f t="shared" si="36"/>
        <v>2</v>
      </c>
      <c r="B420" s="93">
        <f t="shared" si="37"/>
        <v>2</v>
      </c>
      <c r="C420" s="93" t="str">
        <f t="shared" si="38"/>
        <v/>
      </c>
      <c r="D420" s="93">
        <f t="shared" si="39"/>
        <v>2</v>
      </c>
      <c r="E420" s="93">
        <f t="shared" si="40"/>
        <v>0</v>
      </c>
      <c r="F420" s="93">
        <f t="shared" si="41"/>
        <v>4.5</v>
      </c>
      <c r="G420" s="112">
        <f>IF(AND(L420&gt;0,L420&lt;=STATS!$C$22),1,"")</f>
        <v>1</v>
      </c>
      <c r="I420" s="34">
        <v>419</v>
      </c>
      <c r="J420" s="125">
        <v>45.450620000000001</v>
      </c>
      <c r="K420" s="125">
        <v>-92.127110000000002</v>
      </c>
      <c r="L420" s="10">
        <v>4.5</v>
      </c>
      <c r="M420" s="10" t="s">
        <v>150</v>
      </c>
      <c r="Q420" s="17">
        <v>0</v>
      </c>
      <c r="R420" s="17">
        <v>0</v>
      </c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EY420" s="109"/>
      <c r="EZ420" s="109"/>
      <c r="FA420" s="109"/>
      <c r="FB420" s="109"/>
      <c r="FC420" s="109"/>
    </row>
    <row r="421" spans="1:159">
      <c r="A421" s="93">
        <f t="shared" si="36"/>
        <v>2</v>
      </c>
      <c r="B421" s="93">
        <f t="shared" si="37"/>
        <v>2</v>
      </c>
      <c r="C421" s="93" t="str">
        <f t="shared" si="38"/>
        <v/>
      </c>
      <c r="D421" s="93">
        <f t="shared" si="39"/>
        <v>2</v>
      </c>
      <c r="E421" s="93">
        <f t="shared" si="40"/>
        <v>0</v>
      </c>
      <c r="F421" s="93">
        <f t="shared" si="41"/>
        <v>4.5</v>
      </c>
      <c r="G421" s="112">
        <f>IF(AND(L421&gt;0,L421&lt;=STATS!$C$22),1,"")</f>
        <v>1</v>
      </c>
      <c r="I421" s="34">
        <v>420</v>
      </c>
      <c r="J421" s="125">
        <v>45.450319999999998</v>
      </c>
      <c r="K421" s="125">
        <v>-92.127099999999999</v>
      </c>
      <c r="L421" s="10">
        <v>4.5</v>
      </c>
      <c r="M421" s="10" t="s">
        <v>150</v>
      </c>
      <c r="Q421" s="17">
        <v>0</v>
      </c>
      <c r="R421" s="17">
        <v>0</v>
      </c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EY421" s="109"/>
      <c r="EZ421" s="109"/>
      <c r="FA421" s="109"/>
      <c r="FB421" s="109"/>
      <c r="FC421" s="109"/>
    </row>
    <row r="422" spans="1:159">
      <c r="A422" s="93">
        <f t="shared" si="36"/>
        <v>2</v>
      </c>
      <c r="B422" s="93">
        <f t="shared" si="37"/>
        <v>2</v>
      </c>
      <c r="C422" s="93" t="str">
        <f t="shared" si="38"/>
        <v/>
      </c>
      <c r="D422" s="93" t="str">
        <f t="shared" si="39"/>
        <v/>
      </c>
      <c r="E422" s="93" t="str">
        <f t="shared" si="40"/>
        <v/>
      </c>
      <c r="F422" s="93">
        <f t="shared" si="41"/>
        <v>6.5</v>
      </c>
      <c r="G422" s="112" t="str">
        <f>IF(AND(L422&gt;0,L422&lt;=STATS!$C$22),1,"")</f>
        <v/>
      </c>
      <c r="I422" s="34">
        <v>421</v>
      </c>
      <c r="J422" s="125">
        <v>45.450009999999999</v>
      </c>
      <c r="K422" s="125">
        <v>-92.127089999999995</v>
      </c>
      <c r="L422" s="10">
        <v>6.5</v>
      </c>
      <c r="M422" s="10" t="s">
        <v>150</v>
      </c>
      <c r="Q422" s="17">
        <v>0</v>
      </c>
      <c r="R422" s="17">
        <v>0</v>
      </c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EY422" s="109"/>
      <c r="EZ422" s="109"/>
      <c r="FA422" s="109"/>
      <c r="FB422" s="109"/>
      <c r="FC422" s="109"/>
    </row>
    <row r="423" spans="1:159">
      <c r="A423" s="93">
        <f t="shared" si="36"/>
        <v>2</v>
      </c>
      <c r="B423" s="93">
        <f t="shared" si="37"/>
        <v>2</v>
      </c>
      <c r="C423" s="93" t="str">
        <f t="shared" si="38"/>
        <v/>
      </c>
      <c r="D423" s="93" t="str">
        <f t="shared" si="39"/>
        <v/>
      </c>
      <c r="E423" s="93" t="str">
        <f t="shared" si="40"/>
        <v/>
      </c>
      <c r="F423" s="93">
        <f t="shared" si="41"/>
        <v>6</v>
      </c>
      <c r="G423" s="112" t="str">
        <f>IF(AND(L423&gt;0,L423&lt;=STATS!$C$22),1,"")</f>
        <v/>
      </c>
      <c r="I423" s="34">
        <v>422</v>
      </c>
      <c r="J423" s="125">
        <v>45.4497</v>
      </c>
      <c r="K423" s="125">
        <v>-92.127070000000003</v>
      </c>
      <c r="L423" s="10">
        <v>6</v>
      </c>
      <c r="M423" s="10" t="s">
        <v>151</v>
      </c>
      <c r="Q423" s="17">
        <v>0</v>
      </c>
      <c r="R423" s="17">
        <v>0</v>
      </c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EY423" s="109"/>
      <c r="EZ423" s="109"/>
      <c r="FA423" s="109"/>
      <c r="FB423" s="109"/>
      <c r="FC423" s="109"/>
    </row>
    <row r="424" spans="1:159">
      <c r="A424" s="93">
        <f t="shared" si="36"/>
        <v>2</v>
      </c>
      <c r="B424" s="93">
        <f t="shared" si="37"/>
        <v>2</v>
      </c>
      <c r="C424" s="93" t="str">
        <f t="shared" si="38"/>
        <v/>
      </c>
      <c r="D424" s="93" t="str">
        <f t="shared" si="39"/>
        <v/>
      </c>
      <c r="E424" s="93" t="str">
        <f t="shared" si="40"/>
        <v/>
      </c>
      <c r="F424" s="93">
        <f t="shared" si="41"/>
        <v>8</v>
      </c>
      <c r="G424" s="112" t="str">
        <f>IF(AND(L424&gt;0,L424&lt;=STATS!$C$22),1,"")</f>
        <v/>
      </c>
      <c r="I424" s="34">
        <v>423</v>
      </c>
      <c r="J424" s="125">
        <v>45.449399999999997</v>
      </c>
      <c r="K424" s="125">
        <v>-92.12706</v>
      </c>
      <c r="L424" s="10">
        <v>8</v>
      </c>
      <c r="M424" s="10" t="s">
        <v>150</v>
      </c>
      <c r="Q424" s="17">
        <v>0</v>
      </c>
      <c r="R424" s="17">
        <v>0</v>
      </c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EY424" s="109"/>
      <c r="EZ424" s="109"/>
      <c r="FA424" s="109"/>
      <c r="FB424" s="109"/>
      <c r="FC424" s="109"/>
    </row>
    <row r="425" spans="1:159">
      <c r="A425" s="93">
        <f t="shared" si="36"/>
        <v>2</v>
      </c>
      <c r="B425" s="93">
        <f t="shared" si="37"/>
        <v>2</v>
      </c>
      <c r="C425" s="93" t="str">
        <f t="shared" si="38"/>
        <v/>
      </c>
      <c r="D425" s="93" t="str">
        <f t="shared" si="39"/>
        <v/>
      </c>
      <c r="E425" s="93" t="str">
        <f t="shared" si="40"/>
        <v/>
      </c>
      <c r="F425" s="93">
        <f t="shared" si="41"/>
        <v>9</v>
      </c>
      <c r="G425" s="112" t="str">
        <f>IF(AND(L425&gt;0,L425&lt;=STATS!$C$22),1,"")</f>
        <v/>
      </c>
      <c r="I425" s="34">
        <v>424</v>
      </c>
      <c r="J425" s="125">
        <v>45.449089999999998</v>
      </c>
      <c r="K425" s="125">
        <v>-92.127049999999997</v>
      </c>
      <c r="L425" s="10">
        <v>9</v>
      </c>
      <c r="M425" s="10" t="s">
        <v>150</v>
      </c>
      <c r="Q425" s="17">
        <v>0</v>
      </c>
      <c r="R425" s="17">
        <v>0</v>
      </c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EY425" s="109"/>
      <c r="EZ425" s="109"/>
      <c r="FA425" s="109"/>
      <c r="FB425" s="109"/>
      <c r="FC425" s="109"/>
    </row>
    <row r="426" spans="1:159">
      <c r="A426" s="93">
        <f t="shared" si="36"/>
        <v>2</v>
      </c>
      <c r="B426" s="93">
        <f t="shared" si="37"/>
        <v>2</v>
      </c>
      <c r="C426" s="93" t="str">
        <f t="shared" si="38"/>
        <v/>
      </c>
      <c r="D426" s="93" t="str">
        <f t="shared" si="39"/>
        <v/>
      </c>
      <c r="E426" s="93" t="str">
        <f t="shared" si="40"/>
        <v/>
      </c>
      <c r="F426" s="93">
        <f t="shared" si="41"/>
        <v>10</v>
      </c>
      <c r="G426" s="112" t="str">
        <f>IF(AND(L426&gt;0,L426&lt;=STATS!$C$22),1,"")</f>
        <v/>
      </c>
      <c r="I426" s="34">
        <v>425</v>
      </c>
      <c r="J426" s="125">
        <v>45.448790000000002</v>
      </c>
      <c r="K426" s="125">
        <v>-92.127039999999994</v>
      </c>
      <c r="L426" s="10">
        <v>10</v>
      </c>
      <c r="M426" s="10" t="s">
        <v>150</v>
      </c>
      <c r="Q426" s="17">
        <v>0</v>
      </c>
      <c r="R426" s="17">
        <v>0</v>
      </c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EY426" s="109"/>
      <c r="EZ426" s="109"/>
      <c r="FA426" s="109"/>
      <c r="FB426" s="109"/>
      <c r="FC426" s="109"/>
    </row>
    <row r="427" spans="1:159">
      <c r="A427" s="93">
        <f t="shared" si="36"/>
        <v>2</v>
      </c>
      <c r="B427" s="93">
        <f t="shared" si="37"/>
        <v>2</v>
      </c>
      <c r="C427" s="93" t="str">
        <f t="shared" si="38"/>
        <v/>
      </c>
      <c r="D427" s="93" t="str">
        <f t="shared" si="39"/>
        <v/>
      </c>
      <c r="E427" s="93" t="str">
        <f t="shared" si="40"/>
        <v/>
      </c>
      <c r="F427" s="93">
        <f t="shared" si="41"/>
        <v>9</v>
      </c>
      <c r="G427" s="112" t="str">
        <f>IF(AND(L427&gt;0,L427&lt;=STATS!$C$22),1,"")</f>
        <v/>
      </c>
      <c r="I427" s="34">
        <v>426</v>
      </c>
      <c r="J427" s="125">
        <v>45.448480000000004</v>
      </c>
      <c r="K427" s="125">
        <v>-92.127030000000005</v>
      </c>
      <c r="L427" s="10">
        <v>9</v>
      </c>
      <c r="M427" s="10" t="s">
        <v>150</v>
      </c>
      <c r="Q427" s="17">
        <v>0</v>
      </c>
      <c r="R427" s="17">
        <v>0</v>
      </c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EY427" s="109"/>
      <c r="EZ427" s="109"/>
      <c r="FA427" s="109"/>
      <c r="FB427" s="109"/>
      <c r="FC427" s="109"/>
    </row>
    <row r="428" spans="1:159">
      <c r="A428" s="93">
        <f t="shared" si="36"/>
        <v>2</v>
      </c>
      <c r="B428" s="93">
        <f t="shared" si="37"/>
        <v>2</v>
      </c>
      <c r="C428" s="93" t="str">
        <f t="shared" si="38"/>
        <v/>
      </c>
      <c r="D428" s="93" t="str">
        <f t="shared" si="39"/>
        <v/>
      </c>
      <c r="E428" s="93" t="str">
        <f t="shared" si="40"/>
        <v/>
      </c>
      <c r="F428" s="93">
        <f t="shared" si="41"/>
        <v>7</v>
      </c>
      <c r="G428" s="112" t="str">
        <f>IF(AND(L428&gt;0,L428&lt;=STATS!$C$22),1,"")</f>
        <v/>
      </c>
      <c r="I428" s="34">
        <v>427</v>
      </c>
      <c r="J428" s="125">
        <v>45.448169999999998</v>
      </c>
      <c r="K428" s="125">
        <v>-92.127020000000002</v>
      </c>
      <c r="L428" s="10">
        <v>7</v>
      </c>
      <c r="M428" s="10" t="s">
        <v>150</v>
      </c>
      <c r="Q428" s="17">
        <v>0</v>
      </c>
      <c r="R428" s="17">
        <v>0</v>
      </c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EY428" s="109"/>
      <c r="EZ428" s="109"/>
      <c r="FA428" s="109"/>
      <c r="FB428" s="109"/>
      <c r="FC428" s="109"/>
    </row>
    <row r="429" spans="1:159">
      <c r="A429" s="93">
        <f t="shared" si="36"/>
        <v>2</v>
      </c>
      <c r="B429" s="93">
        <f t="shared" si="37"/>
        <v>2</v>
      </c>
      <c r="C429" s="93" t="str">
        <f t="shared" si="38"/>
        <v/>
      </c>
      <c r="D429" s="93">
        <f t="shared" si="39"/>
        <v>2</v>
      </c>
      <c r="E429" s="93">
        <f t="shared" si="40"/>
        <v>0</v>
      </c>
      <c r="F429" s="93">
        <f t="shared" si="41"/>
        <v>5</v>
      </c>
      <c r="G429" s="112">
        <f>IF(AND(L429&gt;0,L429&lt;=STATS!$C$22),1,"")</f>
        <v>1</v>
      </c>
      <c r="I429" s="34">
        <v>428</v>
      </c>
      <c r="J429" s="125">
        <v>45.447870000000002</v>
      </c>
      <c r="K429" s="125">
        <v>-92.127009999999999</v>
      </c>
      <c r="L429" s="10">
        <v>5</v>
      </c>
      <c r="M429" s="10" t="s">
        <v>152</v>
      </c>
      <c r="Q429" s="17">
        <v>0</v>
      </c>
      <c r="R429" s="17">
        <v>0</v>
      </c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EY429" s="109"/>
      <c r="EZ429" s="109"/>
      <c r="FA429" s="109"/>
      <c r="FB429" s="109"/>
      <c r="FC429" s="109"/>
    </row>
    <row r="430" spans="1:159">
      <c r="A430" s="93">
        <f t="shared" si="36"/>
        <v>2</v>
      </c>
      <c r="B430" s="93">
        <f t="shared" si="37"/>
        <v>2</v>
      </c>
      <c r="C430" s="93" t="str">
        <f t="shared" si="38"/>
        <v/>
      </c>
      <c r="D430" s="93" t="str">
        <f t="shared" si="39"/>
        <v/>
      </c>
      <c r="E430" s="93" t="str">
        <f t="shared" si="40"/>
        <v/>
      </c>
      <c r="F430" s="93">
        <f t="shared" si="41"/>
        <v>15</v>
      </c>
      <c r="G430" s="112" t="str">
        <f>IF(AND(L430&gt;0,L430&lt;=STATS!$C$22),1,"")</f>
        <v/>
      </c>
      <c r="I430" s="34">
        <v>429</v>
      </c>
      <c r="J430" s="125">
        <v>45.447560000000003</v>
      </c>
      <c r="K430" s="125">
        <v>-92.126990000000006</v>
      </c>
      <c r="L430" s="10">
        <v>15</v>
      </c>
      <c r="M430" s="10" t="s">
        <v>152</v>
      </c>
      <c r="Q430" s="17">
        <v>0</v>
      </c>
      <c r="R430" s="17">
        <v>0</v>
      </c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EY430" s="109"/>
      <c r="EZ430" s="109"/>
      <c r="FA430" s="109"/>
      <c r="FB430" s="109"/>
      <c r="FC430" s="109"/>
    </row>
    <row r="431" spans="1:159">
      <c r="A431" s="93">
        <f t="shared" si="36"/>
        <v>2</v>
      </c>
      <c r="B431" s="93">
        <f t="shared" si="37"/>
        <v>2</v>
      </c>
      <c r="C431" s="93" t="str">
        <f t="shared" si="38"/>
        <v/>
      </c>
      <c r="D431" s="93" t="str">
        <f t="shared" si="39"/>
        <v/>
      </c>
      <c r="E431" s="93" t="str">
        <f t="shared" si="40"/>
        <v/>
      </c>
      <c r="F431" s="93">
        <f t="shared" si="41"/>
        <v>0</v>
      </c>
      <c r="G431" s="112" t="str">
        <f>IF(AND(L431&gt;0,L431&lt;=STATS!$C$22),1,"")</f>
        <v/>
      </c>
      <c r="I431" s="34">
        <v>430</v>
      </c>
      <c r="J431" s="125">
        <v>45.44726</v>
      </c>
      <c r="K431" s="125">
        <v>-92.126980000000003</v>
      </c>
      <c r="Q431" s="17">
        <v>0</v>
      </c>
      <c r="R431" s="17">
        <v>0</v>
      </c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EY431" s="109"/>
      <c r="EZ431" s="109"/>
      <c r="FA431" s="109"/>
      <c r="FB431" s="109"/>
      <c r="FC431" s="109"/>
    </row>
    <row r="432" spans="1:159">
      <c r="A432" s="93">
        <f t="shared" si="36"/>
        <v>2</v>
      </c>
      <c r="B432" s="93">
        <f t="shared" si="37"/>
        <v>2</v>
      </c>
      <c r="C432" s="93" t="str">
        <f t="shared" si="38"/>
        <v/>
      </c>
      <c r="D432" s="93" t="str">
        <f t="shared" si="39"/>
        <v/>
      </c>
      <c r="E432" s="93" t="str">
        <f t="shared" si="40"/>
        <v/>
      </c>
      <c r="F432" s="93">
        <f t="shared" si="41"/>
        <v>0</v>
      </c>
      <c r="G432" s="112" t="str">
        <f>IF(AND(L432&gt;0,L432&lt;=STATS!$C$22),1,"")</f>
        <v/>
      </c>
      <c r="I432" s="34">
        <v>431</v>
      </c>
      <c r="J432" s="125">
        <v>45.446950000000001</v>
      </c>
      <c r="K432" s="125">
        <v>-92.12697</v>
      </c>
      <c r="Q432" s="17">
        <v>0</v>
      </c>
      <c r="R432" s="17">
        <v>0</v>
      </c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EY432" s="109"/>
      <c r="EZ432" s="109"/>
      <c r="FA432" s="109"/>
      <c r="FB432" s="109"/>
      <c r="FC432" s="109"/>
    </row>
    <row r="433" spans="1:159">
      <c r="A433" s="93">
        <f t="shared" si="36"/>
        <v>2</v>
      </c>
      <c r="B433" s="93">
        <f t="shared" si="37"/>
        <v>2</v>
      </c>
      <c r="C433" s="93" t="str">
        <f t="shared" si="38"/>
        <v/>
      </c>
      <c r="D433" s="93" t="str">
        <f t="shared" si="39"/>
        <v/>
      </c>
      <c r="E433" s="93" t="str">
        <f t="shared" si="40"/>
        <v/>
      </c>
      <c r="F433" s="93">
        <f t="shared" si="41"/>
        <v>0</v>
      </c>
      <c r="G433" s="112" t="str">
        <f>IF(AND(L433&gt;0,L433&lt;=STATS!$C$22),1,"")</f>
        <v/>
      </c>
      <c r="I433" s="34">
        <v>432</v>
      </c>
      <c r="J433" s="125">
        <v>45.446649999999998</v>
      </c>
      <c r="K433" s="125">
        <v>-92.126959999999997</v>
      </c>
      <c r="Q433" s="17">
        <v>0</v>
      </c>
      <c r="R433" s="17">
        <v>0</v>
      </c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EY433" s="109"/>
      <c r="EZ433" s="109"/>
      <c r="FA433" s="109"/>
      <c r="FB433" s="109"/>
      <c r="FC433" s="109"/>
    </row>
    <row r="434" spans="1:159">
      <c r="A434" s="93">
        <f t="shared" si="36"/>
        <v>2</v>
      </c>
      <c r="B434" s="93">
        <f t="shared" si="37"/>
        <v>2</v>
      </c>
      <c r="C434" s="93" t="str">
        <f t="shared" si="38"/>
        <v/>
      </c>
      <c r="D434" s="93" t="str">
        <f t="shared" si="39"/>
        <v/>
      </c>
      <c r="E434" s="93" t="str">
        <f t="shared" si="40"/>
        <v/>
      </c>
      <c r="F434" s="93">
        <f t="shared" si="41"/>
        <v>0</v>
      </c>
      <c r="G434" s="112" t="str">
        <f>IF(AND(L434&gt;0,L434&lt;=STATS!$C$22),1,"")</f>
        <v/>
      </c>
      <c r="I434" s="34">
        <v>433</v>
      </c>
      <c r="J434" s="125">
        <v>45.446339999999999</v>
      </c>
      <c r="K434" s="125">
        <v>-92.126949999999994</v>
      </c>
      <c r="Q434" s="17">
        <v>0</v>
      </c>
      <c r="R434" s="17">
        <v>0</v>
      </c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EY434" s="109"/>
      <c r="EZ434" s="109"/>
      <c r="FA434" s="109"/>
      <c r="FB434" s="109"/>
      <c r="FC434" s="109"/>
    </row>
    <row r="435" spans="1:159">
      <c r="A435" s="93">
        <f t="shared" si="36"/>
        <v>2</v>
      </c>
      <c r="B435" s="93">
        <f t="shared" si="37"/>
        <v>2</v>
      </c>
      <c r="C435" s="93" t="str">
        <f t="shared" si="38"/>
        <v/>
      </c>
      <c r="D435" s="93" t="str">
        <f t="shared" si="39"/>
        <v/>
      </c>
      <c r="E435" s="93" t="str">
        <f t="shared" si="40"/>
        <v/>
      </c>
      <c r="F435" s="93">
        <f t="shared" si="41"/>
        <v>0</v>
      </c>
      <c r="G435" s="112" t="str">
        <f>IF(AND(L435&gt;0,L435&lt;=STATS!$C$22),1,"")</f>
        <v/>
      </c>
      <c r="I435" s="34">
        <v>434</v>
      </c>
      <c r="J435" s="125">
        <v>45.44603</v>
      </c>
      <c r="K435" s="125">
        <v>-92.126940000000005</v>
      </c>
      <c r="Q435" s="17">
        <v>0</v>
      </c>
      <c r="R435" s="17">
        <v>0</v>
      </c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EY435" s="109"/>
      <c r="EZ435" s="109"/>
      <c r="FA435" s="109"/>
      <c r="FB435" s="109"/>
      <c r="FC435" s="109"/>
    </row>
    <row r="436" spans="1:159">
      <c r="A436" s="93">
        <f t="shared" si="36"/>
        <v>2</v>
      </c>
      <c r="B436" s="93">
        <f t="shared" si="37"/>
        <v>2</v>
      </c>
      <c r="C436" s="93" t="str">
        <f t="shared" si="38"/>
        <v/>
      </c>
      <c r="D436" s="93" t="str">
        <f t="shared" si="39"/>
        <v/>
      </c>
      <c r="E436" s="93" t="str">
        <f t="shared" si="40"/>
        <v/>
      </c>
      <c r="F436" s="93">
        <f t="shared" si="41"/>
        <v>0</v>
      </c>
      <c r="G436" s="112" t="str">
        <f>IF(AND(L436&gt;0,L436&lt;=STATS!$C$22),1,"")</f>
        <v/>
      </c>
      <c r="I436" s="34">
        <v>435</v>
      </c>
      <c r="J436" s="125">
        <v>45.445729999999998</v>
      </c>
      <c r="K436" s="125">
        <v>-92.126919999999998</v>
      </c>
      <c r="Q436" s="17">
        <v>0</v>
      </c>
      <c r="R436" s="17">
        <v>0</v>
      </c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EY436" s="109"/>
      <c r="EZ436" s="109"/>
      <c r="FA436" s="109"/>
      <c r="FB436" s="109"/>
      <c r="FC436" s="109"/>
    </row>
    <row r="437" spans="1:159">
      <c r="A437" s="93">
        <f t="shared" si="36"/>
        <v>2</v>
      </c>
      <c r="B437" s="93">
        <f t="shared" si="37"/>
        <v>2</v>
      </c>
      <c r="C437" s="93" t="str">
        <f t="shared" si="38"/>
        <v/>
      </c>
      <c r="D437" s="93" t="str">
        <f t="shared" si="39"/>
        <v/>
      </c>
      <c r="E437" s="93" t="str">
        <f t="shared" si="40"/>
        <v/>
      </c>
      <c r="F437" s="93">
        <f t="shared" si="41"/>
        <v>0</v>
      </c>
      <c r="G437" s="112" t="str">
        <f>IF(AND(L437&gt;0,L437&lt;=STATS!$C$22),1,"")</f>
        <v/>
      </c>
      <c r="I437" s="34">
        <v>436</v>
      </c>
      <c r="J437" s="125">
        <v>45.445419999999999</v>
      </c>
      <c r="K437" s="125">
        <v>-92.126909999999995</v>
      </c>
      <c r="Q437" s="17">
        <v>0</v>
      </c>
      <c r="R437" s="17">
        <v>0</v>
      </c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EY437" s="109"/>
      <c r="EZ437" s="109"/>
      <c r="FA437" s="109"/>
      <c r="FB437" s="109"/>
      <c r="FC437" s="109"/>
    </row>
    <row r="438" spans="1:159">
      <c r="A438" s="93">
        <f t="shared" si="36"/>
        <v>2</v>
      </c>
      <c r="B438" s="93">
        <f t="shared" si="37"/>
        <v>2</v>
      </c>
      <c r="C438" s="93" t="str">
        <f t="shared" si="38"/>
        <v/>
      </c>
      <c r="D438" s="93" t="str">
        <f t="shared" si="39"/>
        <v/>
      </c>
      <c r="E438" s="93" t="str">
        <f t="shared" si="40"/>
        <v/>
      </c>
      <c r="F438" s="93">
        <f t="shared" si="41"/>
        <v>0</v>
      </c>
      <c r="G438" s="112" t="str">
        <f>IF(AND(L438&gt;0,L438&lt;=STATS!$C$22),1,"")</f>
        <v/>
      </c>
      <c r="I438" s="34">
        <v>437</v>
      </c>
      <c r="J438" s="125">
        <v>45.445120000000003</v>
      </c>
      <c r="K438" s="125">
        <v>-92.126900000000006</v>
      </c>
      <c r="Q438" s="17">
        <v>0</v>
      </c>
      <c r="R438" s="17">
        <v>0</v>
      </c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EY438" s="109"/>
      <c r="EZ438" s="109"/>
      <c r="FA438" s="109"/>
      <c r="FB438" s="109"/>
      <c r="FC438" s="109"/>
    </row>
    <row r="439" spans="1:159">
      <c r="A439" s="93">
        <f t="shared" si="36"/>
        <v>2</v>
      </c>
      <c r="B439" s="93">
        <f t="shared" si="37"/>
        <v>2</v>
      </c>
      <c r="C439" s="93" t="str">
        <f t="shared" si="38"/>
        <v/>
      </c>
      <c r="D439" s="93" t="str">
        <f t="shared" si="39"/>
        <v/>
      </c>
      <c r="E439" s="93" t="str">
        <f t="shared" si="40"/>
        <v/>
      </c>
      <c r="F439" s="93">
        <f t="shared" si="41"/>
        <v>0</v>
      </c>
      <c r="G439" s="112" t="str">
        <f>IF(AND(L439&gt;0,L439&lt;=STATS!$C$22),1,"")</f>
        <v/>
      </c>
      <c r="I439" s="34">
        <v>438</v>
      </c>
      <c r="J439" s="125">
        <v>45.444809999999997</v>
      </c>
      <c r="K439" s="125">
        <v>-92.126890000000003</v>
      </c>
      <c r="Q439" s="17">
        <v>0</v>
      </c>
      <c r="R439" s="17">
        <v>0</v>
      </c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EY439" s="109"/>
      <c r="EZ439" s="109"/>
      <c r="FA439" s="109"/>
      <c r="FB439" s="109"/>
      <c r="FC439" s="109"/>
    </row>
    <row r="440" spans="1:159">
      <c r="A440" s="93">
        <f t="shared" si="36"/>
        <v>2</v>
      </c>
      <c r="B440" s="93">
        <f t="shared" si="37"/>
        <v>2</v>
      </c>
      <c r="C440" s="93" t="str">
        <f t="shared" si="38"/>
        <v/>
      </c>
      <c r="D440" s="93" t="str">
        <f t="shared" si="39"/>
        <v/>
      </c>
      <c r="E440" s="93" t="str">
        <f t="shared" si="40"/>
        <v/>
      </c>
      <c r="F440" s="93">
        <f t="shared" si="41"/>
        <v>0</v>
      </c>
      <c r="G440" s="112" t="str">
        <f>IF(AND(L440&gt;0,L440&lt;=STATS!$C$22),1,"")</f>
        <v/>
      </c>
      <c r="I440" s="34">
        <v>439</v>
      </c>
      <c r="J440" s="125">
        <v>45.444499999999998</v>
      </c>
      <c r="K440" s="125">
        <v>-92.12688</v>
      </c>
      <c r="Q440" s="17">
        <v>0</v>
      </c>
      <c r="R440" s="17">
        <v>0</v>
      </c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EY440" s="109"/>
      <c r="EZ440" s="109"/>
      <c r="FA440" s="109"/>
      <c r="FB440" s="109"/>
      <c r="FC440" s="109"/>
    </row>
    <row r="441" spans="1:159">
      <c r="A441" s="93">
        <f t="shared" si="36"/>
        <v>2</v>
      </c>
      <c r="B441" s="93">
        <f t="shared" si="37"/>
        <v>2</v>
      </c>
      <c r="C441" s="93" t="str">
        <f t="shared" si="38"/>
        <v/>
      </c>
      <c r="D441" s="93" t="str">
        <f t="shared" si="39"/>
        <v/>
      </c>
      <c r="E441" s="93" t="str">
        <f t="shared" si="40"/>
        <v/>
      </c>
      <c r="F441" s="93">
        <f t="shared" si="41"/>
        <v>0</v>
      </c>
      <c r="G441" s="112" t="str">
        <f>IF(AND(L441&gt;0,L441&lt;=STATS!$C$22),1,"")</f>
        <v/>
      </c>
      <c r="I441" s="34">
        <v>440</v>
      </c>
      <c r="J441" s="125">
        <v>45.444200000000002</v>
      </c>
      <c r="K441" s="125">
        <v>-92.126869999999997</v>
      </c>
      <c r="Q441" s="17">
        <v>0</v>
      </c>
      <c r="R441" s="17">
        <v>0</v>
      </c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EY441" s="109"/>
      <c r="EZ441" s="109"/>
      <c r="FA441" s="109"/>
      <c r="FB441" s="109"/>
      <c r="FC441" s="109"/>
    </row>
    <row r="442" spans="1:159">
      <c r="A442" s="93">
        <f t="shared" si="36"/>
        <v>2</v>
      </c>
      <c r="B442" s="93">
        <f t="shared" si="37"/>
        <v>2</v>
      </c>
      <c r="C442" s="93" t="str">
        <f t="shared" si="38"/>
        <v/>
      </c>
      <c r="D442" s="93" t="str">
        <f t="shared" si="39"/>
        <v/>
      </c>
      <c r="E442" s="93" t="str">
        <f t="shared" si="40"/>
        <v/>
      </c>
      <c r="F442" s="93">
        <f t="shared" si="41"/>
        <v>14.5</v>
      </c>
      <c r="G442" s="112" t="str">
        <f>IF(AND(L442&gt;0,L442&lt;=STATS!$C$22),1,"")</f>
        <v/>
      </c>
      <c r="I442" s="34">
        <v>441</v>
      </c>
      <c r="J442" s="125">
        <v>45.443890000000003</v>
      </c>
      <c r="K442" s="125">
        <v>-92.126859999999994</v>
      </c>
      <c r="L442" s="10">
        <v>14.5</v>
      </c>
      <c r="M442" s="10" t="s">
        <v>152</v>
      </c>
      <c r="Q442" s="17">
        <v>0</v>
      </c>
      <c r="R442" s="17">
        <v>0</v>
      </c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EY442" s="109"/>
      <c r="EZ442" s="109"/>
      <c r="FA442" s="109"/>
      <c r="FB442" s="109"/>
      <c r="FC442" s="109"/>
    </row>
    <row r="443" spans="1:159">
      <c r="A443" s="93">
        <f t="shared" si="36"/>
        <v>2</v>
      </c>
      <c r="B443" s="93">
        <f t="shared" si="37"/>
        <v>2</v>
      </c>
      <c r="C443" s="93" t="str">
        <f t="shared" si="38"/>
        <v/>
      </c>
      <c r="D443" s="93">
        <f t="shared" si="39"/>
        <v>2</v>
      </c>
      <c r="E443" s="93">
        <f t="shared" si="40"/>
        <v>0</v>
      </c>
      <c r="F443" s="93">
        <f t="shared" si="41"/>
        <v>5</v>
      </c>
      <c r="G443" s="112">
        <f>IF(AND(L443&gt;0,L443&lt;=STATS!$C$22),1,"")</f>
        <v>1</v>
      </c>
      <c r="I443" s="34">
        <v>442</v>
      </c>
      <c r="J443" s="125">
        <v>45.44359</v>
      </c>
      <c r="K443" s="125">
        <v>-92.126840000000001</v>
      </c>
      <c r="L443" s="10">
        <v>5</v>
      </c>
      <c r="M443" s="10" t="s">
        <v>152</v>
      </c>
      <c r="Q443" s="17">
        <v>0</v>
      </c>
      <c r="R443" s="17">
        <v>0</v>
      </c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EY443" s="109"/>
      <c r="EZ443" s="109"/>
      <c r="FA443" s="109"/>
      <c r="FB443" s="109"/>
      <c r="FC443" s="109"/>
    </row>
    <row r="444" spans="1:159">
      <c r="A444" s="93">
        <f t="shared" si="36"/>
        <v>2</v>
      </c>
      <c r="B444" s="93">
        <f t="shared" si="37"/>
        <v>2</v>
      </c>
      <c r="C444" s="93" t="str">
        <f t="shared" si="38"/>
        <v/>
      </c>
      <c r="D444" s="93">
        <f t="shared" si="39"/>
        <v>2</v>
      </c>
      <c r="E444" s="93">
        <f t="shared" si="40"/>
        <v>0</v>
      </c>
      <c r="F444" s="93">
        <f t="shared" si="41"/>
        <v>4.5</v>
      </c>
      <c r="G444" s="112">
        <f>IF(AND(L444&gt;0,L444&lt;=STATS!$C$22),1,"")</f>
        <v>1</v>
      </c>
      <c r="I444" s="34">
        <v>443</v>
      </c>
      <c r="J444" s="125">
        <v>45.442979999999999</v>
      </c>
      <c r="K444" s="125">
        <v>-92.126819999999995</v>
      </c>
      <c r="L444" s="10">
        <v>4.5</v>
      </c>
      <c r="M444" s="10" t="s">
        <v>151</v>
      </c>
      <c r="Q444" s="17">
        <v>0</v>
      </c>
      <c r="R444" s="17">
        <v>0</v>
      </c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EY444" s="109"/>
      <c r="EZ444" s="109"/>
      <c r="FA444" s="109"/>
      <c r="FB444" s="109"/>
      <c r="FC444" s="109"/>
    </row>
    <row r="445" spans="1:159">
      <c r="A445" s="93">
        <f t="shared" si="36"/>
        <v>2</v>
      </c>
      <c r="B445" s="93">
        <f t="shared" si="37"/>
        <v>2</v>
      </c>
      <c r="C445" s="93" t="str">
        <f t="shared" si="38"/>
        <v/>
      </c>
      <c r="D445" s="93" t="str">
        <f t="shared" si="39"/>
        <v/>
      </c>
      <c r="E445" s="93" t="str">
        <f t="shared" si="40"/>
        <v/>
      </c>
      <c r="F445" s="93">
        <f t="shared" si="41"/>
        <v>8</v>
      </c>
      <c r="G445" s="112" t="str">
        <f>IF(AND(L445&gt;0,L445&lt;=STATS!$C$22),1,"")</f>
        <v/>
      </c>
      <c r="I445" s="34">
        <v>444</v>
      </c>
      <c r="J445" s="125">
        <v>45.44267</v>
      </c>
      <c r="K445" s="125">
        <v>-92.126810000000006</v>
      </c>
      <c r="L445" s="10">
        <v>8</v>
      </c>
      <c r="M445" s="10" t="s">
        <v>150</v>
      </c>
      <c r="Q445" s="17">
        <v>0</v>
      </c>
      <c r="R445" s="17">
        <v>0</v>
      </c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EY445" s="109"/>
      <c r="EZ445" s="109"/>
      <c r="FA445" s="109"/>
      <c r="FB445" s="109"/>
      <c r="FC445" s="109"/>
    </row>
    <row r="446" spans="1:159">
      <c r="A446" s="93">
        <f t="shared" si="36"/>
        <v>2</v>
      </c>
      <c r="B446" s="93">
        <f t="shared" si="37"/>
        <v>2</v>
      </c>
      <c r="C446" s="93" t="str">
        <f t="shared" si="38"/>
        <v/>
      </c>
      <c r="D446" s="93" t="str">
        <f t="shared" si="39"/>
        <v/>
      </c>
      <c r="E446" s="93" t="str">
        <f t="shared" si="40"/>
        <v/>
      </c>
      <c r="F446" s="93">
        <f t="shared" si="41"/>
        <v>7</v>
      </c>
      <c r="G446" s="112" t="str">
        <f>IF(AND(L446&gt;0,L446&lt;=STATS!$C$22),1,"")</f>
        <v/>
      </c>
      <c r="I446" s="34">
        <v>445</v>
      </c>
      <c r="J446" s="125">
        <v>45.442360000000001</v>
      </c>
      <c r="K446" s="125">
        <v>-92.126800000000003</v>
      </c>
      <c r="L446" s="10">
        <v>7</v>
      </c>
      <c r="M446" s="10" t="s">
        <v>150</v>
      </c>
      <c r="Q446" s="17">
        <v>0</v>
      </c>
      <c r="R446" s="17">
        <v>0</v>
      </c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EY446" s="109"/>
      <c r="EZ446" s="109"/>
      <c r="FA446" s="109"/>
      <c r="FB446" s="109"/>
      <c r="FC446" s="109"/>
    </row>
    <row r="447" spans="1:159">
      <c r="A447" s="93">
        <f t="shared" si="36"/>
        <v>2</v>
      </c>
      <c r="B447" s="93">
        <f t="shared" si="37"/>
        <v>2</v>
      </c>
      <c r="C447" s="93" t="str">
        <f t="shared" si="38"/>
        <v/>
      </c>
      <c r="D447" s="93">
        <f t="shared" si="39"/>
        <v>2</v>
      </c>
      <c r="E447" s="93">
        <f t="shared" si="40"/>
        <v>0</v>
      </c>
      <c r="F447" s="93">
        <f t="shared" si="41"/>
        <v>1.5</v>
      </c>
      <c r="G447" s="112">
        <f>IF(AND(L447&gt;0,L447&lt;=STATS!$C$22),1,"")</f>
        <v>1</v>
      </c>
      <c r="I447" s="34">
        <v>446</v>
      </c>
      <c r="J447" s="125">
        <v>45.442059999999998</v>
      </c>
      <c r="K447" s="125">
        <v>-92.12679</v>
      </c>
      <c r="L447" s="10">
        <v>1.5</v>
      </c>
      <c r="M447" s="10" t="s">
        <v>151</v>
      </c>
      <c r="Q447" s="17">
        <v>0</v>
      </c>
      <c r="R447" s="17">
        <v>0</v>
      </c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EY447" s="109"/>
      <c r="EZ447" s="109"/>
      <c r="FA447" s="109"/>
      <c r="FB447" s="109"/>
      <c r="FC447" s="109"/>
    </row>
    <row r="448" spans="1:159">
      <c r="A448" s="93">
        <f t="shared" si="36"/>
        <v>2</v>
      </c>
      <c r="B448" s="93">
        <f t="shared" si="37"/>
        <v>2</v>
      </c>
      <c r="C448" s="93" t="str">
        <f t="shared" si="38"/>
        <v/>
      </c>
      <c r="D448" s="93">
        <f t="shared" si="39"/>
        <v>2</v>
      </c>
      <c r="E448" s="93">
        <f t="shared" si="40"/>
        <v>0</v>
      </c>
      <c r="F448" s="93">
        <f t="shared" si="41"/>
        <v>4</v>
      </c>
      <c r="G448" s="112">
        <f>IF(AND(L448&gt;0,L448&lt;=STATS!$C$22),1,"")</f>
        <v>1</v>
      </c>
      <c r="I448" s="34">
        <v>447</v>
      </c>
      <c r="J448" s="125">
        <v>45.450629999999997</v>
      </c>
      <c r="K448" s="125">
        <v>-92.126670000000004</v>
      </c>
      <c r="L448" s="10">
        <v>4</v>
      </c>
      <c r="M448" s="10" t="s">
        <v>151</v>
      </c>
      <c r="Q448" s="17">
        <v>0</v>
      </c>
      <c r="R448" s="17">
        <v>0</v>
      </c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EY448" s="109"/>
      <c r="EZ448" s="109"/>
      <c r="FA448" s="109"/>
      <c r="FB448" s="109"/>
      <c r="FC448" s="109"/>
    </row>
    <row r="449" spans="1:159">
      <c r="A449" s="93">
        <f t="shared" si="36"/>
        <v>2</v>
      </c>
      <c r="B449" s="93">
        <f t="shared" si="37"/>
        <v>2</v>
      </c>
      <c r="C449" s="93" t="str">
        <f t="shared" si="38"/>
        <v/>
      </c>
      <c r="D449" s="93" t="str">
        <f t="shared" si="39"/>
        <v/>
      </c>
      <c r="E449" s="93" t="str">
        <f t="shared" si="40"/>
        <v/>
      </c>
      <c r="F449" s="93">
        <f t="shared" si="41"/>
        <v>5.5</v>
      </c>
      <c r="G449" s="112" t="str">
        <f>IF(AND(L449&gt;0,L449&lt;=STATS!$C$22),1,"")</f>
        <v/>
      </c>
      <c r="I449" s="34">
        <v>448</v>
      </c>
      <c r="J449" s="125">
        <v>45.450319999999998</v>
      </c>
      <c r="K449" s="125">
        <v>-92.126660000000001</v>
      </c>
      <c r="L449" s="10">
        <v>5.5</v>
      </c>
      <c r="M449" s="10" t="s">
        <v>150</v>
      </c>
      <c r="Q449" s="17">
        <v>0</v>
      </c>
      <c r="R449" s="17">
        <v>0</v>
      </c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EY449" s="109"/>
      <c r="EZ449" s="109"/>
      <c r="FA449" s="109"/>
      <c r="FB449" s="109"/>
      <c r="FC449" s="109"/>
    </row>
    <row r="450" spans="1:159">
      <c r="A450" s="93">
        <f t="shared" ref="A450:A513" si="42">COUNT(Q450:EX450,FD450:FL450)</f>
        <v>2</v>
      </c>
      <c r="B450" s="93">
        <f t="shared" ref="B450:B513" si="43">IF(COUNT(Q450:EX450,FD450:FL450)&gt;0,COUNT(Q450:EX450,FD450:FL450),"")</f>
        <v>2</v>
      </c>
      <c r="C450" s="93" t="str">
        <f t="shared" ref="C450:C513" si="44">IF(COUNT(S450:BI450,BK450:BS450,BU450:CA450,CC450:EX450,FD450:FL450)&gt;0,COUNT(S450:BI450,BK450:BS450,BU450:CA450,CC450:EX450,FD450:FL450),"")</f>
        <v/>
      </c>
      <c r="D450" s="93" t="str">
        <f t="shared" ref="D450:D513" si="45">IF(G450=1,COUNT(Q450:EX450,FD450:FL450),"")</f>
        <v/>
      </c>
      <c r="E450" s="93" t="str">
        <f t="shared" ref="E450:E513" si="46">IF(G450=1,COUNT(S450:BI450,BK450:BS450,BU450:CA450,CC450:EX450,FD450:FL450),"")</f>
        <v/>
      </c>
      <c r="F450" s="93">
        <f t="shared" ref="F450:F513" si="47">IF($A450&gt;=1,$L450,"")</f>
        <v>7</v>
      </c>
      <c r="G450" s="112" t="str">
        <f>IF(AND(L450&gt;0,L450&lt;=STATS!$C$22),1,"")</f>
        <v/>
      </c>
      <c r="I450" s="34">
        <v>449</v>
      </c>
      <c r="J450" s="125">
        <v>45.450020000000002</v>
      </c>
      <c r="K450" s="125">
        <v>-92.126649999999998</v>
      </c>
      <c r="L450" s="10">
        <v>7</v>
      </c>
      <c r="M450" s="10" t="s">
        <v>150</v>
      </c>
      <c r="Q450" s="17">
        <v>0</v>
      </c>
      <c r="R450" s="17">
        <v>0</v>
      </c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EY450" s="109"/>
      <c r="EZ450" s="109"/>
      <c r="FA450" s="109"/>
      <c r="FB450" s="109"/>
      <c r="FC450" s="109"/>
    </row>
    <row r="451" spans="1:159">
      <c r="A451" s="93">
        <f t="shared" si="42"/>
        <v>2</v>
      </c>
      <c r="B451" s="93">
        <f t="shared" si="43"/>
        <v>2</v>
      </c>
      <c r="C451" s="93" t="str">
        <f t="shared" si="44"/>
        <v/>
      </c>
      <c r="D451" s="93" t="str">
        <f t="shared" si="45"/>
        <v/>
      </c>
      <c r="E451" s="93" t="str">
        <f t="shared" si="46"/>
        <v/>
      </c>
      <c r="F451" s="93">
        <f t="shared" si="47"/>
        <v>7</v>
      </c>
      <c r="G451" s="112" t="str">
        <f>IF(AND(L451&gt;0,L451&lt;=STATS!$C$22),1,"")</f>
        <v/>
      </c>
      <c r="I451" s="34">
        <v>450</v>
      </c>
      <c r="J451" s="125">
        <v>45.449710000000003</v>
      </c>
      <c r="K451" s="125">
        <v>-92.126639999999995</v>
      </c>
      <c r="L451" s="10">
        <v>7</v>
      </c>
      <c r="M451" s="10" t="s">
        <v>150</v>
      </c>
      <c r="Q451" s="17">
        <v>0</v>
      </c>
      <c r="R451" s="17">
        <v>0</v>
      </c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EY451" s="109"/>
      <c r="EZ451" s="109"/>
      <c r="FA451" s="109"/>
      <c r="FB451" s="109"/>
      <c r="FC451" s="109"/>
    </row>
    <row r="452" spans="1:159">
      <c r="A452" s="93">
        <f t="shared" si="42"/>
        <v>2</v>
      </c>
      <c r="B452" s="93">
        <f t="shared" si="43"/>
        <v>2</v>
      </c>
      <c r="C452" s="93" t="str">
        <f t="shared" si="44"/>
        <v/>
      </c>
      <c r="D452" s="93" t="str">
        <f t="shared" si="45"/>
        <v/>
      </c>
      <c r="E452" s="93" t="str">
        <f t="shared" si="46"/>
        <v/>
      </c>
      <c r="F452" s="93">
        <f t="shared" si="47"/>
        <v>8.5</v>
      </c>
      <c r="G452" s="112" t="str">
        <f>IF(AND(L452&gt;0,L452&lt;=STATS!$C$22),1,"")</f>
        <v/>
      </c>
      <c r="I452" s="34">
        <v>451</v>
      </c>
      <c r="J452" s="125">
        <v>45.44941</v>
      </c>
      <c r="K452" s="125">
        <v>-92.126630000000006</v>
      </c>
      <c r="L452" s="10">
        <v>8.5</v>
      </c>
      <c r="M452" s="10" t="s">
        <v>150</v>
      </c>
      <c r="Q452" s="17">
        <v>0</v>
      </c>
      <c r="R452" s="17">
        <v>0</v>
      </c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EY452" s="109"/>
      <c r="EZ452" s="109"/>
      <c r="FA452" s="109"/>
      <c r="FB452" s="109"/>
      <c r="FC452" s="109"/>
    </row>
    <row r="453" spans="1:159">
      <c r="A453" s="93">
        <f t="shared" si="42"/>
        <v>2</v>
      </c>
      <c r="B453" s="93">
        <f t="shared" si="43"/>
        <v>2</v>
      </c>
      <c r="C453" s="93" t="str">
        <f t="shared" si="44"/>
        <v/>
      </c>
      <c r="D453" s="93" t="str">
        <f t="shared" si="45"/>
        <v/>
      </c>
      <c r="E453" s="93" t="str">
        <f t="shared" si="46"/>
        <v/>
      </c>
      <c r="F453" s="93">
        <f t="shared" si="47"/>
        <v>9</v>
      </c>
      <c r="G453" s="112" t="str">
        <f>IF(AND(L453&gt;0,L453&lt;=STATS!$C$22),1,"")</f>
        <v/>
      </c>
      <c r="I453" s="34">
        <v>452</v>
      </c>
      <c r="J453" s="125">
        <v>45.449100000000001</v>
      </c>
      <c r="K453" s="125">
        <v>-92.126620000000003</v>
      </c>
      <c r="L453" s="10">
        <v>9</v>
      </c>
      <c r="M453" s="10" t="s">
        <v>150</v>
      </c>
      <c r="Q453" s="17">
        <v>0</v>
      </c>
      <c r="R453" s="17">
        <v>0</v>
      </c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EY453" s="109"/>
      <c r="EZ453" s="109"/>
      <c r="FA453" s="109"/>
      <c r="FB453" s="109"/>
      <c r="FC453" s="109"/>
    </row>
    <row r="454" spans="1:159">
      <c r="A454" s="93">
        <f t="shared" si="42"/>
        <v>2</v>
      </c>
      <c r="B454" s="93">
        <f t="shared" si="43"/>
        <v>2</v>
      </c>
      <c r="C454" s="93" t="str">
        <f t="shared" si="44"/>
        <v/>
      </c>
      <c r="D454" s="93" t="str">
        <f t="shared" si="45"/>
        <v/>
      </c>
      <c r="E454" s="93" t="str">
        <f t="shared" si="46"/>
        <v/>
      </c>
      <c r="F454" s="93">
        <f t="shared" si="47"/>
        <v>9</v>
      </c>
      <c r="G454" s="112" t="str">
        <f>IF(AND(L454&gt;0,L454&lt;=STATS!$C$22),1,"")</f>
        <v/>
      </c>
      <c r="I454" s="34">
        <v>453</v>
      </c>
      <c r="J454" s="125">
        <v>45.448790000000002</v>
      </c>
      <c r="K454" s="125">
        <v>-92.126609999999999</v>
      </c>
      <c r="L454" s="10">
        <v>9</v>
      </c>
      <c r="M454" s="10" t="s">
        <v>150</v>
      </c>
      <c r="Q454" s="17">
        <v>0</v>
      </c>
      <c r="R454" s="17">
        <v>0</v>
      </c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EY454" s="109"/>
      <c r="EZ454" s="109"/>
      <c r="FA454" s="109"/>
      <c r="FB454" s="109"/>
      <c r="FC454" s="109"/>
    </row>
    <row r="455" spans="1:159">
      <c r="A455" s="93">
        <f t="shared" si="42"/>
        <v>2</v>
      </c>
      <c r="B455" s="93">
        <f t="shared" si="43"/>
        <v>2</v>
      </c>
      <c r="C455" s="93" t="str">
        <f t="shared" si="44"/>
        <v/>
      </c>
      <c r="D455" s="93" t="str">
        <f t="shared" si="45"/>
        <v/>
      </c>
      <c r="E455" s="93" t="str">
        <f t="shared" si="46"/>
        <v/>
      </c>
      <c r="F455" s="93">
        <f t="shared" si="47"/>
        <v>10</v>
      </c>
      <c r="G455" s="112" t="str">
        <f>IF(AND(L455&gt;0,L455&lt;=STATS!$C$22),1,"")</f>
        <v/>
      </c>
      <c r="I455" s="34">
        <v>454</v>
      </c>
      <c r="J455" s="125">
        <v>45.44849</v>
      </c>
      <c r="K455" s="125">
        <v>-92.126589999999993</v>
      </c>
      <c r="L455" s="10">
        <v>10</v>
      </c>
      <c r="M455" s="10" t="s">
        <v>150</v>
      </c>
      <c r="Q455" s="17">
        <v>0</v>
      </c>
      <c r="R455" s="17">
        <v>0</v>
      </c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EY455" s="109"/>
      <c r="EZ455" s="109"/>
      <c r="FA455" s="109"/>
      <c r="FB455" s="109"/>
      <c r="FC455" s="109"/>
    </row>
    <row r="456" spans="1:159">
      <c r="A456" s="93">
        <f t="shared" si="42"/>
        <v>2</v>
      </c>
      <c r="B456" s="93">
        <f t="shared" si="43"/>
        <v>2</v>
      </c>
      <c r="C456" s="93" t="str">
        <f t="shared" si="44"/>
        <v/>
      </c>
      <c r="D456" s="93" t="str">
        <f t="shared" si="45"/>
        <v/>
      </c>
      <c r="E456" s="93" t="str">
        <f t="shared" si="46"/>
        <v/>
      </c>
      <c r="F456" s="93">
        <f t="shared" si="47"/>
        <v>9.5</v>
      </c>
      <c r="G456" s="112" t="str">
        <f>IF(AND(L456&gt;0,L456&lt;=STATS!$C$22),1,"")</f>
        <v/>
      </c>
      <c r="I456" s="34">
        <v>455</v>
      </c>
      <c r="J456" s="125">
        <v>45.448180000000001</v>
      </c>
      <c r="K456" s="125">
        <v>-92.126580000000004</v>
      </c>
      <c r="L456" s="10">
        <v>9.5</v>
      </c>
      <c r="M456" s="10" t="s">
        <v>150</v>
      </c>
      <c r="Q456" s="17">
        <v>0</v>
      </c>
      <c r="R456" s="17">
        <v>0</v>
      </c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EY456" s="109"/>
      <c r="EZ456" s="109"/>
      <c r="FA456" s="109"/>
      <c r="FB456" s="109"/>
      <c r="FC456" s="109"/>
    </row>
    <row r="457" spans="1:159">
      <c r="A457" s="93">
        <f t="shared" si="42"/>
        <v>2</v>
      </c>
      <c r="B457" s="93">
        <f t="shared" si="43"/>
        <v>2</v>
      </c>
      <c r="C457" s="93" t="str">
        <f t="shared" si="44"/>
        <v/>
      </c>
      <c r="D457" s="93" t="str">
        <f t="shared" si="45"/>
        <v/>
      </c>
      <c r="E457" s="93" t="str">
        <f t="shared" si="46"/>
        <v/>
      </c>
      <c r="F457" s="93">
        <f t="shared" si="47"/>
        <v>7.5</v>
      </c>
      <c r="G457" s="112" t="str">
        <f>IF(AND(L457&gt;0,L457&lt;=STATS!$C$22),1,"")</f>
        <v/>
      </c>
      <c r="I457" s="34">
        <v>456</v>
      </c>
      <c r="J457" s="125">
        <v>45.447879999999998</v>
      </c>
      <c r="K457" s="125">
        <v>-92.126570000000001</v>
      </c>
      <c r="L457" s="10">
        <v>7.5</v>
      </c>
      <c r="M457" s="10" t="s">
        <v>150</v>
      </c>
      <c r="Q457" s="17">
        <v>0</v>
      </c>
      <c r="R457" s="17">
        <v>0</v>
      </c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EY457" s="109"/>
      <c r="EZ457" s="109"/>
      <c r="FA457" s="109"/>
      <c r="FB457" s="109"/>
      <c r="FC457" s="109"/>
    </row>
    <row r="458" spans="1:159">
      <c r="A458" s="93">
        <f t="shared" si="42"/>
        <v>2</v>
      </c>
      <c r="B458" s="93">
        <f t="shared" si="43"/>
        <v>2</v>
      </c>
      <c r="C458" s="93" t="str">
        <f t="shared" si="44"/>
        <v/>
      </c>
      <c r="D458" s="93" t="str">
        <f t="shared" si="45"/>
        <v/>
      </c>
      <c r="E458" s="93" t="str">
        <f t="shared" si="46"/>
        <v/>
      </c>
      <c r="F458" s="93">
        <f t="shared" si="47"/>
        <v>8.5</v>
      </c>
      <c r="G458" s="112" t="str">
        <f>IF(AND(L458&gt;0,L458&lt;=STATS!$C$22),1,"")</f>
        <v/>
      </c>
      <c r="I458" s="34">
        <v>457</v>
      </c>
      <c r="J458" s="125">
        <v>45.447569999999999</v>
      </c>
      <c r="K458" s="125">
        <v>-92.126559999999998</v>
      </c>
      <c r="L458" s="10">
        <v>8.5</v>
      </c>
      <c r="M458" s="10" t="s">
        <v>152</v>
      </c>
      <c r="Q458" s="17">
        <v>0</v>
      </c>
      <c r="R458" s="17">
        <v>0</v>
      </c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EY458" s="109"/>
      <c r="EZ458" s="109"/>
      <c r="FA458" s="109"/>
      <c r="FB458" s="109"/>
      <c r="FC458" s="109"/>
    </row>
    <row r="459" spans="1:159">
      <c r="A459" s="93">
        <f t="shared" si="42"/>
        <v>2</v>
      </c>
      <c r="B459" s="93">
        <f t="shared" si="43"/>
        <v>2</v>
      </c>
      <c r="C459" s="93" t="str">
        <f t="shared" si="44"/>
        <v/>
      </c>
      <c r="D459" s="93" t="str">
        <f t="shared" si="45"/>
        <v/>
      </c>
      <c r="E459" s="93" t="str">
        <f t="shared" si="46"/>
        <v/>
      </c>
      <c r="F459" s="93">
        <f t="shared" si="47"/>
        <v>0</v>
      </c>
      <c r="G459" s="112" t="str">
        <f>IF(AND(L459&gt;0,L459&lt;=STATS!$C$22),1,"")</f>
        <v/>
      </c>
      <c r="I459" s="34">
        <v>458</v>
      </c>
      <c r="J459" s="125">
        <v>45.44726</v>
      </c>
      <c r="K459" s="125">
        <v>-92.126549999999995</v>
      </c>
      <c r="Q459" s="17">
        <v>0</v>
      </c>
      <c r="R459" s="17">
        <v>0</v>
      </c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EY459" s="109"/>
      <c r="EZ459" s="109"/>
      <c r="FA459" s="109"/>
      <c r="FB459" s="109"/>
      <c r="FC459" s="109"/>
    </row>
    <row r="460" spans="1:159">
      <c r="A460" s="93">
        <f t="shared" si="42"/>
        <v>2</v>
      </c>
      <c r="B460" s="93">
        <f t="shared" si="43"/>
        <v>2</v>
      </c>
      <c r="C460" s="93" t="str">
        <f t="shared" si="44"/>
        <v/>
      </c>
      <c r="D460" s="93" t="str">
        <f t="shared" si="45"/>
        <v/>
      </c>
      <c r="E460" s="93" t="str">
        <f t="shared" si="46"/>
        <v/>
      </c>
      <c r="F460" s="93">
        <f t="shared" si="47"/>
        <v>0</v>
      </c>
      <c r="G460" s="112" t="str">
        <f>IF(AND(L460&gt;0,L460&lt;=STATS!$C$22),1,"")</f>
        <v/>
      </c>
      <c r="I460" s="34">
        <v>459</v>
      </c>
      <c r="J460" s="125">
        <v>45.446959999999997</v>
      </c>
      <c r="K460" s="125">
        <v>-92.126540000000006</v>
      </c>
      <c r="Q460" s="17">
        <v>0</v>
      </c>
      <c r="R460" s="17">
        <v>0</v>
      </c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EY460" s="109"/>
      <c r="EZ460" s="109"/>
      <c r="FA460" s="109"/>
      <c r="FB460" s="109"/>
      <c r="FC460" s="109"/>
    </row>
    <row r="461" spans="1:159">
      <c r="A461" s="93">
        <f t="shared" si="42"/>
        <v>2</v>
      </c>
      <c r="B461" s="93">
        <f t="shared" si="43"/>
        <v>2</v>
      </c>
      <c r="C461" s="93" t="str">
        <f t="shared" si="44"/>
        <v/>
      </c>
      <c r="D461" s="93" t="str">
        <f t="shared" si="45"/>
        <v/>
      </c>
      <c r="E461" s="93" t="str">
        <f t="shared" si="46"/>
        <v/>
      </c>
      <c r="F461" s="93">
        <f t="shared" si="47"/>
        <v>0</v>
      </c>
      <c r="G461" s="112" t="str">
        <f>IF(AND(L461&gt;0,L461&lt;=STATS!$C$22),1,"")</f>
        <v/>
      </c>
      <c r="I461" s="34">
        <v>460</v>
      </c>
      <c r="J461" s="125">
        <v>45.446649999999998</v>
      </c>
      <c r="K461" s="125">
        <v>-92.126519999999999</v>
      </c>
      <c r="Q461" s="17">
        <v>0</v>
      </c>
      <c r="R461" s="17">
        <v>0</v>
      </c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EY461" s="109"/>
      <c r="EZ461" s="109"/>
      <c r="FA461" s="109"/>
      <c r="FB461" s="109"/>
      <c r="FC461" s="109"/>
    </row>
    <row r="462" spans="1:159">
      <c r="A462" s="93">
        <f t="shared" si="42"/>
        <v>2</v>
      </c>
      <c r="B462" s="93">
        <f t="shared" si="43"/>
        <v>2</v>
      </c>
      <c r="C462" s="93" t="str">
        <f t="shared" si="44"/>
        <v/>
      </c>
      <c r="D462" s="93" t="str">
        <f t="shared" si="45"/>
        <v/>
      </c>
      <c r="E462" s="93" t="str">
        <f t="shared" si="46"/>
        <v/>
      </c>
      <c r="F462" s="93">
        <f t="shared" si="47"/>
        <v>0</v>
      </c>
      <c r="G462" s="112" t="str">
        <f>IF(AND(L462&gt;0,L462&lt;=STATS!$C$22),1,"")</f>
        <v/>
      </c>
      <c r="I462" s="34">
        <v>461</v>
      </c>
      <c r="J462" s="125">
        <v>45.446350000000002</v>
      </c>
      <c r="K462" s="125">
        <v>-92.126509999999996</v>
      </c>
      <c r="Q462" s="17">
        <v>0</v>
      </c>
      <c r="R462" s="17">
        <v>0</v>
      </c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EY462" s="109"/>
      <c r="EZ462" s="109"/>
      <c r="FA462" s="109"/>
      <c r="FB462" s="109"/>
      <c r="FC462" s="109"/>
    </row>
    <row r="463" spans="1:159">
      <c r="A463" s="93">
        <f t="shared" si="42"/>
        <v>2</v>
      </c>
      <c r="B463" s="93">
        <f t="shared" si="43"/>
        <v>2</v>
      </c>
      <c r="C463" s="93" t="str">
        <f t="shared" si="44"/>
        <v/>
      </c>
      <c r="D463" s="93" t="str">
        <f t="shared" si="45"/>
        <v/>
      </c>
      <c r="E463" s="93" t="str">
        <f t="shared" si="46"/>
        <v/>
      </c>
      <c r="F463" s="93">
        <f t="shared" si="47"/>
        <v>0</v>
      </c>
      <c r="G463" s="112" t="str">
        <f>IF(AND(L463&gt;0,L463&lt;=STATS!$C$22),1,"")</f>
        <v/>
      </c>
      <c r="I463" s="34">
        <v>462</v>
      </c>
      <c r="J463" s="125">
        <v>45.446040000000004</v>
      </c>
      <c r="K463" s="125">
        <v>-92.126499999999993</v>
      </c>
      <c r="Q463" s="17">
        <v>0</v>
      </c>
      <c r="R463" s="17">
        <v>0</v>
      </c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EY463" s="109"/>
      <c r="EZ463" s="109"/>
      <c r="FA463" s="109"/>
      <c r="FB463" s="109"/>
      <c r="FC463" s="109"/>
    </row>
    <row r="464" spans="1:159">
      <c r="A464" s="93">
        <f t="shared" si="42"/>
        <v>2</v>
      </c>
      <c r="B464" s="93">
        <f t="shared" si="43"/>
        <v>2</v>
      </c>
      <c r="C464" s="93" t="str">
        <f t="shared" si="44"/>
        <v/>
      </c>
      <c r="D464" s="93" t="str">
        <f t="shared" si="45"/>
        <v/>
      </c>
      <c r="E464" s="93" t="str">
        <f t="shared" si="46"/>
        <v/>
      </c>
      <c r="F464" s="93">
        <f t="shared" si="47"/>
        <v>0</v>
      </c>
      <c r="G464" s="112" t="str">
        <f>IF(AND(L464&gt;0,L464&lt;=STATS!$C$22),1,"")</f>
        <v/>
      </c>
      <c r="I464" s="34">
        <v>463</v>
      </c>
      <c r="J464" s="125">
        <v>45.445740000000001</v>
      </c>
      <c r="K464" s="125">
        <v>-92.126490000000004</v>
      </c>
      <c r="Q464" s="17">
        <v>0</v>
      </c>
      <c r="R464" s="17">
        <v>0</v>
      </c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EY464" s="109"/>
      <c r="EZ464" s="109"/>
      <c r="FA464" s="109"/>
      <c r="FB464" s="109"/>
      <c r="FC464" s="109"/>
    </row>
    <row r="465" spans="1:159">
      <c r="A465" s="93">
        <f t="shared" si="42"/>
        <v>2</v>
      </c>
      <c r="B465" s="93">
        <f t="shared" si="43"/>
        <v>2</v>
      </c>
      <c r="C465" s="93" t="str">
        <f t="shared" si="44"/>
        <v/>
      </c>
      <c r="D465" s="93" t="str">
        <f t="shared" si="45"/>
        <v/>
      </c>
      <c r="E465" s="93" t="str">
        <f t="shared" si="46"/>
        <v/>
      </c>
      <c r="F465" s="93">
        <f t="shared" si="47"/>
        <v>0</v>
      </c>
      <c r="G465" s="112" t="str">
        <f>IF(AND(L465&gt;0,L465&lt;=STATS!$C$22),1,"")</f>
        <v/>
      </c>
      <c r="I465" s="34">
        <v>464</v>
      </c>
      <c r="J465" s="125">
        <v>45.445430000000002</v>
      </c>
      <c r="K465" s="125">
        <v>-92.126480000000001</v>
      </c>
      <c r="Q465" s="17">
        <v>0</v>
      </c>
      <c r="R465" s="17">
        <v>0</v>
      </c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EY465" s="109"/>
      <c r="EZ465" s="109"/>
      <c r="FA465" s="109"/>
      <c r="FB465" s="109"/>
      <c r="FC465" s="109"/>
    </row>
    <row r="466" spans="1:159">
      <c r="A466" s="93">
        <f t="shared" si="42"/>
        <v>2</v>
      </c>
      <c r="B466" s="93">
        <f t="shared" si="43"/>
        <v>2</v>
      </c>
      <c r="C466" s="93" t="str">
        <f t="shared" si="44"/>
        <v/>
      </c>
      <c r="D466" s="93" t="str">
        <f t="shared" si="45"/>
        <v/>
      </c>
      <c r="E466" s="93" t="str">
        <f t="shared" si="46"/>
        <v/>
      </c>
      <c r="F466" s="93">
        <f t="shared" si="47"/>
        <v>0</v>
      </c>
      <c r="G466" s="112" t="str">
        <f>IF(AND(L466&gt;0,L466&lt;=STATS!$C$22),1,"")</f>
        <v/>
      </c>
      <c r="I466" s="34">
        <v>465</v>
      </c>
      <c r="J466" s="125">
        <v>45.445120000000003</v>
      </c>
      <c r="K466" s="125">
        <v>-92.126469999999998</v>
      </c>
      <c r="Q466" s="17">
        <v>0</v>
      </c>
      <c r="R466" s="17">
        <v>0</v>
      </c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EY466" s="109"/>
      <c r="EZ466" s="109"/>
      <c r="FA466" s="109"/>
      <c r="FB466" s="109"/>
      <c r="FC466" s="109"/>
    </row>
    <row r="467" spans="1:159">
      <c r="A467" s="93">
        <f t="shared" si="42"/>
        <v>2</v>
      </c>
      <c r="B467" s="93">
        <f t="shared" si="43"/>
        <v>2</v>
      </c>
      <c r="C467" s="93" t="str">
        <f t="shared" si="44"/>
        <v/>
      </c>
      <c r="D467" s="93" t="str">
        <f t="shared" si="45"/>
        <v/>
      </c>
      <c r="E467" s="93" t="str">
        <f t="shared" si="46"/>
        <v/>
      </c>
      <c r="F467" s="93">
        <f t="shared" si="47"/>
        <v>0</v>
      </c>
      <c r="G467" s="112" t="str">
        <f>IF(AND(L467&gt;0,L467&lt;=STATS!$C$22),1,"")</f>
        <v/>
      </c>
      <c r="I467" s="34">
        <v>466</v>
      </c>
      <c r="J467" s="125">
        <v>45.44482</v>
      </c>
      <c r="K467" s="125">
        <v>-92.126459999999994</v>
      </c>
      <c r="Q467" s="17">
        <v>0</v>
      </c>
      <c r="R467" s="17">
        <v>0</v>
      </c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EY467" s="109"/>
      <c r="EZ467" s="109"/>
      <c r="FA467" s="109"/>
      <c r="FB467" s="109"/>
      <c r="FC467" s="109"/>
    </row>
    <row r="468" spans="1:159">
      <c r="A468" s="93">
        <f t="shared" si="42"/>
        <v>2</v>
      </c>
      <c r="B468" s="93">
        <f t="shared" si="43"/>
        <v>2</v>
      </c>
      <c r="C468" s="93" t="str">
        <f t="shared" si="44"/>
        <v/>
      </c>
      <c r="D468" s="93" t="str">
        <f t="shared" si="45"/>
        <v/>
      </c>
      <c r="E468" s="93" t="str">
        <f t="shared" si="46"/>
        <v/>
      </c>
      <c r="F468" s="93">
        <f t="shared" si="47"/>
        <v>0</v>
      </c>
      <c r="G468" s="112" t="str">
        <f>IF(AND(L468&gt;0,L468&lt;=STATS!$C$22),1,"")</f>
        <v/>
      </c>
      <c r="I468" s="34">
        <v>467</v>
      </c>
      <c r="J468" s="125">
        <v>45.444510000000001</v>
      </c>
      <c r="K468" s="125">
        <v>-92.126440000000002</v>
      </c>
      <c r="Q468" s="17">
        <v>0</v>
      </c>
      <c r="R468" s="17">
        <v>0</v>
      </c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EY468" s="109"/>
      <c r="EZ468" s="109"/>
      <c r="FA468" s="109"/>
      <c r="FB468" s="109"/>
      <c r="FC468" s="109"/>
    </row>
    <row r="469" spans="1:159">
      <c r="A469" s="93">
        <f t="shared" si="42"/>
        <v>2</v>
      </c>
      <c r="B469" s="93">
        <f t="shared" si="43"/>
        <v>2</v>
      </c>
      <c r="C469" s="93" t="str">
        <f t="shared" si="44"/>
        <v/>
      </c>
      <c r="D469" s="93" t="str">
        <f t="shared" si="45"/>
        <v/>
      </c>
      <c r="E469" s="93" t="str">
        <f t="shared" si="46"/>
        <v/>
      </c>
      <c r="F469" s="93">
        <f t="shared" si="47"/>
        <v>0</v>
      </c>
      <c r="G469" s="112" t="str">
        <f>IF(AND(L469&gt;0,L469&lt;=STATS!$C$22),1,"")</f>
        <v/>
      </c>
      <c r="I469" s="34">
        <v>468</v>
      </c>
      <c r="J469" s="125">
        <v>45.444209999999998</v>
      </c>
      <c r="K469" s="125">
        <v>-92.126429999999999</v>
      </c>
      <c r="Q469" s="17">
        <v>0</v>
      </c>
      <c r="R469" s="17">
        <v>0</v>
      </c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EY469" s="109"/>
      <c r="EZ469" s="109"/>
      <c r="FA469" s="109"/>
      <c r="FB469" s="109"/>
      <c r="FC469" s="109"/>
    </row>
    <row r="470" spans="1:159">
      <c r="A470" s="93">
        <f t="shared" si="42"/>
        <v>2</v>
      </c>
      <c r="B470" s="93">
        <f t="shared" si="43"/>
        <v>2</v>
      </c>
      <c r="C470" s="93" t="str">
        <f t="shared" si="44"/>
        <v/>
      </c>
      <c r="D470" s="93" t="str">
        <f t="shared" si="45"/>
        <v/>
      </c>
      <c r="E470" s="93" t="str">
        <f t="shared" si="46"/>
        <v/>
      </c>
      <c r="F470" s="93">
        <f t="shared" si="47"/>
        <v>13</v>
      </c>
      <c r="G470" s="112" t="str">
        <f>IF(AND(L470&gt;0,L470&lt;=STATS!$C$22),1,"")</f>
        <v/>
      </c>
      <c r="I470" s="34">
        <v>469</v>
      </c>
      <c r="J470" s="125">
        <v>45.443899999999999</v>
      </c>
      <c r="K470" s="125">
        <v>-92.126419999999996</v>
      </c>
      <c r="L470" s="10">
        <v>13</v>
      </c>
      <c r="M470" s="10" t="s">
        <v>152</v>
      </c>
      <c r="Q470" s="17">
        <v>0</v>
      </c>
      <c r="R470" s="17">
        <v>0</v>
      </c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EY470" s="109"/>
      <c r="EZ470" s="109"/>
      <c r="FA470" s="109"/>
      <c r="FB470" s="109"/>
      <c r="FC470" s="109"/>
    </row>
    <row r="471" spans="1:159">
      <c r="A471" s="93">
        <f t="shared" si="42"/>
        <v>2</v>
      </c>
      <c r="B471" s="93">
        <f t="shared" si="43"/>
        <v>2</v>
      </c>
      <c r="C471" s="93" t="str">
        <f t="shared" si="44"/>
        <v/>
      </c>
      <c r="D471" s="93">
        <f t="shared" si="45"/>
        <v>2</v>
      </c>
      <c r="E471" s="93">
        <f t="shared" si="46"/>
        <v>0</v>
      </c>
      <c r="F471" s="93">
        <f t="shared" si="47"/>
        <v>3.5</v>
      </c>
      <c r="G471" s="112">
        <f>IF(AND(L471&gt;0,L471&lt;=STATS!$C$22),1,"")</f>
        <v>1</v>
      </c>
      <c r="I471" s="34">
        <v>470</v>
      </c>
      <c r="J471" s="125">
        <v>45.44359</v>
      </c>
      <c r="K471" s="125">
        <v>-92.126410000000007</v>
      </c>
      <c r="L471" s="10">
        <v>3.5</v>
      </c>
      <c r="M471" s="10" t="s">
        <v>152</v>
      </c>
      <c r="Q471" s="17">
        <v>0</v>
      </c>
      <c r="R471" s="17">
        <v>0</v>
      </c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EY471" s="109"/>
      <c r="EZ471" s="109"/>
      <c r="FA471" s="109"/>
      <c r="FB471" s="109"/>
      <c r="FC471" s="109"/>
    </row>
    <row r="472" spans="1:159">
      <c r="A472" s="93">
        <f t="shared" si="42"/>
        <v>2</v>
      </c>
      <c r="B472" s="93">
        <f t="shared" si="43"/>
        <v>2</v>
      </c>
      <c r="C472" s="93" t="str">
        <f t="shared" si="44"/>
        <v/>
      </c>
      <c r="D472" s="93">
        <f t="shared" si="45"/>
        <v>2</v>
      </c>
      <c r="E472" s="93">
        <f t="shared" si="46"/>
        <v>0</v>
      </c>
      <c r="F472" s="93">
        <f t="shared" si="47"/>
        <v>5</v>
      </c>
      <c r="G472" s="112">
        <f>IF(AND(L472&gt;0,L472&lt;=STATS!$C$22),1,"")</f>
        <v>1</v>
      </c>
      <c r="I472" s="34">
        <v>471</v>
      </c>
      <c r="J472" s="125">
        <v>45.442979999999999</v>
      </c>
      <c r="K472" s="125">
        <v>-92.126390000000001</v>
      </c>
      <c r="L472" s="10">
        <v>5</v>
      </c>
      <c r="M472" s="10" t="s">
        <v>150</v>
      </c>
      <c r="Q472" s="17">
        <v>1</v>
      </c>
      <c r="R472" s="17">
        <v>0</v>
      </c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EY472" s="109"/>
      <c r="EZ472" s="109"/>
      <c r="FA472" s="109"/>
      <c r="FB472" s="109"/>
      <c r="FC472" s="109"/>
    </row>
    <row r="473" spans="1:159">
      <c r="A473" s="93">
        <f t="shared" si="42"/>
        <v>2</v>
      </c>
      <c r="B473" s="93">
        <f t="shared" si="43"/>
        <v>2</v>
      </c>
      <c r="C473" s="93" t="str">
        <f t="shared" si="44"/>
        <v/>
      </c>
      <c r="D473" s="93">
        <f t="shared" si="45"/>
        <v>2</v>
      </c>
      <c r="E473" s="93">
        <f t="shared" si="46"/>
        <v>0</v>
      </c>
      <c r="F473" s="93">
        <f t="shared" si="47"/>
        <v>4</v>
      </c>
      <c r="G473" s="112">
        <f>IF(AND(L473&gt;0,L473&lt;=STATS!$C$22),1,"")</f>
        <v>1</v>
      </c>
      <c r="I473" s="34">
        <v>472</v>
      </c>
      <c r="J473" s="125">
        <v>45.442680000000003</v>
      </c>
      <c r="K473" s="125">
        <v>-92.126379999999997</v>
      </c>
      <c r="L473" s="10">
        <v>4</v>
      </c>
      <c r="M473" s="10" t="s">
        <v>151</v>
      </c>
      <c r="Q473" s="17">
        <v>0</v>
      </c>
      <c r="R473" s="17">
        <v>0</v>
      </c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EY473" s="109"/>
      <c r="EZ473" s="109"/>
      <c r="FA473" s="109"/>
      <c r="FB473" s="109"/>
      <c r="FC473" s="109"/>
    </row>
    <row r="474" spans="1:159">
      <c r="A474" s="93">
        <f t="shared" si="42"/>
        <v>2</v>
      </c>
      <c r="B474" s="93">
        <f t="shared" si="43"/>
        <v>2</v>
      </c>
      <c r="C474" s="93" t="str">
        <f t="shared" si="44"/>
        <v/>
      </c>
      <c r="D474" s="93">
        <f t="shared" si="45"/>
        <v>2</v>
      </c>
      <c r="E474" s="93">
        <f t="shared" si="46"/>
        <v>0</v>
      </c>
      <c r="F474" s="93">
        <f t="shared" si="47"/>
        <v>4</v>
      </c>
      <c r="G474" s="112">
        <f>IF(AND(L474&gt;0,L474&lt;=STATS!$C$22),1,"")</f>
        <v>1</v>
      </c>
      <c r="I474" s="34">
        <v>473</v>
      </c>
      <c r="J474" s="125">
        <v>45.442369999999997</v>
      </c>
      <c r="K474" s="125">
        <v>-92.126360000000005</v>
      </c>
      <c r="L474" s="10">
        <v>4</v>
      </c>
      <c r="M474" s="10" t="s">
        <v>150</v>
      </c>
      <c r="Q474" s="17">
        <v>0</v>
      </c>
      <c r="R474" s="17">
        <v>0</v>
      </c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EY474" s="109"/>
      <c r="EZ474" s="109"/>
      <c r="FA474" s="109"/>
      <c r="FB474" s="109"/>
      <c r="FC474" s="109"/>
    </row>
    <row r="475" spans="1:159">
      <c r="A475" s="93">
        <f t="shared" si="42"/>
        <v>2</v>
      </c>
      <c r="B475" s="93">
        <f t="shared" si="43"/>
        <v>2</v>
      </c>
      <c r="C475" s="93" t="str">
        <f t="shared" si="44"/>
        <v/>
      </c>
      <c r="D475" s="93">
        <f t="shared" si="45"/>
        <v>2</v>
      </c>
      <c r="E475" s="93">
        <f t="shared" si="46"/>
        <v>0</v>
      </c>
      <c r="F475" s="93">
        <f t="shared" si="47"/>
        <v>4</v>
      </c>
      <c r="G475" s="112">
        <f>IF(AND(L475&gt;0,L475&lt;=STATS!$C$22),1,"")</f>
        <v>1</v>
      </c>
      <c r="I475" s="34">
        <v>474</v>
      </c>
      <c r="J475" s="125">
        <v>45.45064</v>
      </c>
      <c r="K475" s="125">
        <v>-92.126239999999996</v>
      </c>
      <c r="L475" s="10">
        <v>4</v>
      </c>
      <c r="M475" s="10" t="s">
        <v>150</v>
      </c>
      <c r="Q475" s="17">
        <v>0</v>
      </c>
      <c r="R475" s="17">
        <v>0</v>
      </c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EY475" s="109"/>
      <c r="EZ475" s="109"/>
      <c r="FA475" s="109"/>
      <c r="FB475" s="109"/>
      <c r="FC475" s="109"/>
    </row>
    <row r="476" spans="1:159">
      <c r="A476" s="93">
        <f t="shared" si="42"/>
        <v>2</v>
      </c>
      <c r="B476" s="93">
        <f t="shared" si="43"/>
        <v>2</v>
      </c>
      <c r="C476" s="93" t="str">
        <f t="shared" si="44"/>
        <v/>
      </c>
      <c r="D476" s="93" t="str">
        <f t="shared" si="45"/>
        <v/>
      </c>
      <c r="E476" s="93" t="str">
        <f t="shared" si="46"/>
        <v/>
      </c>
      <c r="F476" s="93">
        <f t="shared" si="47"/>
        <v>6.5</v>
      </c>
      <c r="G476" s="112" t="str">
        <f>IF(AND(L476&gt;0,L476&lt;=STATS!$C$22),1,"")</f>
        <v/>
      </c>
      <c r="I476" s="34">
        <v>475</v>
      </c>
      <c r="J476" s="125">
        <v>45.450330000000001</v>
      </c>
      <c r="K476" s="125">
        <v>-92.126230000000007</v>
      </c>
      <c r="L476" s="10">
        <v>6.5</v>
      </c>
      <c r="M476" s="10" t="s">
        <v>150</v>
      </c>
      <c r="Q476" s="17">
        <v>0</v>
      </c>
      <c r="R476" s="17">
        <v>0</v>
      </c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EY476" s="109"/>
      <c r="EZ476" s="109"/>
      <c r="FA476" s="109"/>
      <c r="FB476" s="109"/>
      <c r="FC476" s="109"/>
    </row>
    <row r="477" spans="1:159">
      <c r="A477" s="93">
        <f t="shared" si="42"/>
        <v>2</v>
      </c>
      <c r="B477" s="93">
        <f t="shared" si="43"/>
        <v>2</v>
      </c>
      <c r="C477" s="93" t="str">
        <f t="shared" si="44"/>
        <v/>
      </c>
      <c r="D477" s="93" t="str">
        <f t="shared" si="45"/>
        <v/>
      </c>
      <c r="E477" s="93" t="str">
        <f t="shared" si="46"/>
        <v/>
      </c>
      <c r="F477" s="93">
        <f t="shared" si="47"/>
        <v>7</v>
      </c>
      <c r="G477" s="112" t="str">
        <f>IF(AND(L477&gt;0,L477&lt;=STATS!$C$22),1,"")</f>
        <v/>
      </c>
      <c r="I477" s="34">
        <v>476</v>
      </c>
      <c r="J477" s="125">
        <v>45.450029999999998</v>
      </c>
      <c r="K477" s="125">
        <v>-92.126220000000004</v>
      </c>
      <c r="L477" s="10">
        <v>7</v>
      </c>
      <c r="M477" s="10" t="s">
        <v>150</v>
      </c>
      <c r="Q477" s="17">
        <v>0</v>
      </c>
      <c r="R477" s="17">
        <v>0</v>
      </c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EY477" s="109"/>
      <c r="EZ477" s="109"/>
      <c r="FA477" s="109"/>
      <c r="FB477" s="109"/>
      <c r="FC477" s="109"/>
    </row>
    <row r="478" spans="1:159">
      <c r="A478" s="93">
        <f t="shared" si="42"/>
        <v>2</v>
      </c>
      <c r="B478" s="93">
        <f t="shared" si="43"/>
        <v>2</v>
      </c>
      <c r="C478" s="93" t="str">
        <f t="shared" si="44"/>
        <v/>
      </c>
      <c r="D478" s="93" t="str">
        <f t="shared" si="45"/>
        <v/>
      </c>
      <c r="E478" s="93" t="str">
        <f t="shared" si="46"/>
        <v/>
      </c>
      <c r="F478" s="93">
        <f t="shared" si="47"/>
        <v>7.5</v>
      </c>
      <c r="G478" s="112" t="str">
        <f>IF(AND(L478&gt;0,L478&lt;=STATS!$C$22),1,"")</f>
        <v/>
      </c>
      <c r="I478" s="34">
        <v>477</v>
      </c>
      <c r="J478" s="125">
        <v>45.449719999999999</v>
      </c>
      <c r="K478" s="125">
        <v>-92.12621</v>
      </c>
      <c r="L478" s="10">
        <v>7.5</v>
      </c>
      <c r="M478" s="10" t="s">
        <v>150</v>
      </c>
      <c r="Q478" s="17">
        <v>0</v>
      </c>
      <c r="R478" s="17">
        <v>0</v>
      </c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EY478" s="109"/>
      <c r="EZ478" s="109"/>
      <c r="FA478" s="109"/>
      <c r="FB478" s="109"/>
      <c r="FC478" s="109"/>
    </row>
    <row r="479" spans="1:159">
      <c r="A479" s="93">
        <f t="shared" si="42"/>
        <v>2</v>
      </c>
      <c r="B479" s="93">
        <f t="shared" si="43"/>
        <v>2</v>
      </c>
      <c r="C479" s="93" t="str">
        <f t="shared" si="44"/>
        <v/>
      </c>
      <c r="D479" s="93" t="str">
        <f t="shared" si="45"/>
        <v/>
      </c>
      <c r="E479" s="93" t="str">
        <f t="shared" si="46"/>
        <v/>
      </c>
      <c r="F479" s="93">
        <f t="shared" si="47"/>
        <v>9.5</v>
      </c>
      <c r="G479" s="112" t="str">
        <f>IF(AND(L479&gt;0,L479&lt;=STATS!$C$22),1,"")</f>
        <v/>
      </c>
      <c r="I479" s="34">
        <v>478</v>
      </c>
      <c r="J479" s="125">
        <v>45.44941</v>
      </c>
      <c r="K479" s="125">
        <v>-92.126189999999994</v>
      </c>
      <c r="L479" s="10">
        <v>9.5</v>
      </c>
      <c r="M479" s="10" t="s">
        <v>150</v>
      </c>
      <c r="Q479" s="17">
        <v>0</v>
      </c>
      <c r="R479" s="17">
        <v>0</v>
      </c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EY479" s="109"/>
      <c r="EZ479" s="109"/>
      <c r="FA479" s="109"/>
      <c r="FB479" s="109"/>
      <c r="FC479" s="109"/>
    </row>
    <row r="480" spans="1:159">
      <c r="A480" s="93">
        <f t="shared" si="42"/>
        <v>2</v>
      </c>
      <c r="B480" s="93">
        <f t="shared" si="43"/>
        <v>2</v>
      </c>
      <c r="C480" s="93" t="str">
        <f t="shared" si="44"/>
        <v/>
      </c>
      <c r="D480" s="93" t="str">
        <f t="shared" si="45"/>
        <v/>
      </c>
      <c r="E480" s="93" t="str">
        <f t="shared" si="46"/>
        <v/>
      </c>
      <c r="F480" s="93">
        <f t="shared" si="47"/>
        <v>10</v>
      </c>
      <c r="G480" s="112" t="str">
        <f>IF(AND(L480&gt;0,L480&lt;=STATS!$C$22),1,"")</f>
        <v/>
      </c>
      <c r="I480" s="34">
        <v>479</v>
      </c>
      <c r="J480" s="125">
        <v>45.449109999999997</v>
      </c>
      <c r="K480" s="125">
        <v>-92.126180000000005</v>
      </c>
      <c r="L480" s="10">
        <v>10</v>
      </c>
      <c r="M480" s="10" t="s">
        <v>150</v>
      </c>
      <c r="Q480" s="17">
        <v>0</v>
      </c>
      <c r="R480" s="17">
        <v>0</v>
      </c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EY480" s="109"/>
      <c r="EZ480" s="109"/>
      <c r="FA480" s="109"/>
      <c r="FB480" s="109"/>
      <c r="FC480" s="109"/>
    </row>
    <row r="481" spans="1:159">
      <c r="A481" s="93">
        <f t="shared" si="42"/>
        <v>2</v>
      </c>
      <c r="B481" s="93">
        <f t="shared" si="43"/>
        <v>2</v>
      </c>
      <c r="C481" s="93" t="str">
        <f t="shared" si="44"/>
        <v/>
      </c>
      <c r="D481" s="93" t="str">
        <f t="shared" si="45"/>
        <v/>
      </c>
      <c r="E481" s="93" t="str">
        <f t="shared" si="46"/>
        <v/>
      </c>
      <c r="F481" s="93">
        <f t="shared" si="47"/>
        <v>10.5</v>
      </c>
      <c r="G481" s="112" t="str">
        <f>IF(AND(L481&gt;0,L481&lt;=STATS!$C$22),1,"")</f>
        <v/>
      </c>
      <c r="I481" s="34">
        <v>480</v>
      </c>
      <c r="J481" s="125">
        <v>45.448799999999999</v>
      </c>
      <c r="K481" s="125">
        <v>-92.126170000000002</v>
      </c>
      <c r="L481" s="10">
        <v>10.5</v>
      </c>
      <c r="M481" s="10" t="s">
        <v>150</v>
      </c>
      <c r="Q481" s="17">
        <v>0</v>
      </c>
      <c r="R481" s="17">
        <v>0</v>
      </c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EY481" s="109"/>
      <c r="EZ481" s="109"/>
      <c r="FA481" s="109"/>
      <c r="FB481" s="109"/>
      <c r="FC481" s="109"/>
    </row>
    <row r="482" spans="1:159">
      <c r="A482" s="93">
        <f t="shared" si="42"/>
        <v>2</v>
      </c>
      <c r="B482" s="93">
        <f t="shared" si="43"/>
        <v>2</v>
      </c>
      <c r="C482" s="93" t="str">
        <f t="shared" si="44"/>
        <v/>
      </c>
      <c r="D482" s="93" t="str">
        <f t="shared" si="45"/>
        <v/>
      </c>
      <c r="E482" s="93" t="str">
        <f t="shared" si="46"/>
        <v/>
      </c>
      <c r="F482" s="93">
        <f t="shared" si="47"/>
        <v>11</v>
      </c>
      <c r="G482" s="112" t="str">
        <f>IF(AND(L482&gt;0,L482&lt;=STATS!$C$22),1,"")</f>
        <v/>
      </c>
      <c r="I482" s="34">
        <v>481</v>
      </c>
      <c r="J482" s="125">
        <v>45.448500000000003</v>
      </c>
      <c r="K482" s="125">
        <v>-92.126159999999999</v>
      </c>
      <c r="L482" s="10">
        <v>11</v>
      </c>
      <c r="M482" s="10" t="s">
        <v>150</v>
      </c>
      <c r="Q482" s="17">
        <v>0</v>
      </c>
      <c r="R482" s="17">
        <v>0</v>
      </c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EY482" s="109"/>
      <c r="EZ482" s="109"/>
      <c r="FA482" s="109"/>
      <c r="FB482" s="109"/>
      <c r="FC482" s="109"/>
    </row>
    <row r="483" spans="1:159">
      <c r="A483" s="93">
        <f t="shared" si="42"/>
        <v>2</v>
      </c>
      <c r="B483" s="93">
        <f t="shared" si="43"/>
        <v>2</v>
      </c>
      <c r="C483" s="93" t="str">
        <f t="shared" si="44"/>
        <v/>
      </c>
      <c r="D483" s="93" t="str">
        <f t="shared" si="45"/>
        <v/>
      </c>
      <c r="E483" s="93" t="str">
        <f t="shared" si="46"/>
        <v/>
      </c>
      <c r="F483" s="93">
        <f t="shared" si="47"/>
        <v>10.5</v>
      </c>
      <c r="G483" s="112" t="str">
        <f>IF(AND(L483&gt;0,L483&lt;=STATS!$C$22),1,"")</f>
        <v/>
      </c>
      <c r="I483" s="34">
        <v>482</v>
      </c>
      <c r="J483" s="125">
        <v>45.448189999999997</v>
      </c>
      <c r="K483" s="125">
        <v>-92.126149999999996</v>
      </c>
      <c r="L483" s="10">
        <v>10.5</v>
      </c>
      <c r="M483" s="10" t="s">
        <v>150</v>
      </c>
      <c r="Q483" s="17">
        <v>0</v>
      </c>
      <c r="R483" s="17">
        <v>0</v>
      </c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EY483" s="109"/>
      <c r="EZ483" s="109"/>
      <c r="FA483" s="109"/>
      <c r="FB483" s="109"/>
      <c r="FC483" s="109"/>
    </row>
    <row r="484" spans="1:159">
      <c r="A484" s="93">
        <f t="shared" si="42"/>
        <v>2</v>
      </c>
      <c r="B484" s="93">
        <f t="shared" si="43"/>
        <v>2</v>
      </c>
      <c r="C484" s="93" t="str">
        <f t="shared" si="44"/>
        <v/>
      </c>
      <c r="D484" s="93" t="str">
        <f t="shared" si="45"/>
        <v/>
      </c>
      <c r="E484" s="93" t="str">
        <f t="shared" si="46"/>
        <v/>
      </c>
      <c r="F484" s="93">
        <f t="shared" si="47"/>
        <v>11</v>
      </c>
      <c r="G484" s="112" t="str">
        <f>IF(AND(L484&gt;0,L484&lt;=STATS!$C$22),1,"")</f>
        <v/>
      </c>
      <c r="I484" s="34">
        <v>483</v>
      </c>
      <c r="J484" s="125">
        <v>45.447879999999998</v>
      </c>
      <c r="K484" s="125">
        <v>-92.126140000000007</v>
      </c>
      <c r="L484" s="10">
        <v>11</v>
      </c>
      <c r="M484" s="10" t="s">
        <v>150</v>
      </c>
      <c r="Q484" s="17">
        <v>0</v>
      </c>
      <c r="R484" s="17">
        <v>0</v>
      </c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EY484" s="109"/>
      <c r="EZ484" s="109"/>
      <c r="FA484" s="109"/>
      <c r="FB484" s="109"/>
      <c r="FC484" s="109"/>
    </row>
    <row r="485" spans="1:159">
      <c r="A485" s="93">
        <f t="shared" si="42"/>
        <v>2</v>
      </c>
      <c r="B485" s="93">
        <f t="shared" si="43"/>
        <v>2</v>
      </c>
      <c r="C485" s="93" t="str">
        <f t="shared" si="44"/>
        <v/>
      </c>
      <c r="D485" s="93" t="str">
        <f t="shared" si="45"/>
        <v/>
      </c>
      <c r="E485" s="93" t="str">
        <f t="shared" si="46"/>
        <v/>
      </c>
      <c r="F485" s="93">
        <f t="shared" si="47"/>
        <v>8.5</v>
      </c>
      <c r="G485" s="112" t="str">
        <f>IF(AND(L485&gt;0,L485&lt;=STATS!$C$22),1,"")</f>
        <v/>
      </c>
      <c r="I485" s="34">
        <v>484</v>
      </c>
      <c r="J485" s="125">
        <v>45.447580000000002</v>
      </c>
      <c r="K485" s="125">
        <v>-92.12612</v>
      </c>
      <c r="L485" s="10">
        <v>8.5</v>
      </c>
      <c r="M485" s="10" t="s">
        <v>152</v>
      </c>
      <c r="Q485" s="17">
        <v>0</v>
      </c>
      <c r="R485" s="17">
        <v>0</v>
      </c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EY485" s="109"/>
      <c r="EZ485" s="109"/>
      <c r="FA485" s="109"/>
      <c r="FB485" s="109"/>
      <c r="FC485" s="109"/>
    </row>
    <row r="486" spans="1:159">
      <c r="A486" s="93">
        <f t="shared" si="42"/>
        <v>2</v>
      </c>
      <c r="B486" s="93">
        <f t="shared" si="43"/>
        <v>2</v>
      </c>
      <c r="C486" s="93" t="str">
        <f t="shared" si="44"/>
        <v/>
      </c>
      <c r="D486" s="93" t="str">
        <f t="shared" si="45"/>
        <v/>
      </c>
      <c r="E486" s="93" t="str">
        <f t="shared" si="46"/>
        <v/>
      </c>
      <c r="F486" s="93">
        <f t="shared" si="47"/>
        <v>15</v>
      </c>
      <c r="G486" s="112" t="str">
        <f>IF(AND(L486&gt;0,L486&lt;=STATS!$C$22),1,"")</f>
        <v/>
      </c>
      <c r="I486" s="34">
        <v>485</v>
      </c>
      <c r="J486" s="125">
        <v>45.447270000000003</v>
      </c>
      <c r="K486" s="125">
        <v>-92.126109999999997</v>
      </c>
      <c r="L486" s="10">
        <v>15</v>
      </c>
      <c r="M486" s="10" t="s">
        <v>150</v>
      </c>
      <c r="Q486" s="17">
        <v>0</v>
      </c>
      <c r="R486" s="17">
        <v>0</v>
      </c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EY486" s="109"/>
      <c r="EZ486" s="109"/>
      <c r="FA486" s="109"/>
      <c r="FB486" s="109"/>
      <c r="FC486" s="109"/>
    </row>
    <row r="487" spans="1:159">
      <c r="A487" s="93">
        <f t="shared" si="42"/>
        <v>2</v>
      </c>
      <c r="B487" s="93">
        <f t="shared" si="43"/>
        <v>2</v>
      </c>
      <c r="C487" s="93" t="str">
        <f t="shared" si="44"/>
        <v/>
      </c>
      <c r="D487" s="93" t="str">
        <f t="shared" si="45"/>
        <v/>
      </c>
      <c r="E487" s="93" t="str">
        <f t="shared" si="46"/>
        <v/>
      </c>
      <c r="F487" s="93">
        <f t="shared" si="47"/>
        <v>0</v>
      </c>
      <c r="G487" s="112" t="str">
        <f>IF(AND(L487&gt;0,L487&lt;=STATS!$C$22),1,"")</f>
        <v/>
      </c>
      <c r="I487" s="34">
        <v>486</v>
      </c>
      <c r="J487" s="125">
        <v>45.44697</v>
      </c>
      <c r="K487" s="125">
        <v>-92.126099999999994</v>
      </c>
      <c r="Q487" s="17">
        <v>0</v>
      </c>
      <c r="R487" s="17">
        <v>0</v>
      </c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EY487" s="109"/>
      <c r="EZ487" s="109"/>
      <c r="FA487" s="109"/>
      <c r="FB487" s="109"/>
      <c r="FC487" s="109"/>
    </row>
    <row r="488" spans="1:159">
      <c r="A488" s="93">
        <f t="shared" si="42"/>
        <v>2</v>
      </c>
      <c r="B488" s="93">
        <f t="shared" si="43"/>
        <v>2</v>
      </c>
      <c r="C488" s="93" t="str">
        <f t="shared" si="44"/>
        <v/>
      </c>
      <c r="D488" s="93" t="str">
        <f t="shared" si="45"/>
        <v/>
      </c>
      <c r="E488" s="93" t="str">
        <f t="shared" si="46"/>
        <v/>
      </c>
      <c r="F488" s="93">
        <f t="shared" si="47"/>
        <v>0</v>
      </c>
      <c r="G488" s="112" t="str">
        <f>IF(AND(L488&gt;0,L488&lt;=STATS!$C$22),1,"")</f>
        <v/>
      </c>
      <c r="I488" s="34">
        <v>487</v>
      </c>
      <c r="J488" s="125">
        <v>45.446660000000001</v>
      </c>
      <c r="K488" s="125">
        <v>-92.126090000000005</v>
      </c>
      <c r="Q488" s="17">
        <v>0</v>
      </c>
      <c r="R488" s="17">
        <v>0</v>
      </c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EY488" s="109"/>
      <c r="EZ488" s="109"/>
      <c r="FA488" s="109"/>
      <c r="FB488" s="109"/>
      <c r="FC488" s="109"/>
    </row>
    <row r="489" spans="1:159">
      <c r="A489" s="93">
        <f t="shared" si="42"/>
        <v>2</v>
      </c>
      <c r="B489" s="93">
        <f t="shared" si="43"/>
        <v>2</v>
      </c>
      <c r="C489" s="93" t="str">
        <f t="shared" si="44"/>
        <v/>
      </c>
      <c r="D489" s="93" t="str">
        <f t="shared" si="45"/>
        <v/>
      </c>
      <c r="E489" s="93" t="str">
        <f t="shared" si="46"/>
        <v/>
      </c>
      <c r="F489" s="93">
        <f t="shared" si="47"/>
        <v>0</v>
      </c>
      <c r="G489" s="112" t="str">
        <f>IF(AND(L489&gt;0,L489&lt;=STATS!$C$22),1,"")</f>
        <v/>
      </c>
      <c r="I489" s="34">
        <v>488</v>
      </c>
      <c r="J489" s="125">
        <v>45.446359999999999</v>
      </c>
      <c r="K489" s="125">
        <v>-92.126080000000002</v>
      </c>
      <c r="Q489" s="17">
        <v>0</v>
      </c>
      <c r="R489" s="17">
        <v>0</v>
      </c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EY489" s="109"/>
      <c r="EZ489" s="109"/>
      <c r="FA489" s="109"/>
      <c r="FB489" s="109"/>
      <c r="FC489" s="109"/>
    </row>
    <row r="490" spans="1:159">
      <c r="A490" s="93">
        <f t="shared" si="42"/>
        <v>2</v>
      </c>
      <c r="B490" s="93">
        <f t="shared" si="43"/>
        <v>2</v>
      </c>
      <c r="C490" s="93" t="str">
        <f t="shared" si="44"/>
        <v/>
      </c>
      <c r="D490" s="93" t="str">
        <f t="shared" si="45"/>
        <v/>
      </c>
      <c r="E490" s="93" t="str">
        <f t="shared" si="46"/>
        <v/>
      </c>
      <c r="F490" s="93">
        <f t="shared" si="47"/>
        <v>0</v>
      </c>
      <c r="G490" s="112" t="str">
        <f>IF(AND(L490&gt;0,L490&lt;=STATS!$C$22),1,"")</f>
        <v/>
      </c>
      <c r="I490" s="34">
        <v>489</v>
      </c>
      <c r="J490" s="125">
        <v>45.44605</v>
      </c>
      <c r="K490" s="125">
        <v>-92.126069999999999</v>
      </c>
      <c r="Q490" s="17">
        <v>0</v>
      </c>
      <c r="R490" s="17">
        <v>0</v>
      </c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EY490" s="109"/>
      <c r="EZ490" s="109"/>
      <c r="FA490" s="109"/>
      <c r="FB490" s="109"/>
      <c r="FC490" s="109"/>
    </row>
    <row r="491" spans="1:159">
      <c r="A491" s="93">
        <f t="shared" si="42"/>
        <v>2</v>
      </c>
      <c r="B491" s="93">
        <f t="shared" si="43"/>
        <v>2</v>
      </c>
      <c r="C491" s="93" t="str">
        <f t="shared" si="44"/>
        <v/>
      </c>
      <c r="D491" s="93" t="str">
        <f t="shared" si="45"/>
        <v/>
      </c>
      <c r="E491" s="93" t="str">
        <f t="shared" si="46"/>
        <v/>
      </c>
      <c r="F491" s="93">
        <f t="shared" si="47"/>
        <v>0</v>
      </c>
      <c r="G491" s="112" t="str">
        <f>IF(AND(L491&gt;0,L491&lt;=STATS!$C$22),1,"")</f>
        <v/>
      </c>
      <c r="I491" s="34">
        <v>490</v>
      </c>
      <c r="J491" s="125">
        <v>45.445740000000001</v>
      </c>
      <c r="K491" s="125">
        <v>-92.126059999999995</v>
      </c>
      <c r="Q491" s="17">
        <v>0</v>
      </c>
      <c r="R491" s="17">
        <v>0</v>
      </c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EY491" s="109"/>
      <c r="EZ491" s="109"/>
      <c r="FA491" s="109"/>
      <c r="FB491" s="109"/>
      <c r="FC491" s="109"/>
    </row>
    <row r="492" spans="1:159">
      <c r="A492" s="93">
        <f t="shared" si="42"/>
        <v>2</v>
      </c>
      <c r="B492" s="93">
        <f t="shared" si="43"/>
        <v>2</v>
      </c>
      <c r="C492" s="93" t="str">
        <f t="shared" si="44"/>
        <v/>
      </c>
      <c r="D492" s="93" t="str">
        <f t="shared" si="45"/>
        <v/>
      </c>
      <c r="E492" s="93" t="str">
        <f t="shared" si="46"/>
        <v/>
      </c>
      <c r="F492" s="93">
        <f t="shared" si="47"/>
        <v>0</v>
      </c>
      <c r="G492" s="112" t="str">
        <f>IF(AND(L492&gt;0,L492&lt;=STATS!$C$22),1,"")</f>
        <v/>
      </c>
      <c r="I492" s="34">
        <v>491</v>
      </c>
      <c r="J492" s="125">
        <v>45.445439999999998</v>
      </c>
      <c r="K492" s="125">
        <v>-92.126040000000003</v>
      </c>
      <c r="Q492" s="17">
        <v>0</v>
      </c>
      <c r="R492" s="17">
        <v>0</v>
      </c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EY492" s="109"/>
      <c r="EZ492" s="109"/>
      <c r="FA492" s="109"/>
      <c r="FB492" s="109"/>
      <c r="FC492" s="109"/>
    </row>
    <row r="493" spans="1:159">
      <c r="A493" s="93">
        <f t="shared" si="42"/>
        <v>2</v>
      </c>
      <c r="B493" s="93">
        <f t="shared" si="43"/>
        <v>2</v>
      </c>
      <c r="C493" s="93" t="str">
        <f t="shared" si="44"/>
        <v/>
      </c>
      <c r="D493" s="93" t="str">
        <f t="shared" si="45"/>
        <v/>
      </c>
      <c r="E493" s="93" t="str">
        <f t="shared" si="46"/>
        <v/>
      </c>
      <c r="F493" s="93">
        <f t="shared" si="47"/>
        <v>0</v>
      </c>
      <c r="G493" s="112" t="str">
        <f>IF(AND(L493&gt;0,L493&lt;=STATS!$C$22),1,"")</f>
        <v/>
      </c>
      <c r="I493" s="34">
        <v>492</v>
      </c>
      <c r="J493" s="125">
        <v>45.445129999999999</v>
      </c>
      <c r="K493" s="125">
        <v>-92.12603</v>
      </c>
      <c r="Q493" s="17">
        <v>0</v>
      </c>
      <c r="R493" s="17">
        <v>0</v>
      </c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EY493" s="109"/>
      <c r="EZ493" s="109"/>
      <c r="FA493" s="109"/>
      <c r="FB493" s="109"/>
      <c r="FC493" s="109"/>
    </row>
    <row r="494" spans="1:159">
      <c r="A494" s="93">
        <f t="shared" si="42"/>
        <v>2</v>
      </c>
      <c r="B494" s="93">
        <f t="shared" si="43"/>
        <v>2</v>
      </c>
      <c r="C494" s="93" t="str">
        <f t="shared" si="44"/>
        <v/>
      </c>
      <c r="D494" s="93" t="str">
        <f t="shared" si="45"/>
        <v/>
      </c>
      <c r="E494" s="93" t="str">
        <f t="shared" si="46"/>
        <v/>
      </c>
      <c r="F494" s="93">
        <f t="shared" si="47"/>
        <v>0</v>
      </c>
      <c r="G494" s="112" t="str">
        <f>IF(AND(L494&gt;0,L494&lt;=STATS!$C$22),1,"")</f>
        <v/>
      </c>
      <c r="I494" s="34">
        <v>493</v>
      </c>
      <c r="J494" s="125">
        <v>45.444830000000003</v>
      </c>
      <c r="K494" s="125">
        <v>-92.126019999999997</v>
      </c>
      <c r="Q494" s="17">
        <v>0</v>
      </c>
      <c r="R494" s="17">
        <v>0</v>
      </c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EY494" s="109"/>
      <c r="EZ494" s="109"/>
      <c r="FA494" s="109"/>
      <c r="FB494" s="109"/>
      <c r="FC494" s="109"/>
    </row>
    <row r="495" spans="1:159">
      <c r="A495" s="93">
        <f t="shared" si="42"/>
        <v>2</v>
      </c>
      <c r="B495" s="93">
        <f t="shared" si="43"/>
        <v>2</v>
      </c>
      <c r="C495" s="93" t="str">
        <f t="shared" si="44"/>
        <v/>
      </c>
      <c r="D495" s="93" t="str">
        <f t="shared" si="45"/>
        <v/>
      </c>
      <c r="E495" s="93" t="str">
        <f t="shared" si="46"/>
        <v/>
      </c>
      <c r="F495" s="93">
        <f t="shared" si="47"/>
        <v>0</v>
      </c>
      <c r="G495" s="112" t="str">
        <f>IF(AND(L495&gt;0,L495&lt;=STATS!$C$22),1,"")</f>
        <v/>
      </c>
      <c r="I495" s="34">
        <v>494</v>
      </c>
      <c r="J495" s="125">
        <v>45.444519999999997</v>
      </c>
      <c r="K495" s="125">
        <v>-92.126009999999994</v>
      </c>
      <c r="Q495" s="17">
        <v>0</v>
      </c>
      <c r="R495" s="17">
        <v>0</v>
      </c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EY495" s="109"/>
      <c r="EZ495" s="109"/>
      <c r="FA495" s="109"/>
      <c r="FB495" s="109"/>
      <c r="FC495" s="109"/>
    </row>
    <row r="496" spans="1:159">
      <c r="A496" s="93">
        <f t="shared" si="42"/>
        <v>2</v>
      </c>
      <c r="B496" s="93">
        <f t="shared" si="43"/>
        <v>2</v>
      </c>
      <c r="C496" s="93" t="str">
        <f t="shared" si="44"/>
        <v/>
      </c>
      <c r="D496" s="93" t="str">
        <f t="shared" si="45"/>
        <v/>
      </c>
      <c r="E496" s="93" t="str">
        <f t="shared" si="46"/>
        <v/>
      </c>
      <c r="F496" s="93">
        <f t="shared" si="47"/>
        <v>0</v>
      </c>
      <c r="G496" s="112" t="str">
        <f>IF(AND(L496&gt;0,L496&lt;=STATS!$C$22),1,"")</f>
        <v/>
      </c>
      <c r="I496" s="34">
        <v>495</v>
      </c>
      <c r="J496" s="125">
        <v>45.444209999999998</v>
      </c>
      <c r="K496" s="125">
        <v>-92.126000000000005</v>
      </c>
      <c r="Q496" s="17">
        <v>0</v>
      </c>
      <c r="R496" s="17">
        <v>0</v>
      </c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EY496" s="109"/>
      <c r="EZ496" s="109"/>
      <c r="FA496" s="109"/>
      <c r="FB496" s="109"/>
      <c r="FC496" s="109"/>
    </row>
    <row r="497" spans="1:159">
      <c r="A497" s="93">
        <f t="shared" si="42"/>
        <v>2</v>
      </c>
      <c r="B497" s="93">
        <f t="shared" si="43"/>
        <v>2</v>
      </c>
      <c r="C497" s="93" t="str">
        <f t="shared" si="44"/>
        <v/>
      </c>
      <c r="D497" s="93" t="str">
        <f t="shared" si="45"/>
        <v/>
      </c>
      <c r="E497" s="93" t="str">
        <f t="shared" si="46"/>
        <v/>
      </c>
      <c r="F497" s="93">
        <f t="shared" si="47"/>
        <v>15.5</v>
      </c>
      <c r="G497" s="112" t="str">
        <f>IF(AND(L497&gt;0,L497&lt;=STATS!$C$22),1,"")</f>
        <v/>
      </c>
      <c r="I497" s="34">
        <v>496</v>
      </c>
      <c r="J497" s="125">
        <v>45.443910000000002</v>
      </c>
      <c r="K497" s="125">
        <v>-92.125990000000002</v>
      </c>
      <c r="L497" s="10">
        <v>15.5</v>
      </c>
      <c r="M497" s="10" t="s">
        <v>152</v>
      </c>
      <c r="Q497" s="17">
        <v>0</v>
      </c>
      <c r="R497" s="17">
        <v>0</v>
      </c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EY497" s="109"/>
      <c r="EZ497" s="109"/>
      <c r="FA497" s="109"/>
      <c r="FB497" s="109"/>
      <c r="FC497" s="109"/>
    </row>
    <row r="498" spans="1:159">
      <c r="A498" s="93">
        <f t="shared" si="42"/>
        <v>2</v>
      </c>
      <c r="B498" s="93">
        <f t="shared" si="43"/>
        <v>2</v>
      </c>
      <c r="C498" s="93" t="str">
        <f t="shared" si="44"/>
        <v/>
      </c>
      <c r="D498" s="93">
        <f t="shared" si="45"/>
        <v>2</v>
      </c>
      <c r="E498" s="93">
        <f t="shared" si="46"/>
        <v>0</v>
      </c>
      <c r="F498" s="93">
        <f t="shared" si="47"/>
        <v>5</v>
      </c>
      <c r="G498" s="112">
        <f>IF(AND(L498&gt;0,L498&lt;=STATS!$C$22),1,"")</f>
        <v>1</v>
      </c>
      <c r="I498" s="34">
        <v>497</v>
      </c>
      <c r="J498" s="125">
        <v>45.443600000000004</v>
      </c>
      <c r="K498" s="125">
        <v>-92.125979999999998</v>
      </c>
      <c r="L498" s="10">
        <v>5</v>
      </c>
      <c r="M498" s="10" t="s">
        <v>152</v>
      </c>
      <c r="Q498" s="17">
        <v>0</v>
      </c>
      <c r="R498" s="17">
        <v>0</v>
      </c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EY498" s="109"/>
      <c r="EZ498" s="109"/>
      <c r="FA498" s="109"/>
      <c r="FB498" s="109"/>
      <c r="FC498" s="109"/>
    </row>
    <row r="499" spans="1:159">
      <c r="A499" s="93">
        <f t="shared" si="42"/>
        <v>2</v>
      </c>
      <c r="B499" s="93">
        <f t="shared" si="43"/>
        <v>2</v>
      </c>
      <c r="C499" s="93" t="str">
        <f t="shared" si="44"/>
        <v/>
      </c>
      <c r="D499" s="93">
        <f t="shared" si="45"/>
        <v>2</v>
      </c>
      <c r="E499" s="93">
        <f t="shared" si="46"/>
        <v>0</v>
      </c>
      <c r="F499" s="93">
        <f t="shared" si="47"/>
        <v>3.5</v>
      </c>
      <c r="G499" s="112">
        <f>IF(AND(L499&gt;0,L499&lt;=STATS!$C$22),1,"")</f>
        <v>1</v>
      </c>
      <c r="I499" s="34">
        <v>498</v>
      </c>
      <c r="J499" s="125">
        <v>45.442990000000002</v>
      </c>
      <c r="K499" s="125">
        <v>-92.125950000000003</v>
      </c>
      <c r="L499" s="10">
        <v>3.5</v>
      </c>
      <c r="M499" s="10" t="s">
        <v>150</v>
      </c>
      <c r="Q499" s="17">
        <v>0</v>
      </c>
      <c r="R499" s="17">
        <v>0</v>
      </c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EY499" s="109"/>
      <c r="EZ499" s="109"/>
      <c r="FA499" s="109"/>
      <c r="FB499" s="109"/>
      <c r="FC499" s="109"/>
    </row>
    <row r="500" spans="1:159">
      <c r="A500" s="93">
        <f t="shared" si="42"/>
        <v>2</v>
      </c>
      <c r="B500" s="93">
        <f t="shared" si="43"/>
        <v>2</v>
      </c>
      <c r="C500" s="93" t="str">
        <f t="shared" si="44"/>
        <v/>
      </c>
      <c r="D500" s="93">
        <f t="shared" si="45"/>
        <v>2</v>
      </c>
      <c r="E500" s="93">
        <f t="shared" si="46"/>
        <v>0</v>
      </c>
      <c r="F500" s="93">
        <f t="shared" si="47"/>
        <v>3.5</v>
      </c>
      <c r="G500" s="112">
        <f>IF(AND(L500&gt;0,L500&lt;=STATS!$C$22),1,"")</f>
        <v>1</v>
      </c>
      <c r="I500" s="34">
        <v>499</v>
      </c>
      <c r="J500" s="125">
        <v>45.442689999999999</v>
      </c>
      <c r="K500" s="125">
        <v>-92.12594</v>
      </c>
      <c r="L500" s="10">
        <v>3.5</v>
      </c>
      <c r="M500" s="10" t="s">
        <v>150</v>
      </c>
      <c r="Q500" s="17">
        <v>0</v>
      </c>
      <c r="R500" s="17">
        <v>0</v>
      </c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EY500" s="109"/>
      <c r="EZ500" s="109"/>
      <c r="FA500" s="109"/>
      <c r="FB500" s="109"/>
      <c r="FC500" s="109"/>
    </row>
    <row r="501" spans="1:159">
      <c r="A501" s="93">
        <f t="shared" si="42"/>
        <v>2</v>
      </c>
      <c r="B501" s="93">
        <f t="shared" si="43"/>
        <v>2</v>
      </c>
      <c r="C501" s="93" t="str">
        <f t="shared" si="44"/>
        <v/>
      </c>
      <c r="D501" s="93">
        <f t="shared" si="45"/>
        <v>2</v>
      </c>
      <c r="E501" s="93">
        <f t="shared" si="46"/>
        <v>0</v>
      </c>
      <c r="F501" s="93">
        <f t="shared" si="47"/>
        <v>4.5</v>
      </c>
      <c r="G501" s="112">
        <f>IF(AND(L501&gt;0,L501&lt;=STATS!$C$22),1,"")</f>
        <v>1</v>
      </c>
      <c r="I501" s="34">
        <v>500</v>
      </c>
      <c r="J501" s="125">
        <v>45.450650000000003</v>
      </c>
      <c r="K501" s="125">
        <v>-92.125810000000001</v>
      </c>
      <c r="L501" s="10">
        <v>4.5</v>
      </c>
      <c r="M501" s="10" t="s">
        <v>150</v>
      </c>
      <c r="Q501" s="17">
        <v>0</v>
      </c>
      <c r="R501" s="17">
        <v>0</v>
      </c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EY501" s="109"/>
      <c r="EZ501" s="109"/>
      <c r="FA501" s="109"/>
      <c r="FB501" s="109"/>
      <c r="FC501" s="109"/>
    </row>
    <row r="502" spans="1:159">
      <c r="A502" s="93">
        <f t="shared" si="42"/>
        <v>2</v>
      </c>
      <c r="B502" s="93">
        <f t="shared" si="43"/>
        <v>2</v>
      </c>
      <c r="C502" s="93" t="str">
        <f t="shared" si="44"/>
        <v/>
      </c>
      <c r="D502" s="93" t="str">
        <f t="shared" si="45"/>
        <v/>
      </c>
      <c r="E502" s="93" t="str">
        <f t="shared" si="46"/>
        <v/>
      </c>
      <c r="F502" s="93">
        <f t="shared" si="47"/>
        <v>6.5</v>
      </c>
      <c r="G502" s="112" t="str">
        <f>IF(AND(L502&gt;0,L502&lt;=STATS!$C$22),1,"")</f>
        <v/>
      </c>
      <c r="I502" s="34">
        <v>501</v>
      </c>
      <c r="J502" s="125">
        <v>45.450339999999997</v>
      </c>
      <c r="K502" s="125">
        <v>-92.125789999999995</v>
      </c>
      <c r="L502" s="10">
        <v>6.5</v>
      </c>
      <c r="M502" s="10" t="s">
        <v>150</v>
      </c>
      <c r="Q502" s="17">
        <v>0</v>
      </c>
      <c r="R502" s="17">
        <v>0</v>
      </c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EY502" s="109"/>
      <c r="EZ502" s="109"/>
      <c r="FA502" s="109"/>
      <c r="FB502" s="109"/>
      <c r="FC502" s="109"/>
    </row>
    <row r="503" spans="1:159">
      <c r="A503" s="93">
        <f t="shared" si="42"/>
        <v>2</v>
      </c>
      <c r="B503" s="93">
        <f t="shared" si="43"/>
        <v>2</v>
      </c>
      <c r="C503" s="93" t="str">
        <f t="shared" si="44"/>
        <v/>
      </c>
      <c r="D503" s="93" t="str">
        <f t="shared" si="45"/>
        <v/>
      </c>
      <c r="E503" s="93" t="str">
        <f t="shared" si="46"/>
        <v/>
      </c>
      <c r="F503" s="93">
        <f t="shared" si="47"/>
        <v>7</v>
      </c>
      <c r="G503" s="112" t="str">
        <f>IF(AND(L503&gt;0,L503&lt;=STATS!$C$22),1,"")</f>
        <v/>
      </c>
      <c r="I503" s="34">
        <v>502</v>
      </c>
      <c r="J503" s="125">
        <v>45.450029999999998</v>
      </c>
      <c r="K503" s="125">
        <v>-92.125780000000006</v>
      </c>
      <c r="L503" s="10">
        <v>7</v>
      </c>
      <c r="M503" s="10" t="s">
        <v>151</v>
      </c>
      <c r="Q503" s="17">
        <v>0</v>
      </c>
      <c r="R503" s="17">
        <v>0</v>
      </c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EY503" s="109"/>
      <c r="EZ503" s="109"/>
      <c r="FA503" s="109"/>
      <c r="FB503" s="109"/>
      <c r="FC503" s="109"/>
    </row>
    <row r="504" spans="1:159">
      <c r="A504" s="93">
        <f t="shared" si="42"/>
        <v>2</v>
      </c>
      <c r="B504" s="93">
        <f t="shared" si="43"/>
        <v>2</v>
      </c>
      <c r="C504" s="93" t="str">
        <f t="shared" si="44"/>
        <v/>
      </c>
      <c r="D504" s="93" t="str">
        <f t="shared" si="45"/>
        <v/>
      </c>
      <c r="E504" s="93" t="str">
        <f t="shared" si="46"/>
        <v/>
      </c>
      <c r="F504" s="93">
        <f t="shared" si="47"/>
        <v>8</v>
      </c>
      <c r="G504" s="112" t="str">
        <f>IF(AND(L504&gt;0,L504&lt;=STATS!$C$22),1,"")</f>
        <v/>
      </c>
      <c r="I504" s="34">
        <v>503</v>
      </c>
      <c r="J504" s="125">
        <v>45.449730000000002</v>
      </c>
      <c r="K504" s="125">
        <v>-92.125770000000003</v>
      </c>
      <c r="L504" s="10">
        <v>8</v>
      </c>
      <c r="M504" s="10" t="s">
        <v>150</v>
      </c>
      <c r="Q504" s="17">
        <v>0</v>
      </c>
      <c r="R504" s="17">
        <v>0</v>
      </c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EY504" s="109"/>
      <c r="EZ504" s="109"/>
      <c r="FA504" s="109"/>
      <c r="FB504" s="109"/>
      <c r="FC504" s="109"/>
    </row>
    <row r="505" spans="1:159">
      <c r="A505" s="93">
        <f t="shared" si="42"/>
        <v>2</v>
      </c>
      <c r="B505" s="93">
        <f t="shared" si="43"/>
        <v>2</v>
      </c>
      <c r="C505" s="93" t="str">
        <f t="shared" si="44"/>
        <v/>
      </c>
      <c r="D505" s="93" t="str">
        <f t="shared" si="45"/>
        <v/>
      </c>
      <c r="E505" s="93" t="str">
        <f t="shared" si="46"/>
        <v/>
      </c>
      <c r="F505" s="93">
        <f t="shared" si="47"/>
        <v>9</v>
      </c>
      <c r="G505" s="112" t="str">
        <f>IF(AND(L505&gt;0,L505&lt;=STATS!$C$22),1,"")</f>
        <v/>
      </c>
      <c r="I505" s="34">
        <v>504</v>
      </c>
      <c r="J505" s="125">
        <v>45.449420000000003</v>
      </c>
      <c r="K505" s="125">
        <v>-92.12576</v>
      </c>
      <c r="L505" s="10">
        <v>9</v>
      </c>
      <c r="M505" s="10" t="s">
        <v>150</v>
      </c>
      <c r="Q505" s="17">
        <v>0</v>
      </c>
      <c r="R505" s="17">
        <v>0</v>
      </c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EY505" s="109"/>
      <c r="EZ505" s="109"/>
      <c r="FA505" s="109"/>
      <c r="FB505" s="109"/>
      <c r="FC505" s="109"/>
    </row>
    <row r="506" spans="1:159">
      <c r="A506" s="93">
        <f t="shared" si="42"/>
        <v>2</v>
      </c>
      <c r="B506" s="93">
        <f t="shared" si="43"/>
        <v>2</v>
      </c>
      <c r="C506" s="93" t="str">
        <f t="shared" si="44"/>
        <v/>
      </c>
      <c r="D506" s="93" t="str">
        <f t="shared" si="45"/>
        <v/>
      </c>
      <c r="E506" s="93" t="str">
        <f t="shared" si="46"/>
        <v/>
      </c>
      <c r="F506" s="93">
        <f t="shared" si="47"/>
        <v>10.5</v>
      </c>
      <c r="G506" s="112" t="str">
        <f>IF(AND(L506&gt;0,L506&lt;=STATS!$C$22),1,"")</f>
        <v/>
      </c>
      <c r="I506" s="34">
        <v>505</v>
      </c>
      <c r="J506" s="125">
        <v>45.449120000000001</v>
      </c>
      <c r="K506" s="125">
        <v>-92.125749999999996</v>
      </c>
      <c r="L506" s="10">
        <v>10.5</v>
      </c>
      <c r="M506" s="10" t="s">
        <v>150</v>
      </c>
      <c r="Q506" s="17">
        <v>0</v>
      </c>
      <c r="R506" s="17">
        <v>0</v>
      </c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EY506" s="109"/>
      <c r="EZ506" s="109"/>
      <c r="FA506" s="109"/>
      <c r="FB506" s="109"/>
      <c r="FC506" s="109"/>
    </row>
    <row r="507" spans="1:159">
      <c r="A507" s="93">
        <f t="shared" si="42"/>
        <v>2</v>
      </c>
      <c r="B507" s="93">
        <f t="shared" si="43"/>
        <v>2</v>
      </c>
      <c r="C507" s="93" t="str">
        <f t="shared" si="44"/>
        <v/>
      </c>
      <c r="D507" s="93" t="str">
        <f t="shared" si="45"/>
        <v/>
      </c>
      <c r="E507" s="93" t="str">
        <f t="shared" si="46"/>
        <v/>
      </c>
      <c r="F507" s="93">
        <f t="shared" si="47"/>
        <v>10.5</v>
      </c>
      <c r="G507" s="112" t="str">
        <f>IF(AND(L507&gt;0,L507&lt;=STATS!$C$22),1,"")</f>
        <v/>
      </c>
      <c r="I507" s="34">
        <v>506</v>
      </c>
      <c r="J507" s="125">
        <v>45.448810000000002</v>
      </c>
      <c r="K507" s="125">
        <v>-92.125739999999993</v>
      </c>
      <c r="L507" s="10">
        <v>10.5</v>
      </c>
      <c r="M507" s="10" t="s">
        <v>150</v>
      </c>
      <c r="Q507" s="17">
        <v>0</v>
      </c>
      <c r="R507" s="17">
        <v>0</v>
      </c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EY507" s="109"/>
      <c r="EZ507" s="109"/>
      <c r="FA507" s="109"/>
      <c r="FB507" s="109"/>
      <c r="FC507" s="109"/>
    </row>
    <row r="508" spans="1:159">
      <c r="A508" s="93">
        <f t="shared" si="42"/>
        <v>2</v>
      </c>
      <c r="B508" s="93">
        <f t="shared" si="43"/>
        <v>2</v>
      </c>
      <c r="C508" s="93" t="str">
        <f t="shared" si="44"/>
        <v/>
      </c>
      <c r="D508" s="93" t="str">
        <f t="shared" si="45"/>
        <v/>
      </c>
      <c r="E508" s="93" t="str">
        <f t="shared" si="46"/>
        <v/>
      </c>
      <c r="F508" s="93">
        <f t="shared" si="47"/>
        <v>10.5</v>
      </c>
      <c r="G508" s="112" t="str">
        <f>IF(AND(L508&gt;0,L508&lt;=STATS!$C$22),1,"")</f>
        <v/>
      </c>
      <c r="I508" s="34">
        <v>507</v>
      </c>
      <c r="J508" s="125">
        <v>45.448500000000003</v>
      </c>
      <c r="K508" s="125">
        <v>-92.125720000000001</v>
      </c>
      <c r="L508" s="10">
        <v>10.5</v>
      </c>
      <c r="M508" s="10" t="s">
        <v>150</v>
      </c>
      <c r="Q508" s="17">
        <v>0</v>
      </c>
      <c r="R508" s="17">
        <v>0</v>
      </c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EY508" s="109"/>
      <c r="EZ508" s="109"/>
      <c r="FA508" s="109"/>
      <c r="FB508" s="109"/>
      <c r="FC508" s="109"/>
    </row>
    <row r="509" spans="1:159">
      <c r="A509" s="93">
        <f t="shared" si="42"/>
        <v>2</v>
      </c>
      <c r="B509" s="93">
        <f t="shared" si="43"/>
        <v>2</v>
      </c>
      <c r="C509" s="93" t="str">
        <f t="shared" si="44"/>
        <v/>
      </c>
      <c r="D509" s="93" t="str">
        <f t="shared" si="45"/>
        <v/>
      </c>
      <c r="E509" s="93" t="str">
        <f t="shared" si="46"/>
        <v/>
      </c>
      <c r="F509" s="93">
        <f t="shared" si="47"/>
        <v>10.5</v>
      </c>
      <c r="G509" s="112" t="str">
        <f>IF(AND(L509&gt;0,L509&lt;=STATS!$C$22),1,"")</f>
        <v/>
      </c>
      <c r="I509" s="34">
        <v>508</v>
      </c>
      <c r="J509" s="125">
        <v>45.4482</v>
      </c>
      <c r="K509" s="125">
        <v>-92.125709999999998</v>
      </c>
      <c r="L509" s="10">
        <v>10.5</v>
      </c>
      <c r="M509" s="10" t="s">
        <v>150</v>
      </c>
      <c r="Q509" s="17">
        <v>0</v>
      </c>
      <c r="R509" s="17">
        <v>0</v>
      </c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EY509" s="109"/>
      <c r="EZ509" s="109"/>
      <c r="FA509" s="109"/>
      <c r="FB509" s="109"/>
      <c r="FC509" s="109"/>
    </row>
    <row r="510" spans="1:159">
      <c r="A510" s="93">
        <f t="shared" si="42"/>
        <v>2</v>
      </c>
      <c r="B510" s="93">
        <f t="shared" si="43"/>
        <v>2</v>
      </c>
      <c r="C510" s="93" t="str">
        <f t="shared" si="44"/>
        <v/>
      </c>
      <c r="D510" s="93" t="str">
        <f t="shared" si="45"/>
        <v/>
      </c>
      <c r="E510" s="93" t="str">
        <f t="shared" si="46"/>
        <v/>
      </c>
      <c r="F510" s="93">
        <f t="shared" si="47"/>
        <v>12</v>
      </c>
      <c r="G510" s="112" t="str">
        <f>IF(AND(L510&gt;0,L510&lt;=STATS!$C$22),1,"")</f>
        <v/>
      </c>
      <c r="I510" s="34">
        <v>509</v>
      </c>
      <c r="J510" s="125">
        <v>45.447890000000001</v>
      </c>
      <c r="K510" s="125">
        <v>-92.125699999999995</v>
      </c>
      <c r="L510" s="10">
        <v>12</v>
      </c>
      <c r="M510" s="10" t="s">
        <v>150</v>
      </c>
      <c r="Q510" s="17">
        <v>0</v>
      </c>
      <c r="R510" s="17">
        <v>0</v>
      </c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EY510" s="109"/>
      <c r="EZ510" s="109"/>
      <c r="FA510" s="109"/>
      <c r="FB510" s="109"/>
      <c r="FC510" s="109"/>
    </row>
    <row r="511" spans="1:159">
      <c r="A511" s="93">
        <f t="shared" si="42"/>
        <v>2</v>
      </c>
      <c r="B511" s="93">
        <f t="shared" si="43"/>
        <v>2</v>
      </c>
      <c r="C511" s="93" t="str">
        <f t="shared" si="44"/>
        <v/>
      </c>
      <c r="D511" s="93" t="str">
        <f t="shared" si="45"/>
        <v/>
      </c>
      <c r="E511" s="93" t="str">
        <f t="shared" si="46"/>
        <v/>
      </c>
      <c r="F511" s="93">
        <f t="shared" si="47"/>
        <v>16</v>
      </c>
      <c r="G511" s="112" t="str">
        <f>IF(AND(L511&gt;0,L511&lt;=STATS!$C$22),1,"")</f>
        <v/>
      </c>
      <c r="I511" s="34">
        <v>510</v>
      </c>
      <c r="J511" s="125">
        <v>45.447589999999998</v>
      </c>
      <c r="K511" s="125">
        <v>-92.125690000000006</v>
      </c>
      <c r="L511" s="10">
        <v>16</v>
      </c>
      <c r="M511" s="10" t="s">
        <v>150</v>
      </c>
      <c r="Q511" s="17">
        <v>0</v>
      </c>
      <c r="R511" s="17">
        <v>0</v>
      </c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EY511" s="109"/>
      <c r="EZ511" s="109"/>
      <c r="FA511" s="109"/>
      <c r="FB511" s="109"/>
      <c r="FC511" s="109"/>
    </row>
    <row r="512" spans="1:159">
      <c r="A512" s="93">
        <f t="shared" si="42"/>
        <v>2</v>
      </c>
      <c r="B512" s="93">
        <f t="shared" si="43"/>
        <v>2</v>
      </c>
      <c r="C512" s="93" t="str">
        <f t="shared" si="44"/>
        <v/>
      </c>
      <c r="D512" s="93" t="str">
        <f t="shared" si="45"/>
        <v/>
      </c>
      <c r="E512" s="93" t="str">
        <f t="shared" si="46"/>
        <v/>
      </c>
      <c r="F512" s="93">
        <f t="shared" si="47"/>
        <v>0</v>
      </c>
      <c r="G512" s="112" t="str">
        <f>IF(AND(L512&gt;0,L512&lt;=STATS!$C$22),1,"")</f>
        <v/>
      </c>
      <c r="I512" s="34">
        <v>511</v>
      </c>
      <c r="J512" s="125">
        <v>45.447279999999999</v>
      </c>
      <c r="K512" s="125">
        <v>-92.125680000000003</v>
      </c>
      <c r="Q512" s="17">
        <v>0</v>
      </c>
      <c r="R512" s="17">
        <v>0</v>
      </c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EY512" s="109"/>
      <c r="EZ512" s="109"/>
      <c r="FA512" s="109"/>
      <c r="FB512" s="109"/>
      <c r="FC512" s="109"/>
    </row>
    <row r="513" spans="1:159">
      <c r="A513" s="93">
        <f t="shared" si="42"/>
        <v>2</v>
      </c>
      <c r="B513" s="93">
        <f t="shared" si="43"/>
        <v>2</v>
      </c>
      <c r="C513" s="93" t="str">
        <f t="shared" si="44"/>
        <v/>
      </c>
      <c r="D513" s="93" t="str">
        <f t="shared" si="45"/>
        <v/>
      </c>
      <c r="E513" s="93" t="str">
        <f t="shared" si="46"/>
        <v/>
      </c>
      <c r="F513" s="93">
        <f t="shared" si="47"/>
        <v>0</v>
      </c>
      <c r="G513" s="112" t="str">
        <f>IF(AND(L513&gt;0,L513&lt;=STATS!$C$22),1,"")</f>
        <v/>
      </c>
      <c r="I513" s="34">
        <v>512</v>
      </c>
      <c r="J513" s="125">
        <v>45.446980000000003</v>
      </c>
      <c r="K513" s="125">
        <v>-92.12567</v>
      </c>
      <c r="Q513" s="17">
        <v>0</v>
      </c>
      <c r="R513" s="17">
        <v>0</v>
      </c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EY513" s="109"/>
      <c r="EZ513" s="109"/>
      <c r="FA513" s="109"/>
      <c r="FB513" s="109"/>
      <c r="FC513" s="109"/>
    </row>
    <row r="514" spans="1:159">
      <c r="A514" s="93">
        <f t="shared" ref="A514:A577" si="48">COUNT(Q514:EX514,FD514:FL514)</f>
        <v>2</v>
      </c>
      <c r="B514" s="93">
        <f t="shared" ref="B514:B577" si="49">IF(COUNT(Q514:EX514,FD514:FL514)&gt;0,COUNT(Q514:EX514,FD514:FL514),"")</f>
        <v>2</v>
      </c>
      <c r="C514" s="93" t="str">
        <f t="shared" ref="C514:C577" si="50">IF(COUNT(S514:BI514,BK514:BS514,BU514:CA514,CC514:EX514,FD514:FL514)&gt;0,COUNT(S514:BI514,BK514:BS514,BU514:CA514,CC514:EX514,FD514:FL514),"")</f>
        <v/>
      </c>
      <c r="D514" s="93" t="str">
        <f t="shared" ref="D514:D577" si="51">IF(G514=1,COUNT(Q514:EX514,FD514:FL514),"")</f>
        <v/>
      </c>
      <c r="E514" s="93" t="str">
        <f t="shared" ref="E514:E577" si="52">IF(G514=1,COUNT(S514:BI514,BK514:BS514,BU514:CA514,CC514:EX514,FD514:FL514),"")</f>
        <v/>
      </c>
      <c r="F514" s="93">
        <f t="shared" ref="F514:F577" si="53">IF($A514&gt;=1,$L514,"")</f>
        <v>0</v>
      </c>
      <c r="G514" s="112" t="str">
        <f>IF(AND(L514&gt;0,L514&lt;=STATS!$C$22),1,"")</f>
        <v/>
      </c>
      <c r="I514" s="34">
        <v>513</v>
      </c>
      <c r="J514" s="125">
        <v>45.446669999999997</v>
      </c>
      <c r="K514" s="125">
        <v>-92.125659999999996</v>
      </c>
      <c r="Q514" s="17">
        <v>0</v>
      </c>
      <c r="R514" s="17">
        <v>0</v>
      </c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EY514" s="109"/>
      <c r="EZ514" s="109"/>
      <c r="FA514" s="109"/>
      <c r="FB514" s="109"/>
      <c r="FC514" s="109"/>
    </row>
    <row r="515" spans="1:159">
      <c r="A515" s="93">
        <f t="shared" si="48"/>
        <v>2</v>
      </c>
      <c r="B515" s="93">
        <f t="shared" si="49"/>
        <v>2</v>
      </c>
      <c r="C515" s="93" t="str">
        <f t="shared" si="50"/>
        <v/>
      </c>
      <c r="D515" s="93" t="str">
        <f t="shared" si="51"/>
        <v/>
      </c>
      <c r="E515" s="93" t="str">
        <f t="shared" si="52"/>
        <v/>
      </c>
      <c r="F515" s="93">
        <f t="shared" si="53"/>
        <v>0</v>
      </c>
      <c r="G515" s="112" t="str">
        <f>IF(AND(L515&gt;0,L515&lt;=STATS!$C$22),1,"")</f>
        <v/>
      </c>
      <c r="I515" s="34">
        <v>514</v>
      </c>
      <c r="J515" s="125">
        <v>45.446359999999999</v>
      </c>
      <c r="K515" s="125">
        <v>-92.125640000000004</v>
      </c>
      <c r="Q515" s="17">
        <v>0</v>
      </c>
      <c r="R515" s="17">
        <v>0</v>
      </c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EY515" s="109"/>
      <c r="EZ515" s="109"/>
      <c r="FA515" s="109"/>
      <c r="FB515" s="109"/>
      <c r="FC515" s="109"/>
    </row>
    <row r="516" spans="1:159">
      <c r="A516" s="93">
        <f t="shared" si="48"/>
        <v>2</v>
      </c>
      <c r="B516" s="93">
        <f t="shared" si="49"/>
        <v>2</v>
      </c>
      <c r="C516" s="93" t="str">
        <f t="shared" si="50"/>
        <v/>
      </c>
      <c r="D516" s="93" t="str">
        <f t="shared" si="51"/>
        <v/>
      </c>
      <c r="E516" s="93" t="str">
        <f t="shared" si="52"/>
        <v/>
      </c>
      <c r="F516" s="93">
        <f t="shared" si="53"/>
        <v>0</v>
      </c>
      <c r="G516" s="112" t="str">
        <f>IF(AND(L516&gt;0,L516&lt;=STATS!$C$22),1,"")</f>
        <v/>
      </c>
      <c r="I516" s="34">
        <v>515</v>
      </c>
      <c r="J516" s="125">
        <v>45.446060000000003</v>
      </c>
      <c r="K516" s="125">
        <v>-92.125630000000001</v>
      </c>
      <c r="Q516" s="17">
        <v>0</v>
      </c>
      <c r="R516" s="17">
        <v>0</v>
      </c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EY516" s="109"/>
      <c r="EZ516" s="109"/>
      <c r="FA516" s="109"/>
      <c r="FB516" s="109"/>
      <c r="FC516" s="109"/>
    </row>
    <row r="517" spans="1:159">
      <c r="A517" s="93">
        <f t="shared" si="48"/>
        <v>2</v>
      </c>
      <c r="B517" s="93">
        <f t="shared" si="49"/>
        <v>2</v>
      </c>
      <c r="C517" s="93" t="str">
        <f t="shared" si="50"/>
        <v/>
      </c>
      <c r="D517" s="93" t="str">
        <f t="shared" si="51"/>
        <v/>
      </c>
      <c r="E517" s="93" t="str">
        <f t="shared" si="52"/>
        <v/>
      </c>
      <c r="F517" s="93">
        <f t="shared" si="53"/>
        <v>0</v>
      </c>
      <c r="G517" s="112" t="str">
        <f>IF(AND(L517&gt;0,L517&lt;=STATS!$C$22),1,"")</f>
        <v/>
      </c>
      <c r="I517" s="34">
        <v>516</v>
      </c>
      <c r="J517" s="125">
        <v>45.445749999999997</v>
      </c>
      <c r="K517" s="125">
        <v>-92.125619999999998</v>
      </c>
      <c r="Q517" s="17">
        <v>0</v>
      </c>
      <c r="R517" s="17">
        <v>0</v>
      </c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EY517" s="109"/>
      <c r="EZ517" s="109"/>
      <c r="FA517" s="109"/>
      <c r="FB517" s="109"/>
      <c r="FC517" s="109"/>
    </row>
    <row r="518" spans="1:159">
      <c r="A518" s="93">
        <f t="shared" si="48"/>
        <v>2</v>
      </c>
      <c r="B518" s="93">
        <f t="shared" si="49"/>
        <v>2</v>
      </c>
      <c r="C518" s="93" t="str">
        <f t="shared" si="50"/>
        <v/>
      </c>
      <c r="D518" s="93" t="str">
        <f t="shared" si="51"/>
        <v/>
      </c>
      <c r="E518" s="93" t="str">
        <f t="shared" si="52"/>
        <v/>
      </c>
      <c r="F518" s="93">
        <f t="shared" si="53"/>
        <v>0</v>
      </c>
      <c r="G518" s="112" t="str">
        <f>IF(AND(L518&gt;0,L518&lt;=STATS!$C$22),1,"")</f>
        <v/>
      </c>
      <c r="I518" s="34">
        <v>517</v>
      </c>
      <c r="J518" s="125">
        <v>45.445450000000001</v>
      </c>
      <c r="K518" s="125">
        <v>-92.125609999999995</v>
      </c>
      <c r="Q518" s="17">
        <v>0</v>
      </c>
      <c r="R518" s="17">
        <v>0</v>
      </c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EY518" s="109"/>
      <c r="EZ518" s="109"/>
      <c r="FA518" s="109"/>
      <c r="FB518" s="109"/>
      <c r="FC518" s="109"/>
    </row>
    <row r="519" spans="1:159">
      <c r="A519" s="93">
        <f t="shared" si="48"/>
        <v>2</v>
      </c>
      <c r="B519" s="93">
        <f t="shared" si="49"/>
        <v>2</v>
      </c>
      <c r="C519" s="93" t="str">
        <f t="shared" si="50"/>
        <v/>
      </c>
      <c r="D519" s="93" t="str">
        <f t="shared" si="51"/>
        <v/>
      </c>
      <c r="E519" s="93" t="str">
        <f t="shared" si="52"/>
        <v/>
      </c>
      <c r="F519" s="93">
        <f t="shared" si="53"/>
        <v>0</v>
      </c>
      <c r="G519" s="112" t="str">
        <f>IF(AND(L519&gt;0,L519&lt;=STATS!$C$22),1,"")</f>
        <v/>
      </c>
      <c r="I519" s="34">
        <v>518</v>
      </c>
      <c r="J519" s="125">
        <v>45.445140000000002</v>
      </c>
      <c r="K519" s="125">
        <v>-92.125600000000006</v>
      </c>
      <c r="Q519" s="17">
        <v>0</v>
      </c>
      <c r="R519" s="17">
        <v>0</v>
      </c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EY519" s="109"/>
      <c r="EZ519" s="109"/>
      <c r="FA519" s="109"/>
      <c r="FB519" s="109"/>
      <c r="FC519" s="109"/>
    </row>
    <row r="520" spans="1:159">
      <c r="A520" s="93">
        <f t="shared" si="48"/>
        <v>2</v>
      </c>
      <c r="B520" s="93">
        <f t="shared" si="49"/>
        <v>2</v>
      </c>
      <c r="C520" s="93" t="str">
        <f t="shared" si="50"/>
        <v/>
      </c>
      <c r="D520" s="93" t="str">
        <f t="shared" si="51"/>
        <v/>
      </c>
      <c r="E520" s="93" t="str">
        <f t="shared" si="52"/>
        <v/>
      </c>
      <c r="F520" s="93">
        <f t="shared" si="53"/>
        <v>0</v>
      </c>
      <c r="G520" s="112" t="str">
        <f>IF(AND(L520&gt;0,L520&lt;=STATS!$C$22),1,"")</f>
        <v/>
      </c>
      <c r="I520" s="34">
        <v>519</v>
      </c>
      <c r="J520" s="125">
        <v>45.444830000000003</v>
      </c>
      <c r="K520" s="125">
        <v>-92.125590000000003</v>
      </c>
      <c r="Q520" s="17">
        <v>0</v>
      </c>
      <c r="R520" s="17">
        <v>0</v>
      </c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EY520" s="109"/>
      <c r="EZ520" s="109"/>
      <c r="FA520" s="109"/>
      <c r="FB520" s="109"/>
      <c r="FC520" s="109"/>
    </row>
    <row r="521" spans="1:159">
      <c r="A521" s="93">
        <f t="shared" si="48"/>
        <v>2</v>
      </c>
      <c r="B521" s="93">
        <f t="shared" si="49"/>
        <v>2</v>
      </c>
      <c r="C521" s="93" t="str">
        <f t="shared" si="50"/>
        <v/>
      </c>
      <c r="D521" s="93" t="str">
        <f t="shared" si="51"/>
        <v/>
      </c>
      <c r="E521" s="93" t="str">
        <f t="shared" si="52"/>
        <v/>
      </c>
      <c r="F521" s="93">
        <f t="shared" si="53"/>
        <v>0</v>
      </c>
      <c r="G521" s="112" t="str">
        <f>IF(AND(L521&gt;0,L521&lt;=STATS!$C$22),1,"")</f>
        <v/>
      </c>
      <c r="I521" s="34">
        <v>520</v>
      </c>
      <c r="J521" s="125">
        <v>45.44453</v>
      </c>
      <c r="K521" s="125">
        <v>-92.125579999999999</v>
      </c>
      <c r="Q521" s="17">
        <v>0</v>
      </c>
      <c r="R521" s="17">
        <v>0</v>
      </c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EY521" s="109"/>
      <c r="EZ521" s="109"/>
      <c r="FA521" s="109"/>
      <c r="FB521" s="109"/>
      <c r="FC521" s="109"/>
    </row>
    <row r="522" spans="1:159">
      <c r="A522" s="93">
        <f t="shared" si="48"/>
        <v>2</v>
      </c>
      <c r="B522" s="93">
        <f t="shared" si="49"/>
        <v>2</v>
      </c>
      <c r="C522" s="93" t="str">
        <f t="shared" si="50"/>
        <v/>
      </c>
      <c r="D522" s="93" t="str">
        <f t="shared" si="51"/>
        <v/>
      </c>
      <c r="E522" s="93" t="str">
        <f t="shared" si="52"/>
        <v/>
      </c>
      <c r="F522" s="93">
        <f t="shared" si="53"/>
        <v>0</v>
      </c>
      <c r="G522" s="112" t="str">
        <f>IF(AND(L522&gt;0,L522&lt;=STATS!$C$22),1,"")</f>
        <v/>
      </c>
      <c r="I522" s="34">
        <v>521</v>
      </c>
      <c r="J522" s="125">
        <v>45.444220000000001</v>
      </c>
      <c r="K522" s="125">
        <v>-92.125559999999993</v>
      </c>
      <c r="Q522" s="17">
        <v>0</v>
      </c>
      <c r="R522" s="17">
        <v>0</v>
      </c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EY522" s="109"/>
      <c r="EZ522" s="109"/>
      <c r="FA522" s="109"/>
      <c r="FB522" s="109"/>
      <c r="FC522" s="109"/>
    </row>
    <row r="523" spans="1:159">
      <c r="A523" s="93">
        <f t="shared" si="48"/>
        <v>2</v>
      </c>
      <c r="B523" s="93">
        <f t="shared" si="49"/>
        <v>2</v>
      </c>
      <c r="C523" s="93" t="str">
        <f t="shared" si="50"/>
        <v/>
      </c>
      <c r="D523" s="93" t="str">
        <f t="shared" si="51"/>
        <v/>
      </c>
      <c r="E523" s="93" t="str">
        <f t="shared" si="52"/>
        <v/>
      </c>
      <c r="F523" s="93">
        <f t="shared" si="53"/>
        <v>0</v>
      </c>
      <c r="G523" s="112" t="str">
        <f>IF(AND(L523&gt;0,L523&lt;=STATS!$C$22),1,"")</f>
        <v/>
      </c>
      <c r="I523" s="34">
        <v>522</v>
      </c>
      <c r="J523" s="125">
        <v>45.443919999999999</v>
      </c>
      <c r="K523" s="125">
        <v>-92.125550000000004</v>
      </c>
      <c r="Q523" s="17">
        <v>0</v>
      </c>
      <c r="R523" s="17">
        <v>0</v>
      </c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EY523" s="109"/>
      <c r="EZ523" s="109"/>
      <c r="FA523" s="109"/>
      <c r="FB523" s="109"/>
      <c r="FC523" s="109"/>
    </row>
    <row r="524" spans="1:159">
      <c r="A524" s="93">
        <f t="shared" si="48"/>
        <v>2</v>
      </c>
      <c r="B524" s="93">
        <f t="shared" si="49"/>
        <v>2</v>
      </c>
      <c r="C524" s="93" t="str">
        <f t="shared" si="50"/>
        <v/>
      </c>
      <c r="D524" s="93" t="str">
        <f t="shared" si="51"/>
        <v/>
      </c>
      <c r="E524" s="93" t="str">
        <f t="shared" si="52"/>
        <v/>
      </c>
      <c r="F524" s="93">
        <f t="shared" si="53"/>
        <v>6</v>
      </c>
      <c r="G524" s="112" t="str">
        <f>IF(AND(L524&gt;0,L524&lt;=STATS!$C$22),1,"")</f>
        <v/>
      </c>
      <c r="I524" s="34">
        <v>523</v>
      </c>
      <c r="J524" s="125">
        <v>45.44361</v>
      </c>
      <c r="K524" s="125">
        <v>-92.125540000000001</v>
      </c>
      <c r="L524" s="10">
        <v>6</v>
      </c>
      <c r="M524" s="10" t="s">
        <v>152</v>
      </c>
      <c r="Q524" s="17">
        <v>0</v>
      </c>
      <c r="R524" s="17">
        <v>0</v>
      </c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EY524" s="109"/>
      <c r="EZ524" s="109"/>
      <c r="FA524" s="109"/>
      <c r="FB524" s="109"/>
      <c r="FC524" s="109"/>
    </row>
    <row r="525" spans="1:159">
      <c r="A525" s="93">
        <f t="shared" si="48"/>
        <v>2</v>
      </c>
      <c r="B525" s="93">
        <f t="shared" si="49"/>
        <v>2</v>
      </c>
      <c r="C525" s="93" t="str">
        <f t="shared" si="50"/>
        <v/>
      </c>
      <c r="D525" s="93">
        <f t="shared" si="51"/>
        <v>2</v>
      </c>
      <c r="E525" s="93">
        <f t="shared" si="52"/>
        <v>0</v>
      </c>
      <c r="F525" s="93">
        <f t="shared" si="53"/>
        <v>4.5</v>
      </c>
      <c r="G525" s="112">
        <f>IF(AND(L525&gt;0,L525&lt;=STATS!$C$22),1,"")</f>
        <v>1</v>
      </c>
      <c r="I525" s="34">
        <v>524</v>
      </c>
      <c r="J525" s="125">
        <v>45.450650000000003</v>
      </c>
      <c r="K525" s="125">
        <v>-92.125370000000004</v>
      </c>
      <c r="L525" s="10">
        <v>4.5</v>
      </c>
      <c r="M525" s="10" t="s">
        <v>150</v>
      </c>
      <c r="Q525" s="17">
        <v>0</v>
      </c>
      <c r="R525" s="17">
        <v>0</v>
      </c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EY525" s="109"/>
      <c r="EZ525" s="109"/>
      <c r="FA525" s="109"/>
      <c r="FB525" s="109"/>
      <c r="FC525" s="109"/>
    </row>
    <row r="526" spans="1:159">
      <c r="A526" s="93">
        <f t="shared" si="48"/>
        <v>2</v>
      </c>
      <c r="B526" s="93">
        <f t="shared" si="49"/>
        <v>2</v>
      </c>
      <c r="C526" s="93" t="str">
        <f t="shared" si="50"/>
        <v/>
      </c>
      <c r="D526" s="93" t="str">
        <f t="shared" si="51"/>
        <v/>
      </c>
      <c r="E526" s="93" t="str">
        <f t="shared" si="52"/>
        <v/>
      </c>
      <c r="F526" s="93">
        <f t="shared" si="53"/>
        <v>6</v>
      </c>
      <c r="G526" s="112" t="str">
        <f>IF(AND(L526&gt;0,L526&lt;=STATS!$C$22),1,"")</f>
        <v/>
      </c>
      <c r="I526" s="34">
        <v>525</v>
      </c>
      <c r="J526" s="125">
        <v>45.45035</v>
      </c>
      <c r="K526" s="125">
        <v>-92.125360000000001</v>
      </c>
      <c r="L526" s="10">
        <v>6</v>
      </c>
      <c r="M526" s="10" t="s">
        <v>150</v>
      </c>
      <c r="Q526" s="17">
        <v>0</v>
      </c>
      <c r="R526" s="17">
        <v>0</v>
      </c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EY526" s="109"/>
      <c r="EZ526" s="109"/>
      <c r="FA526" s="109"/>
      <c r="FB526" s="109"/>
      <c r="FC526" s="109"/>
    </row>
    <row r="527" spans="1:159">
      <c r="A527" s="93">
        <f t="shared" si="48"/>
        <v>2</v>
      </c>
      <c r="B527" s="93">
        <f t="shared" si="49"/>
        <v>2</v>
      </c>
      <c r="C527" s="93" t="str">
        <f t="shared" si="50"/>
        <v/>
      </c>
      <c r="D527" s="93" t="str">
        <f t="shared" si="51"/>
        <v/>
      </c>
      <c r="E527" s="93" t="str">
        <f t="shared" si="52"/>
        <v/>
      </c>
      <c r="F527" s="93">
        <f t="shared" si="53"/>
        <v>7.5</v>
      </c>
      <c r="G527" s="112" t="str">
        <f>IF(AND(L527&gt;0,L527&lt;=STATS!$C$22),1,"")</f>
        <v/>
      </c>
      <c r="I527" s="34">
        <v>526</v>
      </c>
      <c r="J527" s="125">
        <v>45.450040000000001</v>
      </c>
      <c r="K527" s="125">
        <v>-92.125349999999997</v>
      </c>
      <c r="L527" s="10">
        <v>7.5</v>
      </c>
      <c r="M527" s="10" t="s">
        <v>150</v>
      </c>
      <c r="Q527" s="17">
        <v>0</v>
      </c>
      <c r="R527" s="17">
        <v>0</v>
      </c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EY527" s="109"/>
      <c r="EZ527" s="109"/>
      <c r="FA527" s="109"/>
      <c r="FB527" s="109"/>
      <c r="FC527" s="109"/>
    </row>
    <row r="528" spans="1:159">
      <c r="A528" s="93">
        <f t="shared" si="48"/>
        <v>2</v>
      </c>
      <c r="B528" s="93">
        <f t="shared" si="49"/>
        <v>2</v>
      </c>
      <c r="C528" s="93" t="str">
        <f t="shared" si="50"/>
        <v/>
      </c>
      <c r="D528" s="93" t="str">
        <f t="shared" si="51"/>
        <v/>
      </c>
      <c r="E528" s="93" t="str">
        <f t="shared" si="52"/>
        <v/>
      </c>
      <c r="F528" s="93">
        <f t="shared" si="53"/>
        <v>8</v>
      </c>
      <c r="G528" s="112" t="str">
        <f>IF(AND(L528&gt;0,L528&lt;=STATS!$C$22),1,"")</f>
        <v/>
      </c>
      <c r="I528" s="34">
        <v>527</v>
      </c>
      <c r="J528" s="125">
        <v>45.449739999999998</v>
      </c>
      <c r="K528" s="125">
        <v>-92.125339999999994</v>
      </c>
      <c r="L528" s="10">
        <v>8</v>
      </c>
      <c r="M528" s="10" t="s">
        <v>150</v>
      </c>
      <c r="Q528" s="17">
        <v>0</v>
      </c>
      <c r="R528" s="17">
        <v>0</v>
      </c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EY528" s="109"/>
      <c r="EZ528" s="109"/>
      <c r="FA528" s="109"/>
      <c r="FB528" s="109"/>
      <c r="FC528" s="109"/>
    </row>
    <row r="529" spans="1:159">
      <c r="A529" s="93">
        <f t="shared" si="48"/>
        <v>2</v>
      </c>
      <c r="B529" s="93">
        <f t="shared" si="49"/>
        <v>2</v>
      </c>
      <c r="C529" s="93" t="str">
        <f t="shared" si="50"/>
        <v/>
      </c>
      <c r="D529" s="93" t="str">
        <f t="shared" si="51"/>
        <v/>
      </c>
      <c r="E529" s="93" t="str">
        <f t="shared" si="52"/>
        <v/>
      </c>
      <c r="F529" s="93">
        <f t="shared" si="53"/>
        <v>9</v>
      </c>
      <c r="G529" s="112" t="str">
        <f>IF(AND(L529&gt;0,L529&lt;=STATS!$C$22),1,"")</f>
        <v/>
      </c>
      <c r="I529" s="34">
        <v>528</v>
      </c>
      <c r="J529" s="125">
        <v>45.44943</v>
      </c>
      <c r="K529" s="125">
        <v>-92.125320000000002</v>
      </c>
      <c r="L529" s="10">
        <v>9</v>
      </c>
      <c r="M529" s="10" t="s">
        <v>150</v>
      </c>
      <c r="Q529" s="17">
        <v>0</v>
      </c>
      <c r="R529" s="17">
        <v>0</v>
      </c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EY529" s="109"/>
      <c r="EZ529" s="109"/>
      <c r="FA529" s="109"/>
      <c r="FB529" s="109"/>
      <c r="FC529" s="109"/>
    </row>
    <row r="530" spans="1:159">
      <c r="A530" s="93">
        <f t="shared" si="48"/>
        <v>2</v>
      </c>
      <c r="B530" s="93">
        <f t="shared" si="49"/>
        <v>2</v>
      </c>
      <c r="C530" s="93" t="str">
        <f t="shared" si="50"/>
        <v/>
      </c>
      <c r="D530" s="93" t="str">
        <f t="shared" si="51"/>
        <v/>
      </c>
      <c r="E530" s="93" t="str">
        <f t="shared" si="52"/>
        <v/>
      </c>
      <c r="F530" s="93">
        <f t="shared" si="53"/>
        <v>10</v>
      </c>
      <c r="G530" s="112" t="str">
        <f>IF(AND(L530&gt;0,L530&lt;=STATS!$C$22),1,"")</f>
        <v/>
      </c>
      <c r="I530" s="34">
        <v>529</v>
      </c>
      <c r="J530" s="125">
        <v>45.449120000000001</v>
      </c>
      <c r="K530" s="125">
        <v>-92.125309999999999</v>
      </c>
      <c r="L530" s="10">
        <v>10</v>
      </c>
      <c r="M530" s="10" t="s">
        <v>150</v>
      </c>
      <c r="Q530" s="17">
        <v>0</v>
      </c>
      <c r="R530" s="17">
        <v>0</v>
      </c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EY530" s="109"/>
      <c r="EZ530" s="109"/>
      <c r="FA530" s="109"/>
      <c r="FB530" s="109"/>
      <c r="FC530" s="109"/>
    </row>
    <row r="531" spans="1:159">
      <c r="A531" s="93">
        <f t="shared" si="48"/>
        <v>2</v>
      </c>
      <c r="B531" s="93">
        <f t="shared" si="49"/>
        <v>2</v>
      </c>
      <c r="C531" s="93" t="str">
        <f t="shared" si="50"/>
        <v/>
      </c>
      <c r="D531" s="93" t="str">
        <f t="shared" si="51"/>
        <v/>
      </c>
      <c r="E531" s="93" t="str">
        <f t="shared" si="52"/>
        <v/>
      </c>
      <c r="F531" s="93">
        <f t="shared" si="53"/>
        <v>10</v>
      </c>
      <c r="G531" s="112" t="str">
        <f>IF(AND(L531&gt;0,L531&lt;=STATS!$C$22),1,"")</f>
        <v/>
      </c>
      <c r="I531" s="34">
        <v>530</v>
      </c>
      <c r="J531" s="125">
        <v>45.448819999999998</v>
      </c>
      <c r="K531" s="125">
        <v>-92.125299999999996</v>
      </c>
      <c r="L531" s="10">
        <v>10</v>
      </c>
      <c r="M531" s="10" t="s">
        <v>150</v>
      </c>
      <c r="Q531" s="17">
        <v>0</v>
      </c>
      <c r="R531" s="17">
        <v>0</v>
      </c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EY531" s="109"/>
      <c r="EZ531" s="109"/>
      <c r="FA531" s="109"/>
      <c r="FB531" s="109"/>
      <c r="FC531" s="109"/>
    </row>
    <row r="532" spans="1:159">
      <c r="A532" s="93">
        <f t="shared" si="48"/>
        <v>2</v>
      </c>
      <c r="B532" s="93">
        <f t="shared" si="49"/>
        <v>2</v>
      </c>
      <c r="C532" s="93" t="str">
        <f t="shared" si="50"/>
        <v/>
      </c>
      <c r="D532" s="93" t="str">
        <f t="shared" si="51"/>
        <v/>
      </c>
      <c r="E532" s="93" t="str">
        <f t="shared" si="52"/>
        <v/>
      </c>
      <c r="F532" s="93">
        <f t="shared" si="53"/>
        <v>9.5</v>
      </c>
      <c r="G532" s="112" t="str">
        <f>IF(AND(L532&gt;0,L532&lt;=STATS!$C$22),1,"")</f>
        <v/>
      </c>
      <c r="I532" s="34">
        <v>531</v>
      </c>
      <c r="J532" s="125">
        <v>45.448509999999999</v>
      </c>
      <c r="K532" s="125">
        <v>-92.125290000000007</v>
      </c>
      <c r="L532" s="10">
        <v>9.5</v>
      </c>
      <c r="M532" s="10" t="s">
        <v>150</v>
      </c>
      <c r="Q532" s="17">
        <v>0</v>
      </c>
      <c r="R532" s="17">
        <v>0</v>
      </c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EY532" s="109"/>
      <c r="EZ532" s="109"/>
      <c r="FA532" s="109"/>
      <c r="FB532" s="109"/>
      <c r="FC532" s="109"/>
    </row>
    <row r="533" spans="1:159">
      <c r="A533" s="93">
        <f t="shared" si="48"/>
        <v>2</v>
      </c>
      <c r="B533" s="93">
        <f t="shared" si="49"/>
        <v>2</v>
      </c>
      <c r="C533" s="93" t="str">
        <f t="shared" si="50"/>
        <v/>
      </c>
      <c r="D533" s="93" t="str">
        <f t="shared" si="51"/>
        <v/>
      </c>
      <c r="E533" s="93" t="str">
        <f t="shared" si="52"/>
        <v/>
      </c>
      <c r="F533" s="93">
        <f t="shared" si="53"/>
        <v>10</v>
      </c>
      <c r="G533" s="112" t="str">
        <f>IF(AND(L533&gt;0,L533&lt;=STATS!$C$22),1,"")</f>
        <v/>
      </c>
      <c r="I533" s="34">
        <v>532</v>
      </c>
      <c r="J533" s="125">
        <v>45.448210000000003</v>
      </c>
      <c r="K533" s="125">
        <v>-92.125280000000004</v>
      </c>
      <c r="L533" s="10">
        <v>10</v>
      </c>
      <c r="M533" s="10" t="s">
        <v>150</v>
      </c>
      <c r="Q533" s="17">
        <v>0</v>
      </c>
      <c r="R533" s="17">
        <v>0</v>
      </c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EY533" s="109"/>
      <c r="EZ533" s="109"/>
      <c r="FA533" s="109"/>
      <c r="FB533" s="109"/>
      <c r="FC533" s="109"/>
    </row>
    <row r="534" spans="1:159">
      <c r="A534" s="93">
        <f t="shared" si="48"/>
        <v>2</v>
      </c>
      <c r="B534" s="93">
        <f t="shared" si="49"/>
        <v>2</v>
      </c>
      <c r="C534" s="93" t="str">
        <f t="shared" si="50"/>
        <v/>
      </c>
      <c r="D534" s="93" t="str">
        <f t="shared" si="51"/>
        <v/>
      </c>
      <c r="E534" s="93" t="str">
        <f t="shared" si="52"/>
        <v/>
      </c>
      <c r="F534" s="93">
        <f t="shared" si="53"/>
        <v>12.5</v>
      </c>
      <c r="G534" s="112" t="str">
        <f>IF(AND(L534&gt;0,L534&lt;=STATS!$C$22),1,"")</f>
        <v/>
      </c>
      <c r="I534" s="34">
        <v>533</v>
      </c>
      <c r="J534" s="125">
        <v>45.447899999999997</v>
      </c>
      <c r="K534" s="125">
        <v>-92.12527</v>
      </c>
      <c r="L534" s="10">
        <v>12.5</v>
      </c>
      <c r="M534" s="10" t="s">
        <v>150</v>
      </c>
      <c r="Q534" s="17">
        <v>0</v>
      </c>
      <c r="R534" s="17">
        <v>0</v>
      </c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EY534" s="109"/>
      <c r="EZ534" s="109"/>
      <c r="FA534" s="109"/>
      <c r="FB534" s="109"/>
      <c r="FC534" s="109"/>
    </row>
    <row r="535" spans="1:159">
      <c r="A535" s="93">
        <f t="shared" si="48"/>
        <v>2</v>
      </c>
      <c r="B535" s="93">
        <f t="shared" si="49"/>
        <v>2</v>
      </c>
      <c r="C535" s="93" t="str">
        <f t="shared" si="50"/>
        <v/>
      </c>
      <c r="D535" s="93" t="str">
        <f t="shared" si="51"/>
        <v/>
      </c>
      <c r="E535" s="93" t="str">
        <f t="shared" si="52"/>
        <v/>
      </c>
      <c r="F535" s="93">
        <f t="shared" si="53"/>
        <v>16</v>
      </c>
      <c r="G535" s="112" t="str">
        <f>IF(AND(L535&gt;0,L535&lt;=STATS!$C$22),1,"")</f>
        <v/>
      </c>
      <c r="I535" s="34">
        <v>534</v>
      </c>
      <c r="J535" s="125">
        <v>45.447600000000001</v>
      </c>
      <c r="K535" s="125">
        <v>-92.125259999999997</v>
      </c>
      <c r="L535" s="10">
        <v>16</v>
      </c>
      <c r="M535" s="10" t="s">
        <v>150</v>
      </c>
      <c r="Q535" s="17">
        <v>0</v>
      </c>
      <c r="R535" s="17">
        <v>0</v>
      </c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EY535" s="109"/>
      <c r="EZ535" s="109"/>
      <c r="FA535" s="109"/>
      <c r="FB535" s="109"/>
      <c r="FC535" s="109"/>
    </row>
    <row r="536" spans="1:159">
      <c r="A536" s="93">
        <f t="shared" si="48"/>
        <v>2</v>
      </c>
      <c r="B536" s="93">
        <f t="shared" si="49"/>
        <v>2</v>
      </c>
      <c r="C536" s="93" t="str">
        <f t="shared" si="50"/>
        <v/>
      </c>
      <c r="D536" s="93" t="str">
        <f t="shared" si="51"/>
        <v/>
      </c>
      <c r="E536" s="93" t="str">
        <f t="shared" si="52"/>
        <v/>
      </c>
      <c r="F536" s="93">
        <f t="shared" si="53"/>
        <v>0</v>
      </c>
      <c r="G536" s="112" t="str">
        <f>IF(AND(L536&gt;0,L536&lt;=STATS!$C$22),1,"")</f>
        <v/>
      </c>
      <c r="I536" s="34">
        <v>535</v>
      </c>
      <c r="J536" s="125">
        <v>45.447290000000002</v>
      </c>
      <c r="K536" s="125">
        <v>-92.125240000000005</v>
      </c>
      <c r="Q536" s="17">
        <v>0</v>
      </c>
      <c r="R536" s="17">
        <v>0</v>
      </c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EY536" s="109"/>
      <c r="EZ536" s="109"/>
      <c r="FA536" s="109"/>
      <c r="FB536" s="109"/>
      <c r="FC536" s="109"/>
    </row>
    <row r="537" spans="1:159">
      <c r="A537" s="93">
        <f t="shared" si="48"/>
        <v>2</v>
      </c>
      <c r="B537" s="93">
        <f t="shared" si="49"/>
        <v>2</v>
      </c>
      <c r="C537" s="93" t="str">
        <f t="shared" si="50"/>
        <v/>
      </c>
      <c r="D537" s="93" t="str">
        <f t="shared" si="51"/>
        <v/>
      </c>
      <c r="E537" s="93" t="str">
        <f t="shared" si="52"/>
        <v/>
      </c>
      <c r="F537" s="93">
        <f t="shared" si="53"/>
        <v>0</v>
      </c>
      <c r="G537" s="112" t="str">
        <f>IF(AND(L537&gt;0,L537&lt;=STATS!$C$22),1,"")</f>
        <v/>
      </c>
      <c r="I537" s="34">
        <v>536</v>
      </c>
      <c r="J537" s="125">
        <v>45.446980000000003</v>
      </c>
      <c r="K537" s="125">
        <v>-92.125230000000002</v>
      </c>
      <c r="Q537" s="17">
        <v>0</v>
      </c>
      <c r="R537" s="17">
        <v>0</v>
      </c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EY537" s="109"/>
      <c r="EZ537" s="109"/>
      <c r="FA537" s="109"/>
      <c r="FB537" s="109"/>
      <c r="FC537" s="109"/>
    </row>
    <row r="538" spans="1:159">
      <c r="A538" s="93">
        <f t="shared" si="48"/>
        <v>2</v>
      </c>
      <c r="B538" s="93">
        <f t="shared" si="49"/>
        <v>2</v>
      </c>
      <c r="C538" s="93" t="str">
        <f t="shared" si="50"/>
        <v/>
      </c>
      <c r="D538" s="93" t="str">
        <f t="shared" si="51"/>
        <v/>
      </c>
      <c r="E538" s="93" t="str">
        <f t="shared" si="52"/>
        <v/>
      </c>
      <c r="F538" s="93">
        <f t="shared" si="53"/>
        <v>0</v>
      </c>
      <c r="G538" s="112" t="str">
        <f>IF(AND(L538&gt;0,L538&lt;=STATS!$C$22),1,"")</f>
        <v/>
      </c>
      <c r="I538" s="34">
        <v>537</v>
      </c>
      <c r="J538" s="125">
        <v>45.446680000000001</v>
      </c>
      <c r="K538" s="125">
        <v>-92.125219999999999</v>
      </c>
      <c r="Q538" s="17">
        <v>0</v>
      </c>
      <c r="R538" s="17">
        <v>0</v>
      </c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EY538" s="109"/>
      <c r="EZ538" s="109"/>
      <c r="FA538" s="109"/>
      <c r="FB538" s="109"/>
      <c r="FC538" s="109"/>
    </row>
    <row r="539" spans="1:159">
      <c r="A539" s="93">
        <f t="shared" si="48"/>
        <v>2</v>
      </c>
      <c r="B539" s="93">
        <f t="shared" si="49"/>
        <v>2</v>
      </c>
      <c r="C539" s="93" t="str">
        <f t="shared" si="50"/>
        <v/>
      </c>
      <c r="D539" s="93" t="str">
        <f t="shared" si="51"/>
        <v/>
      </c>
      <c r="E539" s="93" t="str">
        <f t="shared" si="52"/>
        <v/>
      </c>
      <c r="F539" s="93">
        <f t="shared" si="53"/>
        <v>0</v>
      </c>
      <c r="G539" s="112" t="str">
        <f>IF(AND(L539&gt;0,L539&lt;=STATS!$C$22),1,"")</f>
        <v/>
      </c>
      <c r="I539" s="34">
        <v>538</v>
      </c>
      <c r="J539" s="125">
        <v>45.446370000000002</v>
      </c>
      <c r="K539" s="125">
        <v>-92.125209999999996</v>
      </c>
      <c r="Q539" s="17">
        <v>0</v>
      </c>
      <c r="R539" s="17">
        <v>0</v>
      </c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EY539" s="109"/>
      <c r="EZ539" s="109"/>
      <c r="FA539" s="109"/>
      <c r="FB539" s="109"/>
      <c r="FC539" s="109"/>
    </row>
    <row r="540" spans="1:159">
      <c r="A540" s="93">
        <f t="shared" si="48"/>
        <v>2</v>
      </c>
      <c r="B540" s="93">
        <f t="shared" si="49"/>
        <v>2</v>
      </c>
      <c r="C540" s="93" t="str">
        <f t="shared" si="50"/>
        <v/>
      </c>
      <c r="D540" s="93" t="str">
        <f t="shared" si="51"/>
        <v/>
      </c>
      <c r="E540" s="93" t="str">
        <f t="shared" si="52"/>
        <v/>
      </c>
      <c r="F540" s="93">
        <f t="shared" si="53"/>
        <v>0</v>
      </c>
      <c r="G540" s="112" t="str">
        <f>IF(AND(L540&gt;0,L540&lt;=STATS!$C$22),1,"")</f>
        <v/>
      </c>
      <c r="I540" s="34">
        <v>539</v>
      </c>
      <c r="J540" s="125">
        <v>45.446069999999999</v>
      </c>
      <c r="K540" s="125">
        <v>-92.125200000000007</v>
      </c>
      <c r="Q540" s="17">
        <v>0</v>
      </c>
      <c r="R540" s="17">
        <v>0</v>
      </c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EY540" s="109"/>
      <c r="EZ540" s="109"/>
      <c r="FA540" s="109"/>
      <c r="FB540" s="109"/>
      <c r="FC540" s="109"/>
    </row>
    <row r="541" spans="1:159">
      <c r="A541" s="93">
        <f t="shared" si="48"/>
        <v>2</v>
      </c>
      <c r="B541" s="93">
        <f t="shared" si="49"/>
        <v>2</v>
      </c>
      <c r="C541" s="93" t="str">
        <f t="shared" si="50"/>
        <v/>
      </c>
      <c r="D541" s="93" t="str">
        <f t="shared" si="51"/>
        <v/>
      </c>
      <c r="E541" s="93" t="str">
        <f t="shared" si="52"/>
        <v/>
      </c>
      <c r="F541" s="93">
        <f t="shared" si="53"/>
        <v>0</v>
      </c>
      <c r="G541" s="112" t="str">
        <f>IF(AND(L541&gt;0,L541&lt;=STATS!$C$22),1,"")</f>
        <v/>
      </c>
      <c r="I541" s="34">
        <v>540</v>
      </c>
      <c r="J541" s="125">
        <v>45.44576</v>
      </c>
      <c r="K541" s="125">
        <v>-92.125190000000003</v>
      </c>
      <c r="Q541" s="17">
        <v>0</v>
      </c>
      <c r="R541" s="17">
        <v>0</v>
      </c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EY541" s="109"/>
      <c r="EZ541" s="109"/>
      <c r="FA541" s="109"/>
      <c r="FB541" s="109"/>
      <c r="FC541" s="109"/>
    </row>
    <row r="542" spans="1:159">
      <c r="A542" s="93">
        <f t="shared" si="48"/>
        <v>2</v>
      </c>
      <c r="B542" s="93">
        <f t="shared" si="49"/>
        <v>2</v>
      </c>
      <c r="C542" s="93" t="str">
        <f t="shared" si="50"/>
        <v/>
      </c>
      <c r="D542" s="93" t="str">
        <f t="shared" si="51"/>
        <v/>
      </c>
      <c r="E542" s="93" t="str">
        <f t="shared" si="52"/>
        <v/>
      </c>
      <c r="F542" s="93">
        <f t="shared" si="53"/>
        <v>0</v>
      </c>
      <c r="G542" s="112" t="str">
        <f>IF(AND(L542&gt;0,L542&lt;=STATS!$C$22),1,"")</f>
        <v/>
      </c>
      <c r="I542" s="34">
        <v>541</v>
      </c>
      <c r="J542" s="125">
        <v>45.445450000000001</v>
      </c>
      <c r="K542" s="125">
        <v>-92.12518</v>
      </c>
      <c r="Q542" s="17">
        <v>0</v>
      </c>
      <c r="R542" s="17">
        <v>0</v>
      </c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EY542" s="109"/>
      <c r="EZ542" s="109"/>
      <c r="FA542" s="109"/>
      <c r="FB542" s="109"/>
      <c r="FC542" s="109"/>
    </row>
    <row r="543" spans="1:159">
      <c r="A543" s="93">
        <f t="shared" si="48"/>
        <v>2</v>
      </c>
      <c r="B543" s="93">
        <f t="shared" si="49"/>
        <v>2</v>
      </c>
      <c r="C543" s="93" t="str">
        <f t="shared" si="50"/>
        <v/>
      </c>
      <c r="D543" s="93" t="str">
        <f t="shared" si="51"/>
        <v/>
      </c>
      <c r="E543" s="93" t="str">
        <f t="shared" si="52"/>
        <v/>
      </c>
      <c r="F543" s="93">
        <f t="shared" si="53"/>
        <v>0</v>
      </c>
      <c r="G543" s="112" t="str">
        <f>IF(AND(L543&gt;0,L543&lt;=STATS!$C$22),1,"")</f>
        <v/>
      </c>
      <c r="I543" s="34">
        <v>542</v>
      </c>
      <c r="J543" s="125">
        <v>45.445149999999998</v>
      </c>
      <c r="K543" s="125">
        <v>-92.125159999999994</v>
      </c>
      <c r="Q543" s="17">
        <v>0</v>
      </c>
      <c r="R543" s="17">
        <v>0</v>
      </c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EY543" s="109"/>
      <c r="EZ543" s="109"/>
      <c r="FA543" s="109"/>
      <c r="FB543" s="109"/>
      <c r="FC543" s="109"/>
    </row>
    <row r="544" spans="1:159">
      <c r="A544" s="93">
        <f t="shared" si="48"/>
        <v>2</v>
      </c>
      <c r="B544" s="93">
        <f t="shared" si="49"/>
        <v>2</v>
      </c>
      <c r="C544" s="93" t="str">
        <f t="shared" si="50"/>
        <v/>
      </c>
      <c r="D544" s="93" t="str">
        <f t="shared" si="51"/>
        <v/>
      </c>
      <c r="E544" s="93" t="str">
        <f t="shared" si="52"/>
        <v/>
      </c>
      <c r="F544" s="93">
        <f t="shared" si="53"/>
        <v>0</v>
      </c>
      <c r="G544" s="112" t="str">
        <f>IF(AND(L544&gt;0,L544&lt;=STATS!$C$22),1,"")</f>
        <v/>
      </c>
      <c r="I544" s="34">
        <v>543</v>
      </c>
      <c r="J544" s="125">
        <v>45.444839999999999</v>
      </c>
      <c r="K544" s="125">
        <v>-92.125150000000005</v>
      </c>
      <c r="Q544" s="17">
        <v>0</v>
      </c>
      <c r="R544" s="17">
        <v>0</v>
      </c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EY544" s="109"/>
      <c r="EZ544" s="109"/>
      <c r="FA544" s="109"/>
      <c r="FB544" s="109"/>
      <c r="FC544" s="109"/>
    </row>
    <row r="545" spans="1:159">
      <c r="A545" s="93">
        <f t="shared" si="48"/>
        <v>2</v>
      </c>
      <c r="B545" s="93">
        <f t="shared" si="49"/>
        <v>2</v>
      </c>
      <c r="C545" s="93" t="str">
        <f t="shared" si="50"/>
        <v/>
      </c>
      <c r="D545" s="93" t="str">
        <f t="shared" si="51"/>
        <v/>
      </c>
      <c r="E545" s="93" t="str">
        <f t="shared" si="52"/>
        <v/>
      </c>
      <c r="F545" s="93">
        <f t="shared" si="53"/>
        <v>0</v>
      </c>
      <c r="G545" s="112" t="str">
        <f>IF(AND(L545&gt;0,L545&lt;=STATS!$C$22),1,"")</f>
        <v/>
      </c>
      <c r="I545" s="34">
        <v>544</v>
      </c>
      <c r="J545" s="125">
        <v>45.444540000000003</v>
      </c>
      <c r="K545" s="125">
        <v>-92.125140000000002</v>
      </c>
      <c r="Q545" s="17">
        <v>0</v>
      </c>
      <c r="R545" s="17">
        <v>0</v>
      </c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EY545" s="109"/>
      <c r="EZ545" s="109"/>
      <c r="FA545" s="109"/>
      <c r="FB545" s="109"/>
      <c r="FC545" s="109"/>
    </row>
    <row r="546" spans="1:159">
      <c r="A546" s="93">
        <f t="shared" si="48"/>
        <v>2</v>
      </c>
      <c r="B546" s="93">
        <f t="shared" si="49"/>
        <v>2</v>
      </c>
      <c r="C546" s="93" t="str">
        <f t="shared" si="50"/>
        <v/>
      </c>
      <c r="D546" s="93" t="str">
        <f t="shared" si="51"/>
        <v/>
      </c>
      <c r="E546" s="93" t="str">
        <f t="shared" si="52"/>
        <v/>
      </c>
      <c r="F546" s="93">
        <f t="shared" si="53"/>
        <v>0</v>
      </c>
      <c r="G546" s="112" t="str">
        <f>IF(AND(L546&gt;0,L546&lt;=STATS!$C$22),1,"")</f>
        <v/>
      </c>
      <c r="I546" s="34">
        <v>545</v>
      </c>
      <c r="J546" s="125">
        <v>45.444229999999997</v>
      </c>
      <c r="K546" s="125">
        <v>-92.125129999999999</v>
      </c>
      <c r="Q546" s="17">
        <v>0</v>
      </c>
      <c r="R546" s="17">
        <v>0</v>
      </c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EY546" s="109"/>
      <c r="EZ546" s="109"/>
      <c r="FA546" s="109"/>
      <c r="FB546" s="109"/>
      <c r="FC546" s="109"/>
    </row>
    <row r="547" spans="1:159">
      <c r="A547" s="93">
        <f t="shared" si="48"/>
        <v>2</v>
      </c>
      <c r="B547" s="93">
        <f t="shared" si="49"/>
        <v>2</v>
      </c>
      <c r="C547" s="93" t="str">
        <f t="shared" si="50"/>
        <v/>
      </c>
      <c r="D547" s="93" t="str">
        <f t="shared" si="51"/>
        <v/>
      </c>
      <c r="E547" s="93" t="str">
        <f t="shared" si="52"/>
        <v/>
      </c>
      <c r="F547" s="93">
        <f t="shared" si="53"/>
        <v>0</v>
      </c>
      <c r="G547" s="112" t="str">
        <f>IF(AND(L547&gt;0,L547&lt;=STATS!$C$22),1,"")</f>
        <v/>
      </c>
      <c r="I547" s="34">
        <v>546</v>
      </c>
      <c r="J547" s="125">
        <v>45.443930000000002</v>
      </c>
      <c r="K547" s="125">
        <v>-92.125119999999995</v>
      </c>
      <c r="Q547" s="17">
        <v>0</v>
      </c>
      <c r="R547" s="17">
        <v>0</v>
      </c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EY547" s="109"/>
      <c r="EZ547" s="109"/>
      <c r="FA547" s="109"/>
      <c r="FB547" s="109"/>
      <c r="FC547" s="109"/>
    </row>
    <row r="548" spans="1:159">
      <c r="A548" s="93">
        <f t="shared" si="48"/>
        <v>2</v>
      </c>
      <c r="B548" s="93">
        <f t="shared" si="49"/>
        <v>2</v>
      </c>
      <c r="C548" s="93" t="str">
        <f t="shared" si="50"/>
        <v/>
      </c>
      <c r="D548" s="93" t="str">
        <f t="shared" si="51"/>
        <v/>
      </c>
      <c r="E548" s="93" t="str">
        <f t="shared" si="52"/>
        <v/>
      </c>
      <c r="F548" s="93">
        <f t="shared" si="53"/>
        <v>17.5</v>
      </c>
      <c r="G548" s="112" t="str">
        <f>IF(AND(L548&gt;0,L548&lt;=STATS!$C$22),1,"")</f>
        <v/>
      </c>
      <c r="I548" s="34">
        <v>547</v>
      </c>
      <c r="J548" s="125">
        <v>45.443620000000003</v>
      </c>
      <c r="K548" s="125">
        <v>-92.125110000000006</v>
      </c>
      <c r="L548" s="10">
        <v>17.5</v>
      </c>
      <c r="Q548" s="17">
        <v>0</v>
      </c>
      <c r="R548" s="17">
        <v>0</v>
      </c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EY548" s="109"/>
      <c r="EZ548" s="109"/>
      <c r="FA548" s="109"/>
      <c r="FB548" s="109"/>
      <c r="FC548" s="109"/>
    </row>
    <row r="549" spans="1:159">
      <c r="A549" s="93">
        <f t="shared" si="48"/>
        <v>2</v>
      </c>
      <c r="B549" s="93">
        <f t="shared" si="49"/>
        <v>2</v>
      </c>
      <c r="C549" s="93" t="str">
        <f t="shared" si="50"/>
        <v/>
      </c>
      <c r="D549" s="93" t="str">
        <f t="shared" si="51"/>
        <v/>
      </c>
      <c r="E549" s="93" t="str">
        <f t="shared" si="52"/>
        <v/>
      </c>
      <c r="F549" s="93">
        <f t="shared" si="53"/>
        <v>8</v>
      </c>
      <c r="G549" s="112" t="str">
        <f>IF(AND(L549&gt;0,L549&lt;=STATS!$C$22),1,"")</f>
        <v/>
      </c>
      <c r="I549" s="34">
        <v>548</v>
      </c>
      <c r="J549" s="125">
        <v>45.443309999999997</v>
      </c>
      <c r="K549" s="125">
        <v>-92.125100000000003</v>
      </c>
      <c r="L549" s="10">
        <v>8</v>
      </c>
      <c r="M549" s="10" t="s">
        <v>151</v>
      </c>
      <c r="Q549" s="17">
        <v>0</v>
      </c>
      <c r="R549" s="17">
        <v>0</v>
      </c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EY549" s="109"/>
      <c r="EZ549" s="109"/>
      <c r="FA549" s="109"/>
      <c r="FB549" s="109"/>
      <c r="FC549" s="109"/>
    </row>
    <row r="550" spans="1:159">
      <c r="A550" s="93">
        <f t="shared" si="48"/>
        <v>2</v>
      </c>
      <c r="B550" s="93">
        <f t="shared" si="49"/>
        <v>2</v>
      </c>
      <c r="C550" s="93" t="str">
        <f t="shared" si="50"/>
        <v/>
      </c>
      <c r="D550" s="93">
        <f t="shared" si="51"/>
        <v>2</v>
      </c>
      <c r="E550" s="93">
        <f t="shared" si="52"/>
        <v>0</v>
      </c>
      <c r="F550" s="93">
        <f t="shared" si="53"/>
        <v>3.5</v>
      </c>
      <c r="G550" s="112">
        <f>IF(AND(L550&gt;0,L550&lt;=STATS!$C$22),1,"")</f>
        <v>1</v>
      </c>
      <c r="I550" s="34">
        <v>549</v>
      </c>
      <c r="J550" s="125">
        <v>45.450659999999999</v>
      </c>
      <c r="K550" s="125">
        <v>-92.124939999999995</v>
      </c>
      <c r="L550" s="10">
        <v>3.5</v>
      </c>
      <c r="M550" s="10" t="s">
        <v>151</v>
      </c>
      <c r="Q550" s="17">
        <v>0</v>
      </c>
      <c r="R550" s="17">
        <v>0</v>
      </c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EY550" s="109"/>
      <c r="EZ550" s="109"/>
      <c r="FA550" s="109"/>
      <c r="FB550" s="109"/>
      <c r="FC550" s="109"/>
    </row>
    <row r="551" spans="1:159">
      <c r="A551" s="93">
        <f t="shared" si="48"/>
        <v>2</v>
      </c>
      <c r="B551" s="93">
        <f t="shared" si="49"/>
        <v>2</v>
      </c>
      <c r="C551" s="93" t="str">
        <f t="shared" si="50"/>
        <v/>
      </c>
      <c r="D551" s="93">
        <f t="shared" si="51"/>
        <v>2</v>
      </c>
      <c r="E551" s="93">
        <f t="shared" si="52"/>
        <v>0</v>
      </c>
      <c r="F551" s="93">
        <f t="shared" si="53"/>
        <v>5</v>
      </c>
      <c r="G551" s="112">
        <f>IF(AND(L551&gt;0,L551&lt;=STATS!$C$22),1,"")</f>
        <v>1</v>
      </c>
      <c r="I551" s="34">
        <v>550</v>
      </c>
      <c r="J551" s="125">
        <v>45.450360000000003</v>
      </c>
      <c r="K551" s="125">
        <v>-92.124920000000003</v>
      </c>
      <c r="L551" s="10">
        <v>5</v>
      </c>
      <c r="M551" s="10" t="s">
        <v>150</v>
      </c>
      <c r="Q551" s="17">
        <v>0</v>
      </c>
      <c r="R551" s="17">
        <v>0</v>
      </c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EY551" s="109"/>
      <c r="EZ551" s="109"/>
      <c r="FA551" s="109"/>
      <c r="FB551" s="109"/>
      <c r="FC551" s="109"/>
    </row>
    <row r="552" spans="1:159">
      <c r="A552" s="93">
        <f t="shared" si="48"/>
        <v>2</v>
      </c>
      <c r="B552" s="93">
        <f t="shared" si="49"/>
        <v>2</v>
      </c>
      <c r="C552" s="93" t="str">
        <f t="shared" si="50"/>
        <v/>
      </c>
      <c r="D552" s="93" t="str">
        <f t="shared" si="51"/>
        <v/>
      </c>
      <c r="E552" s="93" t="str">
        <f t="shared" si="52"/>
        <v/>
      </c>
      <c r="F552" s="93">
        <f t="shared" si="53"/>
        <v>5.5</v>
      </c>
      <c r="G552" s="112" t="str">
        <f>IF(AND(L552&gt;0,L552&lt;=STATS!$C$22),1,"")</f>
        <v/>
      </c>
      <c r="I552" s="34">
        <v>551</v>
      </c>
      <c r="J552" s="125">
        <v>45.450049999999997</v>
      </c>
      <c r="K552" s="125">
        <v>-92.12491</v>
      </c>
      <c r="L552" s="10">
        <v>5.5</v>
      </c>
      <c r="M552" s="10" t="s">
        <v>150</v>
      </c>
      <c r="Q552" s="17">
        <v>0</v>
      </c>
      <c r="R552" s="17">
        <v>0</v>
      </c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EY552" s="109"/>
      <c r="EZ552" s="109"/>
      <c r="FA552" s="109"/>
      <c r="FB552" s="109"/>
      <c r="FC552" s="109"/>
    </row>
    <row r="553" spans="1:159">
      <c r="A553" s="93">
        <f t="shared" si="48"/>
        <v>2</v>
      </c>
      <c r="B553" s="93">
        <f t="shared" si="49"/>
        <v>2</v>
      </c>
      <c r="C553" s="93" t="str">
        <f t="shared" si="50"/>
        <v/>
      </c>
      <c r="D553" s="93" t="str">
        <f t="shared" si="51"/>
        <v/>
      </c>
      <c r="E553" s="93" t="str">
        <f t="shared" si="52"/>
        <v/>
      </c>
      <c r="F553" s="93">
        <f t="shared" si="53"/>
        <v>7.5</v>
      </c>
      <c r="G553" s="112" t="str">
        <f>IF(AND(L553&gt;0,L553&lt;=STATS!$C$22),1,"")</f>
        <v/>
      </c>
      <c r="I553" s="34">
        <v>552</v>
      </c>
      <c r="J553" s="125">
        <v>45.449440000000003</v>
      </c>
      <c r="K553" s="125">
        <v>-92.124889999999994</v>
      </c>
      <c r="L553" s="10">
        <v>7.5</v>
      </c>
      <c r="M553" s="10" t="s">
        <v>150</v>
      </c>
      <c r="Q553" s="17">
        <v>0</v>
      </c>
      <c r="R553" s="17">
        <v>0</v>
      </c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EY553" s="109"/>
      <c r="EZ553" s="109"/>
      <c r="FA553" s="109"/>
      <c r="FB553" s="109"/>
      <c r="FC553" s="109"/>
    </row>
    <row r="554" spans="1:159">
      <c r="A554" s="93">
        <f t="shared" si="48"/>
        <v>2</v>
      </c>
      <c r="B554" s="93">
        <f t="shared" si="49"/>
        <v>2</v>
      </c>
      <c r="C554" s="93" t="str">
        <f t="shared" si="50"/>
        <v/>
      </c>
      <c r="D554" s="93" t="str">
        <f t="shared" si="51"/>
        <v/>
      </c>
      <c r="E554" s="93" t="str">
        <f t="shared" si="52"/>
        <v/>
      </c>
      <c r="F554" s="93">
        <f t="shared" si="53"/>
        <v>8.5</v>
      </c>
      <c r="G554" s="112" t="str">
        <f>IF(AND(L554&gt;0,L554&lt;=STATS!$C$22),1,"")</f>
        <v/>
      </c>
      <c r="I554" s="34">
        <v>553</v>
      </c>
      <c r="J554" s="125">
        <v>45.449129999999997</v>
      </c>
      <c r="K554" s="125">
        <v>-92.124880000000005</v>
      </c>
      <c r="L554" s="10">
        <v>8.5</v>
      </c>
      <c r="M554" s="10" t="s">
        <v>150</v>
      </c>
      <c r="Q554" s="17">
        <v>0</v>
      </c>
      <c r="R554" s="17">
        <v>0</v>
      </c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EY554" s="109"/>
      <c r="EZ554" s="109"/>
      <c r="FA554" s="109"/>
      <c r="FB554" s="109"/>
      <c r="FC554" s="109"/>
    </row>
    <row r="555" spans="1:159">
      <c r="A555" s="93">
        <f t="shared" si="48"/>
        <v>2</v>
      </c>
      <c r="B555" s="93">
        <f t="shared" si="49"/>
        <v>2</v>
      </c>
      <c r="C555" s="93" t="str">
        <f t="shared" si="50"/>
        <v/>
      </c>
      <c r="D555" s="93">
        <f t="shared" si="51"/>
        <v>2</v>
      </c>
      <c r="E555" s="93">
        <f t="shared" si="52"/>
        <v>0</v>
      </c>
      <c r="F555" s="93">
        <f t="shared" si="53"/>
        <v>3.5</v>
      </c>
      <c r="G555" s="112">
        <f>IF(AND(L555&gt;0,L555&lt;=STATS!$C$22),1,"")</f>
        <v>1</v>
      </c>
      <c r="I555" s="34">
        <v>554</v>
      </c>
      <c r="J555" s="125">
        <v>45.448210000000003</v>
      </c>
      <c r="K555" s="125">
        <v>-92.124840000000006</v>
      </c>
      <c r="L555" s="10">
        <v>3.5</v>
      </c>
      <c r="M555" s="10" t="s">
        <v>151</v>
      </c>
      <c r="Q555" s="17">
        <v>0</v>
      </c>
      <c r="R555" s="17">
        <v>0</v>
      </c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EY555" s="109"/>
      <c r="EZ555" s="109"/>
      <c r="FA555" s="109"/>
      <c r="FB555" s="109"/>
      <c r="FC555" s="109"/>
    </row>
    <row r="556" spans="1:159">
      <c r="A556" s="93">
        <f t="shared" si="48"/>
        <v>2</v>
      </c>
      <c r="B556" s="93">
        <f t="shared" si="49"/>
        <v>2</v>
      </c>
      <c r="C556" s="93" t="str">
        <f t="shared" si="50"/>
        <v/>
      </c>
      <c r="D556" s="93" t="str">
        <f t="shared" si="51"/>
        <v/>
      </c>
      <c r="E556" s="93" t="str">
        <f t="shared" si="52"/>
        <v/>
      </c>
      <c r="F556" s="93">
        <f t="shared" si="53"/>
        <v>8</v>
      </c>
      <c r="G556" s="112" t="str">
        <f>IF(AND(L556&gt;0,L556&lt;=STATS!$C$22),1,"")</f>
        <v/>
      </c>
      <c r="I556" s="34">
        <v>555</v>
      </c>
      <c r="J556" s="125">
        <v>45.44791</v>
      </c>
      <c r="K556" s="125">
        <v>-92.124830000000003</v>
      </c>
      <c r="L556" s="10">
        <v>8</v>
      </c>
      <c r="M556" s="10" t="s">
        <v>152</v>
      </c>
      <c r="Q556" s="17">
        <v>0</v>
      </c>
      <c r="R556" s="17">
        <v>0</v>
      </c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EY556" s="109"/>
      <c r="EZ556" s="109"/>
      <c r="FA556" s="109"/>
      <c r="FB556" s="109"/>
      <c r="FC556" s="109"/>
    </row>
    <row r="557" spans="1:159">
      <c r="A557" s="93">
        <f t="shared" si="48"/>
        <v>2</v>
      </c>
      <c r="B557" s="93">
        <f t="shared" si="49"/>
        <v>2</v>
      </c>
      <c r="C557" s="93" t="str">
        <f t="shared" si="50"/>
        <v/>
      </c>
      <c r="D557" s="93" t="str">
        <f t="shared" si="51"/>
        <v/>
      </c>
      <c r="E557" s="93" t="str">
        <f t="shared" si="52"/>
        <v/>
      </c>
      <c r="F557" s="93">
        <f t="shared" si="53"/>
        <v>12</v>
      </c>
      <c r="G557" s="112" t="str">
        <f>IF(AND(L557&gt;0,L557&lt;=STATS!$C$22),1,"")</f>
        <v/>
      </c>
      <c r="I557" s="34">
        <v>556</v>
      </c>
      <c r="J557" s="125">
        <v>45.447600000000001</v>
      </c>
      <c r="K557" s="125">
        <v>-92.12482</v>
      </c>
      <c r="L557" s="10">
        <v>12</v>
      </c>
      <c r="M557" s="10" t="s">
        <v>150</v>
      </c>
      <c r="Q557" s="17">
        <v>0</v>
      </c>
      <c r="R557" s="17">
        <v>0</v>
      </c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EY557" s="109"/>
      <c r="EZ557" s="109"/>
      <c r="FA557" s="109"/>
      <c r="FB557" s="109"/>
      <c r="FC557" s="109"/>
    </row>
    <row r="558" spans="1:159">
      <c r="A558" s="93">
        <f t="shared" si="48"/>
        <v>2</v>
      </c>
      <c r="B558" s="93">
        <f t="shared" si="49"/>
        <v>2</v>
      </c>
      <c r="C558" s="93" t="str">
        <f t="shared" si="50"/>
        <v/>
      </c>
      <c r="D558" s="93" t="str">
        <f t="shared" si="51"/>
        <v/>
      </c>
      <c r="E558" s="93" t="str">
        <f t="shared" si="52"/>
        <v/>
      </c>
      <c r="F558" s="93">
        <f t="shared" si="53"/>
        <v>15</v>
      </c>
      <c r="G558" s="112" t="str">
        <f>IF(AND(L558&gt;0,L558&lt;=STATS!$C$22),1,"")</f>
        <v/>
      </c>
      <c r="I558" s="34">
        <v>557</v>
      </c>
      <c r="J558" s="125">
        <v>45.447299999999998</v>
      </c>
      <c r="K558" s="125">
        <v>-92.124809999999997</v>
      </c>
      <c r="L558" s="10">
        <v>15</v>
      </c>
      <c r="M558" s="10" t="s">
        <v>150</v>
      </c>
      <c r="Q558" s="17">
        <v>0</v>
      </c>
      <c r="R558" s="17">
        <v>0</v>
      </c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EY558" s="109"/>
      <c r="EZ558" s="109"/>
      <c r="FA558" s="109"/>
      <c r="FB558" s="109"/>
      <c r="FC558" s="109"/>
    </row>
    <row r="559" spans="1:159">
      <c r="A559" s="93">
        <f t="shared" si="48"/>
        <v>2</v>
      </c>
      <c r="B559" s="93">
        <f t="shared" si="49"/>
        <v>2</v>
      </c>
      <c r="C559" s="93" t="str">
        <f t="shared" si="50"/>
        <v/>
      </c>
      <c r="D559" s="93" t="str">
        <f t="shared" si="51"/>
        <v/>
      </c>
      <c r="E559" s="93" t="str">
        <f t="shared" si="52"/>
        <v/>
      </c>
      <c r="F559" s="93">
        <f t="shared" si="53"/>
        <v>17.5</v>
      </c>
      <c r="G559" s="112" t="str">
        <f>IF(AND(L559&gt;0,L559&lt;=STATS!$C$22),1,"")</f>
        <v/>
      </c>
      <c r="I559" s="34">
        <v>558</v>
      </c>
      <c r="J559" s="125">
        <v>45.44699</v>
      </c>
      <c r="K559" s="125">
        <v>-92.124799999999993</v>
      </c>
      <c r="L559" s="10">
        <v>17.5</v>
      </c>
      <c r="M559" s="10" t="s">
        <v>150</v>
      </c>
      <c r="Q559" s="17">
        <v>0</v>
      </c>
      <c r="R559" s="17">
        <v>0</v>
      </c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EY559" s="109"/>
      <c r="EZ559" s="109"/>
      <c r="FA559" s="109"/>
      <c r="FB559" s="109"/>
      <c r="FC559" s="109"/>
    </row>
    <row r="560" spans="1:159">
      <c r="A560" s="93">
        <f t="shared" si="48"/>
        <v>2</v>
      </c>
      <c r="B560" s="93">
        <f t="shared" si="49"/>
        <v>2</v>
      </c>
      <c r="C560" s="93" t="str">
        <f t="shared" si="50"/>
        <v/>
      </c>
      <c r="D560" s="93" t="str">
        <f t="shared" si="51"/>
        <v/>
      </c>
      <c r="E560" s="93" t="str">
        <f t="shared" si="52"/>
        <v/>
      </c>
      <c r="F560" s="93">
        <f t="shared" si="53"/>
        <v>0</v>
      </c>
      <c r="G560" s="112" t="str">
        <f>IF(AND(L560&gt;0,L560&lt;=STATS!$C$22),1,"")</f>
        <v/>
      </c>
      <c r="I560" s="34">
        <v>559</v>
      </c>
      <c r="J560" s="125">
        <v>45.446689999999997</v>
      </c>
      <c r="K560" s="125">
        <v>-92.124790000000004</v>
      </c>
      <c r="Q560" s="17">
        <v>0</v>
      </c>
      <c r="R560" s="17">
        <v>0</v>
      </c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EY560" s="109"/>
      <c r="EZ560" s="109"/>
      <c r="FA560" s="109"/>
      <c r="FB560" s="109"/>
      <c r="FC560" s="109"/>
    </row>
    <row r="561" spans="1:159">
      <c r="A561" s="93">
        <f t="shared" si="48"/>
        <v>2</v>
      </c>
      <c r="B561" s="93">
        <f t="shared" si="49"/>
        <v>2</v>
      </c>
      <c r="C561" s="93" t="str">
        <f t="shared" si="50"/>
        <v/>
      </c>
      <c r="D561" s="93" t="str">
        <f t="shared" si="51"/>
        <v/>
      </c>
      <c r="E561" s="93" t="str">
        <f t="shared" si="52"/>
        <v/>
      </c>
      <c r="F561" s="93">
        <f t="shared" si="53"/>
        <v>0</v>
      </c>
      <c r="G561" s="112" t="str">
        <f>IF(AND(L561&gt;0,L561&lt;=STATS!$C$22),1,"")</f>
        <v/>
      </c>
      <c r="I561" s="34">
        <v>560</v>
      </c>
      <c r="J561" s="125">
        <v>45.446379999999998</v>
      </c>
      <c r="K561" s="125">
        <v>-92.124780000000001</v>
      </c>
      <c r="Q561" s="17">
        <v>0</v>
      </c>
      <c r="R561" s="17">
        <v>0</v>
      </c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EY561" s="109"/>
      <c r="EZ561" s="109"/>
      <c r="FA561" s="109"/>
      <c r="FB561" s="109"/>
      <c r="FC561" s="109"/>
    </row>
    <row r="562" spans="1:159">
      <c r="A562" s="93">
        <f t="shared" si="48"/>
        <v>2</v>
      </c>
      <c r="B562" s="93">
        <f t="shared" si="49"/>
        <v>2</v>
      </c>
      <c r="C562" s="93" t="str">
        <f t="shared" si="50"/>
        <v/>
      </c>
      <c r="D562" s="93" t="str">
        <f t="shared" si="51"/>
        <v/>
      </c>
      <c r="E562" s="93" t="str">
        <f t="shared" si="52"/>
        <v/>
      </c>
      <c r="F562" s="93">
        <f t="shared" si="53"/>
        <v>0</v>
      </c>
      <c r="G562" s="112" t="str">
        <f>IF(AND(L562&gt;0,L562&lt;=STATS!$C$22),1,"")</f>
        <v/>
      </c>
      <c r="I562" s="34">
        <v>561</v>
      </c>
      <c r="J562" s="125">
        <v>45.446069999999999</v>
      </c>
      <c r="K562" s="125">
        <v>-92.124759999999995</v>
      </c>
      <c r="Q562" s="17">
        <v>0</v>
      </c>
      <c r="R562" s="17">
        <v>0</v>
      </c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EY562" s="109"/>
      <c r="EZ562" s="109"/>
      <c r="FA562" s="109"/>
      <c r="FB562" s="109"/>
      <c r="FC562" s="109"/>
    </row>
    <row r="563" spans="1:159">
      <c r="A563" s="93">
        <f t="shared" si="48"/>
        <v>2</v>
      </c>
      <c r="B563" s="93">
        <f t="shared" si="49"/>
        <v>2</v>
      </c>
      <c r="C563" s="93" t="str">
        <f t="shared" si="50"/>
        <v/>
      </c>
      <c r="D563" s="93" t="str">
        <f t="shared" si="51"/>
        <v/>
      </c>
      <c r="E563" s="93" t="str">
        <f t="shared" si="52"/>
        <v/>
      </c>
      <c r="F563" s="93">
        <f t="shared" si="53"/>
        <v>16</v>
      </c>
      <c r="G563" s="112" t="str">
        <f>IF(AND(L563&gt;0,L563&lt;=STATS!$C$22),1,"")</f>
        <v/>
      </c>
      <c r="I563" s="34">
        <v>562</v>
      </c>
      <c r="J563" s="125">
        <v>45.445770000000003</v>
      </c>
      <c r="K563" s="125">
        <v>-92.124750000000006</v>
      </c>
      <c r="L563" s="10">
        <v>16</v>
      </c>
      <c r="M563" s="10" t="s">
        <v>150</v>
      </c>
      <c r="Q563" s="17">
        <v>0</v>
      </c>
      <c r="R563" s="17">
        <v>0</v>
      </c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EY563" s="109"/>
      <c r="EZ563" s="109"/>
      <c r="FA563" s="109"/>
      <c r="FB563" s="109"/>
      <c r="FC563" s="109"/>
    </row>
    <row r="564" spans="1:159">
      <c r="A564" s="93">
        <f t="shared" si="48"/>
        <v>2</v>
      </c>
      <c r="B564" s="93">
        <f t="shared" si="49"/>
        <v>2</v>
      </c>
      <c r="C564" s="93" t="str">
        <f t="shared" si="50"/>
        <v/>
      </c>
      <c r="D564" s="93" t="str">
        <f t="shared" si="51"/>
        <v/>
      </c>
      <c r="E564" s="93" t="str">
        <f t="shared" si="52"/>
        <v/>
      </c>
      <c r="F564" s="93">
        <f t="shared" si="53"/>
        <v>12</v>
      </c>
      <c r="G564" s="112" t="str">
        <f>IF(AND(L564&gt;0,L564&lt;=STATS!$C$22),1,"")</f>
        <v/>
      </c>
      <c r="I564" s="34">
        <v>563</v>
      </c>
      <c r="J564" s="125">
        <v>45.445459999999997</v>
      </c>
      <c r="K564" s="125">
        <v>-92.124740000000003</v>
      </c>
      <c r="L564" s="10">
        <v>12</v>
      </c>
      <c r="M564" s="10" t="s">
        <v>152</v>
      </c>
      <c r="Q564" s="17">
        <v>0</v>
      </c>
      <c r="R564" s="17">
        <v>0</v>
      </c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EY564" s="109"/>
      <c r="EZ564" s="109"/>
      <c r="FA564" s="109"/>
      <c r="FB564" s="109"/>
      <c r="FC564" s="109"/>
    </row>
    <row r="565" spans="1:159">
      <c r="A565" s="93">
        <f t="shared" si="48"/>
        <v>2</v>
      </c>
      <c r="B565" s="93">
        <f t="shared" si="49"/>
        <v>2</v>
      </c>
      <c r="C565" s="93" t="str">
        <f t="shared" si="50"/>
        <v/>
      </c>
      <c r="D565" s="93" t="str">
        <f t="shared" si="51"/>
        <v/>
      </c>
      <c r="E565" s="93" t="str">
        <f t="shared" si="52"/>
        <v/>
      </c>
      <c r="F565" s="93">
        <f t="shared" si="53"/>
        <v>11.5</v>
      </c>
      <c r="G565" s="112" t="str">
        <f>IF(AND(L565&gt;0,L565&lt;=STATS!$C$22),1,"")</f>
        <v/>
      </c>
      <c r="I565" s="34">
        <v>564</v>
      </c>
      <c r="J565" s="125">
        <v>45.445160000000001</v>
      </c>
      <c r="K565" s="125">
        <v>-92.12473</v>
      </c>
      <c r="L565" s="10">
        <v>11.5</v>
      </c>
      <c r="M565" s="10" t="s">
        <v>152</v>
      </c>
      <c r="Q565" s="17">
        <v>0</v>
      </c>
      <c r="R565" s="17">
        <v>0</v>
      </c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EY565" s="109"/>
      <c r="EZ565" s="109"/>
      <c r="FA565" s="109"/>
      <c r="FB565" s="109"/>
      <c r="FC565" s="109"/>
    </row>
    <row r="566" spans="1:159">
      <c r="A566" s="93">
        <f t="shared" si="48"/>
        <v>2</v>
      </c>
      <c r="B566" s="93">
        <f t="shared" si="49"/>
        <v>2</v>
      </c>
      <c r="C566" s="93" t="str">
        <f t="shared" si="50"/>
        <v/>
      </c>
      <c r="D566" s="93" t="str">
        <f t="shared" si="51"/>
        <v/>
      </c>
      <c r="E566" s="93" t="str">
        <f t="shared" si="52"/>
        <v/>
      </c>
      <c r="F566" s="93">
        <f t="shared" si="53"/>
        <v>14</v>
      </c>
      <c r="G566" s="112" t="str">
        <f>IF(AND(L566&gt;0,L566&lt;=STATS!$C$22),1,"")</f>
        <v/>
      </c>
      <c r="I566" s="34">
        <v>565</v>
      </c>
      <c r="J566" s="125">
        <v>45.444850000000002</v>
      </c>
      <c r="K566" s="125">
        <v>-92.124719999999996</v>
      </c>
      <c r="L566" s="10">
        <v>14</v>
      </c>
      <c r="M566" s="10" t="s">
        <v>150</v>
      </c>
      <c r="Q566" s="17">
        <v>0</v>
      </c>
      <c r="R566" s="17">
        <v>0</v>
      </c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EY566" s="109"/>
      <c r="EZ566" s="109"/>
      <c r="FA566" s="109"/>
      <c r="FB566" s="109"/>
      <c r="FC566" s="109"/>
    </row>
    <row r="567" spans="1:159">
      <c r="A567" s="93">
        <f t="shared" si="48"/>
        <v>2</v>
      </c>
      <c r="B567" s="93">
        <f t="shared" si="49"/>
        <v>2</v>
      </c>
      <c r="C567" s="93" t="str">
        <f t="shared" si="50"/>
        <v/>
      </c>
      <c r="D567" s="93" t="str">
        <f t="shared" si="51"/>
        <v/>
      </c>
      <c r="E567" s="93" t="str">
        <f t="shared" si="52"/>
        <v/>
      </c>
      <c r="F567" s="93">
        <f t="shared" si="53"/>
        <v>20</v>
      </c>
      <c r="G567" s="112" t="str">
        <f>IF(AND(L567&gt;0,L567&lt;=STATS!$C$22),1,"")</f>
        <v/>
      </c>
      <c r="I567" s="34">
        <v>566</v>
      </c>
      <c r="J567" s="125">
        <v>45.444540000000003</v>
      </c>
      <c r="K567" s="125">
        <v>-92.124709999999993</v>
      </c>
      <c r="L567" s="10">
        <v>20</v>
      </c>
      <c r="Q567" s="17">
        <v>0</v>
      </c>
      <c r="R567" s="17">
        <v>0</v>
      </c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EY567" s="109"/>
      <c r="EZ567" s="109"/>
      <c r="FA567" s="109"/>
      <c r="FB567" s="109"/>
      <c r="FC567" s="109"/>
    </row>
    <row r="568" spans="1:159">
      <c r="A568" s="93">
        <f t="shared" si="48"/>
        <v>2</v>
      </c>
      <c r="B568" s="93">
        <f t="shared" si="49"/>
        <v>2</v>
      </c>
      <c r="C568" s="93" t="str">
        <f t="shared" si="50"/>
        <v/>
      </c>
      <c r="D568" s="93" t="str">
        <f t="shared" si="51"/>
        <v/>
      </c>
      <c r="E568" s="93" t="str">
        <f t="shared" si="52"/>
        <v/>
      </c>
      <c r="F568" s="93">
        <f t="shared" si="53"/>
        <v>27</v>
      </c>
      <c r="G568" s="112" t="str">
        <f>IF(AND(L568&gt;0,L568&lt;=STATS!$C$22),1,"")</f>
        <v/>
      </c>
      <c r="I568" s="34">
        <v>567</v>
      </c>
      <c r="J568" s="125">
        <v>45.444240000000001</v>
      </c>
      <c r="K568" s="125">
        <v>-92.124700000000004</v>
      </c>
      <c r="L568" s="10">
        <v>27</v>
      </c>
      <c r="Q568" s="17">
        <v>0</v>
      </c>
      <c r="R568" s="17">
        <v>0</v>
      </c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EY568" s="109"/>
      <c r="EZ568" s="109"/>
      <c r="FA568" s="109"/>
      <c r="FB568" s="109"/>
      <c r="FC568" s="109"/>
    </row>
    <row r="569" spans="1:159">
      <c r="A569" s="93">
        <f t="shared" si="48"/>
        <v>2</v>
      </c>
      <c r="B569" s="93">
        <f t="shared" si="49"/>
        <v>2</v>
      </c>
      <c r="C569" s="93" t="str">
        <f t="shared" si="50"/>
        <v/>
      </c>
      <c r="D569" s="93" t="str">
        <f t="shared" si="51"/>
        <v/>
      </c>
      <c r="E569" s="93" t="str">
        <f t="shared" si="52"/>
        <v/>
      </c>
      <c r="F569" s="93">
        <f t="shared" si="53"/>
        <v>27</v>
      </c>
      <c r="G569" s="112" t="str">
        <f>IF(AND(L569&gt;0,L569&lt;=STATS!$C$22),1,"")</f>
        <v/>
      </c>
      <c r="I569" s="34">
        <v>568</v>
      </c>
      <c r="J569" s="125">
        <v>45.443930000000002</v>
      </c>
      <c r="K569" s="125">
        <v>-92.124679999999998</v>
      </c>
      <c r="L569" s="10">
        <v>27</v>
      </c>
      <c r="Q569" s="17">
        <v>0</v>
      </c>
      <c r="R569" s="17">
        <v>0</v>
      </c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EY569" s="109"/>
      <c r="EZ569" s="109"/>
      <c r="FA569" s="109"/>
      <c r="FB569" s="109"/>
      <c r="FC569" s="109"/>
    </row>
    <row r="570" spans="1:159">
      <c r="A570" s="93">
        <f t="shared" si="48"/>
        <v>2</v>
      </c>
      <c r="B570" s="93">
        <f t="shared" si="49"/>
        <v>2</v>
      </c>
      <c r="C570" s="93" t="str">
        <f t="shared" si="50"/>
        <v/>
      </c>
      <c r="D570" s="93" t="str">
        <f t="shared" si="51"/>
        <v/>
      </c>
      <c r="E570" s="93" t="str">
        <f t="shared" si="52"/>
        <v/>
      </c>
      <c r="F570" s="93">
        <f t="shared" si="53"/>
        <v>21</v>
      </c>
      <c r="G570" s="112" t="str">
        <f>IF(AND(L570&gt;0,L570&lt;=STATS!$C$22),1,"")</f>
        <v/>
      </c>
      <c r="I570" s="34">
        <v>569</v>
      </c>
      <c r="J570" s="125">
        <v>45.443629999999999</v>
      </c>
      <c r="K570" s="125">
        <v>-92.124669999999995</v>
      </c>
      <c r="L570" s="10">
        <v>21</v>
      </c>
      <c r="Q570" s="17">
        <v>0</v>
      </c>
      <c r="R570" s="17">
        <v>0</v>
      </c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EY570" s="109"/>
      <c r="EZ570" s="109"/>
      <c r="FA570" s="109"/>
      <c r="FB570" s="109"/>
      <c r="FC570" s="109"/>
    </row>
    <row r="571" spans="1:159">
      <c r="A571" s="93">
        <f t="shared" si="48"/>
        <v>2</v>
      </c>
      <c r="B571" s="93">
        <f t="shared" si="49"/>
        <v>2</v>
      </c>
      <c r="C571" s="93" t="str">
        <f t="shared" si="50"/>
        <v/>
      </c>
      <c r="D571" s="93" t="str">
        <f t="shared" si="51"/>
        <v/>
      </c>
      <c r="E571" s="93" t="str">
        <f t="shared" si="52"/>
        <v/>
      </c>
      <c r="F571" s="93">
        <f t="shared" si="53"/>
        <v>11</v>
      </c>
      <c r="G571" s="112" t="str">
        <f>IF(AND(L571&gt;0,L571&lt;=STATS!$C$22),1,"")</f>
        <v/>
      </c>
      <c r="I571" s="34">
        <v>570</v>
      </c>
      <c r="J571" s="125">
        <v>45.44332</v>
      </c>
      <c r="K571" s="125">
        <v>-92.124660000000006</v>
      </c>
      <c r="L571" s="10">
        <v>11</v>
      </c>
      <c r="M571" s="10" t="s">
        <v>150</v>
      </c>
      <c r="Q571" s="17">
        <v>0</v>
      </c>
      <c r="R571" s="17">
        <v>0</v>
      </c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EY571" s="109"/>
      <c r="EZ571" s="109"/>
      <c r="FA571" s="109"/>
      <c r="FB571" s="109"/>
      <c r="FC571" s="109"/>
    </row>
    <row r="572" spans="1:159">
      <c r="A572" s="93">
        <f t="shared" si="48"/>
        <v>2</v>
      </c>
      <c r="B572" s="93">
        <f t="shared" si="49"/>
        <v>2</v>
      </c>
      <c r="C572" s="93" t="str">
        <f t="shared" si="50"/>
        <v/>
      </c>
      <c r="D572" s="93">
        <f t="shared" si="51"/>
        <v>2</v>
      </c>
      <c r="E572" s="93">
        <f t="shared" si="52"/>
        <v>0</v>
      </c>
      <c r="F572" s="93">
        <f t="shared" si="53"/>
        <v>5</v>
      </c>
      <c r="G572" s="112">
        <f>IF(AND(L572&gt;0,L572&lt;=STATS!$C$22),1,"")</f>
        <v>1</v>
      </c>
      <c r="I572" s="34">
        <v>571</v>
      </c>
      <c r="J572" s="125">
        <v>45.449449999999999</v>
      </c>
      <c r="K572" s="125">
        <v>-92.124459999999999</v>
      </c>
      <c r="L572" s="10">
        <v>5</v>
      </c>
      <c r="M572" s="10" t="s">
        <v>151</v>
      </c>
      <c r="Q572" s="17">
        <v>0</v>
      </c>
      <c r="R572" s="17">
        <v>0</v>
      </c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EY572" s="109"/>
      <c r="EZ572" s="109"/>
      <c r="FA572" s="109"/>
      <c r="FB572" s="109"/>
      <c r="FC572" s="109"/>
    </row>
    <row r="573" spans="1:159">
      <c r="A573" s="93">
        <f t="shared" si="48"/>
        <v>2</v>
      </c>
      <c r="B573" s="93">
        <f t="shared" si="49"/>
        <v>2</v>
      </c>
      <c r="C573" s="93" t="str">
        <f t="shared" si="50"/>
        <v/>
      </c>
      <c r="D573" s="93" t="str">
        <f t="shared" si="51"/>
        <v/>
      </c>
      <c r="E573" s="93" t="str">
        <f t="shared" si="52"/>
        <v/>
      </c>
      <c r="F573" s="93">
        <f t="shared" si="53"/>
        <v>6</v>
      </c>
      <c r="G573" s="112" t="str">
        <f>IF(AND(L573&gt;0,L573&lt;=STATS!$C$22),1,"")</f>
        <v/>
      </c>
      <c r="I573" s="34">
        <v>572</v>
      </c>
      <c r="J573" s="125">
        <v>45.44914</v>
      </c>
      <c r="K573" s="125">
        <v>-92.124440000000007</v>
      </c>
      <c r="L573" s="10">
        <v>6</v>
      </c>
      <c r="M573" s="10" t="s">
        <v>150</v>
      </c>
      <c r="Q573" s="17">
        <v>0</v>
      </c>
      <c r="R573" s="17">
        <v>0</v>
      </c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EY573" s="109"/>
      <c r="EZ573" s="109"/>
      <c r="FA573" s="109"/>
      <c r="FB573" s="109"/>
      <c r="FC573" s="109"/>
    </row>
    <row r="574" spans="1:159">
      <c r="A574" s="93">
        <f t="shared" si="48"/>
        <v>2</v>
      </c>
      <c r="B574" s="93">
        <f t="shared" si="49"/>
        <v>2</v>
      </c>
      <c r="C574" s="93" t="str">
        <f t="shared" si="50"/>
        <v/>
      </c>
      <c r="D574" s="93" t="str">
        <f t="shared" si="51"/>
        <v/>
      </c>
      <c r="E574" s="93" t="str">
        <f t="shared" si="52"/>
        <v/>
      </c>
      <c r="F574" s="93">
        <f t="shared" si="53"/>
        <v>10</v>
      </c>
      <c r="G574" s="112" t="str">
        <f>IF(AND(L574&gt;0,L574&lt;=STATS!$C$22),1,"")</f>
        <v/>
      </c>
      <c r="I574" s="34">
        <v>573</v>
      </c>
      <c r="J574" s="125">
        <v>45.447000000000003</v>
      </c>
      <c r="K574" s="125">
        <v>-92.124359999999996</v>
      </c>
      <c r="L574" s="10">
        <v>10</v>
      </c>
      <c r="M574" s="10" t="s">
        <v>152</v>
      </c>
      <c r="Q574" s="17">
        <v>0</v>
      </c>
      <c r="R574" s="17">
        <v>0</v>
      </c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EY574" s="109"/>
      <c r="EZ574" s="109"/>
      <c r="FA574" s="109"/>
      <c r="FB574" s="109"/>
      <c r="FC574" s="109"/>
    </row>
    <row r="575" spans="1:159">
      <c r="A575" s="93">
        <f t="shared" si="48"/>
        <v>2</v>
      </c>
      <c r="B575" s="93">
        <f t="shared" si="49"/>
        <v>2</v>
      </c>
      <c r="C575" s="93" t="str">
        <f t="shared" si="50"/>
        <v/>
      </c>
      <c r="D575" s="93" t="str">
        <f t="shared" si="51"/>
        <v/>
      </c>
      <c r="E575" s="93" t="str">
        <f t="shared" si="52"/>
        <v/>
      </c>
      <c r="F575" s="93">
        <f t="shared" si="53"/>
        <v>14.5</v>
      </c>
      <c r="G575" s="112" t="str">
        <f>IF(AND(L575&gt;0,L575&lt;=STATS!$C$22),1,"")</f>
        <v/>
      </c>
      <c r="I575" s="34">
        <v>574</v>
      </c>
      <c r="J575" s="125">
        <v>45.446689999999997</v>
      </c>
      <c r="K575" s="125">
        <v>-92.124350000000007</v>
      </c>
      <c r="L575" s="10">
        <v>14.5</v>
      </c>
      <c r="M575" s="10" t="s">
        <v>150</v>
      </c>
      <c r="Q575" s="17">
        <v>0</v>
      </c>
      <c r="R575" s="17">
        <v>0</v>
      </c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EY575" s="109"/>
      <c r="EZ575" s="109"/>
      <c r="FA575" s="109"/>
      <c r="FB575" s="109"/>
      <c r="FC575" s="109"/>
    </row>
    <row r="576" spans="1:159">
      <c r="A576" s="93">
        <f t="shared" si="48"/>
        <v>2</v>
      </c>
      <c r="B576" s="93">
        <f t="shared" si="49"/>
        <v>2</v>
      </c>
      <c r="C576" s="93" t="str">
        <f t="shared" si="50"/>
        <v/>
      </c>
      <c r="D576" s="93" t="str">
        <f t="shared" si="51"/>
        <v/>
      </c>
      <c r="E576" s="93" t="str">
        <f t="shared" si="52"/>
        <v/>
      </c>
      <c r="F576" s="93">
        <f t="shared" si="53"/>
        <v>0</v>
      </c>
      <c r="G576" s="112" t="str">
        <f>IF(AND(L576&gt;0,L576&lt;=STATS!$C$22),1,"")</f>
        <v/>
      </c>
      <c r="I576" s="34">
        <v>575</v>
      </c>
      <c r="J576" s="125">
        <v>45.446390000000001</v>
      </c>
      <c r="K576" s="125">
        <v>-92.124340000000004</v>
      </c>
      <c r="Q576" s="17">
        <v>0</v>
      </c>
      <c r="R576" s="17">
        <v>0</v>
      </c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EY576" s="109"/>
      <c r="EZ576" s="109"/>
      <c r="FA576" s="109"/>
      <c r="FB576" s="109"/>
      <c r="FC576" s="109"/>
    </row>
    <row r="577" spans="1:159">
      <c r="A577" s="93">
        <f t="shared" si="48"/>
        <v>2</v>
      </c>
      <c r="B577" s="93">
        <f t="shared" si="49"/>
        <v>2</v>
      </c>
      <c r="C577" s="93" t="str">
        <f t="shared" si="50"/>
        <v/>
      </c>
      <c r="D577" s="93" t="str">
        <f t="shared" si="51"/>
        <v/>
      </c>
      <c r="E577" s="93" t="str">
        <f t="shared" si="52"/>
        <v/>
      </c>
      <c r="F577" s="93">
        <f t="shared" si="53"/>
        <v>0</v>
      </c>
      <c r="G577" s="112" t="str">
        <f>IF(AND(L577&gt;0,L577&lt;=STATS!$C$22),1,"")</f>
        <v/>
      </c>
      <c r="I577" s="34">
        <v>576</v>
      </c>
      <c r="J577" s="125">
        <v>45.446080000000002</v>
      </c>
      <c r="K577" s="125">
        <v>-92.12433</v>
      </c>
      <c r="Q577" s="17">
        <v>0</v>
      </c>
      <c r="R577" s="17">
        <v>0</v>
      </c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EY577" s="109"/>
      <c r="EZ577" s="109"/>
      <c r="FA577" s="109"/>
      <c r="FB577" s="109"/>
      <c r="FC577" s="109"/>
    </row>
    <row r="578" spans="1:159">
      <c r="A578" s="93">
        <f t="shared" ref="A578:A600" si="54">COUNT(Q578:EX578,FD578:FL578)</f>
        <v>2</v>
      </c>
      <c r="B578" s="93">
        <f t="shared" ref="B578:B600" si="55">IF(COUNT(Q578:EX578,FD578:FL578)&gt;0,COUNT(Q578:EX578,FD578:FL578),"")</f>
        <v>2</v>
      </c>
      <c r="C578" s="93" t="str">
        <f t="shared" ref="C578:C600" si="56">IF(COUNT(S578:BI578,BK578:BS578,BU578:CA578,CC578:EX578,FD578:FL578)&gt;0,COUNT(S578:BI578,BK578:BS578,BU578:CA578,CC578:EX578,FD578:FL578),"")</f>
        <v/>
      </c>
      <c r="D578" s="93" t="str">
        <f t="shared" ref="D578:D600" si="57">IF(G578=1,COUNT(Q578:EX578,FD578:FL578),"")</f>
        <v/>
      </c>
      <c r="E578" s="93" t="str">
        <f t="shared" ref="E578:E600" si="58">IF(G578=1,COUNT(S578:BI578,BK578:BS578,BU578:CA578,CC578:EX578,FD578:FL578),"")</f>
        <v/>
      </c>
      <c r="F578" s="93">
        <f t="shared" ref="F578:F600" si="59">IF($A578&gt;=1,$L578,"")</f>
        <v>13.5</v>
      </c>
      <c r="G578" s="112" t="str">
        <f>IF(AND(L578&gt;0,L578&lt;=STATS!$C$22),1,"")</f>
        <v/>
      </c>
      <c r="I578" s="34">
        <v>577</v>
      </c>
      <c r="J578" s="125">
        <v>45.445779999999999</v>
      </c>
      <c r="K578" s="125">
        <v>-92.124319999999997</v>
      </c>
      <c r="L578" s="10">
        <v>13.5</v>
      </c>
      <c r="M578" s="10" t="s">
        <v>150</v>
      </c>
      <c r="Q578" s="17">
        <v>0</v>
      </c>
      <c r="R578" s="17">
        <v>0</v>
      </c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EY578" s="109"/>
      <c r="EZ578" s="109"/>
      <c r="FA578" s="109"/>
      <c r="FB578" s="109"/>
      <c r="FC578" s="109"/>
    </row>
    <row r="579" spans="1:159">
      <c r="A579" s="93">
        <f t="shared" si="54"/>
        <v>2</v>
      </c>
      <c r="B579" s="93">
        <f t="shared" si="55"/>
        <v>2</v>
      </c>
      <c r="C579" s="93" t="str">
        <f t="shared" si="56"/>
        <v/>
      </c>
      <c r="D579" s="93" t="str">
        <f t="shared" si="57"/>
        <v/>
      </c>
      <c r="E579" s="93" t="str">
        <f t="shared" si="58"/>
        <v/>
      </c>
      <c r="F579" s="93">
        <f t="shared" si="59"/>
        <v>6</v>
      </c>
      <c r="G579" s="112" t="str">
        <f>IF(AND(L579&gt;0,L579&lt;=STATS!$C$22),1,"")</f>
        <v/>
      </c>
      <c r="I579" s="34">
        <v>578</v>
      </c>
      <c r="J579" s="125">
        <v>45.44547</v>
      </c>
      <c r="K579" s="125">
        <v>-92.124309999999994</v>
      </c>
      <c r="L579" s="10">
        <v>6</v>
      </c>
      <c r="M579" s="10" t="s">
        <v>152</v>
      </c>
      <c r="Q579" s="17">
        <v>0</v>
      </c>
      <c r="R579" s="17">
        <v>0</v>
      </c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EY579" s="109"/>
      <c r="EZ579" s="109"/>
      <c r="FA579" s="109"/>
      <c r="FB579" s="109"/>
      <c r="FC579" s="109"/>
    </row>
    <row r="580" spans="1:159">
      <c r="A580" s="93">
        <f t="shared" si="54"/>
        <v>2</v>
      </c>
      <c r="B580" s="93">
        <f t="shared" si="55"/>
        <v>2</v>
      </c>
      <c r="C580" s="93" t="str">
        <f t="shared" si="56"/>
        <v/>
      </c>
      <c r="D580" s="93">
        <f t="shared" si="57"/>
        <v>2</v>
      </c>
      <c r="E580" s="93">
        <f t="shared" si="58"/>
        <v>0</v>
      </c>
      <c r="F580" s="93">
        <f t="shared" si="59"/>
        <v>3.5</v>
      </c>
      <c r="G580" s="112">
        <f>IF(AND(L580&gt;0,L580&lt;=STATS!$C$22),1,"")</f>
        <v>1</v>
      </c>
      <c r="I580" s="34">
        <v>579</v>
      </c>
      <c r="J580" s="125">
        <v>45.445160000000001</v>
      </c>
      <c r="K580" s="125">
        <v>-92.124300000000005</v>
      </c>
      <c r="L580" s="10">
        <v>3.5</v>
      </c>
      <c r="M580" s="10" t="s">
        <v>152</v>
      </c>
      <c r="Q580" s="17">
        <v>0</v>
      </c>
      <c r="R580" s="17">
        <v>0</v>
      </c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EY580" s="109"/>
      <c r="EZ580" s="109"/>
      <c r="FA580" s="109"/>
      <c r="FB580" s="109"/>
      <c r="FC580" s="109"/>
    </row>
    <row r="581" spans="1:159">
      <c r="A581" s="93">
        <f t="shared" si="54"/>
        <v>2</v>
      </c>
      <c r="B581" s="93">
        <f t="shared" si="55"/>
        <v>2</v>
      </c>
      <c r="C581" s="93" t="str">
        <f t="shared" si="56"/>
        <v/>
      </c>
      <c r="D581" s="93">
        <f t="shared" si="57"/>
        <v>2</v>
      </c>
      <c r="E581" s="93">
        <f t="shared" si="58"/>
        <v>0</v>
      </c>
      <c r="F581" s="93">
        <f t="shared" si="59"/>
        <v>5</v>
      </c>
      <c r="G581" s="112">
        <f>IF(AND(L581&gt;0,L581&lt;=STATS!$C$22),1,"")</f>
        <v>1</v>
      </c>
      <c r="I581" s="34">
        <v>580</v>
      </c>
      <c r="J581" s="125">
        <v>45.444859999999998</v>
      </c>
      <c r="K581" s="125">
        <v>-92.124279999999999</v>
      </c>
      <c r="L581" s="10">
        <v>5</v>
      </c>
      <c r="M581" s="10" t="s">
        <v>152</v>
      </c>
      <c r="Q581" s="17">
        <v>0</v>
      </c>
      <c r="R581" s="17">
        <v>0</v>
      </c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EY581" s="109"/>
      <c r="EZ581" s="109"/>
      <c r="FA581" s="109"/>
      <c r="FB581" s="109"/>
      <c r="FC581" s="109"/>
    </row>
    <row r="582" spans="1:159">
      <c r="A582" s="93">
        <f t="shared" si="54"/>
        <v>2</v>
      </c>
      <c r="B582" s="93">
        <f t="shared" si="55"/>
        <v>2</v>
      </c>
      <c r="C582" s="93" t="str">
        <f t="shared" si="56"/>
        <v/>
      </c>
      <c r="D582" s="93" t="str">
        <f t="shared" si="57"/>
        <v/>
      </c>
      <c r="E582" s="93" t="str">
        <f t="shared" si="58"/>
        <v/>
      </c>
      <c r="F582" s="93">
        <f t="shared" si="59"/>
        <v>11</v>
      </c>
      <c r="G582" s="112" t="str">
        <f>IF(AND(L582&gt;0,L582&lt;=STATS!$C$22),1,"")</f>
        <v/>
      </c>
      <c r="I582" s="34">
        <v>581</v>
      </c>
      <c r="J582" s="125">
        <v>45.44455</v>
      </c>
      <c r="K582" s="125">
        <v>-92.124269999999996</v>
      </c>
      <c r="L582" s="10">
        <v>11</v>
      </c>
      <c r="M582" s="10" t="s">
        <v>152</v>
      </c>
      <c r="Q582" s="17">
        <v>0</v>
      </c>
      <c r="R582" s="17">
        <v>0</v>
      </c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EY582" s="109"/>
      <c r="EZ582" s="109"/>
      <c r="FA582" s="109"/>
      <c r="FB582" s="109"/>
      <c r="FC582" s="109"/>
    </row>
    <row r="583" spans="1:159">
      <c r="A583" s="93">
        <f t="shared" si="54"/>
        <v>2</v>
      </c>
      <c r="B583" s="93">
        <f t="shared" si="55"/>
        <v>2</v>
      </c>
      <c r="C583" s="93" t="str">
        <f t="shared" si="56"/>
        <v/>
      </c>
      <c r="D583" s="93" t="str">
        <f t="shared" si="57"/>
        <v/>
      </c>
      <c r="E583" s="93" t="str">
        <f t="shared" si="58"/>
        <v/>
      </c>
      <c r="F583" s="93">
        <f t="shared" si="59"/>
        <v>17</v>
      </c>
      <c r="G583" s="112" t="str">
        <f>IF(AND(L583&gt;0,L583&lt;=STATS!$C$22),1,"")</f>
        <v/>
      </c>
      <c r="I583" s="34">
        <v>582</v>
      </c>
      <c r="J583" s="125">
        <v>45.444249999999997</v>
      </c>
      <c r="K583" s="125">
        <v>-92.124260000000007</v>
      </c>
      <c r="L583" s="10">
        <v>17</v>
      </c>
      <c r="M583" s="10" t="s">
        <v>150</v>
      </c>
      <c r="Q583" s="17">
        <v>0</v>
      </c>
      <c r="R583" s="17">
        <v>0</v>
      </c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EY583" s="109"/>
      <c r="EZ583" s="109"/>
      <c r="FA583" s="109"/>
      <c r="FB583" s="109"/>
      <c r="FC583" s="109"/>
    </row>
    <row r="584" spans="1:159">
      <c r="A584" s="93">
        <f t="shared" si="54"/>
        <v>2</v>
      </c>
      <c r="B584" s="93">
        <f t="shared" si="55"/>
        <v>2</v>
      </c>
      <c r="C584" s="93" t="str">
        <f t="shared" si="56"/>
        <v/>
      </c>
      <c r="D584" s="93" t="str">
        <f t="shared" si="57"/>
        <v/>
      </c>
      <c r="E584" s="93" t="str">
        <f t="shared" si="58"/>
        <v/>
      </c>
      <c r="F584" s="93">
        <f t="shared" si="59"/>
        <v>0</v>
      </c>
      <c r="G584" s="112" t="str">
        <f>IF(AND(L584&gt;0,L584&lt;=STATS!$C$22),1,"")</f>
        <v/>
      </c>
      <c r="I584" s="34">
        <v>583</v>
      </c>
      <c r="J584" s="125">
        <v>45.443939999999998</v>
      </c>
      <c r="K584" s="125">
        <v>-92.124250000000004</v>
      </c>
      <c r="Q584" s="17">
        <v>0</v>
      </c>
      <c r="R584" s="17">
        <v>0</v>
      </c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EY584" s="109"/>
      <c r="EZ584" s="109"/>
      <c r="FA584" s="109"/>
      <c r="FB584" s="109"/>
      <c r="FC584" s="109"/>
    </row>
    <row r="585" spans="1:159">
      <c r="A585" s="93">
        <f t="shared" si="54"/>
        <v>2</v>
      </c>
      <c r="B585" s="93">
        <f t="shared" si="55"/>
        <v>2</v>
      </c>
      <c r="C585" s="93" t="str">
        <f t="shared" si="56"/>
        <v/>
      </c>
      <c r="D585" s="93" t="str">
        <f t="shared" si="57"/>
        <v/>
      </c>
      <c r="E585" s="93" t="str">
        <f t="shared" si="58"/>
        <v/>
      </c>
      <c r="F585" s="93">
        <f t="shared" si="59"/>
        <v>17.5</v>
      </c>
      <c r="G585" s="112" t="str">
        <f>IF(AND(L585&gt;0,L585&lt;=STATS!$C$22),1,"")</f>
        <v/>
      </c>
      <c r="I585" s="34">
        <v>584</v>
      </c>
      <c r="J585" s="125">
        <v>45.443640000000002</v>
      </c>
      <c r="K585" s="125">
        <v>-92.12424</v>
      </c>
      <c r="L585" s="10">
        <v>17.5</v>
      </c>
      <c r="M585" s="10" t="s">
        <v>150</v>
      </c>
      <c r="Q585" s="17">
        <v>0</v>
      </c>
      <c r="R585" s="17">
        <v>0</v>
      </c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EY585" s="109"/>
      <c r="EZ585" s="109"/>
      <c r="FA585" s="109"/>
      <c r="FB585" s="109"/>
      <c r="FC585" s="109"/>
    </row>
    <row r="586" spans="1:159">
      <c r="A586" s="93">
        <f t="shared" si="54"/>
        <v>2</v>
      </c>
      <c r="B586" s="93">
        <f t="shared" si="55"/>
        <v>2</v>
      </c>
      <c r="C586" s="93" t="str">
        <f t="shared" si="56"/>
        <v/>
      </c>
      <c r="D586" s="93" t="str">
        <f t="shared" si="57"/>
        <v/>
      </c>
      <c r="E586" s="93" t="str">
        <f t="shared" si="58"/>
        <v/>
      </c>
      <c r="F586" s="93">
        <f t="shared" si="59"/>
        <v>12.5</v>
      </c>
      <c r="G586" s="112" t="str">
        <f>IF(AND(L586&gt;0,L586&lt;=STATS!$C$22),1,"")</f>
        <v/>
      </c>
      <c r="I586" s="34">
        <v>585</v>
      </c>
      <c r="J586" s="125">
        <v>45.443330000000003</v>
      </c>
      <c r="K586" s="125">
        <v>-92.124229999999997</v>
      </c>
      <c r="L586" s="10">
        <v>12.5</v>
      </c>
      <c r="M586" s="10" t="s">
        <v>150</v>
      </c>
      <c r="Q586" s="17">
        <v>0</v>
      </c>
      <c r="R586" s="17">
        <v>0</v>
      </c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EY586" s="109"/>
      <c r="EZ586" s="109"/>
      <c r="FA586" s="109"/>
      <c r="FB586" s="109"/>
      <c r="FC586" s="109"/>
    </row>
    <row r="587" spans="1:159">
      <c r="A587" s="93">
        <f t="shared" si="54"/>
        <v>2</v>
      </c>
      <c r="B587" s="93">
        <f t="shared" si="55"/>
        <v>2</v>
      </c>
      <c r="C587" s="93" t="str">
        <f t="shared" si="56"/>
        <v/>
      </c>
      <c r="D587" s="93" t="str">
        <f t="shared" si="57"/>
        <v/>
      </c>
      <c r="E587" s="93" t="str">
        <f t="shared" si="58"/>
        <v/>
      </c>
      <c r="F587" s="93">
        <f t="shared" si="59"/>
        <v>7</v>
      </c>
      <c r="G587" s="112" t="str">
        <f>IF(AND(L587&gt;0,L587&lt;=STATS!$C$22),1,"")</f>
        <v/>
      </c>
      <c r="I587" s="34">
        <v>586</v>
      </c>
      <c r="J587" s="125">
        <v>45.443019999999997</v>
      </c>
      <c r="K587" s="125">
        <v>-92.124210000000005</v>
      </c>
      <c r="L587" s="10">
        <v>7</v>
      </c>
      <c r="M587" s="10" t="s">
        <v>151</v>
      </c>
      <c r="Q587" s="17">
        <v>0</v>
      </c>
      <c r="R587" s="17">
        <v>0</v>
      </c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EY587" s="109"/>
      <c r="EZ587" s="109"/>
      <c r="FA587" s="109"/>
      <c r="FB587" s="109"/>
      <c r="FC587" s="109"/>
    </row>
    <row r="588" spans="1:159">
      <c r="A588" s="93">
        <f t="shared" si="54"/>
        <v>2</v>
      </c>
      <c r="B588" s="93">
        <f t="shared" si="55"/>
        <v>2</v>
      </c>
      <c r="C588" s="93" t="str">
        <f t="shared" si="56"/>
        <v/>
      </c>
      <c r="D588" s="93" t="str">
        <f t="shared" si="57"/>
        <v/>
      </c>
      <c r="E588" s="93" t="str">
        <f t="shared" si="58"/>
        <v/>
      </c>
      <c r="F588" s="93">
        <f t="shared" si="59"/>
        <v>11</v>
      </c>
      <c r="G588" s="112" t="str">
        <f>IF(AND(L588&gt;0,L588&lt;=STATS!$C$22),1,"")</f>
        <v/>
      </c>
      <c r="I588" s="34">
        <v>587</v>
      </c>
      <c r="J588" s="125">
        <v>45.446399999999997</v>
      </c>
      <c r="K588" s="125">
        <v>-92.123909999999995</v>
      </c>
      <c r="L588" s="10">
        <v>11</v>
      </c>
      <c r="M588" s="10" t="s">
        <v>150</v>
      </c>
      <c r="Q588" s="17">
        <v>0</v>
      </c>
      <c r="R588" s="17">
        <v>0</v>
      </c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EY588" s="109"/>
      <c r="EZ588" s="109"/>
      <c r="FA588" s="109"/>
      <c r="FB588" s="109"/>
      <c r="FC588" s="109"/>
    </row>
    <row r="589" spans="1:159">
      <c r="A589" s="93">
        <f t="shared" si="54"/>
        <v>2</v>
      </c>
      <c r="B589" s="93">
        <f t="shared" si="55"/>
        <v>2</v>
      </c>
      <c r="C589" s="93" t="str">
        <f t="shared" si="56"/>
        <v/>
      </c>
      <c r="D589" s="93" t="str">
        <f t="shared" si="57"/>
        <v/>
      </c>
      <c r="E589" s="93" t="str">
        <f t="shared" si="58"/>
        <v/>
      </c>
      <c r="F589" s="93">
        <f t="shared" si="59"/>
        <v>14</v>
      </c>
      <c r="G589" s="112" t="str">
        <f>IF(AND(L589&gt;0,L589&lt;=STATS!$C$22),1,"")</f>
        <v/>
      </c>
      <c r="I589" s="34">
        <v>588</v>
      </c>
      <c r="J589" s="125">
        <v>45.446089999999998</v>
      </c>
      <c r="K589" s="125">
        <v>-92.123900000000006</v>
      </c>
      <c r="L589" s="10">
        <v>14</v>
      </c>
      <c r="M589" s="10" t="s">
        <v>150</v>
      </c>
      <c r="Q589" s="17">
        <v>0</v>
      </c>
      <c r="R589" s="17">
        <v>0</v>
      </c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EY589" s="109"/>
      <c r="EZ589" s="109"/>
      <c r="FA589" s="109"/>
      <c r="FB589" s="109"/>
      <c r="FC589" s="109"/>
    </row>
    <row r="590" spans="1:159">
      <c r="A590" s="93">
        <f t="shared" si="54"/>
        <v>2</v>
      </c>
      <c r="B590" s="93">
        <f t="shared" si="55"/>
        <v>2</v>
      </c>
      <c r="C590" s="93" t="str">
        <f t="shared" si="56"/>
        <v/>
      </c>
      <c r="D590" s="93" t="str">
        <f t="shared" si="57"/>
        <v/>
      </c>
      <c r="E590" s="93" t="str">
        <f t="shared" si="58"/>
        <v/>
      </c>
      <c r="F590" s="93">
        <f t="shared" si="59"/>
        <v>13.5</v>
      </c>
      <c r="G590" s="112" t="str">
        <f>IF(AND(L590&gt;0,L590&lt;=STATS!$C$22),1,"")</f>
        <v/>
      </c>
      <c r="I590" s="34">
        <v>589</v>
      </c>
      <c r="J590" s="125">
        <v>45.445779999999999</v>
      </c>
      <c r="K590" s="125">
        <v>-92.12388</v>
      </c>
      <c r="L590" s="10">
        <v>13.5</v>
      </c>
      <c r="M590" s="10" t="s">
        <v>150</v>
      </c>
      <c r="Q590" s="17">
        <v>0</v>
      </c>
      <c r="R590" s="17">
        <v>0</v>
      </c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EY590" s="109"/>
      <c r="EZ590" s="109"/>
      <c r="FA590" s="109"/>
      <c r="FB590" s="109"/>
      <c r="FC590" s="109"/>
    </row>
    <row r="591" spans="1:159">
      <c r="A591" s="93">
        <f t="shared" si="54"/>
        <v>2</v>
      </c>
      <c r="B591" s="93">
        <f t="shared" si="55"/>
        <v>2</v>
      </c>
      <c r="C591" s="93" t="str">
        <f t="shared" si="56"/>
        <v/>
      </c>
      <c r="D591" s="93" t="str">
        <f t="shared" si="57"/>
        <v/>
      </c>
      <c r="E591" s="93" t="str">
        <f t="shared" si="58"/>
        <v/>
      </c>
      <c r="F591" s="93">
        <f t="shared" si="59"/>
        <v>9.5</v>
      </c>
      <c r="G591" s="112" t="str">
        <f>IF(AND(L591&gt;0,L591&lt;=STATS!$C$22),1,"")</f>
        <v/>
      </c>
      <c r="I591" s="34">
        <v>590</v>
      </c>
      <c r="J591" s="125">
        <v>45.445480000000003</v>
      </c>
      <c r="K591" s="125">
        <v>-92.123869999999997</v>
      </c>
      <c r="L591" s="10">
        <v>9.5</v>
      </c>
      <c r="M591" s="10" t="s">
        <v>150</v>
      </c>
      <c r="Q591" s="17">
        <v>0</v>
      </c>
      <c r="R591" s="17">
        <v>0</v>
      </c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EY591" s="109"/>
      <c r="EZ591" s="109"/>
      <c r="FA591" s="109"/>
      <c r="FB591" s="109"/>
      <c r="FC591" s="109"/>
    </row>
    <row r="592" spans="1:159">
      <c r="A592" s="93">
        <f t="shared" si="54"/>
        <v>2</v>
      </c>
      <c r="B592" s="93">
        <f t="shared" si="55"/>
        <v>2</v>
      </c>
      <c r="C592" s="93" t="str">
        <f t="shared" si="56"/>
        <v/>
      </c>
      <c r="D592" s="93" t="str">
        <f t="shared" si="57"/>
        <v/>
      </c>
      <c r="E592" s="93" t="str">
        <f t="shared" si="58"/>
        <v/>
      </c>
      <c r="F592" s="93">
        <f t="shared" si="59"/>
        <v>6</v>
      </c>
      <c r="G592" s="112" t="str">
        <f>IF(AND(L592&gt;0,L592&lt;=STATS!$C$22),1,"")</f>
        <v/>
      </c>
      <c r="I592" s="34">
        <v>591</v>
      </c>
      <c r="J592" s="125">
        <v>45.44426</v>
      </c>
      <c r="K592" s="125">
        <v>-92.123829999999998</v>
      </c>
      <c r="L592" s="10">
        <v>6</v>
      </c>
      <c r="M592" s="10" t="s">
        <v>152</v>
      </c>
      <c r="Q592" s="17">
        <v>0</v>
      </c>
      <c r="R592" s="17">
        <v>0</v>
      </c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EY592" s="109"/>
      <c r="EZ592" s="109"/>
      <c r="FA592" s="109"/>
      <c r="FB592" s="109"/>
      <c r="FC592" s="109"/>
    </row>
    <row r="593" spans="1:159">
      <c r="A593" s="93">
        <f t="shared" si="54"/>
        <v>2</v>
      </c>
      <c r="B593" s="93">
        <f t="shared" si="55"/>
        <v>2</v>
      </c>
      <c r="C593" s="93" t="str">
        <f t="shared" si="56"/>
        <v/>
      </c>
      <c r="D593" s="93" t="str">
        <f t="shared" si="57"/>
        <v/>
      </c>
      <c r="E593" s="93" t="str">
        <f t="shared" si="58"/>
        <v/>
      </c>
      <c r="F593" s="93">
        <f t="shared" si="59"/>
        <v>12.5</v>
      </c>
      <c r="G593" s="112" t="str">
        <f>IF(AND(L593&gt;0,L593&lt;=STATS!$C$22),1,"")</f>
        <v/>
      </c>
      <c r="I593" s="34">
        <v>592</v>
      </c>
      <c r="J593" s="125">
        <v>45.443950000000001</v>
      </c>
      <c r="K593" s="125">
        <v>-92.123810000000006</v>
      </c>
      <c r="L593" s="10">
        <v>12.5</v>
      </c>
      <c r="M593" s="10" t="s">
        <v>150</v>
      </c>
      <c r="Q593" s="17">
        <v>0</v>
      </c>
      <c r="R593" s="17">
        <v>0</v>
      </c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EY593" s="109"/>
      <c r="EZ593" s="109"/>
      <c r="FA593" s="109"/>
      <c r="FB593" s="109"/>
      <c r="FC593" s="109"/>
    </row>
    <row r="594" spans="1:159">
      <c r="A594" s="93">
        <f t="shared" si="54"/>
        <v>2</v>
      </c>
      <c r="B594" s="93">
        <f t="shared" si="55"/>
        <v>2</v>
      </c>
      <c r="C594" s="93" t="str">
        <f t="shared" si="56"/>
        <v/>
      </c>
      <c r="D594" s="93" t="str">
        <f t="shared" si="57"/>
        <v/>
      </c>
      <c r="E594" s="93" t="str">
        <f t="shared" si="58"/>
        <v/>
      </c>
      <c r="F594" s="93">
        <f t="shared" si="59"/>
        <v>12</v>
      </c>
      <c r="G594" s="112" t="str">
        <f>IF(AND(L594&gt;0,L594&lt;=STATS!$C$22),1,"")</f>
        <v/>
      </c>
      <c r="I594" s="34">
        <v>593</v>
      </c>
      <c r="J594" s="125">
        <v>45.443640000000002</v>
      </c>
      <c r="K594" s="125">
        <v>-92.123800000000003</v>
      </c>
      <c r="L594" s="10">
        <v>12</v>
      </c>
      <c r="M594" s="10" t="s">
        <v>150</v>
      </c>
      <c r="Q594" s="17">
        <v>0</v>
      </c>
      <c r="R594" s="17">
        <v>0</v>
      </c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EY594" s="109"/>
      <c r="EZ594" s="109"/>
      <c r="FA594" s="109"/>
      <c r="FB594" s="109"/>
      <c r="FC594" s="109"/>
    </row>
    <row r="595" spans="1:159">
      <c r="A595" s="93">
        <f t="shared" si="54"/>
        <v>2</v>
      </c>
      <c r="B595" s="93">
        <f t="shared" si="55"/>
        <v>2</v>
      </c>
      <c r="C595" s="93" t="str">
        <f t="shared" si="56"/>
        <v/>
      </c>
      <c r="D595" s="93" t="str">
        <f t="shared" si="57"/>
        <v/>
      </c>
      <c r="E595" s="93" t="str">
        <f t="shared" si="58"/>
        <v/>
      </c>
      <c r="F595" s="93">
        <f t="shared" si="59"/>
        <v>10.5</v>
      </c>
      <c r="G595" s="112" t="str">
        <f>IF(AND(L595&gt;0,L595&lt;=STATS!$C$22),1,"")</f>
        <v/>
      </c>
      <c r="I595" s="34">
        <v>594</v>
      </c>
      <c r="J595" s="125">
        <v>45.443339999999999</v>
      </c>
      <c r="K595" s="125">
        <v>-92.12379</v>
      </c>
      <c r="L595" s="10">
        <v>10.5</v>
      </c>
      <c r="M595" s="10" t="s">
        <v>150</v>
      </c>
      <c r="Q595" s="17">
        <v>0</v>
      </c>
      <c r="R595" s="17">
        <v>0</v>
      </c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EY595" s="109"/>
      <c r="EZ595" s="109"/>
      <c r="FA595" s="109"/>
      <c r="FB595" s="109"/>
      <c r="FC595" s="109"/>
    </row>
    <row r="596" spans="1:159">
      <c r="A596" s="93">
        <f t="shared" si="54"/>
        <v>2</v>
      </c>
      <c r="B596" s="93">
        <f t="shared" si="55"/>
        <v>2</v>
      </c>
      <c r="C596" s="93" t="str">
        <f t="shared" si="56"/>
        <v/>
      </c>
      <c r="D596" s="93">
        <f t="shared" si="57"/>
        <v>2</v>
      </c>
      <c r="E596" s="93">
        <f t="shared" si="58"/>
        <v>0</v>
      </c>
      <c r="F596" s="93">
        <f t="shared" si="59"/>
        <v>4</v>
      </c>
      <c r="G596" s="112">
        <f>IF(AND(L596&gt;0,L596&lt;=STATS!$C$22),1,"")</f>
        <v>1</v>
      </c>
      <c r="I596" s="34">
        <v>595</v>
      </c>
      <c r="J596" s="125">
        <v>45.44303</v>
      </c>
      <c r="K596" s="125">
        <v>-92.123779999999996</v>
      </c>
      <c r="L596" s="10">
        <v>4</v>
      </c>
      <c r="M596" s="10" t="s">
        <v>151</v>
      </c>
      <c r="Q596" s="17">
        <v>0</v>
      </c>
      <c r="R596" s="17">
        <v>0</v>
      </c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EY596" s="109"/>
      <c r="EZ596" s="109"/>
      <c r="FA596" s="109"/>
      <c r="FB596" s="109"/>
      <c r="FC596" s="109"/>
    </row>
    <row r="597" spans="1:159">
      <c r="A597" s="93">
        <f t="shared" si="54"/>
        <v>2</v>
      </c>
      <c r="B597" s="93">
        <f t="shared" si="55"/>
        <v>2</v>
      </c>
      <c r="C597" s="93" t="str">
        <f t="shared" si="56"/>
        <v/>
      </c>
      <c r="D597" s="93" t="str">
        <f t="shared" si="57"/>
        <v/>
      </c>
      <c r="E597" s="93" t="str">
        <f t="shared" si="58"/>
        <v/>
      </c>
      <c r="F597" s="93">
        <f t="shared" si="59"/>
        <v>8</v>
      </c>
      <c r="G597" s="112" t="str">
        <f>IF(AND(L597&gt;0,L597&lt;=STATS!$C$22),1,"")</f>
        <v/>
      </c>
      <c r="I597" s="34">
        <v>596</v>
      </c>
      <c r="J597" s="125">
        <v>45.446100000000001</v>
      </c>
      <c r="K597" s="125">
        <v>-92.123459999999994</v>
      </c>
      <c r="L597" s="10">
        <v>8</v>
      </c>
      <c r="M597" s="10" t="s">
        <v>150</v>
      </c>
      <c r="Q597" s="17">
        <v>0</v>
      </c>
      <c r="R597" s="17">
        <v>0</v>
      </c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EY597" s="109"/>
      <c r="EZ597" s="109"/>
      <c r="FA597" s="109"/>
      <c r="FB597" s="109"/>
      <c r="FC597" s="109"/>
    </row>
    <row r="598" spans="1:159">
      <c r="A598" s="93">
        <f t="shared" si="54"/>
        <v>2</v>
      </c>
      <c r="B598" s="93">
        <f t="shared" si="55"/>
        <v>2</v>
      </c>
      <c r="C598" s="93" t="str">
        <f t="shared" si="56"/>
        <v/>
      </c>
      <c r="D598" s="93" t="str">
        <f t="shared" si="57"/>
        <v/>
      </c>
      <c r="E598" s="93" t="str">
        <f t="shared" si="58"/>
        <v/>
      </c>
      <c r="F598" s="93">
        <f t="shared" si="59"/>
        <v>8.5</v>
      </c>
      <c r="G598" s="112" t="str">
        <f>IF(AND(L598&gt;0,L598&lt;=STATS!$C$22),1,"")</f>
        <v/>
      </c>
      <c r="I598" s="34">
        <v>597</v>
      </c>
      <c r="J598" s="125">
        <v>45.445790000000002</v>
      </c>
      <c r="K598" s="125">
        <v>-92.123450000000005</v>
      </c>
      <c r="L598" s="10">
        <v>8.5</v>
      </c>
      <c r="M598" s="10" t="s">
        <v>150</v>
      </c>
      <c r="Q598" s="17">
        <v>0</v>
      </c>
      <c r="R598" s="17">
        <v>0</v>
      </c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EY598" s="109"/>
      <c r="EZ598" s="109"/>
      <c r="FA598" s="109"/>
      <c r="FB598" s="109"/>
      <c r="FC598" s="109"/>
    </row>
    <row r="599" spans="1:159">
      <c r="A599" s="93">
        <f t="shared" si="54"/>
        <v>2</v>
      </c>
      <c r="B599" s="93">
        <f t="shared" si="55"/>
        <v>2</v>
      </c>
      <c r="C599" s="93" t="str">
        <f t="shared" si="56"/>
        <v/>
      </c>
      <c r="D599" s="93">
        <f t="shared" si="57"/>
        <v>2</v>
      </c>
      <c r="E599" s="93">
        <f t="shared" si="58"/>
        <v>0</v>
      </c>
      <c r="F599" s="93">
        <f t="shared" si="59"/>
        <v>4.4000000000000004</v>
      </c>
      <c r="G599" s="112">
        <f>IF(AND(L599&gt;0,L599&lt;=STATS!$C$22),1,"")</f>
        <v>1</v>
      </c>
      <c r="I599" s="34">
        <v>598</v>
      </c>
      <c r="J599" s="125">
        <v>45.445489999999999</v>
      </c>
      <c r="K599" s="125">
        <v>-92.123440000000002</v>
      </c>
      <c r="L599" s="10">
        <v>4.4000000000000004</v>
      </c>
      <c r="M599" s="10" t="s">
        <v>151</v>
      </c>
      <c r="Q599" s="17">
        <v>0</v>
      </c>
      <c r="R599" s="17">
        <v>0</v>
      </c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EY599" s="109"/>
      <c r="EZ599" s="109"/>
      <c r="FA599" s="109"/>
      <c r="FB599" s="109"/>
      <c r="FC599" s="109"/>
    </row>
    <row r="600" spans="1:159">
      <c r="A600" s="93">
        <f t="shared" si="54"/>
        <v>2</v>
      </c>
      <c r="B600" s="93">
        <f t="shared" si="55"/>
        <v>2</v>
      </c>
      <c r="C600" s="93" t="str">
        <f t="shared" si="56"/>
        <v/>
      </c>
      <c r="D600" s="93" t="str">
        <f t="shared" si="57"/>
        <v/>
      </c>
      <c r="E600" s="93" t="str">
        <f t="shared" si="58"/>
        <v/>
      </c>
      <c r="F600" s="93">
        <f t="shared" si="59"/>
        <v>7</v>
      </c>
      <c r="G600" s="112" t="str">
        <f>IF(AND(L600&gt;0,L600&lt;=STATS!$C$22),1,"")</f>
        <v/>
      </c>
      <c r="I600" s="34">
        <v>599</v>
      </c>
      <c r="J600" s="125">
        <v>45.443649999999998</v>
      </c>
      <c r="K600" s="125">
        <v>-92.123369999999994</v>
      </c>
      <c r="L600" s="10">
        <v>7</v>
      </c>
      <c r="M600" s="10" t="s">
        <v>151</v>
      </c>
      <c r="Q600" s="17">
        <v>0</v>
      </c>
      <c r="R600" s="17">
        <v>0</v>
      </c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EY600" s="109"/>
      <c r="EZ600" s="109"/>
      <c r="FA600" s="109"/>
      <c r="FB600" s="109"/>
      <c r="FC600" s="109"/>
    </row>
  </sheetData>
  <sheetProtection formatCells="0" sort="0"/>
  <protectedRanges>
    <protectedRange sqref="M338:M600" name="Range1"/>
    <protectedRange sqref="M304:M337" name="Range1_2"/>
    <protectedRange sqref="O2:P8 M2:N2 M3:M303 N3:N600" name="Range1_3"/>
    <protectedRange sqref="J2:K8" name="Range1_1_1"/>
  </protectedRanges>
  <dataValidations count="9">
    <dataValidation type="list" allowBlank="1" showInputMessage="1" showErrorMessage="1" error="Please enter M (muck), S (sand), or R (rock).  If sediment type unknown, leave cell blank." sqref="M2:M600">
      <formula1>"M,m,s,S,R,r"</formula1>
    </dataValidation>
    <dataValidation type="decimal" allowBlank="1" showInputMessage="1" showErrorMessage="1" error="Is your depth really more than 99 feet?" sqref="L2:L65536">
      <formula1>0.1</formula1>
      <formula2>99</formula2>
    </dataValidation>
    <dataValidation type="list" allowBlank="1" showInputMessage="1" showErrorMessage="1" error="Please enter a rake fullness rating of 1, 2, 3 or V (visual).  If species not found, leave cell blank." sqref="Q2:FL600">
      <formula1>"V,v,1,2,3"</formula1>
    </dataValidation>
    <dataValidation type="list" allowBlank="1" showInputMessage="1" showErrorMessage="1" error="Please enter an overall rake fullness of 1, 2, 3 or leave cell blank if no plants found" sqref="P2:P600">
      <formula1>"1,2,3"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O1:O81 O84:O65536"/>
    <dataValidation type="list" allowBlank="1" showInputMessage="1" showErrorMessage="1" sqref="N2:N600">
      <formula1>"R,r,P,p"</formula1>
    </dataValidation>
    <dataValidation type="list" allowBlank="1" showInputMessage="1" showErrorMessage="1" sqref="N601:N65536">
      <formula1>"R,P"</formula1>
    </dataValidation>
    <dataValidation type="whole" allowBlank="1" showInputMessage="1" showErrorMessage="1" errorTitle="Presence/Absence Data" error="Enter 1 if present" sqref="AF601:EX65536 EZ601:FL65536">
      <formula1>1</formula1>
      <formula2>1</formula2>
    </dataValidation>
    <dataValidation type="list" allowBlank="1" showInputMessage="1" showErrorMessage="1" sqref="EY601:EY65536 P601:AE65536 W1 AB1 AD1:AE1 P1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workbookViewId="0"/>
  </sheetViews>
  <sheetFormatPr defaultColWidth="8.85546875" defaultRowHeight="12.75"/>
  <cols>
    <col min="1" max="1" width="11.28515625" style="2" customWidth="1"/>
    <col min="2" max="2" width="8" style="2" customWidth="1"/>
    <col min="3" max="3" width="26.28515625" style="2" customWidth="1"/>
    <col min="4" max="11" width="8.85546875" style="2"/>
    <col min="12" max="12" width="10.5703125" style="2" customWidth="1"/>
    <col min="13" max="16384" width="8.85546875" style="2"/>
  </cols>
  <sheetData>
    <row r="1" spans="1:5" ht="23.25">
      <c r="A1" s="8" t="s">
        <v>13</v>
      </c>
      <c r="C1" s="2" t="s">
        <v>117</v>
      </c>
    </row>
    <row r="3" spans="1:5">
      <c r="A3" s="23" t="s">
        <v>9</v>
      </c>
    </row>
    <row r="4" spans="1:5">
      <c r="B4" s="2" t="s">
        <v>111</v>
      </c>
    </row>
    <row r="5" spans="1:5">
      <c r="B5" s="2" t="s">
        <v>47</v>
      </c>
    </row>
    <row r="6" spans="1:5">
      <c r="C6" s="2" t="s">
        <v>29</v>
      </c>
      <c r="D6" s="2" t="s">
        <v>77</v>
      </c>
    </row>
    <row r="7" spans="1:5">
      <c r="D7" s="2" t="s">
        <v>106</v>
      </c>
    </row>
    <row r="8" spans="1:5">
      <c r="C8" s="22" t="s">
        <v>44</v>
      </c>
      <c r="D8" s="2" t="s">
        <v>96</v>
      </c>
    </row>
    <row r="9" spans="1:5">
      <c r="C9" s="22" t="s">
        <v>45</v>
      </c>
      <c r="D9" s="2" t="s">
        <v>46</v>
      </c>
    </row>
    <row r="10" spans="1:5">
      <c r="C10" s="22" t="s">
        <v>79</v>
      </c>
      <c r="D10" s="2" t="s">
        <v>107</v>
      </c>
    </row>
    <row r="11" spans="1:5">
      <c r="C11" s="22" t="s">
        <v>68</v>
      </c>
      <c r="D11" s="2" t="s">
        <v>108</v>
      </c>
    </row>
    <row r="12" spans="1:5">
      <c r="C12" s="22" t="s">
        <v>95</v>
      </c>
      <c r="D12" s="2" t="s">
        <v>99</v>
      </c>
    </row>
    <row r="13" spans="1:5">
      <c r="C13" s="22"/>
      <c r="E13" s="2" t="s">
        <v>63</v>
      </c>
    </row>
    <row r="14" spans="1:5">
      <c r="C14" s="22"/>
      <c r="E14" s="2" t="s">
        <v>64</v>
      </c>
    </row>
    <row r="15" spans="1:5">
      <c r="C15" s="22"/>
      <c r="E15" s="2" t="s">
        <v>65</v>
      </c>
    </row>
    <row r="16" spans="1:5">
      <c r="C16" s="22"/>
      <c r="E16" s="2" t="s">
        <v>67</v>
      </c>
    </row>
    <row r="17" spans="3:5">
      <c r="C17" s="22"/>
      <c r="E17" s="97" t="s">
        <v>118</v>
      </c>
    </row>
    <row r="18" spans="3:5">
      <c r="C18" s="22" t="s">
        <v>61</v>
      </c>
      <c r="D18" s="2" t="s">
        <v>124</v>
      </c>
    </row>
    <row r="19" spans="3:5">
      <c r="C19" s="22"/>
      <c r="D19" s="2" t="s">
        <v>97</v>
      </c>
    </row>
    <row r="20" spans="3:5">
      <c r="C20" s="22"/>
      <c r="D20" s="2" t="s">
        <v>66</v>
      </c>
    </row>
    <row r="21" spans="3:5">
      <c r="C21" s="22" t="s">
        <v>62</v>
      </c>
      <c r="D21" s="2" t="s">
        <v>98</v>
      </c>
    </row>
    <row r="22" spans="3:5">
      <c r="C22" s="22"/>
      <c r="D22" s="2" t="s">
        <v>119</v>
      </c>
    </row>
    <row r="23" spans="3:5">
      <c r="C23" s="22"/>
      <c r="E23" s="2" t="s">
        <v>63</v>
      </c>
    </row>
    <row r="24" spans="3:5">
      <c r="C24" s="22"/>
      <c r="E24" s="2" t="s">
        <v>64</v>
      </c>
    </row>
    <row r="25" spans="3:5">
      <c r="C25" s="22"/>
      <c r="E25" s="2" t="s">
        <v>65</v>
      </c>
    </row>
    <row r="26" spans="3:5">
      <c r="C26" s="22"/>
      <c r="E26" s="2" t="s">
        <v>67</v>
      </c>
    </row>
    <row r="27" spans="3:5">
      <c r="C27" s="22"/>
      <c r="D27" s="2" t="s">
        <v>120</v>
      </c>
    </row>
    <row r="28" spans="3:5">
      <c r="C28" s="22"/>
      <c r="D28" s="2" t="s">
        <v>121</v>
      </c>
    </row>
    <row r="29" spans="3:5">
      <c r="C29" s="22"/>
      <c r="D29" s="2" t="s">
        <v>78</v>
      </c>
    </row>
    <row r="30" spans="3:5">
      <c r="C30" s="22"/>
      <c r="E30" s="2" t="s">
        <v>100</v>
      </c>
    </row>
    <row r="31" spans="3:5">
      <c r="C31" s="22"/>
    </row>
    <row r="32" spans="3:5">
      <c r="D32" s="1" t="s">
        <v>122</v>
      </c>
    </row>
    <row r="33" spans="2:4">
      <c r="D33" s="1"/>
    </row>
    <row r="34" spans="2:4">
      <c r="B34" s="2" t="s">
        <v>23</v>
      </c>
    </row>
    <row r="35" spans="2:4">
      <c r="C35" s="2" t="s">
        <v>125</v>
      </c>
    </row>
    <row r="36" spans="2:4">
      <c r="C36" s="2" t="s">
        <v>123</v>
      </c>
    </row>
    <row r="37" spans="2:4">
      <c r="C37" s="2" t="s">
        <v>60</v>
      </c>
    </row>
    <row r="38" spans="2:4">
      <c r="B38" s="2" t="s">
        <v>126</v>
      </c>
    </row>
    <row r="39" spans="2:4">
      <c r="C39" s="2" t="s">
        <v>109</v>
      </c>
    </row>
    <row r="40" spans="2:4">
      <c r="C40" s="2" t="s">
        <v>127</v>
      </c>
    </row>
    <row r="41" spans="2:4">
      <c r="C41" s="2" t="s">
        <v>128</v>
      </c>
    </row>
    <row r="42" spans="2:4">
      <c r="C42" s="2" t="s">
        <v>110</v>
      </c>
    </row>
    <row r="43" spans="2:4">
      <c r="C43" s="2" t="s">
        <v>101</v>
      </c>
    </row>
    <row r="44" spans="2:4">
      <c r="B44" s="2" t="s">
        <v>38</v>
      </c>
    </row>
    <row r="45" spans="2:4">
      <c r="B45" s="2" t="s">
        <v>129</v>
      </c>
    </row>
    <row r="46" spans="2:4">
      <c r="C46" s="2" t="s">
        <v>130</v>
      </c>
    </row>
    <row r="47" spans="2:4">
      <c r="B47" s="2" t="s">
        <v>112</v>
      </c>
    </row>
    <row r="50" spans="1:3">
      <c r="A50" s="23" t="s">
        <v>7</v>
      </c>
    </row>
    <row r="51" spans="1:3">
      <c r="B51" s="2" t="s">
        <v>40</v>
      </c>
    </row>
    <row r="52" spans="1:3">
      <c r="B52" s="2" t="s">
        <v>30</v>
      </c>
    </row>
    <row r="53" spans="1:3">
      <c r="B53" s="2" t="s">
        <v>41</v>
      </c>
    </row>
    <row r="54" spans="1:3">
      <c r="A54" s="23" t="s">
        <v>6</v>
      </c>
    </row>
    <row r="55" spans="1:3">
      <c r="B55" s="21" t="s">
        <v>139</v>
      </c>
    </row>
    <row r="56" spans="1:3">
      <c r="B56" s="1" t="s">
        <v>28</v>
      </c>
    </row>
    <row r="57" spans="1:3">
      <c r="B57" s="1" t="s">
        <v>25</v>
      </c>
    </row>
    <row r="58" spans="1:3">
      <c r="B58" s="11"/>
      <c r="C58" s="2" t="s">
        <v>19</v>
      </c>
    </row>
    <row r="59" spans="1:3">
      <c r="B59" s="11"/>
      <c r="C59" s="2" t="s">
        <v>31</v>
      </c>
    </row>
    <row r="60" spans="1:3">
      <c r="B60" s="18" t="s">
        <v>26</v>
      </c>
    </row>
    <row r="61" spans="1:3">
      <c r="B61" s="5"/>
      <c r="C61" s="2" t="s">
        <v>20</v>
      </c>
    </row>
    <row r="62" spans="1:3">
      <c r="B62" s="18" t="s">
        <v>27</v>
      </c>
    </row>
    <row r="63" spans="1:3">
      <c r="B63" s="13"/>
      <c r="C63" s="2" t="s">
        <v>21</v>
      </c>
    </row>
    <row r="64" spans="1:3">
      <c r="B64" s="1" t="s">
        <v>133</v>
      </c>
      <c r="C64" s="12"/>
    </row>
    <row r="65" spans="1:3">
      <c r="C65" s="2" t="s">
        <v>34</v>
      </c>
    </row>
    <row r="66" spans="1:3">
      <c r="C66" s="2" t="s">
        <v>43</v>
      </c>
    </row>
    <row r="67" spans="1:3">
      <c r="B67" s="1" t="s">
        <v>132</v>
      </c>
      <c r="C67" s="12"/>
    </row>
    <row r="68" spans="1:3">
      <c r="B68" s="1" t="s">
        <v>69</v>
      </c>
      <c r="C68" s="12"/>
    </row>
    <row r="69" spans="1:3">
      <c r="B69" s="1" t="s">
        <v>42</v>
      </c>
      <c r="C69" s="12"/>
    </row>
    <row r="70" spans="1:3">
      <c r="B70" s="1" t="s">
        <v>52</v>
      </c>
      <c r="C70" s="12"/>
    </row>
    <row r="71" spans="1:3">
      <c r="B71" s="1" t="s">
        <v>73</v>
      </c>
      <c r="C71" s="12"/>
    </row>
    <row r="72" spans="1:3">
      <c r="B72" s="1" t="s">
        <v>48</v>
      </c>
      <c r="C72" s="12"/>
    </row>
    <row r="73" spans="1:3">
      <c r="B73" s="1" t="s">
        <v>74</v>
      </c>
      <c r="C73" s="12"/>
    </row>
    <row r="74" spans="1:3">
      <c r="B74" s="18" t="s">
        <v>70</v>
      </c>
    </row>
    <row r="75" spans="1:3">
      <c r="B75" s="1" t="s">
        <v>134</v>
      </c>
    </row>
    <row r="76" spans="1:3">
      <c r="B76" s="18"/>
    </row>
    <row r="77" spans="1:3">
      <c r="A77" s="23" t="s">
        <v>22</v>
      </c>
    </row>
    <row r="78" spans="1:3">
      <c r="A78" s="23"/>
      <c r="B78" s="2" t="s">
        <v>102</v>
      </c>
    </row>
    <row r="79" spans="1:3">
      <c r="B79" s="2" t="s">
        <v>103</v>
      </c>
    </row>
    <row r="80" spans="1:3">
      <c r="C80" s="2" t="s">
        <v>32</v>
      </c>
    </row>
    <row r="81" spans="1:10">
      <c r="B81" s="2" t="s">
        <v>104</v>
      </c>
    </row>
    <row r="82" spans="1:10">
      <c r="C82" s="2" t="s">
        <v>33</v>
      </c>
    </row>
    <row r="83" spans="1:10">
      <c r="B83" s="3" t="s">
        <v>105</v>
      </c>
    </row>
    <row r="84" spans="1:10">
      <c r="A84" s="4"/>
      <c r="B84" s="2" t="s">
        <v>135</v>
      </c>
    </row>
    <row r="85" spans="1:10">
      <c r="B85" s="2" t="s">
        <v>131</v>
      </c>
      <c r="D85" s="4"/>
    </row>
    <row r="86" spans="1:10">
      <c r="B86" s="2" t="s">
        <v>71</v>
      </c>
    </row>
    <row r="87" spans="1:10">
      <c r="C87" s="2" t="s">
        <v>72</v>
      </c>
    </row>
    <row r="88" spans="1:10">
      <c r="D88" s="6"/>
      <c r="E88" s="6"/>
    </row>
    <row r="89" spans="1:10">
      <c r="F89" s="6"/>
      <c r="G89" s="6"/>
      <c r="H89" s="6"/>
      <c r="I89" s="6"/>
      <c r="J89" s="6"/>
    </row>
    <row r="90" spans="1:10">
      <c r="F90" s="6"/>
      <c r="G90" s="6"/>
      <c r="H90" s="6"/>
      <c r="I90" s="6"/>
      <c r="J90" s="6"/>
    </row>
    <row r="91" spans="1:10">
      <c r="F91" s="6"/>
      <c r="G91" s="6"/>
      <c r="H91" s="6"/>
      <c r="I91" s="6"/>
      <c r="J91" s="6"/>
    </row>
  </sheetData>
  <phoneticPr fontId="17" type="noConversion"/>
  <printOptions headings="1" gridLines="1"/>
  <pageMargins left="0.75" right="0.75" top="0.28999999999999998" bottom="0.34" header="0.31" footer="0.34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M600"/>
  <sheetViews>
    <sheetView zoomScale="110" zoomScaleNormal="110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I9" sqref="I9"/>
    </sheetView>
  </sheetViews>
  <sheetFormatPr defaultColWidth="5.7109375" defaultRowHeight="12.75"/>
  <cols>
    <col min="1" max="1" width="13.28515625" style="10" bestFit="1" customWidth="1"/>
    <col min="2" max="2" width="4.42578125" style="110" customWidth="1"/>
    <col min="3" max="4" width="7.85546875" style="110" customWidth="1"/>
    <col min="5" max="6" width="7" style="110" customWidth="1"/>
    <col min="7" max="8" width="4.42578125" style="110" customWidth="1"/>
    <col min="9" max="9" width="15.7109375" style="114" customWidth="1"/>
    <col min="10" max="10" width="5" style="36" bestFit="1" customWidth="1"/>
    <col min="11" max="11" width="11" style="10" customWidth="1"/>
    <col min="12" max="12" width="13.28515625" style="10" customWidth="1"/>
    <col min="13" max="15" width="5.7109375" style="10" customWidth="1"/>
    <col min="16" max="16" width="24.85546875" style="10" customWidth="1"/>
    <col min="17" max="17" width="5.7109375" style="10" customWidth="1"/>
    <col min="18" max="19" width="6.7109375" style="10" customWidth="1"/>
    <col min="20" max="23" width="5.7109375" style="32" customWidth="1"/>
    <col min="24" max="155" width="5.7109375" style="10" customWidth="1"/>
    <col min="156" max="156" width="5.7109375" style="32" customWidth="1"/>
    <col min="157" max="16384" width="5.7109375" style="10"/>
  </cols>
  <sheetData>
    <row r="1" spans="1:169" s="9" customFormat="1" ht="189.75">
      <c r="A1" s="66"/>
      <c r="B1" s="90" t="s">
        <v>18</v>
      </c>
      <c r="C1" s="90" t="s">
        <v>50</v>
      </c>
      <c r="D1" s="90" t="s">
        <v>51</v>
      </c>
      <c r="E1" s="91" t="s">
        <v>49</v>
      </c>
      <c r="F1" s="91" t="s">
        <v>145</v>
      </c>
      <c r="G1" s="92" t="s">
        <v>15</v>
      </c>
      <c r="H1" s="111" t="s">
        <v>16</v>
      </c>
      <c r="I1" s="67"/>
      <c r="J1" s="113" t="s">
        <v>0</v>
      </c>
      <c r="K1" s="14" t="s">
        <v>80</v>
      </c>
      <c r="L1" s="9" t="s">
        <v>24</v>
      </c>
      <c r="M1" s="33" t="s">
        <v>76</v>
      </c>
      <c r="N1" s="9" t="s">
        <v>146</v>
      </c>
      <c r="O1" s="9" t="s">
        <v>14</v>
      </c>
      <c r="P1" s="16" t="s">
        <v>4</v>
      </c>
      <c r="Q1" s="16" t="s">
        <v>82</v>
      </c>
      <c r="R1" s="29" t="s">
        <v>142</v>
      </c>
      <c r="S1" s="29" t="s">
        <v>143</v>
      </c>
      <c r="T1" s="96"/>
      <c r="U1" s="96"/>
      <c r="V1" s="96"/>
      <c r="W1" s="9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06"/>
      <c r="FA1" s="107"/>
      <c r="FB1" s="107"/>
      <c r="FC1" s="108"/>
      <c r="FD1" s="108"/>
      <c r="FM1" s="9" t="s">
        <v>5</v>
      </c>
    </row>
    <row r="2" spans="1:169">
      <c r="A2" s="68" t="s">
        <v>83</v>
      </c>
      <c r="B2" s="93">
        <f t="shared" ref="B2:B65" si="0">COUNT(R2:EY2,FE2:FM2)</f>
        <v>0</v>
      </c>
      <c r="C2" s="93" t="str">
        <f t="shared" ref="C2:C65" si="1">IF(COUNT(R2:EY2,FE2:FM2)&gt;0,COUNT(R2:EY2,FE2:FM2),"")</f>
        <v/>
      </c>
      <c r="D2" s="93" t="str">
        <f t="shared" ref="D2:D65" si="2">IF(COUNT(T2:BJ2,BL2:BT2,BV2:CB2,CD2:EY2,FE2:FM2)&gt;0,COUNT(T2:BJ2,BL2:BT2,BV2:CB2,CD2:EY2,FE2:FM2),"")</f>
        <v/>
      </c>
      <c r="E2" s="93" t="str">
        <f t="shared" ref="E2:E65" si="3">IF(H2=1,COUNT(R2:EY2,FE2:FM2),"")</f>
        <v/>
      </c>
      <c r="F2" s="93" t="str">
        <f t="shared" ref="F2:F65" si="4">IF(H2=1,COUNT(T2:BJ2,BL2:BT2,BV2:CB2,CD2:EY2,FE2:FM2),"")</f>
        <v/>
      </c>
      <c r="G2" s="93" t="str">
        <f t="shared" ref="G2:G65" si="5">IF($B2&gt;=1,$M2,"")</f>
        <v/>
      </c>
      <c r="H2" s="112" t="str">
        <f>IF(AND(M2&gt;0,M2&lt;=STATS!$C$22),1,"")</f>
        <v/>
      </c>
      <c r="I2" s="131" t="s">
        <v>163</v>
      </c>
      <c r="J2" s="34">
        <v>1</v>
      </c>
      <c r="K2">
        <v>45.449489999999997</v>
      </c>
      <c r="L2">
        <v>-92.138369999999995</v>
      </c>
      <c r="M2" s="10">
        <v>7</v>
      </c>
      <c r="N2" s="10" t="s">
        <v>150</v>
      </c>
      <c r="O2" s="10" t="s">
        <v>166</v>
      </c>
      <c r="R2" s="17"/>
      <c r="S2" s="17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EZ2" s="109"/>
      <c r="FA2" s="109"/>
      <c r="FB2" s="109"/>
      <c r="FC2" s="109"/>
      <c r="FD2" s="109"/>
    </row>
    <row r="3" spans="1:169">
      <c r="A3" s="68" t="s">
        <v>37</v>
      </c>
      <c r="B3" s="93">
        <f t="shared" si="0"/>
        <v>0</v>
      </c>
      <c r="C3" s="93" t="str">
        <f t="shared" si="1"/>
        <v/>
      </c>
      <c r="D3" s="93" t="str">
        <f t="shared" si="2"/>
        <v/>
      </c>
      <c r="E3" s="93">
        <f t="shared" si="3"/>
        <v>0</v>
      </c>
      <c r="F3" s="93">
        <f t="shared" si="4"/>
        <v>0</v>
      </c>
      <c r="G3" s="93" t="str">
        <f t="shared" si="5"/>
        <v/>
      </c>
      <c r="H3" s="112">
        <f>IF(AND(M3&gt;0,M3&lt;=STATS!$C$22),1,"")</f>
        <v>1</v>
      </c>
      <c r="I3" s="131" t="s">
        <v>164</v>
      </c>
      <c r="J3" s="34">
        <v>2</v>
      </c>
      <c r="K3">
        <v>45.449190000000002</v>
      </c>
      <c r="L3">
        <v>-92.138360000000006</v>
      </c>
      <c r="M3" s="10">
        <v>4</v>
      </c>
      <c r="N3" s="10" t="s">
        <v>150</v>
      </c>
      <c r="O3" s="10" t="s">
        <v>166</v>
      </c>
      <c r="R3" s="17" t="s">
        <v>157</v>
      </c>
      <c r="S3" s="17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EZ3" s="109"/>
      <c r="FA3" s="109"/>
      <c r="FB3" s="109"/>
      <c r="FC3" s="109"/>
      <c r="FD3" s="109"/>
    </row>
    <row r="4" spans="1:169">
      <c r="A4" s="68" t="s">
        <v>39</v>
      </c>
      <c r="B4" s="93">
        <f t="shared" si="0"/>
        <v>0</v>
      </c>
      <c r="C4" s="93" t="str">
        <f t="shared" si="1"/>
        <v/>
      </c>
      <c r="D4" s="93" t="str">
        <f t="shared" si="2"/>
        <v/>
      </c>
      <c r="E4" s="93" t="str">
        <f t="shared" si="3"/>
        <v/>
      </c>
      <c r="F4" s="93" t="str">
        <f t="shared" si="4"/>
        <v/>
      </c>
      <c r="G4" s="93" t="str">
        <f t="shared" si="5"/>
        <v/>
      </c>
      <c r="H4" s="112" t="str">
        <f>IF(AND(M4&gt;0,M4&lt;=STATS!$C$22),1,"")</f>
        <v/>
      </c>
      <c r="I4" s="120">
        <v>2630200</v>
      </c>
      <c r="J4" s="34">
        <v>3</v>
      </c>
      <c r="K4">
        <v>45.4495</v>
      </c>
      <c r="L4">
        <v>-92.13794</v>
      </c>
      <c r="M4" s="10">
        <v>7</v>
      </c>
      <c r="N4" s="10" t="s">
        <v>150</v>
      </c>
      <c r="O4" s="10" t="s">
        <v>166</v>
      </c>
      <c r="R4" s="17"/>
      <c r="S4" s="17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EZ4" s="109"/>
      <c r="FA4" s="109"/>
      <c r="FB4" s="109"/>
      <c r="FC4" s="109"/>
      <c r="FD4" s="109"/>
    </row>
    <row r="5" spans="1:169">
      <c r="A5" s="84" t="s">
        <v>84</v>
      </c>
      <c r="B5" s="93">
        <f t="shared" si="0"/>
        <v>0</v>
      </c>
      <c r="C5" s="93" t="str">
        <f t="shared" si="1"/>
        <v/>
      </c>
      <c r="D5" s="93" t="str">
        <f t="shared" si="2"/>
        <v/>
      </c>
      <c r="E5" s="93" t="str">
        <f t="shared" si="3"/>
        <v/>
      </c>
      <c r="F5" s="93" t="str">
        <f t="shared" si="4"/>
        <v/>
      </c>
      <c r="G5" s="93" t="str">
        <f t="shared" si="5"/>
        <v/>
      </c>
      <c r="H5" s="112" t="str">
        <f>IF(AND(M5&gt;0,M5&lt;=STATS!$C$22),1,"")</f>
        <v/>
      </c>
      <c r="I5" s="130">
        <v>42909</v>
      </c>
      <c r="J5" s="34">
        <v>4</v>
      </c>
      <c r="K5">
        <v>45.449190000000002</v>
      </c>
      <c r="L5">
        <v>-92.137929999999997</v>
      </c>
      <c r="M5" s="10">
        <v>8</v>
      </c>
      <c r="N5" s="10" t="s">
        <v>150</v>
      </c>
      <c r="O5" s="10" t="s">
        <v>166</v>
      </c>
      <c r="R5" s="17"/>
      <c r="S5" s="17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EZ5" s="109"/>
      <c r="FA5" s="109"/>
      <c r="FB5" s="109"/>
      <c r="FC5" s="109"/>
      <c r="FD5" s="109"/>
    </row>
    <row r="6" spans="1:169">
      <c r="A6" s="68" t="s">
        <v>85</v>
      </c>
      <c r="B6" s="93">
        <f t="shared" si="0"/>
        <v>0</v>
      </c>
      <c r="C6" s="93" t="str">
        <f t="shared" si="1"/>
        <v/>
      </c>
      <c r="D6" s="93" t="str">
        <f t="shared" si="2"/>
        <v/>
      </c>
      <c r="E6" s="93" t="str">
        <f t="shared" si="3"/>
        <v/>
      </c>
      <c r="F6" s="93" t="str">
        <f t="shared" si="4"/>
        <v/>
      </c>
      <c r="G6" s="93" t="str">
        <f t="shared" si="5"/>
        <v/>
      </c>
      <c r="H6" s="112" t="str">
        <f>IF(AND(M6&gt;0,M6&lt;=STATS!$C$22),1,"")</f>
        <v/>
      </c>
      <c r="I6" s="119" t="s">
        <v>144</v>
      </c>
      <c r="J6" s="34">
        <v>5</v>
      </c>
      <c r="K6">
        <v>45.448889999999999</v>
      </c>
      <c r="L6">
        <v>-92.137910000000005</v>
      </c>
      <c r="M6" s="10">
        <v>6</v>
      </c>
      <c r="N6" s="10" t="s">
        <v>150</v>
      </c>
      <c r="O6" s="10" t="s">
        <v>166</v>
      </c>
      <c r="R6" s="17"/>
      <c r="S6" s="17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EZ6" s="109"/>
      <c r="FA6" s="109"/>
      <c r="FB6" s="109"/>
      <c r="FC6" s="109"/>
      <c r="FD6" s="109"/>
    </row>
    <row r="7" spans="1:169">
      <c r="A7" s="68"/>
      <c r="B7" s="93">
        <f t="shared" si="0"/>
        <v>0</v>
      </c>
      <c r="C7" s="93" t="str">
        <f t="shared" si="1"/>
        <v/>
      </c>
      <c r="D7" s="93" t="str">
        <f t="shared" si="2"/>
        <v/>
      </c>
      <c r="E7" s="93" t="str">
        <f t="shared" si="3"/>
        <v/>
      </c>
      <c r="F7" s="93" t="str">
        <f t="shared" si="4"/>
        <v/>
      </c>
      <c r="G7" s="93" t="str">
        <f t="shared" si="5"/>
        <v/>
      </c>
      <c r="H7" s="112" t="str">
        <f>IF(AND(M7&gt;0,M7&lt;=STATS!$C$22),1,"")</f>
        <v/>
      </c>
      <c r="I7" s="119" t="s">
        <v>165</v>
      </c>
      <c r="J7" s="34">
        <v>6</v>
      </c>
      <c r="K7">
        <v>45.449509999999997</v>
      </c>
      <c r="L7">
        <v>-92.137500000000003</v>
      </c>
      <c r="M7" s="10">
        <v>10</v>
      </c>
      <c r="N7" s="10" t="s">
        <v>150</v>
      </c>
      <c r="O7" s="10" t="s">
        <v>166</v>
      </c>
      <c r="R7" s="17"/>
      <c r="S7" s="17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EZ7" s="109"/>
      <c r="FA7" s="109"/>
      <c r="FB7" s="109"/>
      <c r="FC7" s="109"/>
      <c r="FD7" s="109"/>
    </row>
    <row r="8" spans="1:169">
      <c r="A8" s="68"/>
      <c r="B8" s="93">
        <f t="shared" si="0"/>
        <v>0</v>
      </c>
      <c r="C8" s="93" t="str">
        <f t="shared" si="1"/>
        <v/>
      </c>
      <c r="D8" s="93" t="str">
        <f t="shared" si="2"/>
        <v/>
      </c>
      <c r="E8" s="93" t="str">
        <f t="shared" si="3"/>
        <v/>
      </c>
      <c r="F8" s="93" t="str">
        <f t="shared" si="4"/>
        <v/>
      </c>
      <c r="G8" s="93" t="str">
        <f t="shared" si="5"/>
        <v/>
      </c>
      <c r="H8" s="112" t="str">
        <f>IF(AND(M8&gt;0,M8&lt;=STATS!$C$22),1,"")</f>
        <v/>
      </c>
      <c r="I8" s="119" t="s">
        <v>167</v>
      </c>
      <c r="J8" s="34">
        <v>7</v>
      </c>
      <c r="K8">
        <v>45.449199999999998</v>
      </c>
      <c r="L8">
        <v>-92.13749</v>
      </c>
      <c r="M8" s="10">
        <v>12</v>
      </c>
      <c r="N8" s="10" t="s">
        <v>150</v>
      </c>
      <c r="O8" s="10" t="s">
        <v>166</v>
      </c>
      <c r="R8" s="17"/>
      <c r="S8" s="17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EZ8" s="109"/>
      <c r="FA8" s="109"/>
      <c r="FB8" s="109"/>
      <c r="FC8" s="109"/>
      <c r="FD8" s="109"/>
    </row>
    <row r="9" spans="1:169">
      <c r="A9" s="85"/>
      <c r="B9" s="93">
        <f t="shared" si="0"/>
        <v>0</v>
      </c>
      <c r="C9" s="93" t="str">
        <f t="shared" si="1"/>
        <v/>
      </c>
      <c r="D9" s="93" t="str">
        <f t="shared" si="2"/>
        <v/>
      </c>
      <c r="E9" s="93" t="str">
        <f t="shared" si="3"/>
        <v/>
      </c>
      <c r="F9" s="93" t="str">
        <f t="shared" si="4"/>
        <v/>
      </c>
      <c r="G9" s="93" t="str">
        <f t="shared" si="5"/>
        <v/>
      </c>
      <c r="H9" s="112" t="str">
        <f>IF(AND(M9&gt;0,M9&lt;=STATS!$C$22),1,"")</f>
        <v/>
      </c>
      <c r="J9" s="34">
        <v>8</v>
      </c>
      <c r="K9">
        <v>45.448900000000002</v>
      </c>
      <c r="L9">
        <v>-92.137479999999996</v>
      </c>
      <c r="M9" s="10">
        <v>11</v>
      </c>
      <c r="N9" s="10" t="s">
        <v>150</v>
      </c>
      <c r="O9" s="10" t="s">
        <v>166</v>
      </c>
      <c r="R9" s="17"/>
      <c r="S9" s="17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EZ9" s="109"/>
      <c r="FA9" s="109"/>
      <c r="FB9" s="109"/>
      <c r="FC9" s="109"/>
      <c r="FD9" s="109"/>
    </row>
    <row r="10" spans="1:169">
      <c r="A10" s="68"/>
      <c r="B10" s="93">
        <f t="shared" si="0"/>
        <v>0</v>
      </c>
      <c r="C10" s="93" t="str">
        <f t="shared" si="1"/>
        <v/>
      </c>
      <c r="D10" s="93" t="str">
        <f t="shared" si="2"/>
        <v/>
      </c>
      <c r="E10" s="93">
        <f t="shared" si="3"/>
        <v>0</v>
      </c>
      <c r="F10" s="93">
        <f t="shared" si="4"/>
        <v>0</v>
      </c>
      <c r="G10" s="93" t="str">
        <f t="shared" si="5"/>
        <v/>
      </c>
      <c r="H10" s="112">
        <f>IF(AND(M10&gt;0,M10&lt;=STATS!$C$22),1,"")</f>
        <v>1</v>
      </c>
      <c r="J10" s="34">
        <v>9</v>
      </c>
      <c r="K10">
        <v>45.448590000000003</v>
      </c>
      <c r="L10">
        <v>-92.137469999999993</v>
      </c>
      <c r="M10" s="10">
        <v>5</v>
      </c>
      <c r="N10" s="10" t="s">
        <v>151</v>
      </c>
      <c r="O10" s="10" t="s">
        <v>166</v>
      </c>
      <c r="R10" s="17"/>
      <c r="S10" s="17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EZ10" s="109"/>
      <c r="FA10" s="109"/>
      <c r="FB10" s="109"/>
      <c r="FC10" s="109"/>
      <c r="FD10" s="109"/>
    </row>
    <row r="11" spans="1:169">
      <c r="A11" s="68"/>
      <c r="B11" s="93">
        <f t="shared" si="0"/>
        <v>0</v>
      </c>
      <c r="C11" s="93" t="str">
        <f t="shared" si="1"/>
        <v/>
      </c>
      <c r="D11" s="93" t="str">
        <f t="shared" si="2"/>
        <v/>
      </c>
      <c r="E11" s="93" t="str">
        <f t="shared" si="3"/>
        <v/>
      </c>
      <c r="F11" s="93" t="str">
        <f t="shared" si="4"/>
        <v/>
      </c>
      <c r="G11" s="93" t="str">
        <f t="shared" si="5"/>
        <v/>
      </c>
      <c r="H11" s="112" t="str">
        <f>IF(AND(M11&gt;0,M11&lt;=STATS!$C$22),1,"")</f>
        <v/>
      </c>
      <c r="J11" s="34">
        <v>10</v>
      </c>
      <c r="K11">
        <v>45.449820000000003</v>
      </c>
      <c r="L11">
        <v>-92.137079999999997</v>
      </c>
      <c r="M11" s="10">
        <v>6</v>
      </c>
      <c r="N11" s="10" t="s">
        <v>151</v>
      </c>
      <c r="O11" s="10" t="s">
        <v>166</v>
      </c>
      <c r="R11" s="17"/>
      <c r="S11" s="17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EZ11" s="109"/>
      <c r="FA11" s="109"/>
      <c r="FB11" s="109"/>
      <c r="FC11" s="109"/>
      <c r="FD11" s="109"/>
    </row>
    <row r="12" spans="1:169">
      <c r="A12" s="68"/>
      <c r="B12" s="93">
        <f t="shared" si="0"/>
        <v>0</v>
      </c>
      <c r="C12" s="93" t="str">
        <f t="shared" si="1"/>
        <v/>
      </c>
      <c r="D12" s="93" t="str">
        <f t="shared" si="2"/>
        <v/>
      </c>
      <c r="E12" s="93" t="str">
        <f t="shared" si="3"/>
        <v/>
      </c>
      <c r="F12" s="93" t="str">
        <f t="shared" si="4"/>
        <v/>
      </c>
      <c r="G12" s="93" t="str">
        <f t="shared" si="5"/>
        <v/>
      </c>
      <c r="H12" s="112" t="str">
        <f>IF(AND(M12&gt;0,M12&lt;=STATS!$C$22),1,"")</f>
        <v/>
      </c>
      <c r="J12" s="34">
        <v>11</v>
      </c>
      <c r="K12">
        <v>45.44952</v>
      </c>
      <c r="L12">
        <v>-92.137069999999994</v>
      </c>
      <c r="M12" s="10">
        <v>10.5</v>
      </c>
      <c r="N12" s="10" t="s">
        <v>150</v>
      </c>
      <c r="O12" s="10" t="s">
        <v>166</v>
      </c>
      <c r="R12" s="17"/>
      <c r="S12" s="17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EZ12" s="109"/>
      <c r="FA12" s="109"/>
      <c r="FB12" s="109"/>
      <c r="FC12" s="109"/>
      <c r="FD12" s="109"/>
    </row>
    <row r="13" spans="1:169">
      <c r="A13" s="85"/>
      <c r="B13" s="93">
        <f t="shared" si="0"/>
        <v>0</v>
      </c>
      <c r="C13" s="93" t="str">
        <f t="shared" si="1"/>
        <v/>
      </c>
      <c r="D13" s="93" t="str">
        <f t="shared" si="2"/>
        <v/>
      </c>
      <c r="E13" s="93" t="str">
        <f t="shared" si="3"/>
        <v/>
      </c>
      <c r="F13" s="93" t="str">
        <f t="shared" si="4"/>
        <v/>
      </c>
      <c r="G13" s="93" t="str">
        <f t="shared" si="5"/>
        <v/>
      </c>
      <c r="H13" s="112" t="str">
        <f>IF(AND(M13&gt;0,M13&lt;=STATS!$C$22),1,"")</f>
        <v/>
      </c>
      <c r="J13" s="34">
        <v>12</v>
      </c>
      <c r="K13">
        <v>45.449210000000001</v>
      </c>
      <c r="L13">
        <v>-92.137060000000005</v>
      </c>
      <c r="M13" s="10">
        <v>12</v>
      </c>
      <c r="N13" s="10" t="s">
        <v>150</v>
      </c>
      <c r="O13" s="10" t="s">
        <v>166</v>
      </c>
      <c r="R13" s="17"/>
      <c r="S13" s="17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EZ13" s="109"/>
      <c r="FA13" s="109"/>
      <c r="FB13" s="109"/>
      <c r="FC13" s="109"/>
      <c r="FD13" s="109"/>
    </row>
    <row r="14" spans="1:169">
      <c r="A14" s="68"/>
      <c r="B14" s="93">
        <f t="shared" si="0"/>
        <v>0</v>
      </c>
      <c r="C14" s="93" t="str">
        <f t="shared" si="1"/>
        <v/>
      </c>
      <c r="D14" s="93" t="str">
        <f t="shared" si="2"/>
        <v/>
      </c>
      <c r="E14" s="93" t="str">
        <f t="shared" si="3"/>
        <v/>
      </c>
      <c r="F14" s="93" t="str">
        <f t="shared" si="4"/>
        <v/>
      </c>
      <c r="G14" s="93" t="str">
        <f t="shared" si="5"/>
        <v/>
      </c>
      <c r="H14" s="112" t="str">
        <f>IF(AND(M14&gt;0,M14&lt;=STATS!$C$22),1,"")</f>
        <v/>
      </c>
      <c r="J14" s="34">
        <v>13</v>
      </c>
      <c r="K14">
        <v>45.448909999999998</v>
      </c>
      <c r="L14">
        <v>-92.137039999999999</v>
      </c>
      <c r="M14" s="10">
        <v>13.5</v>
      </c>
      <c r="N14" s="10" t="s">
        <v>150</v>
      </c>
      <c r="O14" s="10" t="s">
        <v>166</v>
      </c>
      <c r="R14" s="17"/>
      <c r="S14" s="17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EZ14" s="109"/>
      <c r="FA14" s="109"/>
      <c r="FB14" s="109"/>
      <c r="FC14" s="109"/>
      <c r="FD14" s="109"/>
    </row>
    <row r="15" spans="1:169">
      <c r="A15" s="68"/>
      <c r="B15" s="93">
        <f t="shared" si="0"/>
        <v>0</v>
      </c>
      <c r="C15" s="93" t="str">
        <f t="shared" si="1"/>
        <v/>
      </c>
      <c r="D15" s="93" t="str">
        <f t="shared" si="2"/>
        <v/>
      </c>
      <c r="E15" s="93" t="str">
        <f t="shared" si="3"/>
        <v/>
      </c>
      <c r="F15" s="93" t="str">
        <f t="shared" si="4"/>
        <v/>
      </c>
      <c r="G15" s="93" t="str">
        <f t="shared" si="5"/>
        <v/>
      </c>
      <c r="H15" s="112" t="str">
        <f>IF(AND(M15&gt;0,M15&lt;=STATS!$C$22),1,"")</f>
        <v/>
      </c>
      <c r="J15" s="34">
        <v>14</v>
      </c>
      <c r="K15">
        <v>45.448599999999999</v>
      </c>
      <c r="L15">
        <v>-92.137029999999996</v>
      </c>
      <c r="M15" s="10">
        <v>8</v>
      </c>
      <c r="N15" s="10" t="s">
        <v>150</v>
      </c>
      <c r="O15" s="10" t="s">
        <v>166</v>
      </c>
      <c r="R15" s="17"/>
      <c r="S15" s="17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EZ15" s="109"/>
      <c r="FA15" s="109"/>
      <c r="FB15" s="109"/>
      <c r="FC15" s="109"/>
      <c r="FD15" s="109"/>
    </row>
    <row r="16" spans="1:169">
      <c r="A16" s="68"/>
      <c r="B16" s="93">
        <f t="shared" si="0"/>
        <v>0</v>
      </c>
      <c r="C16" s="93" t="str">
        <f t="shared" si="1"/>
        <v/>
      </c>
      <c r="D16" s="93" t="str">
        <f t="shared" si="2"/>
        <v/>
      </c>
      <c r="E16" s="93" t="str">
        <f t="shared" si="3"/>
        <v/>
      </c>
      <c r="F16" s="93" t="str">
        <f t="shared" si="4"/>
        <v/>
      </c>
      <c r="G16" s="93" t="str">
        <f t="shared" si="5"/>
        <v/>
      </c>
      <c r="H16" s="112" t="str">
        <f>IF(AND(M16&gt;0,M16&lt;=STATS!$C$22),1,"")</f>
        <v/>
      </c>
      <c r="J16" s="34">
        <v>15</v>
      </c>
      <c r="K16">
        <v>45.449829999999999</v>
      </c>
      <c r="L16">
        <v>-92.13664</v>
      </c>
      <c r="M16" s="10">
        <v>9</v>
      </c>
      <c r="N16" s="10" t="s">
        <v>150</v>
      </c>
      <c r="O16" s="10" t="s">
        <v>166</v>
      </c>
      <c r="R16" s="17"/>
      <c r="S16" s="17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EZ16" s="109"/>
      <c r="FA16" s="109"/>
      <c r="FB16" s="109"/>
      <c r="FC16" s="109"/>
      <c r="FD16" s="109"/>
    </row>
    <row r="17" spans="1:160">
      <c r="A17" s="68"/>
      <c r="B17" s="93">
        <f t="shared" si="0"/>
        <v>0</v>
      </c>
      <c r="C17" s="93" t="str">
        <f t="shared" si="1"/>
        <v/>
      </c>
      <c r="D17" s="93" t="str">
        <f t="shared" si="2"/>
        <v/>
      </c>
      <c r="E17" s="93" t="str">
        <f t="shared" si="3"/>
        <v/>
      </c>
      <c r="F17" s="93" t="str">
        <f t="shared" si="4"/>
        <v/>
      </c>
      <c r="G17" s="93" t="str">
        <f t="shared" si="5"/>
        <v/>
      </c>
      <c r="H17" s="112" t="str">
        <f>IF(AND(M17&gt;0,M17&lt;=STATS!$C$22),1,"")</f>
        <v/>
      </c>
      <c r="J17" s="34">
        <v>16</v>
      </c>
      <c r="K17">
        <v>45.44952</v>
      </c>
      <c r="L17">
        <v>-92.136629999999997</v>
      </c>
      <c r="M17" s="10">
        <v>12</v>
      </c>
      <c r="N17" s="10" t="s">
        <v>150</v>
      </c>
      <c r="O17" s="10" t="s">
        <v>166</v>
      </c>
      <c r="R17" s="17"/>
      <c r="S17" s="17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EZ17" s="109"/>
      <c r="FA17" s="109"/>
      <c r="FB17" s="109"/>
      <c r="FC17" s="109"/>
      <c r="FD17" s="109"/>
    </row>
    <row r="18" spans="1:160">
      <c r="A18" s="85"/>
      <c r="B18" s="93">
        <f t="shared" si="0"/>
        <v>0</v>
      </c>
      <c r="C18" s="93" t="str">
        <f t="shared" si="1"/>
        <v/>
      </c>
      <c r="D18" s="93" t="str">
        <f t="shared" si="2"/>
        <v/>
      </c>
      <c r="E18" s="93" t="str">
        <f t="shared" si="3"/>
        <v/>
      </c>
      <c r="F18" s="93" t="str">
        <f t="shared" si="4"/>
        <v/>
      </c>
      <c r="G18" s="93" t="str">
        <f t="shared" si="5"/>
        <v/>
      </c>
      <c r="H18" s="112" t="str">
        <f>IF(AND(M18&gt;0,M18&lt;=STATS!$C$22),1,"")</f>
        <v/>
      </c>
      <c r="J18" s="34">
        <v>17</v>
      </c>
      <c r="K18">
        <v>45.449219999999997</v>
      </c>
      <c r="L18">
        <v>-92.136619999999994</v>
      </c>
      <c r="M18" s="10">
        <v>17</v>
      </c>
      <c r="N18" s="10" t="s">
        <v>150</v>
      </c>
      <c r="R18" s="17"/>
      <c r="S18" s="17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EZ18" s="109"/>
      <c r="FA18" s="109"/>
      <c r="FB18" s="109"/>
      <c r="FC18" s="109"/>
      <c r="FD18" s="109"/>
    </row>
    <row r="19" spans="1:160">
      <c r="A19" s="68"/>
      <c r="B19" s="93">
        <f t="shared" si="0"/>
        <v>0</v>
      </c>
      <c r="C19" s="93" t="str">
        <f t="shared" si="1"/>
        <v/>
      </c>
      <c r="D19" s="93" t="str">
        <f t="shared" si="2"/>
        <v/>
      </c>
      <c r="E19" s="93" t="str">
        <f t="shared" si="3"/>
        <v/>
      </c>
      <c r="F19" s="93" t="str">
        <f t="shared" si="4"/>
        <v/>
      </c>
      <c r="G19" s="93" t="str">
        <f t="shared" si="5"/>
        <v/>
      </c>
      <c r="H19" s="112" t="str">
        <f>IF(AND(M19&gt;0,M19&lt;=STATS!$C$22),1,"")</f>
        <v/>
      </c>
      <c r="J19" s="34">
        <v>18</v>
      </c>
      <c r="K19">
        <v>45.448909999999998</v>
      </c>
      <c r="L19">
        <v>-92.136610000000005</v>
      </c>
      <c r="M19" s="10">
        <v>21.5</v>
      </c>
      <c r="N19" s="10" t="s">
        <v>150</v>
      </c>
      <c r="R19" s="17"/>
      <c r="S19" s="17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EZ19" s="109"/>
      <c r="FA19" s="109"/>
      <c r="FB19" s="109"/>
      <c r="FC19" s="109"/>
      <c r="FD19" s="109"/>
    </row>
    <row r="20" spans="1:160">
      <c r="A20" s="68"/>
      <c r="B20" s="93">
        <f t="shared" si="0"/>
        <v>0</v>
      </c>
      <c r="C20" s="93" t="str">
        <f t="shared" si="1"/>
        <v/>
      </c>
      <c r="D20" s="93" t="str">
        <f t="shared" si="2"/>
        <v/>
      </c>
      <c r="E20" s="93" t="str">
        <f t="shared" si="3"/>
        <v/>
      </c>
      <c r="F20" s="93" t="str">
        <f t="shared" si="4"/>
        <v/>
      </c>
      <c r="G20" s="93" t="str">
        <f t="shared" si="5"/>
        <v/>
      </c>
      <c r="H20" s="112" t="str">
        <f>IF(AND(M20&gt;0,M20&lt;=STATS!$C$22),1,"")</f>
        <v/>
      </c>
      <c r="J20" s="34">
        <v>19</v>
      </c>
      <c r="K20">
        <v>45.448610000000002</v>
      </c>
      <c r="L20">
        <v>-92.136600000000001</v>
      </c>
      <c r="M20" s="10">
        <v>20.5</v>
      </c>
      <c r="N20" s="10" t="s">
        <v>150</v>
      </c>
      <c r="R20" s="17"/>
      <c r="S20" s="17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EZ20" s="109"/>
      <c r="FA20" s="109"/>
      <c r="FB20" s="109"/>
      <c r="FC20" s="109"/>
      <c r="FD20" s="109"/>
    </row>
    <row r="21" spans="1:160">
      <c r="A21" s="68"/>
      <c r="B21" s="93">
        <f t="shared" si="0"/>
        <v>0</v>
      </c>
      <c r="C21" s="93" t="str">
        <f t="shared" si="1"/>
        <v/>
      </c>
      <c r="D21" s="93" t="str">
        <f t="shared" si="2"/>
        <v/>
      </c>
      <c r="E21" s="93" t="str">
        <f t="shared" si="3"/>
        <v/>
      </c>
      <c r="F21" s="93" t="str">
        <f t="shared" si="4"/>
        <v/>
      </c>
      <c r="G21" s="93" t="str">
        <f t="shared" si="5"/>
        <v/>
      </c>
      <c r="H21" s="112" t="str">
        <f>IF(AND(M21&gt;0,M21&lt;=STATS!$C$22),1,"")</f>
        <v/>
      </c>
      <c r="J21" s="34">
        <v>20</v>
      </c>
      <c r="K21">
        <v>45.448300000000003</v>
      </c>
      <c r="L21">
        <v>-92.136589999999998</v>
      </c>
      <c r="M21" s="10">
        <v>8</v>
      </c>
      <c r="N21" s="10" t="s">
        <v>150</v>
      </c>
      <c r="O21" s="10" t="s">
        <v>166</v>
      </c>
      <c r="R21" s="17"/>
      <c r="S21" s="17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EZ21" s="109"/>
      <c r="FA21" s="109"/>
      <c r="FB21" s="109"/>
      <c r="FC21" s="109"/>
      <c r="FD21" s="109"/>
    </row>
    <row r="22" spans="1:160">
      <c r="A22" s="68"/>
      <c r="B22" s="93">
        <f t="shared" si="0"/>
        <v>0</v>
      </c>
      <c r="C22" s="93" t="str">
        <f t="shared" si="1"/>
        <v/>
      </c>
      <c r="D22" s="93" t="str">
        <f t="shared" si="2"/>
        <v/>
      </c>
      <c r="E22" s="93" t="str">
        <f t="shared" si="3"/>
        <v/>
      </c>
      <c r="F22" s="93" t="str">
        <f t="shared" si="4"/>
        <v/>
      </c>
      <c r="G22" s="93" t="str">
        <f t="shared" si="5"/>
        <v/>
      </c>
      <c r="H22" s="112" t="str">
        <f>IF(AND(M22&gt;0,M22&lt;=STATS!$C$22),1,"")</f>
        <v/>
      </c>
      <c r="J22" s="34">
        <v>21</v>
      </c>
      <c r="K22">
        <v>45.449840000000002</v>
      </c>
      <c r="L22">
        <v>-92.136210000000005</v>
      </c>
      <c r="M22" s="10">
        <v>9</v>
      </c>
      <c r="N22" s="10" t="s">
        <v>150</v>
      </c>
      <c r="O22" s="10" t="s">
        <v>166</v>
      </c>
      <c r="R22" s="17"/>
      <c r="S22" s="17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EZ22" s="109"/>
      <c r="FA22" s="109"/>
      <c r="FB22" s="109"/>
      <c r="FC22" s="109"/>
      <c r="FD22" s="109"/>
    </row>
    <row r="23" spans="1:160">
      <c r="A23" s="85"/>
      <c r="B23" s="93">
        <f t="shared" si="0"/>
        <v>0</v>
      </c>
      <c r="C23" s="93" t="str">
        <f t="shared" si="1"/>
        <v/>
      </c>
      <c r="D23" s="93" t="str">
        <f t="shared" si="2"/>
        <v/>
      </c>
      <c r="E23" s="93" t="str">
        <f t="shared" si="3"/>
        <v/>
      </c>
      <c r="F23" s="93" t="str">
        <f t="shared" si="4"/>
        <v/>
      </c>
      <c r="G23" s="93" t="str">
        <f t="shared" si="5"/>
        <v/>
      </c>
      <c r="H23" s="112" t="str">
        <f>IF(AND(M23&gt;0,M23&lt;=STATS!$C$22),1,"")</f>
        <v/>
      </c>
      <c r="J23" s="34">
        <v>22</v>
      </c>
      <c r="K23">
        <v>45.449530000000003</v>
      </c>
      <c r="L23">
        <v>-92.136200000000002</v>
      </c>
      <c r="M23" s="10">
        <v>12</v>
      </c>
      <c r="N23" s="10" t="s">
        <v>150</v>
      </c>
      <c r="O23" s="10" t="s">
        <v>166</v>
      </c>
      <c r="R23" s="17"/>
      <c r="S23" s="17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EZ23" s="109"/>
      <c r="FA23" s="109"/>
      <c r="FB23" s="109"/>
      <c r="FC23" s="109"/>
      <c r="FD23" s="109"/>
    </row>
    <row r="24" spans="1:160">
      <c r="A24" s="86"/>
      <c r="B24" s="93">
        <f t="shared" si="0"/>
        <v>0</v>
      </c>
      <c r="C24" s="93" t="str">
        <f t="shared" si="1"/>
        <v/>
      </c>
      <c r="D24" s="93" t="str">
        <f t="shared" si="2"/>
        <v/>
      </c>
      <c r="E24" s="93" t="str">
        <f t="shared" si="3"/>
        <v/>
      </c>
      <c r="F24" s="93" t="str">
        <f t="shared" si="4"/>
        <v/>
      </c>
      <c r="G24" s="93" t="str">
        <f t="shared" si="5"/>
        <v/>
      </c>
      <c r="H24" s="112" t="str">
        <f>IF(AND(M24&gt;0,M24&lt;=STATS!$C$22),1,"")</f>
        <v/>
      </c>
      <c r="J24" s="34">
        <v>23</v>
      </c>
      <c r="K24">
        <v>45.44923</v>
      </c>
      <c r="L24">
        <v>-92.136189999999999</v>
      </c>
      <c r="R24" s="17"/>
      <c r="S24" s="17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EZ24" s="109"/>
      <c r="FA24" s="109"/>
      <c r="FB24" s="109"/>
      <c r="FC24" s="109"/>
      <c r="FD24" s="109"/>
    </row>
    <row r="25" spans="1:160">
      <c r="A25" s="86"/>
      <c r="B25" s="93">
        <f t="shared" si="0"/>
        <v>0</v>
      </c>
      <c r="C25" s="93" t="str">
        <f t="shared" si="1"/>
        <v/>
      </c>
      <c r="D25" s="93" t="str">
        <f t="shared" si="2"/>
        <v/>
      </c>
      <c r="E25" s="93" t="str">
        <f t="shared" si="3"/>
        <v/>
      </c>
      <c r="F25" s="93" t="str">
        <f t="shared" si="4"/>
        <v/>
      </c>
      <c r="G25" s="93" t="str">
        <f t="shared" si="5"/>
        <v/>
      </c>
      <c r="H25" s="112" t="str">
        <f>IF(AND(M25&gt;0,M25&lt;=STATS!$C$22),1,"")</f>
        <v/>
      </c>
      <c r="J25" s="34">
        <v>24</v>
      </c>
      <c r="K25">
        <v>45.448920000000001</v>
      </c>
      <c r="L25">
        <v>-92.136179999999996</v>
      </c>
      <c r="R25" s="17"/>
      <c r="S25" s="17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EZ25" s="109"/>
      <c r="FA25" s="109"/>
      <c r="FB25" s="109"/>
      <c r="FC25" s="109"/>
      <c r="FD25" s="109"/>
    </row>
    <row r="26" spans="1:160">
      <c r="A26" s="86"/>
      <c r="B26" s="93">
        <f t="shared" si="0"/>
        <v>0</v>
      </c>
      <c r="C26" s="93" t="str">
        <f t="shared" si="1"/>
        <v/>
      </c>
      <c r="D26" s="93" t="str">
        <f t="shared" si="2"/>
        <v/>
      </c>
      <c r="E26" s="93" t="str">
        <f t="shared" si="3"/>
        <v/>
      </c>
      <c r="F26" s="93" t="str">
        <f t="shared" si="4"/>
        <v/>
      </c>
      <c r="G26" s="93" t="str">
        <f t="shared" si="5"/>
        <v/>
      </c>
      <c r="H26" s="112" t="str">
        <f>IF(AND(M26&gt;0,M26&lt;=STATS!$C$22),1,"")</f>
        <v/>
      </c>
      <c r="J26" s="34">
        <v>25</v>
      </c>
      <c r="K26">
        <v>45.448619999999998</v>
      </c>
      <c r="L26">
        <v>-92.136160000000004</v>
      </c>
      <c r="R26" s="17"/>
      <c r="S26" s="17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EZ26" s="109"/>
      <c r="FA26" s="109"/>
      <c r="FB26" s="109"/>
      <c r="FC26" s="109"/>
      <c r="FD26" s="109"/>
    </row>
    <row r="27" spans="1:160">
      <c r="A27" s="85"/>
      <c r="B27" s="93">
        <f t="shared" si="0"/>
        <v>0</v>
      </c>
      <c r="C27" s="93" t="str">
        <f t="shared" si="1"/>
        <v/>
      </c>
      <c r="D27" s="93" t="str">
        <f t="shared" si="2"/>
        <v/>
      </c>
      <c r="E27" s="93" t="str">
        <f t="shared" si="3"/>
        <v/>
      </c>
      <c r="F27" s="93" t="str">
        <f t="shared" si="4"/>
        <v/>
      </c>
      <c r="G27" s="93" t="str">
        <f t="shared" si="5"/>
        <v/>
      </c>
      <c r="H27" s="112" t="str">
        <f>IF(AND(M27&gt;0,M27&lt;=STATS!$C$22),1,"")</f>
        <v/>
      </c>
      <c r="J27" s="34">
        <v>26</v>
      </c>
      <c r="K27">
        <v>45.448309999999999</v>
      </c>
      <c r="L27">
        <v>-92.136150000000001</v>
      </c>
      <c r="R27" s="17"/>
      <c r="S27" s="17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EZ27" s="109"/>
      <c r="FA27" s="109"/>
      <c r="FB27" s="109"/>
      <c r="FC27" s="109"/>
      <c r="FD27" s="109"/>
    </row>
    <row r="28" spans="1:160">
      <c r="A28" s="86"/>
      <c r="B28" s="93">
        <f t="shared" si="0"/>
        <v>0</v>
      </c>
      <c r="C28" s="93" t="str">
        <f t="shared" si="1"/>
        <v/>
      </c>
      <c r="D28" s="93" t="str">
        <f t="shared" si="2"/>
        <v/>
      </c>
      <c r="E28" s="93" t="str">
        <f t="shared" si="3"/>
        <v/>
      </c>
      <c r="F28" s="93" t="str">
        <f t="shared" si="4"/>
        <v/>
      </c>
      <c r="G28" s="93" t="str">
        <f t="shared" si="5"/>
        <v/>
      </c>
      <c r="H28" s="112" t="str">
        <f>IF(AND(M28&gt;0,M28&lt;=STATS!$C$22),1,"")</f>
        <v/>
      </c>
      <c r="J28" s="34">
        <v>27</v>
      </c>
      <c r="K28">
        <v>45.448</v>
      </c>
      <c r="L28">
        <v>-92.136139999999997</v>
      </c>
      <c r="M28" s="10">
        <v>14</v>
      </c>
      <c r="N28" s="10" t="s">
        <v>150</v>
      </c>
      <c r="O28" s="10" t="s">
        <v>166</v>
      </c>
      <c r="R28" s="17"/>
      <c r="S28" s="17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EZ28" s="109"/>
      <c r="FA28" s="109"/>
      <c r="FB28" s="109"/>
      <c r="FC28" s="109"/>
      <c r="FD28" s="109"/>
    </row>
    <row r="29" spans="1:160">
      <c r="A29" s="86"/>
      <c r="B29" s="93">
        <f t="shared" si="0"/>
        <v>0</v>
      </c>
      <c r="C29" s="93" t="str">
        <f t="shared" si="1"/>
        <v/>
      </c>
      <c r="D29" s="93" t="str">
        <f t="shared" si="2"/>
        <v/>
      </c>
      <c r="E29" s="93" t="str">
        <f t="shared" si="3"/>
        <v/>
      </c>
      <c r="F29" s="93" t="str">
        <f t="shared" si="4"/>
        <v/>
      </c>
      <c r="G29" s="93" t="str">
        <f t="shared" si="5"/>
        <v/>
      </c>
      <c r="H29" s="112" t="str">
        <f>IF(AND(M29&gt;0,M29&lt;=STATS!$C$22),1,"")</f>
        <v/>
      </c>
      <c r="J29" s="34">
        <v>28</v>
      </c>
      <c r="K29">
        <v>45.447699999999998</v>
      </c>
      <c r="L29">
        <v>-92.136129999999994</v>
      </c>
      <c r="M29" s="10">
        <v>6</v>
      </c>
      <c r="N29" s="10" t="s">
        <v>152</v>
      </c>
      <c r="O29" s="10" t="s">
        <v>166</v>
      </c>
      <c r="R29" s="17"/>
      <c r="S29" s="17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EZ29" s="109"/>
      <c r="FA29" s="109"/>
      <c r="FB29" s="109"/>
      <c r="FC29" s="109"/>
      <c r="FD29" s="109"/>
    </row>
    <row r="30" spans="1:160">
      <c r="A30" s="86"/>
      <c r="B30" s="93">
        <f t="shared" si="0"/>
        <v>0</v>
      </c>
      <c r="C30" s="93" t="str">
        <f t="shared" si="1"/>
        <v/>
      </c>
      <c r="D30" s="93" t="str">
        <f t="shared" si="2"/>
        <v/>
      </c>
      <c r="E30" s="93">
        <f t="shared" si="3"/>
        <v>0</v>
      </c>
      <c r="F30" s="93">
        <f t="shared" si="4"/>
        <v>0</v>
      </c>
      <c r="G30" s="93" t="str">
        <f t="shared" si="5"/>
        <v/>
      </c>
      <c r="H30" s="112">
        <f>IF(AND(M30&gt;0,M30&lt;=STATS!$C$22),1,"")</f>
        <v>1</v>
      </c>
      <c r="J30" s="34">
        <v>29</v>
      </c>
      <c r="K30">
        <v>45.446779999999997</v>
      </c>
      <c r="L30">
        <v>-92.136089999999996</v>
      </c>
      <c r="M30" s="10">
        <v>4.5</v>
      </c>
      <c r="N30" s="10" t="s">
        <v>151</v>
      </c>
      <c r="O30" s="10" t="s">
        <v>166</v>
      </c>
      <c r="R30" s="17"/>
      <c r="S30" s="17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EZ30" s="109"/>
      <c r="FA30" s="109"/>
      <c r="FB30" s="109"/>
      <c r="FC30" s="109"/>
      <c r="FD30" s="109"/>
    </row>
    <row r="31" spans="1:160">
      <c r="A31" s="85"/>
      <c r="B31" s="93">
        <f t="shared" si="0"/>
        <v>0</v>
      </c>
      <c r="C31" s="93" t="str">
        <f t="shared" si="1"/>
        <v/>
      </c>
      <c r="D31" s="93" t="str">
        <f t="shared" si="2"/>
        <v/>
      </c>
      <c r="E31" s="93">
        <f t="shared" si="3"/>
        <v>0</v>
      </c>
      <c r="F31" s="93">
        <f t="shared" si="4"/>
        <v>0</v>
      </c>
      <c r="G31" s="93" t="str">
        <f t="shared" si="5"/>
        <v/>
      </c>
      <c r="H31" s="112">
        <f>IF(AND(M31&gt;0,M31&lt;=STATS!$C$22),1,"")</f>
        <v>1</v>
      </c>
      <c r="J31" s="34">
        <v>30</v>
      </c>
      <c r="K31">
        <v>45.446469999999998</v>
      </c>
      <c r="L31">
        <v>-92.136080000000007</v>
      </c>
      <c r="M31" s="10">
        <v>4.5</v>
      </c>
      <c r="N31" s="10" t="s">
        <v>152</v>
      </c>
      <c r="O31" s="10" t="s">
        <v>166</v>
      </c>
      <c r="R31" s="17"/>
      <c r="S31" s="17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EZ31" s="109"/>
      <c r="FA31" s="109"/>
      <c r="FB31" s="109"/>
      <c r="FC31" s="109"/>
      <c r="FD31" s="109"/>
    </row>
    <row r="32" spans="1:160">
      <c r="A32" s="86"/>
      <c r="B32" s="93">
        <f t="shared" si="0"/>
        <v>0</v>
      </c>
      <c r="C32" s="93" t="str">
        <f t="shared" si="1"/>
        <v/>
      </c>
      <c r="D32" s="93" t="str">
        <f t="shared" si="2"/>
        <v/>
      </c>
      <c r="E32" s="93" t="str">
        <f t="shared" si="3"/>
        <v/>
      </c>
      <c r="F32" s="93" t="str">
        <f t="shared" si="4"/>
        <v/>
      </c>
      <c r="G32" s="93" t="str">
        <f t="shared" si="5"/>
        <v/>
      </c>
      <c r="H32" s="112" t="str">
        <f>IF(AND(M32&gt;0,M32&lt;=STATS!$C$22),1,"")</f>
        <v/>
      </c>
      <c r="J32" s="34">
        <v>31</v>
      </c>
      <c r="K32">
        <v>45.450150000000001</v>
      </c>
      <c r="L32">
        <v>-92.13579</v>
      </c>
      <c r="M32" s="10">
        <v>6.5</v>
      </c>
      <c r="N32" s="10" t="s">
        <v>150</v>
      </c>
      <c r="O32" s="10" t="s">
        <v>166</v>
      </c>
      <c r="R32" s="17"/>
      <c r="S32" s="17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EZ32" s="109"/>
      <c r="FA32" s="109"/>
      <c r="FB32" s="109"/>
      <c r="FC32" s="109"/>
      <c r="FD32" s="109"/>
    </row>
    <row r="33" spans="1:160">
      <c r="A33" s="86"/>
      <c r="B33" s="93">
        <f t="shared" si="0"/>
        <v>0</v>
      </c>
      <c r="C33" s="93" t="str">
        <f t="shared" si="1"/>
        <v/>
      </c>
      <c r="D33" s="93" t="str">
        <f t="shared" si="2"/>
        <v/>
      </c>
      <c r="E33" s="93" t="str">
        <f t="shared" si="3"/>
        <v/>
      </c>
      <c r="F33" s="93" t="str">
        <f t="shared" si="4"/>
        <v/>
      </c>
      <c r="G33" s="93" t="str">
        <f t="shared" si="5"/>
        <v/>
      </c>
      <c r="H33" s="112" t="str">
        <f>IF(AND(M33&gt;0,M33&lt;=STATS!$C$22),1,"")</f>
        <v/>
      </c>
      <c r="J33" s="34">
        <v>32</v>
      </c>
      <c r="K33">
        <v>45.449849999999998</v>
      </c>
      <c r="L33">
        <v>-92.135779999999997</v>
      </c>
      <c r="M33" s="10">
        <v>8.5</v>
      </c>
      <c r="N33" s="10" t="s">
        <v>150</v>
      </c>
      <c r="O33" s="10" t="s">
        <v>166</v>
      </c>
      <c r="R33" s="17"/>
      <c r="S33" s="17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EZ33" s="109"/>
      <c r="FA33" s="109"/>
      <c r="FB33" s="109"/>
      <c r="FC33" s="109"/>
      <c r="FD33" s="109"/>
    </row>
    <row r="34" spans="1:160">
      <c r="A34" s="86"/>
      <c r="B34" s="93">
        <f t="shared" si="0"/>
        <v>0</v>
      </c>
      <c r="C34" s="93" t="str">
        <f t="shared" si="1"/>
        <v/>
      </c>
      <c r="D34" s="93" t="str">
        <f t="shared" si="2"/>
        <v/>
      </c>
      <c r="E34" s="93" t="str">
        <f t="shared" si="3"/>
        <v/>
      </c>
      <c r="F34" s="93" t="str">
        <f t="shared" si="4"/>
        <v/>
      </c>
      <c r="G34" s="93" t="str">
        <f t="shared" si="5"/>
        <v/>
      </c>
      <c r="H34" s="112" t="str">
        <f>IF(AND(M34&gt;0,M34&lt;=STATS!$C$22),1,"")</f>
        <v/>
      </c>
      <c r="J34" s="34">
        <v>33</v>
      </c>
      <c r="K34">
        <v>45.449539999999999</v>
      </c>
      <c r="L34">
        <v>-92.135760000000005</v>
      </c>
      <c r="M34" s="10">
        <v>11.5</v>
      </c>
      <c r="N34" s="10" t="s">
        <v>150</v>
      </c>
      <c r="O34" s="10" t="s">
        <v>166</v>
      </c>
      <c r="R34" s="17"/>
      <c r="S34" s="17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EZ34" s="109"/>
      <c r="FA34" s="109"/>
      <c r="FB34" s="109"/>
      <c r="FC34" s="109"/>
      <c r="FD34" s="109"/>
    </row>
    <row r="35" spans="1:160">
      <c r="B35" s="93">
        <f t="shared" si="0"/>
        <v>0</v>
      </c>
      <c r="C35" s="93" t="str">
        <f t="shared" si="1"/>
        <v/>
      </c>
      <c r="D35" s="93" t="str">
        <f t="shared" si="2"/>
        <v/>
      </c>
      <c r="E35" s="93" t="str">
        <f t="shared" si="3"/>
        <v/>
      </c>
      <c r="F35" s="93" t="str">
        <f t="shared" si="4"/>
        <v/>
      </c>
      <c r="G35" s="93" t="str">
        <f t="shared" si="5"/>
        <v/>
      </c>
      <c r="H35" s="112" t="str">
        <f>IF(AND(M35&gt;0,M35&lt;=STATS!$C$22),1,"")</f>
        <v/>
      </c>
      <c r="J35" s="34">
        <v>34</v>
      </c>
      <c r="K35">
        <v>45.449240000000003</v>
      </c>
      <c r="L35">
        <v>-92.135750000000002</v>
      </c>
      <c r="M35" s="10">
        <v>17</v>
      </c>
      <c r="N35" s="10" t="s">
        <v>150</v>
      </c>
      <c r="R35" s="17"/>
      <c r="S35" s="17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EZ35" s="109"/>
      <c r="FA35" s="109"/>
      <c r="FB35" s="109"/>
      <c r="FC35" s="109"/>
      <c r="FD35" s="109"/>
    </row>
    <row r="36" spans="1:160">
      <c r="B36" s="93">
        <f t="shared" si="0"/>
        <v>0</v>
      </c>
      <c r="C36" s="93" t="str">
        <f t="shared" si="1"/>
        <v/>
      </c>
      <c r="D36" s="93" t="str">
        <f t="shared" si="2"/>
        <v/>
      </c>
      <c r="E36" s="93" t="str">
        <f t="shared" si="3"/>
        <v/>
      </c>
      <c r="F36" s="93" t="str">
        <f t="shared" si="4"/>
        <v/>
      </c>
      <c r="G36" s="93" t="str">
        <f t="shared" si="5"/>
        <v/>
      </c>
      <c r="H36" s="112" t="str">
        <f>IF(AND(M36&gt;0,M36&lt;=STATS!$C$22),1,"")</f>
        <v/>
      </c>
      <c r="J36" s="34">
        <v>35</v>
      </c>
      <c r="K36">
        <v>45.448929999999997</v>
      </c>
      <c r="L36">
        <v>-92.135739999999998</v>
      </c>
      <c r="R36" s="17"/>
      <c r="S36" s="17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EZ36" s="109"/>
      <c r="FA36" s="109"/>
      <c r="FB36" s="109"/>
      <c r="FC36" s="109"/>
      <c r="FD36" s="109"/>
    </row>
    <row r="37" spans="1:160">
      <c r="B37" s="93">
        <f t="shared" si="0"/>
        <v>0</v>
      </c>
      <c r="C37" s="93" t="str">
        <f t="shared" si="1"/>
        <v/>
      </c>
      <c r="D37" s="93" t="str">
        <f t="shared" si="2"/>
        <v/>
      </c>
      <c r="E37" s="93" t="str">
        <f t="shared" si="3"/>
        <v/>
      </c>
      <c r="F37" s="93" t="str">
        <f t="shared" si="4"/>
        <v/>
      </c>
      <c r="G37" s="93" t="str">
        <f t="shared" si="5"/>
        <v/>
      </c>
      <c r="H37" s="112" t="str">
        <f>IF(AND(M37&gt;0,M37&lt;=STATS!$C$22),1,"")</f>
        <v/>
      </c>
      <c r="J37" s="34">
        <v>36</v>
      </c>
      <c r="K37">
        <v>45.448619999999998</v>
      </c>
      <c r="L37">
        <v>-92.135729999999995</v>
      </c>
      <c r="R37" s="17"/>
      <c r="S37" s="17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EZ37" s="109"/>
      <c r="FA37" s="109"/>
      <c r="FB37" s="109"/>
      <c r="FC37" s="109"/>
      <c r="FD37" s="109"/>
    </row>
    <row r="38" spans="1:160">
      <c r="B38" s="93">
        <f t="shared" si="0"/>
        <v>0</v>
      </c>
      <c r="C38" s="93" t="str">
        <f t="shared" si="1"/>
        <v/>
      </c>
      <c r="D38" s="93" t="str">
        <f t="shared" si="2"/>
        <v/>
      </c>
      <c r="E38" s="93" t="str">
        <f t="shared" si="3"/>
        <v/>
      </c>
      <c r="F38" s="93" t="str">
        <f t="shared" si="4"/>
        <v/>
      </c>
      <c r="G38" s="93" t="str">
        <f t="shared" si="5"/>
        <v/>
      </c>
      <c r="H38" s="112" t="str">
        <f>IF(AND(M38&gt;0,M38&lt;=STATS!$C$22),1,"")</f>
        <v/>
      </c>
      <c r="J38" s="34">
        <v>37</v>
      </c>
      <c r="K38">
        <v>45.448320000000002</v>
      </c>
      <c r="L38">
        <v>-92.135720000000006</v>
      </c>
      <c r="R38" s="17"/>
      <c r="S38" s="17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EZ38" s="109"/>
      <c r="FA38" s="109"/>
      <c r="FB38" s="109"/>
      <c r="FC38" s="109"/>
      <c r="FD38" s="109"/>
    </row>
    <row r="39" spans="1:160">
      <c r="B39" s="93">
        <f t="shared" si="0"/>
        <v>0</v>
      </c>
      <c r="C39" s="93" t="str">
        <f t="shared" si="1"/>
        <v/>
      </c>
      <c r="D39" s="93" t="str">
        <f t="shared" si="2"/>
        <v/>
      </c>
      <c r="E39" s="93" t="str">
        <f t="shared" si="3"/>
        <v/>
      </c>
      <c r="F39" s="93" t="str">
        <f t="shared" si="4"/>
        <v/>
      </c>
      <c r="G39" s="93" t="str">
        <f t="shared" si="5"/>
        <v/>
      </c>
      <c r="H39" s="112" t="str">
        <f>IF(AND(M39&gt;0,M39&lt;=STATS!$C$22),1,"")</f>
        <v/>
      </c>
      <c r="J39" s="34">
        <v>38</v>
      </c>
      <c r="K39">
        <v>45.448009999999996</v>
      </c>
      <c r="L39">
        <v>-92.135710000000003</v>
      </c>
      <c r="R39" s="17"/>
      <c r="S39" s="17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EZ39" s="109"/>
      <c r="FA39" s="109"/>
      <c r="FB39" s="109"/>
      <c r="FC39" s="109"/>
      <c r="FD39" s="109"/>
    </row>
    <row r="40" spans="1:160">
      <c r="B40" s="93">
        <f t="shared" si="0"/>
        <v>0</v>
      </c>
      <c r="C40" s="93" t="str">
        <f t="shared" si="1"/>
        <v/>
      </c>
      <c r="D40" s="93" t="str">
        <f t="shared" si="2"/>
        <v/>
      </c>
      <c r="E40" s="93" t="str">
        <f t="shared" si="3"/>
        <v/>
      </c>
      <c r="F40" s="93" t="str">
        <f t="shared" si="4"/>
        <v/>
      </c>
      <c r="G40" s="93" t="str">
        <f t="shared" si="5"/>
        <v/>
      </c>
      <c r="H40" s="112" t="str">
        <f>IF(AND(M40&gt;0,M40&lt;=STATS!$C$22),1,"")</f>
        <v/>
      </c>
      <c r="J40" s="34">
        <v>39</v>
      </c>
      <c r="K40">
        <v>45.447710000000001</v>
      </c>
      <c r="L40">
        <v>-92.1357</v>
      </c>
      <c r="M40" s="10">
        <v>15</v>
      </c>
      <c r="N40" s="10" t="s">
        <v>150</v>
      </c>
      <c r="O40" s="10" t="s">
        <v>166</v>
      </c>
      <c r="R40" s="17"/>
      <c r="S40" s="17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EZ40" s="109"/>
      <c r="FA40" s="109"/>
      <c r="FB40" s="109"/>
      <c r="FC40" s="109"/>
      <c r="FD40" s="109"/>
    </row>
    <row r="41" spans="1:160">
      <c r="B41" s="93">
        <f t="shared" si="0"/>
        <v>0</v>
      </c>
      <c r="C41" s="93" t="str">
        <f t="shared" si="1"/>
        <v/>
      </c>
      <c r="D41" s="93" t="str">
        <f t="shared" si="2"/>
        <v/>
      </c>
      <c r="E41" s="93" t="str">
        <f t="shared" si="3"/>
        <v/>
      </c>
      <c r="F41" s="93" t="str">
        <f t="shared" si="4"/>
        <v/>
      </c>
      <c r="G41" s="93" t="str">
        <f t="shared" si="5"/>
        <v/>
      </c>
      <c r="H41" s="112" t="str">
        <f>IF(AND(M41&gt;0,M41&lt;=STATS!$C$22),1,"")</f>
        <v/>
      </c>
      <c r="J41" s="34">
        <v>40</v>
      </c>
      <c r="K41">
        <v>45.447400000000002</v>
      </c>
      <c r="L41">
        <v>-92.135679999999994</v>
      </c>
      <c r="M41" s="10">
        <v>10</v>
      </c>
      <c r="N41" s="10" t="s">
        <v>150</v>
      </c>
      <c r="O41" s="10" t="s">
        <v>166</v>
      </c>
      <c r="R41" s="17"/>
      <c r="S41" s="17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EZ41" s="109"/>
      <c r="FA41" s="109"/>
      <c r="FB41" s="109"/>
      <c r="FC41" s="109"/>
      <c r="FD41" s="109"/>
    </row>
    <row r="42" spans="1:160">
      <c r="B42" s="93">
        <f t="shared" si="0"/>
        <v>0</v>
      </c>
      <c r="C42" s="93" t="str">
        <f t="shared" si="1"/>
        <v/>
      </c>
      <c r="D42" s="93" t="str">
        <f t="shared" si="2"/>
        <v/>
      </c>
      <c r="E42" s="93" t="str">
        <f t="shared" si="3"/>
        <v/>
      </c>
      <c r="F42" s="93" t="str">
        <f t="shared" si="4"/>
        <v/>
      </c>
      <c r="G42" s="93" t="str">
        <f t="shared" si="5"/>
        <v/>
      </c>
      <c r="H42" s="112" t="str">
        <f>IF(AND(M42&gt;0,M42&lt;=STATS!$C$22),1,"")</f>
        <v/>
      </c>
      <c r="J42" s="34">
        <v>41</v>
      </c>
      <c r="K42">
        <v>45.447090000000003</v>
      </c>
      <c r="L42">
        <v>-92.135670000000005</v>
      </c>
      <c r="M42" s="10">
        <v>9.5</v>
      </c>
      <c r="N42" s="10" t="s">
        <v>150</v>
      </c>
      <c r="O42" s="10" t="s">
        <v>166</v>
      </c>
      <c r="R42" s="17"/>
      <c r="S42" s="17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EZ42" s="109"/>
      <c r="FA42" s="109"/>
      <c r="FB42" s="109"/>
      <c r="FC42" s="109"/>
      <c r="FD42" s="109"/>
    </row>
    <row r="43" spans="1:160">
      <c r="B43" s="93">
        <f t="shared" si="0"/>
        <v>0</v>
      </c>
      <c r="C43" s="93" t="str">
        <f t="shared" si="1"/>
        <v/>
      </c>
      <c r="D43" s="93" t="str">
        <f t="shared" si="2"/>
        <v/>
      </c>
      <c r="E43" s="93" t="str">
        <f t="shared" si="3"/>
        <v/>
      </c>
      <c r="F43" s="93" t="str">
        <f t="shared" si="4"/>
        <v/>
      </c>
      <c r="G43" s="93" t="str">
        <f t="shared" si="5"/>
        <v/>
      </c>
      <c r="H43" s="112" t="str">
        <f>IF(AND(M43&gt;0,M43&lt;=STATS!$C$22),1,"")</f>
        <v/>
      </c>
      <c r="J43" s="34">
        <v>42</v>
      </c>
      <c r="K43">
        <v>45.44679</v>
      </c>
      <c r="L43">
        <v>-92.135660000000001</v>
      </c>
      <c r="M43" s="10">
        <v>10.5</v>
      </c>
      <c r="N43" s="10" t="s">
        <v>150</v>
      </c>
      <c r="O43" s="10" t="s">
        <v>166</v>
      </c>
      <c r="R43" s="17"/>
      <c r="S43" s="17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EZ43" s="109"/>
      <c r="FA43" s="109"/>
      <c r="FB43" s="109"/>
      <c r="FC43" s="109"/>
      <c r="FD43" s="109"/>
    </row>
    <row r="44" spans="1:160">
      <c r="B44" s="93">
        <f t="shared" si="0"/>
        <v>0</v>
      </c>
      <c r="C44" s="93" t="str">
        <f t="shared" si="1"/>
        <v/>
      </c>
      <c r="D44" s="93" t="str">
        <f t="shared" si="2"/>
        <v/>
      </c>
      <c r="E44" s="93" t="str">
        <f t="shared" si="3"/>
        <v/>
      </c>
      <c r="F44" s="93" t="str">
        <f t="shared" si="4"/>
        <v/>
      </c>
      <c r="G44" s="93" t="str">
        <f t="shared" si="5"/>
        <v/>
      </c>
      <c r="H44" s="112" t="str">
        <f>IF(AND(M44&gt;0,M44&lt;=STATS!$C$22),1,"")</f>
        <v/>
      </c>
      <c r="J44" s="34">
        <v>43</v>
      </c>
      <c r="K44">
        <v>45.446480000000001</v>
      </c>
      <c r="L44">
        <v>-92.135649999999998</v>
      </c>
      <c r="M44" s="10">
        <v>12</v>
      </c>
      <c r="N44" s="10" t="s">
        <v>151</v>
      </c>
      <c r="O44" s="10" t="s">
        <v>166</v>
      </c>
      <c r="R44" s="17"/>
      <c r="S44" s="17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EZ44" s="109"/>
      <c r="FA44" s="109"/>
      <c r="FB44" s="109"/>
      <c r="FC44" s="109"/>
      <c r="FD44" s="109"/>
    </row>
    <row r="45" spans="1:160">
      <c r="B45" s="93">
        <f t="shared" si="0"/>
        <v>0</v>
      </c>
      <c r="C45" s="93" t="str">
        <f t="shared" si="1"/>
        <v/>
      </c>
      <c r="D45" s="93" t="str">
        <f t="shared" si="2"/>
        <v/>
      </c>
      <c r="E45" s="93" t="str">
        <f t="shared" si="3"/>
        <v/>
      </c>
      <c r="F45" s="93" t="str">
        <f t="shared" si="4"/>
        <v/>
      </c>
      <c r="G45" s="93" t="str">
        <f t="shared" si="5"/>
        <v/>
      </c>
      <c r="H45" s="112" t="str">
        <f>IF(AND(M45&gt;0,M45&lt;=STATS!$C$22),1,"")</f>
        <v/>
      </c>
      <c r="J45" s="34">
        <v>44</v>
      </c>
      <c r="K45">
        <v>45.446179999999998</v>
      </c>
      <c r="L45">
        <v>-92.135639999999995</v>
      </c>
      <c r="M45" s="10">
        <v>8.5</v>
      </c>
      <c r="N45" s="10" t="s">
        <v>151</v>
      </c>
      <c r="O45" s="10" t="s">
        <v>166</v>
      </c>
      <c r="R45" s="17"/>
      <c r="S45" s="17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EZ45" s="109"/>
      <c r="FA45" s="109"/>
      <c r="FB45" s="109"/>
      <c r="FC45" s="109"/>
      <c r="FD45" s="109"/>
    </row>
    <row r="46" spans="1:160">
      <c r="B46" s="93">
        <f t="shared" si="0"/>
        <v>0</v>
      </c>
      <c r="C46" s="93" t="str">
        <f t="shared" si="1"/>
        <v/>
      </c>
      <c r="D46" s="93" t="str">
        <f t="shared" si="2"/>
        <v/>
      </c>
      <c r="E46" s="93">
        <f t="shared" si="3"/>
        <v>0</v>
      </c>
      <c r="F46" s="93">
        <f t="shared" si="4"/>
        <v>0</v>
      </c>
      <c r="G46" s="93" t="str">
        <f t="shared" si="5"/>
        <v/>
      </c>
      <c r="H46" s="112">
        <f>IF(AND(M46&gt;0,M46&lt;=STATS!$C$22),1,"")</f>
        <v>1</v>
      </c>
      <c r="J46" s="34">
        <v>45</v>
      </c>
      <c r="K46">
        <v>45.449860000000001</v>
      </c>
      <c r="L46">
        <v>-92.135339999999999</v>
      </c>
      <c r="M46" s="10">
        <v>3.5</v>
      </c>
      <c r="N46" s="10" t="s">
        <v>151</v>
      </c>
      <c r="O46" s="10" t="s">
        <v>166</v>
      </c>
      <c r="R46" s="17" t="s">
        <v>157</v>
      </c>
      <c r="S46" s="17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EZ46" s="109"/>
      <c r="FA46" s="109"/>
      <c r="FB46" s="109"/>
      <c r="FC46" s="109"/>
      <c r="FD46" s="109"/>
    </row>
    <row r="47" spans="1:160">
      <c r="B47" s="93">
        <f t="shared" si="0"/>
        <v>0</v>
      </c>
      <c r="C47" s="93" t="str">
        <f t="shared" si="1"/>
        <v/>
      </c>
      <c r="D47" s="93" t="str">
        <f t="shared" si="2"/>
        <v/>
      </c>
      <c r="E47" s="93" t="str">
        <f t="shared" si="3"/>
        <v/>
      </c>
      <c r="F47" s="93" t="str">
        <f t="shared" si="4"/>
        <v/>
      </c>
      <c r="G47" s="93" t="str">
        <f t="shared" si="5"/>
        <v/>
      </c>
      <c r="H47" s="112" t="str">
        <f>IF(AND(M47&gt;0,M47&lt;=STATS!$C$22),1,"")</f>
        <v/>
      </c>
      <c r="J47" s="34">
        <v>46</v>
      </c>
      <c r="K47">
        <v>45.449550000000002</v>
      </c>
      <c r="L47">
        <v>-92.135329999999996</v>
      </c>
      <c r="M47" s="10">
        <v>5.5</v>
      </c>
      <c r="N47" s="10" t="s">
        <v>151</v>
      </c>
      <c r="O47" s="10" t="s">
        <v>166</v>
      </c>
      <c r="R47" s="17"/>
      <c r="S47" s="17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EZ47" s="109"/>
      <c r="FA47" s="109"/>
      <c r="FB47" s="109"/>
      <c r="FC47" s="109"/>
      <c r="FD47" s="109"/>
    </row>
    <row r="48" spans="1:160">
      <c r="B48" s="93">
        <f t="shared" si="0"/>
        <v>0</v>
      </c>
      <c r="C48" s="93" t="str">
        <f t="shared" si="1"/>
        <v/>
      </c>
      <c r="D48" s="93" t="str">
        <f t="shared" si="2"/>
        <v/>
      </c>
      <c r="E48" s="93" t="str">
        <f t="shared" si="3"/>
        <v/>
      </c>
      <c r="F48" s="93" t="str">
        <f t="shared" si="4"/>
        <v/>
      </c>
      <c r="G48" s="93" t="str">
        <f t="shared" si="5"/>
        <v/>
      </c>
      <c r="H48" s="112" t="str">
        <f>IF(AND(M48&gt;0,M48&lt;=STATS!$C$22),1,"")</f>
        <v/>
      </c>
      <c r="J48" s="34">
        <v>47</v>
      </c>
      <c r="K48">
        <v>45.449240000000003</v>
      </c>
      <c r="L48">
        <v>-92.135319999999993</v>
      </c>
      <c r="M48" s="10">
        <v>7</v>
      </c>
      <c r="N48" s="10" t="s">
        <v>150</v>
      </c>
      <c r="O48" s="10" t="s">
        <v>166</v>
      </c>
      <c r="R48" s="17"/>
      <c r="S48" s="17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EZ48" s="109"/>
      <c r="FA48" s="109"/>
      <c r="FB48" s="109"/>
      <c r="FC48" s="109"/>
      <c r="FD48" s="109"/>
    </row>
    <row r="49" spans="2:160">
      <c r="B49" s="93">
        <f t="shared" si="0"/>
        <v>0</v>
      </c>
      <c r="C49" s="93" t="str">
        <f t="shared" si="1"/>
        <v/>
      </c>
      <c r="D49" s="93" t="str">
        <f t="shared" si="2"/>
        <v/>
      </c>
      <c r="E49" s="93" t="str">
        <f t="shared" si="3"/>
        <v/>
      </c>
      <c r="F49" s="93" t="str">
        <f t="shared" si="4"/>
        <v/>
      </c>
      <c r="G49" s="93" t="str">
        <f t="shared" si="5"/>
        <v/>
      </c>
      <c r="H49" s="112" t="str">
        <f>IF(AND(M49&gt;0,M49&lt;=STATS!$C$22),1,"")</f>
        <v/>
      </c>
      <c r="J49" s="34">
        <v>48</v>
      </c>
      <c r="K49">
        <v>45.44894</v>
      </c>
      <c r="L49">
        <v>-92.135310000000004</v>
      </c>
      <c r="M49" s="10">
        <v>12.5</v>
      </c>
      <c r="N49" s="10" t="s">
        <v>150</v>
      </c>
      <c r="O49" s="10" t="s">
        <v>166</v>
      </c>
      <c r="R49" s="17"/>
      <c r="S49" s="17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EZ49" s="109"/>
      <c r="FA49" s="109"/>
      <c r="FB49" s="109"/>
      <c r="FC49" s="109"/>
      <c r="FD49" s="109"/>
    </row>
    <row r="50" spans="2:160">
      <c r="B50" s="93">
        <f t="shared" si="0"/>
        <v>0</v>
      </c>
      <c r="C50" s="93" t="str">
        <f t="shared" si="1"/>
        <v/>
      </c>
      <c r="D50" s="93" t="str">
        <f t="shared" si="2"/>
        <v/>
      </c>
      <c r="E50" s="93" t="str">
        <f t="shared" si="3"/>
        <v/>
      </c>
      <c r="F50" s="93" t="str">
        <f t="shared" si="4"/>
        <v/>
      </c>
      <c r="G50" s="93" t="str">
        <f t="shared" si="5"/>
        <v/>
      </c>
      <c r="H50" s="112" t="str">
        <f>IF(AND(M50&gt;0,M50&lt;=STATS!$C$22),1,"")</f>
        <v/>
      </c>
      <c r="J50" s="34">
        <v>49</v>
      </c>
      <c r="K50">
        <v>45.448630000000001</v>
      </c>
      <c r="L50">
        <v>-92.135300000000001</v>
      </c>
      <c r="R50" s="17"/>
      <c r="S50" s="17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EZ50" s="109"/>
      <c r="FA50" s="109"/>
      <c r="FB50" s="109"/>
      <c r="FC50" s="109"/>
      <c r="FD50" s="109"/>
    </row>
    <row r="51" spans="2:160">
      <c r="B51" s="93">
        <f t="shared" si="0"/>
        <v>0</v>
      </c>
      <c r="C51" s="93" t="str">
        <f t="shared" si="1"/>
        <v/>
      </c>
      <c r="D51" s="93" t="str">
        <f t="shared" si="2"/>
        <v/>
      </c>
      <c r="E51" s="93" t="str">
        <f t="shared" si="3"/>
        <v/>
      </c>
      <c r="F51" s="93" t="str">
        <f t="shared" si="4"/>
        <v/>
      </c>
      <c r="G51" s="93" t="str">
        <f t="shared" si="5"/>
        <v/>
      </c>
      <c r="H51" s="112" t="str">
        <f>IF(AND(M51&gt;0,M51&lt;=STATS!$C$22),1,"")</f>
        <v/>
      </c>
      <c r="J51" s="34">
        <v>50</v>
      </c>
      <c r="K51">
        <v>45.448329999999999</v>
      </c>
      <c r="L51">
        <v>-92.135279999999995</v>
      </c>
      <c r="R51" s="17"/>
      <c r="S51" s="17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EZ51" s="109"/>
      <c r="FA51" s="109"/>
      <c r="FB51" s="109"/>
      <c r="FC51" s="109"/>
      <c r="FD51" s="109"/>
    </row>
    <row r="52" spans="2:160">
      <c r="B52" s="93">
        <f t="shared" si="0"/>
        <v>0</v>
      </c>
      <c r="C52" s="93" t="str">
        <f t="shared" si="1"/>
        <v/>
      </c>
      <c r="D52" s="93" t="str">
        <f t="shared" si="2"/>
        <v/>
      </c>
      <c r="E52" s="93" t="str">
        <f t="shared" si="3"/>
        <v/>
      </c>
      <c r="F52" s="93" t="str">
        <f t="shared" si="4"/>
        <v/>
      </c>
      <c r="G52" s="93" t="str">
        <f t="shared" si="5"/>
        <v/>
      </c>
      <c r="H52" s="112" t="str">
        <f>IF(AND(M52&gt;0,M52&lt;=STATS!$C$22),1,"")</f>
        <v/>
      </c>
      <c r="J52" s="34">
        <v>51</v>
      </c>
      <c r="K52">
        <v>45.44802</v>
      </c>
      <c r="L52">
        <v>-92.135270000000006</v>
      </c>
      <c r="R52" s="17"/>
      <c r="S52" s="17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EZ52" s="109"/>
      <c r="FA52" s="109"/>
      <c r="FB52" s="109"/>
      <c r="FC52" s="109"/>
      <c r="FD52" s="109"/>
    </row>
    <row r="53" spans="2:160">
      <c r="B53" s="93">
        <f t="shared" si="0"/>
        <v>0</v>
      </c>
      <c r="C53" s="93" t="str">
        <f t="shared" si="1"/>
        <v/>
      </c>
      <c r="D53" s="93" t="str">
        <f t="shared" si="2"/>
        <v/>
      </c>
      <c r="E53" s="93" t="str">
        <f t="shared" si="3"/>
        <v/>
      </c>
      <c r="F53" s="93" t="str">
        <f t="shared" si="4"/>
        <v/>
      </c>
      <c r="G53" s="93" t="str">
        <f t="shared" si="5"/>
        <v/>
      </c>
      <c r="H53" s="112" t="str">
        <f>IF(AND(M53&gt;0,M53&lt;=STATS!$C$22),1,"")</f>
        <v/>
      </c>
      <c r="J53" s="34">
        <v>52</v>
      </c>
      <c r="K53">
        <v>45.447710000000001</v>
      </c>
      <c r="L53">
        <v>-92.135260000000002</v>
      </c>
      <c r="R53" s="17"/>
      <c r="S53" s="17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EZ53" s="109"/>
      <c r="FA53" s="109"/>
      <c r="FB53" s="109"/>
      <c r="FC53" s="109"/>
      <c r="FD53" s="109"/>
    </row>
    <row r="54" spans="2:160">
      <c r="B54" s="93">
        <f t="shared" si="0"/>
        <v>0</v>
      </c>
      <c r="C54" s="93" t="str">
        <f t="shared" si="1"/>
        <v/>
      </c>
      <c r="D54" s="93" t="str">
        <f t="shared" si="2"/>
        <v/>
      </c>
      <c r="E54" s="93" t="str">
        <f t="shared" si="3"/>
        <v/>
      </c>
      <c r="F54" s="93" t="str">
        <f t="shared" si="4"/>
        <v/>
      </c>
      <c r="G54" s="93" t="str">
        <f t="shared" si="5"/>
        <v/>
      </c>
      <c r="H54" s="112" t="str">
        <f>IF(AND(M54&gt;0,M54&lt;=STATS!$C$22),1,"")</f>
        <v/>
      </c>
      <c r="J54" s="34">
        <v>53</v>
      </c>
      <c r="K54">
        <v>45.447409999999998</v>
      </c>
      <c r="L54">
        <v>-92.135249999999999</v>
      </c>
      <c r="M54" s="10">
        <v>12.5</v>
      </c>
      <c r="N54" s="10" t="s">
        <v>150</v>
      </c>
      <c r="O54" s="10" t="s">
        <v>166</v>
      </c>
      <c r="R54" s="17"/>
      <c r="S54" s="17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EZ54" s="109"/>
      <c r="FA54" s="109"/>
      <c r="FB54" s="109"/>
      <c r="FC54" s="109"/>
      <c r="FD54" s="109"/>
    </row>
    <row r="55" spans="2:160">
      <c r="B55" s="93">
        <f t="shared" si="0"/>
        <v>0</v>
      </c>
      <c r="C55" s="93" t="str">
        <f t="shared" si="1"/>
        <v/>
      </c>
      <c r="D55" s="93" t="str">
        <f t="shared" si="2"/>
        <v/>
      </c>
      <c r="E55" s="93" t="str">
        <f t="shared" si="3"/>
        <v/>
      </c>
      <c r="F55" s="93" t="str">
        <f t="shared" si="4"/>
        <v/>
      </c>
      <c r="G55" s="93" t="str">
        <f t="shared" si="5"/>
        <v/>
      </c>
      <c r="H55" s="112" t="str">
        <f>IF(AND(M55&gt;0,M55&lt;=STATS!$C$22),1,"")</f>
        <v/>
      </c>
      <c r="J55" s="34">
        <v>54</v>
      </c>
      <c r="K55">
        <v>45.447099999999999</v>
      </c>
      <c r="L55">
        <v>-92.135239999999996</v>
      </c>
      <c r="M55" s="10">
        <v>11</v>
      </c>
      <c r="N55" s="10" t="s">
        <v>150</v>
      </c>
      <c r="O55" s="10" t="s">
        <v>166</v>
      </c>
      <c r="R55" s="17"/>
      <c r="S55" s="17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EZ55" s="109"/>
      <c r="FA55" s="109"/>
      <c r="FB55" s="109"/>
      <c r="FC55" s="109"/>
      <c r="FD55" s="109"/>
    </row>
    <row r="56" spans="2:160">
      <c r="B56" s="93">
        <f t="shared" si="0"/>
        <v>0</v>
      </c>
      <c r="C56" s="93" t="str">
        <f t="shared" si="1"/>
        <v/>
      </c>
      <c r="D56" s="93" t="str">
        <f t="shared" si="2"/>
        <v/>
      </c>
      <c r="E56" s="93" t="str">
        <f t="shared" si="3"/>
        <v/>
      </c>
      <c r="F56" s="93" t="str">
        <f t="shared" si="4"/>
        <v/>
      </c>
      <c r="G56" s="93" t="str">
        <f t="shared" si="5"/>
        <v/>
      </c>
      <c r="H56" s="112" t="str">
        <f>IF(AND(M56&gt;0,M56&lt;=STATS!$C$22),1,"")</f>
        <v/>
      </c>
      <c r="J56" s="34">
        <v>55</v>
      </c>
      <c r="K56">
        <v>45.446800000000003</v>
      </c>
      <c r="L56">
        <v>-92.135230000000007</v>
      </c>
      <c r="M56" s="10">
        <v>14</v>
      </c>
      <c r="N56" s="10" t="s">
        <v>150</v>
      </c>
      <c r="O56" s="10" t="s">
        <v>166</v>
      </c>
      <c r="R56" s="17"/>
      <c r="S56" s="17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EZ56" s="109"/>
      <c r="FA56" s="109"/>
      <c r="FB56" s="109"/>
      <c r="FC56" s="109"/>
      <c r="FD56" s="109"/>
    </row>
    <row r="57" spans="2:160">
      <c r="B57" s="93">
        <f t="shared" si="0"/>
        <v>0</v>
      </c>
      <c r="C57" s="93" t="str">
        <f t="shared" si="1"/>
        <v/>
      </c>
      <c r="D57" s="93" t="str">
        <f t="shared" si="2"/>
        <v/>
      </c>
      <c r="E57" s="93" t="str">
        <f t="shared" si="3"/>
        <v/>
      </c>
      <c r="F57" s="93" t="str">
        <f t="shared" si="4"/>
        <v/>
      </c>
      <c r="G57" s="93" t="str">
        <f t="shared" si="5"/>
        <v/>
      </c>
      <c r="H57" s="112" t="str">
        <f>IF(AND(M57&gt;0,M57&lt;=STATS!$C$22),1,"")</f>
        <v/>
      </c>
      <c r="J57" s="34">
        <v>56</v>
      </c>
      <c r="K57">
        <v>45.446489999999997</v>
      </c>
      <c r="L57">
        <v>-92.135210000000001</v>
      </c>
      <c r="R57" s="17"/>
      <c r="S57" s="17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EZ57" s="109"/>
      <c r="FA57" s="109"/>
      <c r="FB57" s="109"/>
      <c r="FC57" s="109"/>
      <c r="FD57" s="109"/>
    </row>
    <row r="58" spans="2:160">
      <c r="B58" s="93">
        <f t="shared" si="0"/>
        <v>0</v>
      </c>
      <c r="C58" s="93" t="str">
        <f t="shared" si="1"/>
        <v/>
      </c>
      <c r="D58" s="93" t="str">
        <f t="shared" si="2"/>
        <v/>
      </c>
      <c r="E58" s="93" t="str">
        <f t="shared" si="3"/>
        <v/>
      </c>
      <c r="F58" s="93" t="str">
        <f t="shared" si="4"/>
        <v/>
      </c>
      <c r="G58" s="93" t="str">
        <f t="shared" si="5"/>
        <v/>
      </c>
      <c r="H58" s="112" t="str">
        <f>IF(AND(M58&gt;0,M58&lt;=STATS!$C$22),1,"")</f>
        <v/>
      </c>
      <c r="J58" s="34">
        <v>57</v>
      </c>
      <c r="K58">
        <v>45.446190000000001</v>
      </c>
      <c r="L58">
        <v>-92.135199999999998</v>
      </c>
      <c r="R58" s="17"/>
      <c r="S58" s="17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EZ58" s="109"/>
      <c r="FA58" s="109"/>
      <c r="FB58" s="109"/>
      <c r="FC58" s="109"/>
      <c r="FD58" s="109"/>
    </row>
    <row r="59" spans="2:160">
      <c r="B59" s="93">
        <f t="shared" si="0"/>
        <v>0</v>
      </c>
      <c r="C59" s="93" t="str">
        <f t="shared" si="1"/>
        <v/>
      </c>
      <c r="D59" s="93" t="str">
        <f t="shared" si="2"/>
        <v/>
      </c>
      <c r="E59" s="93" t="str">
        <f t="shared" si="3"/>
        <v/>
      </c>
      <c r="F59" s="93" t="str">
        <f t="shared" si="4"/>
        <v/>
      </c>
      <c r="G59" s="93" t="str">
        <f t="shared" si="5"/>
        <v/>
      </c>
      <c r="H59" s="112" t="str">
        <f>IF(AND(M59&gt;0,M59&lt;=STATS!$C$22),1,"")</f>
        <v/>
      </c>
      <c r="J59" s="34">
        <v>58</v>
      </c>
      <c r="K59">
        <v>45.445880000000002</v>
      </c>
      <c r="L59">
        <v>-92.135189999999994</v>
      </c>
      <c r="M59" s="10">
        <v>9.5</v>
      </c>
      <c r="N59" s="10" t="s">
        <v>152</v>
      </c>
      <c r="O59" s="10" t="s">
        <v>166</v>
      </c>
      <c r="R59" s="17"/>
      <c r="S59" s="17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EZ59" s="109"/>
      <c r="FA59" s="109"/>
      <c r="FB59" s="109"/>
      <c r="FC59" s="109"/>
      <c r="FD59" s="109"/>
    </row>
    <row r="60" spans="2:160">
      <c r="B60" s="93">
        <f t="shared" si="0"/>
        <v>0</v>
      </c>
      <c r="C60" s="93" t="str">
        <f t="shared" si="1"/>
        <v/>
      </c>
      <c r="D60" s="93" t="str">
        <f t="shared" si="2"/>
        <v/>
      </c>
      <c r="E60" s="93">
        <f t="shared" si="3"/>
        <v>0</v>
      </c>
      <c r="F60" s="93">
        <f t="shared" si="4"/>
        <v>0</v>
      </c>
      <c r="G60" s="93" t="str">
        <f t="shared" si="5"/>
        <v/>
      </c>
      <c r="H60" s="112">
        <f>IF(AND(M60&gt;0,M60&lt;=STATS!$C$22),1,"")</f>
        <v>1</v>
      </c>
      <c r="J60" s="34">
        <v>59</v>
      </c>
      <c r="K60">
        <v>45.448950000000004</v>
      </c>
      <c r="L60">
        <v>-92.134870000000006</v>
      </c>
      <c r="M60" s="10">
        <v>5</v>
      </c>
      <c r="N60" s="10" t="s">
        <v>152</v>
      </c>
      <c r="O60" s="10" t="s">
        <v>166</v>
      </c>
      <c r="R60" s="17"/>
      <c r="S60" s="17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EZ60" s="109"/>
      <c r="FA60" s="109"/>
      <c r="FB60" s="109"/>
      <c r="FC60" s="109"/>
      <c r="FD60" s="109"/>
    </row>
    <row r="61" spans="2:160">
      <c r="B61" s="93">
        <f t="shared" si="0"/>
        <v>0</v>
      </c>
      <c r="C61" s="93" t="str">
        <f t="shared" si="1"/>
        <v/>
      </c>
      <c r="D61" s="93" t="str">
        <f t="shared" si="2"/>
        <v/>
      </c>
      <c r="E61" s="93" t="str">
        <f t="shared" si="3"/>
        <v/>
      </c>
      <c r="F61" s="93" t="str">
        <f t="shared" si="4"/>
        <v/>
      </c>
      <c r="G61" s="93" t="str">
        <f t="shared" si="5"/>
        <v/>
      </c>
      <c r="H61" s="112" t="str">
        <f>IF(AND(M61&gt;0,M61&lt;=STATS!$C$22),1,"")</f>
        <v/>
      </c>
      <c r="J61" s="34">
        <v>60</v>
      </c>
      <c r="K61">
        <v>45.448639999999997</v>
      </c>
      <c r="L61">
        <v>-92.134860000000003</v>
      </c>
      <c r="M61" s="10">
        <v>13</v>
      </c>
      <c r="N61" s="10" t="s">
        <v>150</v>
      </c>
      <c r="O61" s="10" t="s">
        <v>166</v>
      </c>
      <c r="R61" s="17"/>
      <c r="S61" s="17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EZ61" s="109"/>
      <c r="FA61" s="109"/>
      <c r="FB61" s="109"/>
      <c r="FC61" s="109"/>
      <c r="FD61" s="109"/>
    </row>
    <row r="62" spans="2:160">
      <c r="B62" s="93">
        <f t="shared" si="0"/>
        <v>0</v>
      </c>
      <c r="C62" s="93" t="str">
        <f t="shared" si="1"/>
        <v/>
      </c>
      <c r="D62" s="93" t="str">
        <f t="shared" si="2"/>
        <v/>
      </c>
      <c r="E62" s="93" t="str">
        <f t="shared" si="3"/>
        <v/>
      </c>
      <c r="F62" s="93" t="str">
        <f t="shared" si="4"/>
        <v/>
      </c>
      <c r="G62" s="93" t="str">
        <f t="shared" si="5"/>
        <v/>
      </c>
      <c r="H62" s="112" t="str">
        <f>IF(AND(M62&gt;0,M62&lt;=STATS!$C$22),1,"")</f>
        <v/>
      </c>
      <c r="J62" s="34">
        <v>61</v>
      </c>
      <c r="K62">
        <v>45.448329999999999</v>
      </c>
      <c r="L62">
        <v>-92.13485</v>
      </c>
      <c r="R62" s="17"/>
      <c r="S62" s="17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EZ62" s="109"/>
      <c r="FA62" s="109"/>
      <c r="FB62" s="109"/>
      <c r="FC62" s="109"/>
      <c r="FD62" s="109"/>
    </row>
    <row r="63" spans="2:160">
      <c r="B63" s="93">
        <f t="shared" si="0"/>
        <v>0</v>
      </c>
      <c r="C63" s="93" t="str">
        <f t="shared" si="1"/>
        <v/>
      </c>
      <c r="D63" s="93" t="str">
        <f t="shared" si="2"/>
        <v/>
      </c>
      <c r="E63" s="93" t="str">
        <f t="shared" si="3"/>
        <v/>
      </c>
      <c r="F63" s="93" t="str">
        <f t="shared" si="4"/>
        <v/>
      </c>
      <c r="G63" s="93" t="str">
        <f t="shared" si="5"/>
        <v/>
      </c>
      <c r="H63" s="112" t="str">
        <f>IF(AND(M63&gt;0,M63&lt;=STATS!$C$22),1,"")</f>
        <v/>
      </c>
      <c r="J63" s="34">
        <v>62</v>
      </c>
      <c r="K63">
        <v>45.448030000000003</v>
      </c>
      <c r="L63">
        <v>-92.134839999999997</v>
      </c>
      <c r="R63" s="17"/>
      <c r="S63" s="17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EZ63" s="109"/>
      <c r="FA63" s="109"/>
      <c r="FB63" s="109"/>
      <c r="FC63" s="109"/>
      <c r="FD63" s="109"/>
    </row>
    <row r="64" spans="2:160">
      <c r="B64" s="93">
        <f t="shared" si="0"/>
        <v>0</v>
      </c>
      <c r="C64" s="93" t="str">
        <f t="shared" si="1"/>
        <v/>
      </c>
      <c r="D64" s="93" t="str">
        <f t="shared" si="2"/>
        <v/>
      </c>
      <c r="E64" s="93" t="str">
        <f t="shared" si="3"/>
        <v/>
      </c>
      <c r="F64" s="93" t="str">
        <f t="shared" si="4"/>
        <v/>
      </c>
      <c r="G64" s="93" t="str">
        <f t="shared" si="5"/>
        <v/>
      </c>
      <c r="H64" s="112" t="str">
        <f>IF(AND(M64&gt;0,M64&lt;=STATS!$C$22),1,"")</f>
        <v/>
      </c>
      <c r="J64" s="34">
        <v>63</v>
      </c>
      <c r="K64">
        <v>45.447719999999997</v>
      </c>
      <c r="L64">
        <v>-92.134829999999994</v>
      </c>
      <c r="R64" s="17"/>
      <c r="S64" s="17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EZ64" s="109"/>
      <c r="FA64" s="109"/>
      <c r="FB64" s="109"/>
      <c r="FC64" s="109"/>
      <c r="FD64" s="109"/>
    </row>
    <row r="65" spans="2:160">
      <c r="B65" s="93">
        <f t="shared" si="0"/>
        <v>0</v>
      </c>
      <c r="C65" s="93" t="str">
        <f t="shared" si="1"/>
        <v/>
      </c>
      <c r="D65" s="93" t="str">
        <f t="shared" si="2"/>
        <v/>
      </c>
      <c r="E65" s="93" t="str">
        <f t="shared" si="3"/>
        <v/>
      </c>
      <c r="F65" s="93" t="str">
        <f t="shared" si="4"/>
        <v/>
      </c>
      <c r="G65" s="93" t="str">
        <f t="shared" si="5"/>
        <v/>
      </c>
      <c r="H65" s="112" t="str">
        <f>IF(AND(M65&gt;0,M65&lt;=STATS!$C$22),1,"")</f>
        <v/>
      </c>
      <c r="J65" s="34">
        <v>64</v>
      </c>
      <c r="K65">
        <v>45.447420000000001</v>
      </c>
      <c r="L65">
        <v>-92.134810000000002</v>
      </c>
      <c r="M65" s="10">
        <v>11.5</v>
      </c>
      <c r="N65" s="10" t="s">
        <v>150</v>
      </c>
      <c r="O65" s="10" t="s">
        <v>166</v>
      </c>
      <c r="R65" s="17"/>
      <c r="S65" s="17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EZ65" s="109"/>
      <c r="FA65" s="109"/>
      <c r="FB65" s="109"/>
      <c r="FC65" s="109"/>
      <c r="FD65" s="109"/>
    </row>
    <row r="66" spans="2:160">
      <c r="B66" s="93">
        <f t="shared" ref="B66:B129" si="6">COUNT(R66:EY66,FE66:FM66)</f>
        <v>0</v>
      </c>
      <c r="C66" s="93" t="str">
        <f t="shared" ref="C66:C129" si="7">IF(COUNT(R66:EY66,FE66:FM66)&gt;0,COUNT(R66:EY66,FE66:FM66),"")</f>
        <v/>
      </c>
      <c r="D66" s="93" t="str">
        <f t="shared" ref="D66:D129" si="8">IF(COUNT(T66:BJ66,BL66:BT66,BV66:CB66,CD66:EY66,FE66:FM66)&gt;0,COUNT(T66:BJ66,BL66:BT66,BV66:CB66,CD66:EY66,FE66:FM66),"")</f>
        <v/>
      </c>
      <c r="E66" s="93" t="str">
        <f t="shared" ref="E66:E129" si="9">IF(H66=1,COUNT(R66:EY66,FE66:FM66),"")</f>
        <v/>
      </c>
      <c r="F66" s="93" t="str">
        <f t="shared" ref="F66:F129" si="10">IF(H66=1,COUNT(T66:BJ66,BL66:BT66,BV66:CB66,CD66:EY66,FE66:FM66),"")</f>
        <v/>
      </c>
      <c r="G66" s="93" t="str">
        <f t="shared" ref="G66:G129" si="11">IF($B66&gt;=1,$M66,"")</f>
        <v/>
      </c>
      <c r="H66" s="112" t="str">
        <f>IF(AND(M66&gt;0,M66&lt;=STATS!$C$22),1,"")</f>
        <v/>
      </c>
      <c r="J66" s="34">
        <v>65</v>
      </c>
      <c r="K66">
        <v>45.447110000000002</v>
      </c>
      <c r="L66">
        <v>-92.134799999999998</v>
      </c>
      <c r="M66" s="10">
        <v>11.5</v>
      </c>
      <c r="N66" s="10" t="s">
        <v>150</v>
      </c>
      <c r="O66" s="10" t="s">
        <v>166</v>
      </c>
      <c r="R66" s="17"/>
      <c r="S66" s="17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EZ66" s="109"/>
      <c r="FA66" s="109"/>
      <c r="FB66" s="109"/>
      <c r="FC66" s="109"/>
      <c r="FD66" s="109"/>
    </row>
    <row r="67" spans="2:160">
      <c r="B67" s="93">
        <f t="shared" si="6"/>
        <v>0</v>
      </c>
      <c r="C67" s="93" t="str">
        <f t="shared" si="7"/>
        <v/>
      </c>
      <c r="D67" s="93" t="str">
        <f t="shared" si="8"/>
        <v/>
      </c>
      <c r="E67" s="93" t="str">
        <f t="shared" si="9"/>
        <v/>
      </c>
      <c r="F67" s="93" t="str">
        <f t="shared" si="10"/>
        <v/>
      </c>
      <c r="G67" s="93" t="str">
        <f t="shared" si="11"/>
        <v/>
      </c>
      <c r="H67" s="112" t="str">
        <f>IF(AND(M67&gt;0,M67&lt;=STATS!$C$22),1,"")</f>
        <v/>
      </c>
      <c r="J67" s="34">
        <v>66</v>
      </c>
      <c r="K67">
        <v>45.446809999999999</v>
      </c>
      <c r="L67">
        <v>-92.134789999999995</v>
      </c>
      <c r="R67" s="17"/>
      <c r="S67" s="17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EZ67" s="109"/>
      <c r="FA67" s="109"/>
      <c r="FB67" s="109"/>
      <c r="FC67" s="109"/>
      <c r="FD67" s="109"/>
    </row>
    <row r="68" spans="2:160">
      <c r="B68" s="93">
        <f t="shared" si="6"/>
        <v>0</v>
      </c>
      <c r="C68" s="93" t="str">
        <f t="shared" si="7"/>
        <v/>
      </c>
      <c r="D68" s="93" t="str">
        <f t="shared" si="8"/>
        <v/>
      </c>
      <c r="E68" s="93" t="str">
        <f t="shared" si="9"/>
        <v/>
      </c>
      <c r="F68" s="93" t="str">
        <f t="shared" si="10"/>
        <v/>
      </c>
      <c r="G68" s="93" t="str">
        <f t="shared" si="11"/>
        <v/>
      </c>
      <c r="H68" s="112" t="str">
        <f>IF(AND(M68&gt;0,M68&lt;=STATS!$C$22),1,"")</f>
        <v/>
      </c>
      <c r="J68" s="34">
        <v>67</v>
      </c>
      <c r="K68">
        <v>45.4465</v>
      </c>
      <c r="L68">
        <v>-92.134780000000006</v>
      </c>
      <c r="R68" s="17"/>
      <c r="S68" s="17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EZ68" s="109"/>
      <c r="FA68" s="109"/>
      <c r="FB68" s="109"/>
      <c r="FC68" s="109"/>
      <c r="FD68" s="109"/>
    </row>
    <row r="69" spans="2:160">
      <c r="B69" s="93">
        <f t="shared" si="6"/>
        <v>0</v>
      </c>
      <c r="C69" s="93" t="str">
        <f t="shared" si="7"/>
        <v/>
      </c>
      <c r="D69" s="93" t="str">
        <f t="shared" si="8"/>
        <v/>
      </c>
      <c r="E69" s="93" t="str">
        <f t="shared" si="9"/>
        <v/>
      </c>
      <c r="F69" s="93" t="str">
        <f t="shared" si="10"/>
        <v/>
      </c>
      <c r="G69" s="93" t="str">
        <f t="shared" si="11"/>
        <v/>
      </c>
      <c r="H69" s="112" t="str">
        <f>IF(AND(M69&gt;0,M69&lt;=STATS!$C$22),1,"")</f>
        <v/>
      </c>
      <c r="J69" s="34">
        <v>68</v>
      </c>
      <c r="K69">
        <v>45.446190000000001</v>
      </c>
      <c r="L69">
        <v>-92.134770000000003</v>
      </c>
      <c r="R69" s="17"/>
      <c r="S69" s="17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EZ69" s="109"/>
      <c r="FA69" s="109"/>
      <c r="FB69" s="109"/>
      <c r="FC69" s="109"/>
      <c r="FD69" s="109"/>
    </row>
    <row r="70" spans="2:160">
      <c r="B70" s="93">
        <f t="shared" si="6"/>
        <v>0</v>
      </c>
      <c r="C70" s="93" t="str">
        <f t="shared" si="7"/>
        <v/>
      </c>
      <c r="D70" s="93" t="str">
        <f t="shared" si="8"/>
        <v/>
      </c>
      <c r="E70" s="93" t="str">
        <f t="shared" si="9"/>
        <v/>
      </c>
      <c r="F70" s="93" t="str">
        <f t="shared" si="10"/>
        <v/>
      </c>
      <c r="G70" s="93" t="str">
        <f t="shared" si="11"/>
        <v/>
      </c>
      <c r="H70" s="112" t="str">
        <f>IF(AND(M70&gt;0,M70&lt;=STATS!$C$22),1,"")</f>
        <v/>
      </c>
      <c r="J70" s="34">
        <v>69</v>
      </c>
      <c r="K70">
        <v>45.445889999999999</v>
      </c>
      <c r="L70">
        <v>-92.13476</v>
      </c>
      <c r="R70" s="17"/>
      <c r="S70" s="17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EZ70" s="109"/>
      <c r="FA70" s="109"/>
      <c r="FB70" s="109"/>
      <c r="FC70" s="109"/>
      <c r="FD70" s="109"/>
    </row>
    <row r="71" spans="2:160">
      <c r="B71" s="93">
        <f t="shared" si="6"/>
        <v>0</v>
      </c>
      <c r="C71" s="93" t="str">
        <f t="shared" si="7"/>
        <v/>
      </c>
      <c r="D71" s="93" t="str">
        <f t="shared" si="8"/>
        <v/>
      </c>
      <c r="E71" s="93">
        <f t="shared" si="9"/>
        <v>0</v>
      </c>
      <c r="F71" s="93">
        <f t="shared" si="10"/>
        <v>0</v>
      </c>
      <c r="G71" s="93" t="str">
        <f t="shared" si="11"/>
        <v/>
      </c>
      <c r="H71" s="112">
        <f>IF(AND(M71&gt;0,M71&lt;=STATS!$C$22),1,"")</f>
        <v>1</v>
      </c>
      <c r="J71" s="34">
        <v>70</v>
      </c>
      <c r="K71">
        <v>45.44558</v>
      </c>
      <c r="L71">
        <v>-92.134749999999997</v>
      </c>
      <c r="M71" s="10">
        <v>4.5</v>
      </c>
      <c r="N71" s="10" t="s">
        <v>152</v>
      </c>
      <c r="O71" s="10" t="s">
        <v>166</v>
      </c>
      <c r="R71" s="17"/>
      <c r="S71" s="17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EZ71" s="109"/>
      <c r="FA71" s="109"/>
      <c r="FB71" s="109"/>
      <c r="FC71" s="109"/>
      <c r="FD71" s="109"/>
    </row>
    <row r="72" spans="2:160">
      <c r="B72" s="93">
        <f t="shared" si="6"/>
        <v>0</v>
      </c>
      <c r="C72" s="93" t="str">
        <f t="shared" si="7"/>
        <v/>
      </c>
      <c r="D72" s="93" t="str">
        <f t="shared" si="8"/>
        <v/>
      </c>
      <c r="E72" s="93" t="str">
        <f t="shared" si="9"/>
        <v/>
      </c>
      <c r="F72" s="93" t="str">
        <f t="shared" si="10"/>
        <v/>
      </c>
      <c r="G72" s="93" t="str">
        <f t="shared" si="11"/>
        <v/>
      </c>
      <c r="H72" s="112" t="str">
        <f>IF(AND(M72&gt;0,M72&lt;=STATS!$C$22),1,"")</f>
        <v/>
      </c>
      <c r="J72" s="34">
        <v>71</v>
      </c>
      <c r="K72">
        <v>45.448340000000002</v>
      </c>
      <c r="L72">
        <v>-92.134410000000003</v>
      </c>
      <c r="M72" s="10">
        <v>11</v>
      </c>
      <c r="N72" s="10" t="s">
        <v>150</v>
      </c>
      <c r="O72" s="10" t="s">
        <v>166</v>
      </c>
      <c r="R72" s="17"/>
      <c r="S72" s="17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EZ72" s="109"/>
      <c r="FA72" s="109"/>
      <c r="FB72" s="109"/>
      <c r="FC72" s="109"/>
      <c r="FD72" s="109"/>
    </row>
    <row r="73" spans="2:160">
      <c r="B73" s="93">
        <f t="shared" si="6"/>
        <v>0</v>
      </c>
      <c r="C73" s="93" t="str">
        <f t="shared" si="7"/>
        <v/>
      </c>
      <c r="D73" s="93" t="str">
        <f t="shared" si="8"/>
        <v/>
      </c>
      <c r="E73" s="93" t="str">
        <f t="shared" si="9"/>
        <v/>
      </c>
      <c r="F73" s="93" t="str">
        <f t="shared" si="10"/>
        <v/>
      </c>
      <c r="G73" s="93" t="str">
        <f t="shared" si="11"/>
        <v/>
      </c>
      <c r="H73" s="112" t="str">
        <f>IF(AND(M73&gt;0,M73&lt;=STATS!$C$22),1,"")</f>
        <v/>
      </c>
      <c r="J73" s="34">
        <v>72</v>
      </c>
      <c r="K73">
        <v>45.448039999999999</v>
      </c>
      <c r="L73">
        <v>-92.134399999999999</v>
      </c>
      <c r="R73" s="17"/>
      <c r="S73" s="17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EZ73" s="109"/>
      <c r="FA73" s="109"/>
      <c r="FB73" s="109"/>
      <c r="FC73" s="109"/>
      <c r="FD73" s="109"/>
    </row>
    <row r="74" spans="2:160">
      <c r="B74" s="93">
        <f t="shared" si="6"/>
        <v>0</v>
      </c>
      <c r="C74" s="93" t="str">
        <f t="shared" si="7"/>
        <v/>
      </c>
      <c r="D74" s="93" t="str">
        <f t="shared" si="8"/>
        <v/>
      </c>
      <c r="E74" s="93" t="str">
        <f t="shared" si="9"/>
        <v/>
      </c>
      <c r="F74" s="93" t="str">
        <f t="shared" si="10"/>
        <v/>
      </c>
      <c r="G74" s="93" t="str">
        <f t="shared" si="11"/>
        <v/>
      </c>
      <c r="H74" s="112" t="str">
        <f>IF(AND(M74&gt;0,M74&lt;=STATS!$C$22),1,"")</f>
        <v/>
      </c>
      <c r="J74" s="34">
        <v>73</v>
      </c>
      <c r="K74">
        <v>45.44773</v>
      </c>
      <c r="L74">
        <v>-92.134389999999996</v>
      </c>
      <c r="R74" s="17"/>
      <c r="S74" s="17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EZ74" s="109"/>
      <c r="FA74" s="109"/>
      <c r="FB74" s="109"/>
      <c r="FC74" s="109"/>
      <c r="FD74" s="109"/>
    </row>
    <row r="75" spans="2:160">
      <c r="B75" s="93">
        <f t="shared" si="6"/>
        <v>0</v>
      </c>
      <c r="C75" s="93" t="str">
        <f t="shared" si="7"/>
        <v/>
      </c>
      <c r="D75" s="93" t="str">
        <f t="shared" si="8"/>
        <v/>
      </c>
      <c r="E75" s="93" t="str">
        <f t="shared" si="9"/>
        <v/>
      </c>
      <c r="F75" s="93" t="str">
        <f t="shared" si="10"/>
        <v/>
      </c>
      <c r="G75" s="93" t="str">
        <f t="shared" si="11"/>
        <v/>
      </c>
      <c r="H75" s="112" t="str">
        <f>IF(AND(M75&gt;0,M75&lt;=STATS!$C$22),1,"")</f>
        <v/>
      </c>
      <c r="J75" s="34">
        <v>74</v>
      </c>
      <c r="K75">
        <v>45.447420000000001</v>
      </c>
      <c r="L75">
        <v>-92.134379999999993</v>
      </c>
      <c r="M75" s="10">
        <v>13.5</v>
      </c>
      <c r="N75" s="10" t="s">
        <v>150</v>
      </c>
      <c r="O75" s="10" t="s">
        <v>166</v>
      </c>
      <c r="R75" s="17"/>
      <c r="S75" s="17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EZ75" s="109"/>
      <c r="FA75" s="109"/>
      <c r="FB75" s="109"/>
      <c r="FC75" s="109"/>
      <c r="FD75" s="109"/>
    </row>
    <row r="76" spans="2:160">
      <c r="B76" s="93">
        <f t="shared" si="6"/>
        <v>0</v>
      </c>
      <c r="C76" s="93" t="str">
        <f t="shared" si="7"/>
        <v/>
      </c>
      <c r="D76" s="93" t="str">
        <f t="shared" si="8"/>
        <v/>
      </c>
      <c r="E76" s="93" t="str">
        <f t="shared" si="9"/>
        <v/>
      </c>
      <c r="F76" s="93" t="str">
        <f t="shared" si="10"/>
        <v/>
      </c>
      <c r="G76" s="93" t="str">
        <f t="shared" si="11"/>
        <v/>
      </c>
      <c r="H76" s="112" t="str">
        <f>IF(AND(M76&gt;0,M76&lt;=STATS!$C$22),1,"")</f>
        <v/>
      </c>
      <c r="J76" s="34">
        <v>75</v>
      </c>
      <c r="K76">
        <v>45.447119999999998</v>
      </c>
      <c r="L76">
        <v>-92.134370000000004</v>
      </c>
      <c r="M76" s="10">
        <v>7</v>
      </c>
      <c r="N76" s="10" t="s">
        <v>152</v>
      </c>
      <c r="O76" s="10" t="s">
        <v>166</v>
      </c>
      <c r="R76" s="17"/>
      <c r="S76" s="17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EZ76" s="109"/>
      <c r="FA76" s="109"/>
      <c r="FB76" s="109"/>
      <c r="FC76" s="109"/>
      <c r="FD76" s="109"/>
    </row>
    <row r="77" spans="2:160">
      <c r="B77" s="93">
        <f t="shared" si="6"/>
        <v>0</v>
      </c>
      <c r="C77" s="93" t="str">
        <f t="shared" si="7"/>
        <v/>
      </c>
      <c r="D77" s="93" t="str">
        <f t="shared" si="8"/>
        <v/>
      </c>
      <c r="E77" s="93" t="str">
        <f t="shared" si="9"/>
        <v/>
      </c>
      <c r="F77" s="93" t="str">
        <f t="shared" si="10"/>
        <v/>
      </c>
      <c r="G77" s="93" t="str">
        <f t="shared" si="11"/>
        <v/>
      </c>
      <c r="H77" s="112" t="str">
        <f>IF(AND(M77&gt;0,M77&lt;=STATS!$C$22),1,"")</f>
        <v/>
      </c>
      <c r="J77" s="34">
        <v>76</v>
      </c>
      <c r="K77">
        <v>45.446809999999999</v>
      </c>
      <c r="L77">
        <v>-92.134360000000001</v>
      </c>
      <c r="R77" s="17"/>
      <c r="S77" s="17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EZ77" s="109"/>
      <c r="FA77" s="109"/>
      <c r="FB77" s="109"/>
      <c r="FC77" s="109"/>
      <c r="FD77" s="109"/>
    </row>
    <row r="78" spans="2:160">
      <c r="B78" s="93">
        <f t="shared" si="6"/>
        <v>0</v>
      </c>
      <c r="C78" s="93" t="str">
        <f t="shared" si="7"/>
        <v/>
      </c>
      <c r="D78" s="93" t="str">
        <f t="shared" si="8"/>
        <v/>
      </c>
      <c r="E78" s="93" t="str">
        <f t="shared" si="9"/>
        <v/>
      </c>
      <c r="F78" s="93" t="str">
        <f t="shared" si="10"/>
        <v/>
      </c>
      <c r="G78" s="93" t="str">
        <f t="shared" si="11"/>
        <v/>
      </c>
      <c r="H78" s="112" t="str">
        <f>IF(AND(M78&gt;0,M78&lt;=STATS!$C$22),1,"")</f>
        <v/>
      </c>
      <c r="J78" s="34">
        <v>77</v>
      </c>
      <c r="K78">
        <v>45.446510000000004</v>
      </c>
      <c r="L78">
        <v>-92.134349999999998</v>
      </c>
      <c r="R78" s="17"/>
      <c r="S78" s="17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EZ78" s="109"/>
      <c r="FA78" s="109"/>
      <c r="FB78" s="109"/>
      <c r="FC78" s="109"/>
      <c r="FD78" s="109"/>
    </row>
    <row r="79" spans="2:160">
      <c r="B79" s="93">
        <f t="shared" si="6"/>
        <v>0</v>
      </c>
      <c r="C79" s="93" t="str">
        <f t="shared" si="7"/>
        <v/>
      </c>
      <c r="D79" s="93" t="str">
        <f t="shared" si="8"/>
        <v/>
      </c>
      <c r="E79" s="93" t="str">
        <f t="shared" si="9"/>
        <v/>
      </c>
      <c r="F79" s="93" t="str">
        <f t="shared" si="10"/>
        <v/>
      </c>
      <c r="G79" s="93" t="str">
        <f t="shared" si="11"/>
        <v/>
      </c>
      <c r="H79" s="112" t="str">
        <f>IF(AND(M79&gt;0,M79&lt;=STATS!$C$22),1,"")</f>
        <v/>
      </c>
      <c r="J79" s="34">
        <v>78</v>
      </c>
      <c r="K79">
        <v>45.446199999999997</v>
      </c>
      <c r="L79">
        <v>-92.134330000000006</v>
      </c>
      <c r="R79" s="17"/>
      <c r="S79" s="17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EZ79" s="109"/>
      <c r="FA79" s="109"/>
      <c r="FB79" s="109"/>
      <c r="FC79" s="109"/>
      <c r="FD79" s="109"/>
    </row>
    <row r="80" spans="2:160">
      <c r="B80" s="93">
        <f t="shared" si="6"/>
        <v>0</v>
      </c>
      <c r="C80" s="93" t="str">
        <f t="shared" si="7"/>
        <v/>
      </c>
      <c r="D80" s="93" t="str">
        <f t="shared" si="8"/>
        <v/>
      </c>
      <c r="E80" s="93" t="str">
        <f t="shared" si="9"/>
        <v/>
      </c>
      <c r="F80" s="93" t="str">
        <f t="shared" si="10"/>
        <v/>
      </c>
      <c r="G80" s="93" t="str">
        <f t="shared" si="11"/>
        <v/>
      </c>
      <c r="H80" s="112" t="str">
        <f>IF(AND(M80&gt;0,M80&lt;=STATS!$C$22),1,"")</f>
        <v/>
      </c>
      <c r="J80" s="34">
        <v>79</v>
      </c>
      <c r="K80">
        <v>45.445900000000002</v>
      </c>
      <c r="L80">
        <v>-92.134320000000002</v>
      </c>
      <c r="R80" s="17"/>
      <c r="S80" s="17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EZ80" s="109"/>
      <c r="FA80" s="109"/>
      <c r="FB80" s="109"/>
      <c r="FC80" s="109"/>
      <c r="FD80" s="109"/>
    </row>
    <row r="81" spans="2:160">
      <c r="B81" s="93">
        <f t="shared" si="6"/>
        <v>0</v>
      </c>
      <c r="C81" s="93" t="str">
        <f t="shared" si="7"/>
        <v/>
      </c>
      <c r="D81" s="93" t="str">
        <f t="shared" si="8"/>
        <v/>
      </c>
      <c r="E81" s="93" t="str">
        <f t="shared" si="9"/>
        <v/>
      </c>
      <c r="F81" s="93" t="str">
        <f t="shared" si="10"/>
        <v/>
      </c>
      <c r="G81" s="93" t="str">
        <f t="shared" si="11"/>
        <v/>
      </c>
      <c r="H81" s="112" t="str">
        <f>IF(AND(M81&gt;0,M81&lt;=STATS!$C$22),1,"")</f>
        <v/>
      </c>
      <c r="J81" s="34">
        <v>80</v>
      </c>
      <c r="K81">
        <v>45.445590000000003</v>
      </c>
      <c r="L81">
        <v>-92.134309999999999</v>
      </c>
      <c r="M81" s="10">
        <v>14</v>
      </c>
      <c r="N81" s="10" t="s">
        <v>150</v>
      </c>
      <c r="O81" s="10" t="s">
        <v>166</v>
      </c>
      <c r="R81" s="17"/>
      <c r="S81" s="17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EZ81" s="109"/>
      <c r="FA81" s="109"/>
      <c r="FB81" s="109"/>
      <c r="FC81" s="109"/>
      <c r="FD81" s="109"/>
    </row>
    <row r="82" spans="2:160">
      <c r="B82" s="93">
        <f t="shared" si="6"/>
        <v>0</v>
      </c>
      <c r="C82" s="93" t="str">
        <f t="shared" si="7"/>
        <v/>
      </c>
      <c r="D82" s="93" t="str">
        <f t="shared" si="8"/>
        <v/>
      </c>
      <c r="E82" s="93" t="str">
        <f t="shared" si="9"/>
        <v/>
      </c>
      <c r="F82" s="93" t="str">
        <f t="shared" si="10"/>
        <v/>
      </c>
      <c r="G82" s="93" t="str">
        <f t="shared" si="11"/>
        <v/>
      </c>
      <c r="H82" s="112" t="str">
        <f>IF(AND(M82&gt;0,M82&lt;=STATS!$C$22),1,"")</f>
        <v/>
      </c>
      <c r="J82" s="34">
        <v>81</v>
      </c>
      <c r="K82">
        <v>45.448039999999999</v>
      </c>
      <c r="L82">
        <v>-92.133970000000005</v>
      </c>
      <c r="M82" s="10">
        <v>10.5</v>
      </c>
      <c r="N82" s="10" t="s">
        <v>151</v>
      </c>
      <c r="O82" s="10" t="s">
        <v>166</v>
      </c>
      <c r="R82" s="17"/>
      <c r="S82" s="17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EZ82" s="109"/>
      <c r="FA82" s="109"/>
      <c r="FB82" s="109"/>
      <c r="FC82" s="109"/>
      <c r="FD82" s="109"/>
    </row>
    <row r="83" spans="2:160">
      <c r="B83" s="93">
        <f t="shared" si="6"/>
        <v>0</v>
      </c>
      <c r="C83" s="93" t="str">
        <f t="shared" si="7"/>
        <v/>
      </c>
      <c r="D83" s="93" t="str">
        <f t="shared" si="8"/>
        <v/>
      </c>
      <c r="E83" s="93" t="str">
        <f t="shared" si="9"/>
        <v/>
      </c>
      <c r="F83" s="93" t="str">
        <f t="shared" si="10"/>
        <v/>
      </c>
      <c r="G83" s="93" t="str">
        <f t="shared" si="11"/>
        <v/>
      </c>
      <c r="H83" s="112" t="str">
        <f>IF(AND(M83&gt;0,M83&lt;=STATS!$C$22),1,"")</f>
        <v/>
      </c>
      <c r="J83" s="34">
        <v>82</v>
      </c>
      <c r="K83">
        <v>45.447740000000003</v>
      </c>
      <c r="L83">
        <v>-92.133960000000002</v>
      </c>
      <c r="R83" s="17"/>
      <c r="S83" s="17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EZ83" s="109"/>
      <c r="FA83" s="109"/>
      <c r="FB83" s="109"/>
      <c r="FC83" s="109"/>
      <c r="FD83" s="109"/>
    </row>
    <row r="84" spans="2:160">
      <c r="B84" s="93">
        <f t="shared" si="6"/>
        <v>0</v>
      </c>
      <c r="C84" s="93" t="str">
        <f t="shared" si="7"/>
        <v/>
      </c>
      <c r="D84" s="93" t="str">
        <f t="shared" si="8"/>
        <v/>
      </c>
      <c r="E84" s="93" t="str">
        <f t="shared" si="9"/>
        <v/>
      </c>
      <c r="F84" s="93" t="str">
        <f t="shared" si="10"/>
        <v/>
      </c>
      <c r="G84" s="93" t="str">
        <f t="shared" si="11"/>
        <v/>
      </c>
      <c r="H84" s="112" t="str">
        <f>IF(AND(M84&gt;0,M84&lt;=STATS!$C$22),1,"")</f>
        <v/>
      </c>
      <c r="J84" s="34">
        <v>83</v>
      </c>
      <c r="K84">
        <v>45.447429999999997</v>
      </c>
      <c r="L84">
        <v>-92.133949999999999</v>
      </c>
      <c r="R84" s="17"/>
      <c r="S84" s="17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EZ84" s="109"/>
      <c r="FA84" s="109"/>
      <c r="FB84" s="109"/>
      <c r="FC84" s="109"/>
      <c r="FD84" s="109"/>
    </row>
    <row r="85" spans="2:160">
      <c r="B85" s="93">
        <f t="shared" si="6"/>
        <v>0</v>
      </c>
      <c r="C85" s="93" t="str">
        <f t="shared" si="7"/>
        <v/>
      </c>
      <c r="D85" s="93" t="str">
        <f t="shared" si="8"/>
        <v/>
      </c>
      <c r="E85" s="93" t="str">
        <f t="shared" si="9"/>
        <v/>
      </c>
      <c r="F85" s="93" t="str">
        <f t="shared" si="10"/>
        <v/>
      </c>
      <c r="G85" s="93" t="str">
        <f t="shared" si="11"/>
        <v/>
      </c>
      <c r="H85" s="112" t="str">
        <f>IF(AND(M85&gt;0,M85&lt;=STATS!$C$22),1,"")</f>
        <v/>
      </c>
      <c r="J85" s="34">
        <v>84</v>
      </c>
      <c r="K85">
        <v>45.447130000000001</v>
      </c>
      <c r="L85">
        <v>-92.133930000000007</v>
      </c>
      <c r="M85" s="10">
        <v>9.5</v>
      </c>
      <c r="N85" s="10" t="s">
        <v>152</v>
      </c>
      <c r="O85" s="10" t="s">
        <v>166</v>
      </c>
      <c r="R85" s="17"/>
      <c r="S85" s="17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EZ85" s="109"/>
      <c r="FA85" s="109"/>
      <c r="FB85" s="109"/>
      <c r="FC85" s="109"/>
      <c r="FD85" s="109"/>
    </row>
    <row r="86" spans="2:160">
      <c r="B86" s="93">
        <f t="shared" si="6"/>
        <v>0</v>
      </c>
      <c r="C86" s="93" t="str">
        <f t="shared" si="7"/>
        <v/>
      </c>
      <c r="D86" s="93" t="str">
        <f t="shared" si="8"/>
        <v/>
      </c>
      <c r="E86" s="93" t="str">
        <f t="shared" si="9"/>
        <v/>
      </c>
      <c r="F86" s="93" t="str">
        <f t="shared" si="10"/>
        <v/>
      </c>
      <c r="G86" s="93" t="str">
        <f t="shared" si="11"/>
        <v/>
      </c>
      <c r="H86" s="112" t="str">
        <f>IF(AND(M86&gt;0,M86&lt;=STATS!$C$22),1,"")</f>
        <v/>
      </c>
      <c r="J86" s="34">
        <v>85</v>
      </c>
      <c r="K86">
        <v>45.446820000000002</v>
      </c>
      <c r="L86">
        <v>-92.133920000000003</v>
      </c>
      <c r="R86" s="17"/>
      <c r="S86" s="17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EZ86" s="109"/>
      <c r="FA86" s="109"/>
      <c r="FB86" s="109"/>
      <c r="FC86" s="109"/>
      <c r="FD86" s="109"/>
    </row>
    <row r="87" spans="2:160">
      <c r="B87" s="93">
        <f t="shared" si="6"/>
        <v>0</v>
      </c>
      <c r="C87" s="93" t="str">
        <f t="shared" si="7"/>
        <v/>
      </c>
      <c r="D87" s="93" t="str">
        <f t="shared" si="8"/>
        <v/>
      </c>
      <c r="E87" s="93" t="str">
        <f t="shared" si="9"/>
        <v/>
      </c>
      <c r="F87" s="93" t="str">
        <f t="shared" si="10"/>
        <v/>
      </c>
      <c r="G87" s="93" t="str">
        <f t="shared" si="11"/>
        <v/>
      </c>
      <c r="H87" s="112" t="str">
        <f>IF(AND(M87&gt;0,M87&lt;=STATS!$C$22),1,"")</f>
        <v/>
      </c>
      <c r="J87" s="34">
        <v>86</v>
      </c>
      <c r="K87">
        <v>45.44652</v>
      </c>
      <c r="L87">
        <v>-92.13391</v>
      </c>
      <c r="R87" s="17"/>
      <c r="S87" s="17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EZ87" s="109"/>
      <c r="FA87" s="109"/>
      <c r="FB87" s="109"/>
      <c r="FC87" s="109"/>
      <c r="FD87" s="109"/>
    </row>
    <row r="88" spans="2:160">
      <c r="B88" s="93">
        <f t="shared" si="6"/>
        <v>0</v>
      </c>
      <c r="C88" s="93" t="str">
        <f t="shared" si="7"/>
        <v/>
      </c>
      <c r="D88" s="93" t="str">
        <f t="shared" si="8"/>
        <v/>
      </c>
      <c r="E88" s="93" t="str">
        <f t="shared" si="9"/>
        <v/>
      </c>
      <c r="F88" s="93" t="str">
        <f t="shared" si="10"/>
        <v/>
      </c>
      <c r="G88" s="93" t="str">
        <f t="shared" si="11"/>
        <v/>
      </c>
      <c r="H88" s="112" t="str">
        <f>IF(AND(M88&gt;0,M88&lt;=STATS!$C$22),1,"")</f>
        <v/>
      </c>
      <c r="J88" s="34">
        <v>87</v>
      </c>
      <c r="K88">
        <v>45.446210000000001</v>
      </c>
      <c r="L88">
        <v>-92.133899999999997</v>
      </c>
      <c r="R88" s="17"/>
      <c r="S88" s="17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EZ88" s="109"/>
      <c r="FA88" s="109"/>
      <c r="FB88" s="109"/>
      <c r="FC88" s="109"/>
      <c r="FD88" s="109"/>
    </row>
    <row r="89" spans="2:160">
      <c r="B89" s="93">
        <f t="shared" si="6"/>
        <v>0</v>
      </c>
      <c r="C89" s="93" t="str">
        <f t="shared" si="7"/>
        <v/>
      </c>
      <c r="D89" s="93" t="str">
        <f t="shared" si="8"/>
        <v/>
      </c>
      <c r="E89" s="93" t="str">
        <f t="shared" si="9"/>
        <v/>
      </c>
      <c r="F89" s="93" t="str">
        <f t="shared" si="10"/>
        <v/>
      </c>
      <c r="G89" s="93" t="str">
        <f t="shared" si="11"/>
        <v/>
      </c>
      <c r="H89" s="112" t="str">
        <f>IF(AND(M89&gt;0,M89&lt;=STATS!$C$22),1,"")</f>
        <v/>
      </c>
      <c r="J89" s="34">
        <v>88</v>
      </c>
      <c r="K89">
        <v>45.445900000000002</v>
      </c>
      <c r="L89">
        <v>-92.133889999999994</v>
      </c>
      <c r="R89" s="17"/>
      <c r="S89" s="17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EZ89" s="109"/>
      <c r="FA89" s="109"/>
      <c r="FB89" s="109"/>
      <c r="FC89" s="109"/>
      <c r="FD89" s="109"/>
    </row>
    <row r="90" spans="2:160">
      <c r="B90" s="93">
        <f t="shared" si="6"/>
        <v>0</v>
      </c>
      <c r="C90" s="93" t="str">
        <f t="shared" si="7"/>
        <v/>
      </c>
      <c r="D90" s="93" t="str">
        <f t="shared" si="8"/>
        <v/>
      </c>
      <c r="E90" s="93" t="str">
        <f t="shared" si="9"/>
        <v/>
      </c>
      <c r="F90" s="93" t="str">
        <f t="shared" si="10"/>
        <v/>
      </c>
      <c r="G90" s="93" t="str">
        <f t="shared" si="11"/>
        <v/>
      </c>
      <c r="H90" s="112" t="str">
        <f>IF(AND(M90&gt;0,M90&lt;=STATS!$C$22),1,"")</f>
        <v/>
      </c>
      <c r="J90" s="34">
        <v>89</v>
      </c>
      <c r="K90">
        <v>45.445599999999999</v>
      </c>
      <c r="L90">
        <v>-92.133880000000005</v>
      </c>
      <c r="M90" s="10">
        <v>12</v>
      </c>
      <c r="N90" s="10" t="s">
        <v>150</v>
      </c>
      <c r="O90" s="10" t="s">
        <v>166</v>
      </c>
      <c r="R90" s="17"/>
      <c r="S90" s="17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EZ90" s="109"/>
      <c r="FA90" s="109"/>
      <c r="FB90" s="109"/>
      <c r="FC90" s="109"/>
      <c r="FD90" s="109"/>
    </row>
    <row r="91" spans="2:160">
      <c r="B91" s="93">
        <f t="shared" si="6"/>
        <v>0</v>
      </c>
      <c r="C91" s="93" t="str">
        <f t="shared" si="7"/>
        <v/>
      </c>
      <c r="D91" s="93" t="str">
        <f t="shared" si="8"/>
        <v/>
      </c>
      <c r="E91" s="93" t="str">
        <f t="shared" si="9"/>
        <v/>
      </c>
      <c r="F91" s="93" t="str">
        <f t="shared" si="10"/>
        <v/>
      </c>
      <c r="G91" s="93" t="str">
        <f t="shared" si="11"/>
        <v/>
      </c>
      <c r="H91" s="112" t="str">
        <f>IF(AND(M91&gt;0,M91&lt;=STATS!$C$22),1,"")</f>
        <v/>
      </c>
      <c r="J91" s="34">
        <v>90</v>
      </c>
      <c r="K91">
        <v>45.444070000000004</v>
      </c>
      <c r="L91">
        <v>-92.13382</v>
      </c>
      <c r="M91" s="10">
        <v>9</v>
      </c>
      <c r="N91" s="10" t="s">
        <v>150</v>
      </c>
      <c r="O91" s="10" t="s">
        <v>166</v>
      </c>
      <c r="R91" s="17"/>
      <c r="S91" s="17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EZ91" s="109"/>
      <c r="FA91" s="109"/>
      <c r="FB91" s="109"/>
      <c r="FC91" s="109"/>
      <c r="FD91" s="109"/>
    </row>
    <row r="92" spans="2:160">
      <c r="B92" s="93">
        <f t="shared" si="6"/>
        <v>0</v>
      </c>
      <c r="C92" s="93" t="str">
        <f t="shared" si="7"/>
        <v/>
      </c>
      <c r="D92" s="93" t="str">
        <f t="shared" si="8"/>
        <v/>
      </c>
      <c r="E92" s="93" t="str">
        <f t="shared" si="9"/>
        <v/>
      </c>
      <c r="F92" s="93" t="str">
        <f t="shared" si="10"/>
        <v/>
      </c>
      <c r="G92" s="93" t="str">
        <f t="shared" si="11"/>
        <v/>
      </c>
      <c r="H92" s="112" t="str">
        <f>IF(AND(M92&gt;0,M92&lt;=STATS!$C$22),1,"")</f>
        <v/>
      </c>
      <c r="J92" s="34">
        <v>91</v>
      </c>
      <c r="K92">
        <v>45.443759999999997</v>
      </c>
      <c r="L92">
        <v>-92.133809999999997</v>
      </c>
      <c r="M92" s="10">
        <v>8.5</v>
      </c>
      <c r="N92" s="10" t="s">
        <v>150</v>
      </c>
      <c r="O92" s="10" t="s">
        <v>166</v>
      </c>
      <c r="R92" s="17"/>
      <c r="S92" s="17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EZ92" s="109"/>
      <c r="FA92" s="109"/>
      <c r="FB92" s="109"/>
      <c r="FC92" s="109"/>
      <c r="FD92" s="109"/>
    </row>
    <row r="93" spans="2:160">
      <c r="B93" s="93">
        <f t="shared" si="6"/>
        <v>0</v>
      </c>
      <c r="C93" s="93" t="str">
        <f t="shared" si="7"/>
        <v/>
      </c>
      <c r="D93" s="93" t="str">
        <f t="shared" si="8"/>
        <v/>
      </c>
      <c r="E93" s="93" t="str">
        <f t="shared" si="9"/>
        <v/>
      </c>
      <c r="F93" s="93" t="str">
        <f t="shared" si="10"/>
        <v/>
      </c>
      <c r="G93" s="93" t="str">
        <f t="shared" si="11"/>
        <v/>
      </c>
      <c r="H93" s="112" t="str">
        <f>IF(AND(M93&gt;0,M93&lt;=STATS!$C$22),1,"")</f>
        <v/>
      </c>
      <c r="J93" s="34">
        <v>92</v>
      </c>
      <c r="K93">
        <v>45.443460000000002</v>
      </c>
      <c r="L93">
        <v>-92.133799999999994</v>
      </c>
      <c r="M93" s="10">
        <v>8</v>
      </c>
      <c r="N93" s="10" t="s">
        <v>150</v>
      </c>
      <c r="O93" s="10" t="s">
        <v>166</v>
      </c>
      <c r="R93" s="17"/>
      <c r="S93" s="17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EZ93" s="109"/>
      <c r="FA93" s="109"/>
      <c r="FB93" s="109"/>
      <c r="FC93" s="109"/>
      <c r="FD93" s="109"/>
    </row>
    <row r="94" spans="2:160">
      <c r="B94" s="93">
        <f t="shared" si="6"/>
        <v>0</v>
      </c>
      <c r="C94" s="93" t="str">
        <f t="shared" si="7"/>
        <v/>
      </c>
      <c r="D94" s="93" t="str">
        <f t="shared" si="8"/>
        <v/>
      </c>
      <c r="E94" s="93">
        <f t="shared" si="9"/>
        <v>0</v>
      </c>
      <c r="F94" s="93">
        <f t="shared" si="10"/>
        <v>0</v>
      </c>
      <c r="G94" s="93" t="str">
        <f t="shared" si="11"/>
        <v/>
      </c>
      <c r="H94" s="112">
        <f>IF(AND(M94&gt;0,M94&lt;=STATS!$C$22),1,"")</f>
        <v>1</v>
      </c>
      <c r="J94" s="34">
        <v>93</v>
      </c>
      <c r="K94">
        <v>45.441929999999999</v>
      </c>
      <c r="L94">
        <v>-92.133740000000003</v>
      </c>
      <c r="M94" s="10">
        <v>3.5</v>
      </c>
      <c r="N94" s="10" t="s">
        <v>151</v>
      </c>
      <c r="O94" s="10" t="s">
        <v>166</v>
      </c>
      <c r="R94" s="17"/>
      <c r="S94" s="17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EZ94" s="109"/>
      <c r="FA94" s="109"/>
      <c r="FB94" s="109"/>
      <c r="FC94" s="109"/>
      <c r="FD94" s="109"/>
    </row>
    <row r="95" spans="2:160">
      <c r="B95" s="93">
        <f t="shared" si="6"/>
        <v>0</v>
      </c>
      <c r="C95" s="93" t="str">
        <f t="shared" si="7"/>
        <v/>
      </c>
      <c r="D95" s="93" t="str">
        <f t="shared" si="8"/>
        <v/>
      </c>
      <c r="E95" s="93" t="str">
        <f t="shared" si="9"/>
        <v/>
      </c>
      <c r="F95" s="93" t="str">
        <f t="shared" si="10"/>
        <v/>
      </c>
      <c r="G95" s="93" t="str">
        <f t="shared" si="11"/>
        <v/>
      </c>
      <c r="H95" s="112" t="str">
        <f>IF(AND(M95&gt;0,M95&lt;=STATS!$C$22),1,"")</f>
        <v/>
      </c>
      <c r="J95" s="34">
        <v>94</v>
      </c>
      <c r="K95">
        <v>45.447749999999999</v>
      </c>
      <c r="L95">
        <v>-92.133520000000004</v>
      </c>
      <c r="M95" s="10">
        <v>8</v>
      </c>
      <c r="N95" s="10" t="s">
        <v>151</v>
      </c>
      <c r="O95" s="10" t="s">
        <v>166</v>
      </c>
      <c r="R95" s="17"/>
      <c r="S95" s="17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EZ95" s="109"/>
      <c r="FA95" s="109"/>
      <c r="FB95" s="109"/>
      <c r="FC95" s="109"/>
      <c r="FD95" s="109"/>
    </row>
    <row r="96" spans="2:160">
      <c r="B96" s="93">
        <f t="shared" si="6"/>
        <v>0</v>
      </c>
      <c r="C96" s="93" t="str">
        <f t="shared" si="7"/>
        <v/>
      </c>
      <c r="D96" s="93" t="str">
        <f t="shared" si="8"/>
        <v/>
      </c>
      <c r="E96" s="93" t="str">
        <f t="shared" si="9"/>
        <v/>
      </c>
      <c r="F96" s="93" t="str">
        <f t="shared" si="10"/>
        <v/>
      </c>
      <c r="G96" s="93" t="str">
        <f t="shared" si="11"/>
        <v/>
      </c>
      <c r="H96" s="112" t="str">
        <f>IF(AND(M96&gt;0,M96&lt;=STATS!$C$22),1,"")</f>
        <v/>
      </c>
      <c r="J96" s="34">
        <v>95</v>
      </c>
      <c r="K96">
        <v>45.44744</v>
      </c>
      <c r="L96">
        <v>-92.133510000000001</v>
      </c>
      <c r="R96" s="17"/>
      <c r="S96" s="17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EZ96" s="109"/>
      <c r="FA96" s="109"/>
      <c r="FB96" s="109"/>
      <c r="FC96" s="109"/>
      <c r="FD96" s="109"/>
    </row>
    <row r="97" spans="2:160">
      <c r="B97" s="93">
        <f t="shared" si="6"/>
        <v>0</v>
      </c>
      <c r="C97" s="93" t="str">
        <f t="shared" si="7"/>
        <v/>
      </c>
      <c r="D97" s="93" t="str">
        <f t="shared" si="8"/>
        <v/>
      </c>
      <c r="E97" s="93" t="str">
        <f t="shared" si="9"/>
        <v/>
      </c>
      <c r="F97" s="93" t="str">
        <f t="shared" si="10"/>
        <v/>
      </c>
      <c r="G97" s="93" t="str">
        <f t="shared" si="11"/>
        <v/>
      </c>
      <c r="H97" s="112" t="str">
        <f>IF(AND(M97&gt;0,M97&lt;=STATS!$C$22),1,"")</f>
        <v/>
      </c>
      <c r="J97" s="34">
        <v>96</v>
      </c>
      <c r="K97">
        <v>45.447139999999997</v>
      </c>
      <c r="L97">
        <v>-92.133499999999998</v>
      </c>
      <c r="R97" s="17"/>
      <c r="S97" s="17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EZ97" s="109"/>
      <c r="FA97" s="109"/>
      <c r="FB97" s="109"/>
      <c r="FC97" s="109"/>
      <c r="FD97" s="109"/>
    </row>
    <row r="98" spans="2:160">
      <c r="B98" s="93">
        <f t="shared" si="6"/>
        <v>0</v>
      </c>
      <c r="C98" s="93" t="str">
        <f t="shared" si="7"/>
        <v/>
      </c>
      <c r="D98" s="93" t="str">
        <f t="shared" si="8"/>
        <v/>
      </c>
      <c r="E98" s="93" t="str">
        <f t="shared" si="9"/>
        <v/>
      </c>
      <c r="F98" s="93" t="str">
        <f t="shared" si="10"/>
        <v/>
      </c>
      <c r="G98" s="93" t="str">
        <f t="shared" si="11"/>
        <v/>
      </c>
      <c r="H98" s="112" t="str">
        <f>IF(AND(M98&gt;0,M98&lt;=STATS!$C$22),1,"")</f>
        <v/>
      </c>
      <c r="J98" s="34">
        <v>97</v>
      </c>
      <c r="K98">
        <v>45.446829999999999</v>
      </c>
      <c r="L98">
        <v>-92.133489999999995</v>
      </c>
      <c r="R98" s="17"/>
      <c r="S98" s="17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EZ98" s="109"/>
      <c r="FA98" s="109"/>
      <c r="FB98" s="109"/>
      <c r="FC98" s="109"/>
      <c r="FD98" s="109"/>
    </row>
    <row r="99" spans="2:160">
      <c r="B99" s="93">
        <f t="shared" si="6"/>
        <v>0</v>
      </c>
      <c r="C99" s="93" t="str">
        <f t="shared" si="7"/>
        <v/>
      </c>
      <c r="D99" s="93" t="str">
        <f t="shared" si="8"/>
        <v/>
      </c>
      <c r="E99" s="93" t="str">
        <f t="shared" si="9"/>
        <v/>
      </c>
      <c r="F99" s="93" t="str">
        <f t="shared" si="10"/>
        <v/>
      </c>
      <c r="G99" s="93" t="str">
        <f t="shared" si="11"/>
        <v/>
      </c>
      <c r="H99" s="112" t="str">
        <f>IF(AND(M99&gt;0,M99&lt;=STATS!$C$22),1,"")</f>
        <v/>
      </c>
      <c r="J99" s="34">
        <v>98</v>
      </c>
      <c r="K99">
        <v>45.44652</v>
      </c>
      <c r="L99">
        <v>-92.133480000000006</v>
      </c>
      <c r="R99" s="17"/>
      <c r="S99" s="17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EZ99" s="109"/>
      <c r="FA99" s="109"/>
      <c r="FB99" s="109"/>
      <c r="FC99" s="109"/>
      <c r="FD99" s="109"/>
    </row>
    <row r="100" spans="2:160">
      <c r="B100" s="93">
        <f t="shared" si="6"/>
        <v>0</v>
      </c>
      <c r="C100" s="93" t="str">
        <f t="shared" si="7"/>
        <v/>
      </c>
      <c r="D100" s="93" t="str">
        <f t="shared" si="8"/>
        <v/>
      </c>
      <c r="E100" s="93" t="str">
        <f t="shared" si="9"/>
        <v/>
      </c>
      <c r="F100" s="93" t="str">
        <f t="shared" si="10"/>
        <v/>
      </c>
      <c r="G100" s="93" t="str">
        <f t="shared" si="11"/>
        <v/>
      </c>
      <c r="H100" s="112" t="str">
        <f>IF(AND(M100&gt;0,M100&lt;=STATS!$C$22),1,"")</f>
        <v/>
      </c>
      <c r="J100" s="34">
        <v>99</v>
      </c>
      <c r="K100">
        <v>45.446219999999997</v>
      </c>
      <c r="L100">
        <v>-92.133470000000003</v>
      </c>
      <c r="R100" s="17"/>
      <c r="S100" s="17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EZ100" s="109"/>
      <c r="FA100" s="109"/>
      <c r="FB100" s="109"/>
      <c r="FC100" s="109"/>
      <c r="FD100" s="109"/>
    </row>
    <row r="101" spans="2:160">
      <c r="B101" s="93">
        <f t="shared" si="6"/>
        <v>0</v>
      </c>
      <c r="C101" s="93" t="str">
        <f t="shared" si="7"/>
        <v/>
      </c>
      <c r="D101" s="93" t="str">
        <f t="shared" si="8"/>
        <v/>
      </c>
      <c r="E101" s="93" t="str">
        <f t="shared" si="9"/>
        <v/>
      </c>
      <c r="F101" s="93" t="str">
        <f t="shared" si="10"/>
        <v/>
      </c>
      <c r="G101" s="93" t="str">
        <f t="shared" si="11"/>
        <v/>
      </c>
      <c r="H101" s="112" t="str">
        <f>IF(AND(M101&gt;0,M101&lt;=STATS!$C$22),1,"")</f>
        <v/>
      </c>
      <c r="J101" s="34">
        <v>100</v>
      </c>
      <c r="K101">
        <v>45.445909999999998</v>
      </c>
      <c r="L101">
        <v>-92.133449999999996</v>
      </c>
      <c r="R101" s="17"/>
      <c r="S101" s="17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EZ101" s="109"/>
      <c r="FA101" s="109"/>
      <c r="FB101" s="109"/>
      <c r="FC101" s="109"/>
      <c r="FD101" s="109"/>
    </row>
    <row r="102" spans="2:160">
      <c r="B102" s="93">
        <f t="shared" si="6"/>
        <v>0</v>
      </c>
      <c r="C102" s="93" t="str">
        <f t="shared" si="7"/>
        <v/>
      </c>
      <c r="D102" s="93" t="str">
        <f t="shared" si="8"/>
        <v/>
      </c>
      <c r="E102" s="93" t="str">
        <f t="shared" si="9"/>
        <v/>
      </c>
      <c r="F102" s="93" t="str">
        <f t="shared" si="10"/>
        <v/>
      </c>
      <c r="G102" s="93" t="str">
        <f t="shared" si="11"/>
        <v/>
      </c>
      <c r="H102" s="112" t="str">
        <f>IF(AND(M102&gt;0,M102&lt;=STATS!$C$22),1,"")</f>
        <v/>
      </c>
      <c r="J102" s="34">
        <v>101</v>
      </c>
      <c r="K102">
        <v>45.445610000000002</v>
      </c>
      <c r="L102">
        <v>-92.133439999999993</v>
      </c>
      <c r="R102" s="17"/>
      <c r="S102" s="17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EZ102" s="109"/>
      <c r="FA102" s="109"/>
      <c r="FB102" s="109"/>
      <c r="FC102" s="109"/>
      <c r="FD102" s="109"/>
    </row>
    <row r="103" spans="2:160">
      <c r="B103" s="93">
        <f t="shared" si="6"/>
        <v>0</v>
      </c>
      <c r="C103" s="93" t="str">
        <f t="shared" si="7"/>
        <v/>
      </c>
      <c r="D103" s="93" t="str">
        <f t="shared" si="8"/>
        <v/>
      </c>
      <c r="E103" s="93">
        <f t="shared" si="9"/>
        <v>0</v>
      </c>
      <c r="F103" s="93">
        <f t="shared" si="10"/>
        <v>0</v>
      </c>
      <c r="G103" s="93" t="str">
        <f t="shared" si="11"/>
        <v/>
      </c>
      <c r="H103" s="112">
        <f>IF(AND(M103&gt;0,M103&lt;=STATS!$C$22),1,"")</f>
        <v>1</v>
      </c>
      <c r="J103" s="34">
        <v>102</v>
      </c>
      <c r="K103">
        <v>45.445300000000003</v>
      </c>
      <c r="L103">
        <v>-92.133430000000004</v>
      </c>
      <c r="M103" s="10">
        <v>4.5</v>
      </c>
      <c r="N103" s="10" t="s">
        <v>152</v>
      </c>
      <c r="O103" s="10" t="s">
        <v>166</v>
      </c>
      <c r="R103" s="17"/>
      <c r="S103" s="17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EZ103" s="109"/>
      <c r="FA103" s="109"/>
      <c r="FB103" s="109"/>
      <c r="FC103" s="109"/>
      <c r="FD103" s="109"/>
    </row>
    <row r="104" spans="2:160">
      <c r="B104" s="93">
        <f t="shared" si="6"/>
        <v>0</v>
      </c>
      <c r="C104" s="93" t="str">
        <f t="shared" si="7"/>
        <v/>
      </c>
      <c r="D104" s="93" t="str">
        <f t="shared" si="8"/>
        <v/>
      </c>
      <c r="E104" s="93" t="str">
        <f t="shared" si="9"/>
        <v/>
      </c>
      <c r="F104" s="93" t="str">
        <f t="shared" si="10"/>
        <v/>
      </c>
      <c r="G104" s="93" t="str">
        <f t="shared" si="11"/>
        <v/>
      </c>
      <c r="H104" s="112" t="str">
        <f>IF(AND(M104&gt;0,M104&lt;=STATS!$C$22),1,"")</f>
        <v/>
      </c>
      <c r="J104" s="34">
        <v>103</v>
      </c>
      <c r="K104">
        <v>45.444690000000001</v>
      </c>
      <c r="L104">
        <v>-92.133409999999998</v>
      </c>
      <c r="M104" s="10">
        <v>9.5</v>
      </c>
      <c r="N104" s="10" t="s">
        <v>150</v>
      </c>
      <c r="O104" s="10" t="s">
        <v>166</v>
      </c>
      <c r="R104" s="17"/>
      <c r="S104" s="17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EZ104" s="109"/>
      <c r="FA104" s="109"/>
      <c r="FB104" s="109"/>
      <c r="FC104" s="109"/>
      <c r="FD104" s="109"/>
    </row>
    <row r="105" spans="2:160">
      <c r="B105" s="93">
        <f t="shared" si="6"/>
        <v>0</v>
      </c>
      <c r="C105" s="93" t="str">
        <f t="shared" si="7"/>
        <v/>
      </c>
      <c r="D105" s="93" t="str">
        <f t="shared" si="8"/>
        <v/>
      </c>
      <c r="E105" s="93" t="str">
        <f t="shared" si="9"/>
        <v/>
      </c>
      <c r="F105" s="93" t="str">
        <f t="shared" si="10"/>
        <v/>
      </c>
      <c r="G105" s="93" t="str">
        <f t="shared" si="11"/>
        <v/>
      </c>
      <c r="H105" s="112" t="str">
        <f>IF(AND(M105&gt;0,M105&lt;=STATS!$C$22),1,"")</f>
        <v/>
      </c>
      <c r="J105" s="34">
        <v>104</v>
      </c>
      <c r="K105">
        <v>45.444380000000002</v>
      </c>
      <c r="L105">
        <v>-92.133399999999995</v>
      </c>
      <c r="M105" s="10">
        <v>10</v>
      </c>
      <c r="N105" s="10" t="s">
        <v>150</v>
      </c>
      <c r="O105" s="10" t="s">
        <v>166</v>
      </c>
      <c r="R105" s="17"/>
      <c r="S105" s="17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EZ105" s="109"/>
      <c r="FA105" s="109"/>
      <c r="FB105" s="109"/>
      <c r="FC105" s="109"/>
      <c r="FD105" s="109"/>
    </row>
    <row r="106" spans="2:160">
      <c r="B106" s="93">
        <f t="shared" si="6"/>
        <v>0</v>
      </c>
      <c r="C106" s="93" t="str">
        <f t="shared" si="7"/>
        <v/>
      </c>
      <c r="D106" s="93" t="str">
        <f t="shared" si="8"/>
        <v/>
      </c>
      <c r="E106" s="93" t="str">
        <f t="shared" si="9"/>
        <v/>
      </c>
      <c r="F106" s="93" t="str">
        <f t="shared" si="10"/>
        <v/>
      </c>
      <c r="G106" s="93" t="str">
        <f t="shared" si="11"/>
        <v/>
      </c>
      <c r="H106" s="112" t="str">
        <f>IF(AND(M106&gt;0,M106&lt;=STATS!$C$22),1,"")</f>
        <v/>
      </c>
      <c r="J106" s="34">
        <v>105</v>
      </c>
      <c r="K106">
        <v>45.44408</v>
      </c>
      <c r="L106">
        <v>-92.133380000000002</v>
      </c>
      <c r="M106" s="10">
        <v>10</v>
      </c>
      <c r="N106" s="10" t="s">
        <v>150</v>
      </c>
      <c r="O106" s="10" t="s">
        <v>166</v>
      </c>
      <c r="R106" s="17"/>
      <c r="S106" s="17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EZ106" s="109"/>
      <c r="FA106" s="109"/>
      <c r="FB106" s="109"/>
      <c r="FC106" s="109"/>
      <c r="FD106" s="109"/>
    </row>
    <row r="107" spans="2:160">
      <c r="B107" s="93">
        <f t="shared" si="6"/>
        <v>0</v>
      </c>
      <c r="C107" s="93" t="str">
        <f t="shared" si="7"/>
        <v/>
      </c>
      <c r="D107" s="93" t="str">
        <f t="shared" si="8"/>
        <v/>
      </c>
      <c r="E107" s="93" t="str">
        <f t="shared" si="9"/>
        <v/>
      </c>
      <c r="F107" s="93" t="str">
        <f t="shared" si="10"/>
        <v/>
      </c>
      <c r="G107" s="93" t="str">
        <f t="shared" si="11"/>
        <v/>
      </c>
      <c r="H107" s="112" t="str">
        <f>IF(AND(M107&gt;0,M107&lt;=STATS!$C$22),1,"")</f>
        <v/>
      </c>
      <c r="J107" s="34">
        <v>106</v>
      </c>
      <c r="K107">
        <v>45.443770000000001</v>
      </c>
      <c r="L107">
        <v>-92.133369999999999</v>
      </c>
      <c r="M107" s="10">
        <v>10</v>
      </c>
      <c r="N107" s="10" t="s">
        <v>150</v>
      </c>
      <c r="O107" s="10" t="s">
        <v>166</v>
      </c>
      <c r="R107" s="17"/>
      <c r="S107" s="17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EZ107" s="109"/>
      <c r="FA107" s="109"/>
      <c r="FB107" s="109"/>
      <c r="FC107" s="109"/>
      <c r="FD107" s="109"/>
    </row>
    <row r="108" spans="2:160">
      <c r="B108" s="93">
        <f t="shared" si="6"/>
        <v>0</v>
      </c>
      <c r="C108" s="93" t="str">
        <f t="shared" si="7"/>
        <v/>
      </c>
      <c r="D108" s="93" t="str">
        <f t="shared" si="8"/>
        <v/>
      </c>
      <c r="E108" s="93" t="str">
        <f t="shared" si="9"/>
        <v/>
      </c>
      <c r="F108" s="93" t="str">
        <f t="shared" si="10"/>
        <v/>
      </c>
      <c r="G108" s="93" t="str">
        <f t="shared" si="11"/>
        <v/>
      </c>
      <c r="H108" s="112" t="str">
        <f>IF(AND(M108&gt;0,M108&lt;=STATS!$C$22),1,"")</f>
        <v/>
      </c>
      <c r="J108" s="34">
        <v>107</v>
      </c>
      <c r="K108">
        <v>45.443469999999998</v>
      </c>
      <c r="L108">
        <v>-92.133359999999996</v>
      </c>
      <c r="M108" s="10">
        <v>10</v>
      </c>
      <c r="N108" s="10" t="s">
        <v>150</v>
      </c>
      <c r="O108" s="10" t="s">
        <v>166</v>
      </c>
      <c r="R108" s="17"/>
      <c r="S108" s="17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EZ108" s="109"/>
      <c r="FA108" s="109"/>
      <c r="FB108" s="109"/>
      <c r="FC108" s="109"/>
      <c r="FD108" s="109"/>
    </row>
    <row r="109" spans="2:160">
      <c r="B109" s="93">
        <f t="shared" si="6"/>
        <v>0</v>
      </c>
      <c r="C109" s="93" t="str">
        <f t="shared" si="7"/>
        <v/>
      </c>
      <c r="D109" s="93" t="str">
        <f t="shared" si="8"/>
        <v/>
      </c>
      <c r="E109" s="93" t="str">
        <f t="shared" si="9"/>
        <v/>
      </c>
      <c r="F109" s="93" t="str">
        <f t="shared" si="10"/>
        <v/>
      </c>
      <c r="G109" s="93" t="str">
        <f t="shared" si="11"/>
        <v/>
      </c>
      <c r="H109" s="112" t="str">
        <f>IF(AND(M109&gt;0,M109&lt;=STATS!$C$22),1,"")</f>
        <v/>
      </c>
      <c r="J109" s="34">
        <v>108</v>
      </c>
      <c r="K109">
        <v>45.443159999999999</v>
      </c>
      <c r="L109">
        <v>-92.133349999999993</v>
      </c>
      <c r="M109" s="10">
        <v>8.5</v>
      </c>
      <c r="N109" s="10" t="s">
        <v>150</v>
      </c>
      <c r="O109" s="10" t="s">
        <v>166</v>
      </c>
      <c r="R109" s="17"/>
      <c r="S109" s="17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EZ109" s="109"/>
      <c r="FA109" s="109"/>
      <c r="FB109" s="109"/>
      <c r="FC109" s="109"/>
      <c r="FD109" s="109"/>
    </row>
    <row r="110" spans="2:160">
      <c r="B110" s="93">
        <f t="shared" si="6"/>
        <v>0</v>
      </c>
      <c r="C110" s="93" t="str">
        <f t="shared" si="7"/>
        <v/>
      </c>
      <c r="D110" s="93" t="str">
        <f t="shared" si="8"/>
        <v/>
      </c>
      <c r="E110" s="93">
        <f t="shared" si="9"/>
        <v>0</v>
      </c>
      <c r="F110" s="93">
        <f t="shared" si="10"/>
        <v>0</v>
      </c>
      <c r="G110" s="93" t="str">
        <f t="shared" si="11"/>
        <v/>
      </c>
      <c r="H110" s="112">
        <f>IF(AND(M110&gt;0,M110&lt;=STATS!$C$22),1,"")</f>
        <v>1</v>
      </c>
      <c r="J110" s="34">
        <v>109</v>
      </c>
      <c r="K110">
        <v>45.441940000000002</v>
      </c>
      <c r="L110">
        <v>-92.133300000000006</v>
      </c>
      <c r="M110" s="10">
        <v>4</v>
      </c>
      <c r="N110" s="10" t="s">
        <v>151</v>
      </c>
      <c r="O110" s="10" t="s">
        <v>166</v>
      </c>
      <c r="R110" s="17"/>
      <c r="S110" s="17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EZ110" s="109"/>
      <c r="FA110" s="109"/>
      <c r="FB110" s="109"/>
      <c r="FC110" s="109"/>
      <c r="FD110" s="109"/>
    </row>
    <row r="111" spans="2:160">
      <c r="B111" s="93">
        <f t="shared" si="6"/>
        <v>0</v>
      </c>
      <c r="C111" s="93" t="str">
        <f t="shared" si="7"/>
        <v/>
      </c>
      <c r="D111" s="93" t="str">
        <f t="shared" si="8"/>
        <v/>
      </c>
      <c r="E111" s="93">
        <f t="shared" si="9"/>
        <v>0</v>
      </c>
      <c r="F111" s="93">
        <f t="shared" si="10"/>
        <v>0</v>
      </c>
      <c r="G111" s="93" t="str">
        <f t="shared" si="11"/>
        <v/>
      </c>
      <c r="H111" s="112">
        <f>IF(AND(M111&gt;0,M111&lt;=STATS!$C$22),1,"")</f>
        <v>1</v>
      </c>
      <c r="J111" s="34">
        <v>110</v>
      </c>
      <c r="K111">
        <v>45.441630000000004</v>
      </c>
      <c r="L111">
        <v>-92.133290000000002</v>
      </c>
      <c r="M111" s="10">
        <v>4</v>
      </c>
      <c r="N111" s="10" t="s">
        <v>151</v>
      </c>
      <c r="O111" s="10" t="s">
        <v>166</v>
      </c>
      <c r="R111" s="17"/>
      <c r="S111" s="17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EZ111" s="109"/>
      <c r="FA111" s="109"/>
      <c r="FB111" s="109"/>
      <c r="FC111" s="109"/>
      <c r="FD111" s="109"/>
    </row>
    <row r="112" spans="2:160">
      <c r="B112" s="93">
        <f t="shared" si="6"/>
        <v>0</v>
      </c>
      <c r="C112" s="93" t="str">
        <f t="shared" si="7"/>
        <v/>
      </c>
      <c r="D112" s="93" t="str">
        <f t="shared" si="8"/>
        <v/>
      </c>
      <c r="E112" s="93">
        <f t="shared" si="9"/>
        <v>0</v>
      </c>
      <c r="F112" s="93">
        <f t="shared" si="10"/>
        <v>0</v>
      </c>
      <c r="G112" s="93" t="str">
        <f t="shared" si="11"/>
        <v/>
      </c>
      <c r="H112" s="112">
        <f>IF(AND(M112&gt;0,M112&lt;=STATS!$C$22),1,"")</f>
        <v>1</v>
      </c>
      <c r="J112" s="34">
        <v>111</v>
      </c>
      <c r="K112">
        <v>45.441319999999997</v>
      </c>
      <c r="L112">
        <v>-92.133279999999999</v>
      </c>
      <c r="M112" s="10">
        <v>4</v>
      </c>
      <c r="N112" s="10" t="s">
        <v>151</v>
      </c>
      <c r="O112" s="10" t="s">
        <v>166</v>
      </c>
      <c r="R112" s="17"/>
      <c r="S112" s="17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EZ112" s="109"/>
      <c r="FA112" s="109"/>
      <c r="FB112" s="109"/>
      <c r="FC112" s="109"/>
      <c r="FD112" s="109"/>
    </row>
    <row r="113" spans="2:160">
      <c r="B113" s="93">
        <f t="shared" si="6"/>
        <v>0</v>
      </c>
      <c r="C113" s="93" t="str">
        <f t="shared" si="7"/>
        <v/>
      </c>
      <c r="D113" s="93" t="str">
        <f t="shared" si="8"/>
        <v/>
      </c>
      <c r="E113" s="93">
        <f t="shared" si="9"/>
        <v>0</v>
      </c>
      <c r="F113" s="93">
        <f t="shared" si="10"/>
        <v>0</v>
      </c>
      <c r="G113" s="93" t="str">
        <f t="shared" si="11"/>
        <v/>
      </c>
      <c r="H113" s="112">
        <f>IF(AND(M113&gt;0,M113&lt;=STATS!$C$22),1,"")</f>
        <v>1</v>
      </c>
      <c r="J113" s="34">
        <v>112</v>
      </c>
      <c r="K113">
        <v>45.441020000000002</v>
      </c>
      <c r="L113">
        <v>-92.133269999999996</v>
      </c>
      <c r="M113" s="10">
        <v>3.5</v>
      </c>
      <c r="N113" s="10" t="s">
        <v>151</v>
      </c>
      <c r="O113" s="10" t="s">
        <v>166</v>
      </c>
      <c r="R113" s="17"/>
      <c r="S113" s="17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EZ113" s="109"/>
      <c r="FA113" s="109"/>
      <c r="FB113" s="109"/>
      <c r="FC113" s="109"/>
      <c r="FD113" s="109"/>
    </row>
    <row r="114" spans="2:160">
      <c r="B114" s="93">
        <f t="shared" si="6"/>
        <v>0</v>
      </c>
      <c r="C114" s="93" t="str">
        <f t="shared" si="7"/>
        <v/>
      </c>
      <c r="D114" s="93" t="str">
        <f t="shared" si="8"/>
        <v/>
      </c>
      <c r="E114" s="93" t="str">
        <f t="shared" si="9"/>
        <v/>
      </c>
      <c r="F114" s="93" t="str">
        <f t="shared" si="10"/>
        <v/>
      </c>
      <c r="G114" s="93" t="str">
        <f t="shared" si="11"/>
        <v/>
      </c>
      <c r="H114" s="112" t="str">
        <f>IF(AND(M114&gt;0,M114&lt;=STATS!$C$22),1,"")</f>
        <v/>
      </c>
      <c r="J114" s="34">
        <v>113</v>
      </c>
      <c r="K114">
        <v>45.447450000000003</v>
      </c>
      <c r="L114">
        <v>-92.133080000000007</v>
      </c>
      <c r="M114" s="10">
        <v>12</v>
      </c>
      <c r="N114" s="10" t="s">
        <v>150</v>
      </c>
      <c r="O114" s="10" t="s">
        <v>166</v>
      </c>
      <c r="R114" s="17"/>
      <c r="S114" s="17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EZ114" s="109"/>
      <c r="FA114" s="109"/>
      <c r="FB114" s="109"/>
      <c r="FC114" s="109"/>
      <c r="FD114" s="109"/>
    </row>
    <row r="115" spans="2:160">
      <c r="B115" s="93">
        <f t="shared" si="6"/>
        <v>0</v>
      </c>
      <c r="C115" s="93" t="str">
        <f t="shared" si="7"/>
        <v/>
      </c>
      <c r="D115" s="93" t="str">
        <f t="shared" si="8"/>
        <v/>
      </c>
      <c r="E115" s="93" t="str">
        <f t="shared" si="9"/>
        <v/>
      </c>
      <c r="F115" s="93" t="str">
        <f t="shared" si="10"/>
        <v/>
      </c>
      <c r="G115" s="93" t="str">
        <f t="shared" si="11"/>
        <v/>
      </c>
      <c r="H115" s="112" t="str">
        <f>IF(AND(M115&gt;0,M115&lt;=STATS!$C$22),1,"")</f>
        <v/>
      </c>
      <c r="J115" s="34">
        <v>114</v>
      </c>
      <c r="K115">
        <v>45.447139999999997</v>
      </c>
      <c r="L115">
        <v>-92.133070000000004</v>
      </c>
      <c r="R115" s="17"/>
      <c r="S115" s="17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EZ115" s="109"/>
      <c r="FA115" s="109"/>
      <c r="FB115" s="109"/>
      <c r="FC115" s="109"/>
      <c r="FD115" s="109"/>
    </row>
    <row r="116" spans="2:160">
      <c r="B116" s="93">
        <f t="shared" si="6"/>
        <v>0</v>
      </c>
      <c r="C116" s="93" t="str">
        <f t="shared" si="7"/>
        <v/>
      </c>
      <c r="D116" s="93" t="str">
        <f t="shared" si="8"/>
        <v/>
      </c>
      <c r="E116" s="93" t="str">
        <f t="shared" si="9"/>
        <v/>
      </c>
      <c r="F116" s="93" t="str">
        <f t="shared" si="10"/>
        <v/>
      </c>
      <c r="G116" s="93" t="str">
        <f t="shared" si="11"/>
        <v/>
      </c>
      <c r="H116" s="112" t="str">
        <f>IF(AND(M116&gt;0,M116&lt;=STATS!$C$22),1,"")</f>
        <v/>
      </c>
      <c r="J116" s="34">
        <v>115</v>
      </c>
      <c r="K116">
        <v>45.446840000000002</v>
      </c>
      <c r="L116">
        <v>-92.133049999999997</v>
      </c>
      <c r="R116" s="17"/>
      <c r="S116" s="17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EZ116" s="109"/>
      <c r="FA116" s="109"/>
      <c r="FB116" s="109"/>
      <c r="FC116" s="109"/>
      <c r="FD116" s="109"/>
    </row>
    <row r="117" spans="2:160">
      <c r="B117" s="93">
        <f t="shared" si="6"/>
        <v>0</v>
      </c>
      <c r="C117" s="93" t="str">
        <f t="shared" si="7"/>
        <v/>
      </c>
      <c r="D117" s="93" t="str">
        <f t="shared" si="8"/>
        <v/>
      </c>
      <c r="E117" s="93" t="str">
        <f t="shared" si="9"/>
        <v/>
      </c>
      <c r="F117" s="93" t="str">
        <f t="shared" si="10"/>
        <v/>
      </c>
      <c r="G117" s="93" t="str">
        <f t="shared" si="11"/>
        <v/>
      </c>
      <c r="H117" s="112" t="str">
        <f>IF(AND(M117&gt;0,M117&lt;=STATS!$C$22),1,"")</f>
        <v/>
      </c>
      <c r="J117" s="34">
        <v>116</v>
      </c>
      <c r="K117">
        <v>45.446530000000003</v>
      </c>
      <c r="L117">
        <v>-92.133039999999994</v>
      </c>
      <c r="R117" s="17"/>
      <c r="S117" s="17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EZ117" s="109"/>
      <c r="FA117" s="109"/>
      <c r="FB117" s="109"/>
      <c r="FC117" s="109"/>
      <c r="FD117" s="109"/>
    </row>
    <row r="118" spans="2:160">
      <c r="B118" s="93">
        <f t="shared" si="6"/>
        <v>0</v>
      </c>
      <c r="C118" s="93" t="str">
        <f t="shared" si="7"/>
        <v/>
      </c>
      <c r="D118" s="93" t="str">
        <f t="shared" si="8"/>
        <v/>
      </c>
      <c r="E118" s="93" t="str">
        <f t="shared" si="9"/>
        <v/>
      </c>
      <c r="F118" s="93" t="str">
        <f t="shared" si="10"/>
        <v/>
      </c>
      <c r="G118" s="93" t="str">
        <f t="shared" si="11"/>
        <v/>
      </c>
      <c r="H118" s="112" t="str">
        <f>IF(AND(M118&gt;0,M118&lt;=STATS!$C$22),1,"")</f>
        <v/>
      </c>
      <c r="J118" s="34">
        <v>117</v>
      </c>
      <c r="K118">
        <v>45.44623</v>
      </c>
      <c r="L118">
        <v>-92.133030000000005</v>
      </c>
      <c r="R118" s="17"/>
      <c r="S118" s="17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EZ118" s="109"/>
      <c r="FA118" s="109"/>
      <c r="FB118" s="109"/>
      <c r="FC118" s="109"/>
      <c r="FD118" s="109"/>
    </row>
    <row r="119" spans="2:160">
      <c r="B119" s="93">
        <f t="shared" si="6"/>
        <v>0</v>
      </c>
      <c r="C119" s="93" t="str">
        <f t="shared" si="7"/>
        <v/>
      </c>
      <c r="D119" s="93" t="str">
        <f t="shared" si="8"/>
        <v/>
      </c>
      <c r="E119" s="93" t="str">
        <f t="shared" si="9"/>
        <v/>
      </c>
      <c r="F119" s="93" t="str">
        <f t="shared" si="10"/>
        <v/>
      </c>
      <c r="G119" s="93" t="str">
        <f t="shared" si="11"/>
        <v/>
      </c>
      <c r="H119" s="112" t="str">
        <f>IF(AND(M119&gt;0,M119&lt;=STATS!$C$22),1,"")</f>
        <v/>
      </c>
      <c r="J119" s="34">
        <v>118</v>
      </c>
      <c r="K119">
        <v>45.445920000000001</v>
      </c>
      <c r="L119">
        <v>-92.133020000000002</v>
      </c>
      <c r="R119" s="17"/>
      <c r="S119" s="17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EZ119" s="109"/>
      <c r="FA119" s="109"/>
      <c r="FB119" s="109"/>
      <c r="FC119" s="109"/>
      <c r="FD119" s="109"/>
    </row>
    <row r="120" spans="2:160">
      <c r="B120" s="93">
        <f t="shared" si="6"/>
        <v>0</v>
      </c>
      <c r="C120" s="93" t="str">
        <f t="shared" si="7"/>
        <v/>
      </c>
      <c r="D120" s="93" t="str">
        <f t="shared" si="8"/>
        <v/>
      </c>
      <c r="E120" s="93" t="str">
        <f t="shared" si="9"/>
        <v/>
      </c>
      <c r="F120" s="93" t="str">
        <f t="shared" si="10"/>
        <v/>
      </c>
      <c r="G120" s="93" t="str">
        <f t="shared" si="11"/>
        <v/>
      </c>
      <c r="H120" s="112" t="str">
        <f>IF(AND(M120&gt;0,M120&lt;=STATS!$C$22),1,"")</f>
        <v/>
      </c>
      <c r="J120" s="34">
        <v>119</v>
      </c>
      <c r="K120">
        <v>45.445610000000002</v>
      </c>
      <c r="L120">
        <v>-92.133009999999999</v>
      </c>
      <c r="R120" s="17"/>
      <c r="S120" s="17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EZ120" s="109"/>
      <c r="FA120" s="109"/>
      <c r="FB120" s="109"/>
      <c r="FC120" s="109"/>
      <c r="FD120" s="109"/>
    </row>
    <row r="121" spans="2:160">
      <c r="B121" s="93">
        <f t="shared" si="6"/>
        <v>0</v>
      </c>
      <c r="C121" s="93" t="str">
        <f t="shared" si="7"/>
        <v/>
      </c>
      <c r="D121" s="93" t="str">
        <f t="shared" si="8"/>
        <v/>
      </c>
      <c r="E121" s="93" t="str">
        <f t="shared" si="9"/>
        <v/>
      </c>
      <c r="F121" s="93" t="str">
        <f t="shared" si="10"/>
        <v/>
      </c>
      <c r="G121" s="93" t="str">
        <f t="shared" si="11"/>
        <v/>
      </c>
      <c r="H121" s="112" t="str">
        <f>IF(AND(M121&gt;0,M121&lt;=STATS!$C$22),1,"")</f>
        <v/>
      </c>
      <c r="J121" s="34">
        <v>120</v>
      </c>
      <c r="K121">
        <v>45.445309999999999</v>
      </c>
      <c r="L121">
        <v>-92.132999999999996</v>
      </c>
      <c r="M121" s="10">
        <v>15.5</v>
      </c>
      <c r="N121" s="10" t="s">
        <v>150</v>
      </c>
      <c r="O121" s="10" t="s">
        <v>166</v>
      </c>
      <c r="R121" s="17"/>
      <c r="S121" s="17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EZ121" s="109"/>
      <c r="FA121" s="109"/>
      <c r="FB121" s="109"/>
      <c r="FC121" s="109"/>
      <c r="FD121" s="109"/>
    </row>
    <row r="122" spans="2:160">
      <c r="B122" s="93">
        <f t="shared" si="6"/>
        <v>0</v>
      </c>
      <c r="C122" s="93" t="str">
        <f t="shared" si="7"/>
        <v/>
      </c>
      <c r="D122" s="93" t="str">
        <f t="shared" si="8"/>
        <v/>
      </c>
      <c r="E122" s="93" t="str">
        <f t="shared" si="9"/>
        <v/>
      </c>
      <c r="F122" s="93" t="str">
        <f t="shared" si="10"/>
        <v/>
      </c>
      <c r="G122" s="93" t="str">
        <f t="shared" si="11"/>
        <v/>
      </c>
      <c r="H122" s="112" t="str">
        <f>IF(AND(M122&gt;0,M122&lt;=STATS!$C$22),1,"")</f>
        <v/>
      </c>
      <c r="J122" s="34">
        <v>121</v>
      </c>
      <c r="K122">
        <v>45.445</v>
      </c>
      <c r="L122">
        <v>-92.132980000000003</v>
      </c>
      <c r="M122" s="10">
        <v>6</v>
      </c>
      <c r="N122" s="10" t="s">
        <v>152</v>
      </c>
      <c r="O122" s="10" t="s">
        <v>166</v>
      </c>
      <c r="R122" s="17"/>
      <c r="S122" s="17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EZ122" s="109"/>
      <c r="FA122" s="109"/>
      <c r="FB122" s="109"/>
      <c r="FC122" s="109"/>
      <c r="FD122" s="109"/>
    </row>
    <row r="123" spans="2:160">
      <c r="B123" s="93">
        <f t="shared" si="6"/>
        <v>0</v>
      </c>
      <c r="C123" s="93" t="str">
        <f t="shared" si="7"/>
        <v/>
      </c>
      <c r="D123" s="93" t="str">
        <f t="shared" si="8"/>
        <v/>
      </c>
      <c r="E123" s="93" t="str">
        <f t="shared" si="9"/>
        <v/>
      </c>
      <c r="F123" s="93" t="str">
        <f t="shared" si="10"/>
        <v/>
      </c>
      <c r="G123" s="93" t="str">
        <f t="shared" si="11"/>
        <v/>
      </c>
      <c r="H123" s="112" t="str">
        <f>IF(AND(M123&gt;0,M123&lt;=STATS!$C$22),1,"")</f>
        <v/>
      </c>
      <c r="J123" s="34">
        <v>122</v>
      </c>
      <c r="K123">
        <v>45.444699999999997</v>
      </c>
      <c r="L123">
        <v>-92.13297</v>
      </c>
      <c r="M123" s="10">
        <v>9.5</v>
      </c>
      <c r="N123" s="10" t="s">
        <v>150</v>
      </c>
      <c r="O123" s="10" t="s">
        <v>166</v>
      </c>
      <c r="R123" s="17"/>
      <c r="S123" s="17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EZ123" s="109"/>
      <c r="FA123" s="109"/>
      <c r="FB123" s="109"/>
      <c r="FC123" s="109"/>
      <c r="FD123" s="109"/>
    </row>
    <row r="124" spans="2:160">
      <c r="B124" s="93">
        <f t="shared" si="6"/>
        <v>0</v>
      </c>
      <c r="C124" s="93" t="str">
        <f t="shared" si="7"/>
        <v/>
      </c>
      <c r="D124" s="93" t="str">
        <f t="shared" si="8"/>
        <v/>
      </c>
      <c r="E124" s="93" t="str">
        <f t="shared" si="9"/>
        <v/>
      </c>
      <c r="F124" s="93" t="str">
        <f t="shared" si="10"/>
        <v/>
      </c>
      <c r="G124" s="93" t="str">
        <f t="shared" si="11"/>
        <v/>
      </c>
      <c r="H124" s="112" t="str">
        <f>IF(AND(M124&gt;0,M124&lt;=STATS!$C$22),1,"")</f>
        <v/>
      </c>
      <c r="J124" s="34">
        <v>123</v>
      </c>
      <c r="K124">
        <v>45.444389999999999</v>
      </c>
      <c r="L124">
        <v>-92.132959999999997</v>
      </c>
      <c r="M124" s="10">
        <v>10.5</v>
      </c>
      <c r="N124" s="10" t="s">
        <v>150</v>
      </c>
      <c r="O124" s="10" t="s">
        <v>166</v>
      </c>
      <c r="R124" s="17"/>
      <c r="S124" s="17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EZ124" s="109"/>
      <c r="FA124" s="109"/>
      <c r="FB124" s="109"/>
      <c r="FC124" s="109"/>
      <c r="FD124" s="109"/>
    </row>
    <row r="125" spans="2:160">
      <c r="B125" s="93">
        <f t="shared" si="6"/>
        <v>0</v>
      </c>
      <c r="C125" s="93" t="str">
        <f t="shared" si="7"/>
        <v/>
      </c>
      <c r="D125" s="93" t="str">
        <f t="shared" si="8"/>
        <v/>
      </c>
      <c r="E125" s="93" t="str">
        <f t="shared" si="9"/>
        <v/>
      </c>
      <c r="F125" s="93" t="str">
        <f t="shared" si="10"/>
        <v/>
      </c>
      <c r="G125" s="93" t="str">
        <f t="shared" si="11"/>
        <v/>
      </c>
      <c r="H125" s="112" t="str">
        <f>IF(AND(M125&gt;0,M125&lt;=STATS!$C$22),1,"")</f>
        <v/>
      </c>
      <c r="J125" s="34">
        <v>124</v>
      </c>
      <c r="K125">
        <v>45.444090000000003</v>
      </c>
      <c r="L125">
        <v>-92.132949999999994</v>
      </c>
      <c r="M125" s="10">
        <v>10.5</v>
      </c>
      <c r="N125" s="10" t="s">
        <v>150</v>
      </c>
      <c r="O125" s="10" t="s">
        <v>166</v>
      </c>
      <c r="R125" s="17"/>
      <c r="S125" s="17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EZ125" s="109"/>
      <c r="FA125" s="109"/>
      <c r="FB125" s="109"/>
      <c r="FC125" s="109"/>
      <c r="FD125" s="109"/>
    </row>
    <row r="126" spans="2:160">
      <c r="B126" s="93">
        <f t="shared" si="6"/>
        <v>0</v>
      </c>
      <c r="C126" s="93" t="str">
        <f t="shared" si="7"/>
        <v/>
      </c>
      <c r="D126" s="93" t="str">
        <f t="shared" si="8"/>
        <v/>
      </c>
      <c r="E126" s="93" t="str">
        <f t="shared" si="9"/>
        <v/>
      </c>
      <c r="F126" s="93" t="str">
        <f t="shared" si="10"/>
        <v/>
      </c>
      <c r="G126" s="93" t="str">
        <f t="shared" si="11"/>
        <v/>
      </c>
      <c r="H126" s="112" t="str">
        <f>IF(AND(M126&gt;0,M126&lt;=STATS!$C$22),1,"")</f>
        <v/>
      </c>
      <c r="J126" s="34">
        <v>125</v>
      </c>
      <c r="K126">
        <v>45.443779999999997</v>
      </c>
      <c r="L126">
        <v>-92.132940000000005</v>
      </c>
      <c r="M126" s="10">
        <v>10</v>
      </c>
      <c r="N126" s="10" t="s">
        <v>150</v>
      </c>
      <c r="O126" s="10" t="s">
        <v>166</v>
      </c>
      <c r="R126" s="17"/>
      <c r="S126" s="17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EZ126" s="109"/>
      <c r="FA126" s="109"/>
      <c r="FB126" s="109"/>
      <c r="FC126" s="109"/>
      <c r="FD126" s="109"/>
    </row>
    <row r="127" spans="2:160">
      <c r="B127" s="93">
        <f t="shared" si="6"/>
        <v>0</v>
      </c>
      <c r="C127" s="93" t="str">
        <f t="shared" si="7"/>
        <v/>
      </c>
      <c r="D127" s="93" t="str">
        <f t="shared" si="8"/>
        <v/>
      </c>
      <c r="E127" s="93" t="str">
        <f t="shared" si="9"/>
        <v/>
      </c>
      <c r="F127" s="93" t="str">
        <f t="shared" si="10"/>
        <v/>
      </c>
      <c r="G127" s="93" t="str">
        <f t="shared" si="11"/>
        <v/>
      </c>
      <c r="H127" s="112" t="str">
        <f>IF(AND(M127&gt;0,M127&lt;=STATS!$C$22),1,"")</f>
        <v/>
      </c>
      <c r="J127" s="34">
        <v>126</v>
      </c>
      <c r="K127">
        <v>45.443469999999998</v>
      </c>
      <c r="L127">
        <v>-92.132930000000002</v>
      </c>
      <c r="M127" s="10">
        <v>10</v>
      </c>
      <c r="N127" s="10" t="s">
        <v>150</v>
      </c>
      <c r="O127" s="10" t="s">
        <v>166</v>
      </c>
      <c r="R127" s="17"/>
      <c r="S127" s="17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EZ127" s="109"/>
      <c r="FA127" s="109"/>
      <c r="FB127" s="109"/>
      <c r="FC127" s="109"/>
      <c r="FD127" s="109"/>
    </row>
    <row r="128" spans="2:160">
      <c r="B128" s="93">
        <f t="shared" si="6"/>
        <v>0</v>
      </c>
      <c r="C128" s="93" t="str">
        <f t="shared" si="7"/>
        <v/>
      </c>
      <c r="D128" s="93" t="str">
        <f t="shared" si="8"/>
        <v/>
      </c>
      <c r="E128" s="93" t="str">
        <f t="shared" si="9"/>
        <v/>
      </c>
      <c r="F128" s="93" t="str">
        <f t="shared" si="10"/>
        <v/>
      </c>
      <c r="G128" s="93" t="str">
        <f t="shared" si="11"/>
        <v/>
      </c>
      <c r="H128" s="112" t="str">
        <f>IF(AND(M128&gt;0,M128&lt;=STATS!$C$22),1,"")</f>
        <v/>
      </c>
      <c r="J128" s="34">
        <v>127</v>
      </c>
      <c r="K128">
        <v>45.443170000000002</v>
      </c>
      <c r="L128">
        <v>-92.132919999999999</v>
      </c>
      <c r="M128" s="10">
        <v>10</v>
      </c>
      <c r="N128" s="10" t="s">
        <v>150</v>
      </c>
      <c r="O128" s="10" t="s">
        <v>166</v>
      </c>
      <c r="R128" s="17"/>
      <c r="S128" s="17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EZ128" s="109"/>
      <c r="FA128" s="109"/>
      <c r="FB128" s="109"/>
      <c r="FC128" s="109"/>
      <c r="FD128" s="109"/>
    </row>
    <row r="129" spans="2:160">
      <c r="B129" s="93">
        <f t="shared" si="6"/>
        <v>0</v>
      </c>
      <c r="C129" s="93" t="str">
        <f t="shared" si="7"/>
        <v/>
      </c>
      <c r="D129" s="93" t="str">
        <f t="shared" si="8"/>
        <v/>
      </c>
      <c r="E129" s="93" t="str">
        <f t="shared" si="9"/>
        <v/>
      </c>
      <c r="F129" s="93" t="str">
        <f t="shared" si="10"/>
        <v/>
      </c>
      <c r="G129" s="93" t="str">
        <f t="shared" si="11"/>
        <v/>
      </c>
      <c r="H129" s="112" t="str">
        <f>IF(AND(M129&gt;0,M129&lt;=STATS!$C$22),1,"")</f>
        <v/>
      </c>
      <c r="J129" s="34">
        <v>128</v>
      </c>
      <c r="K129">
        <v>45.442860000000003</v>
      </c>
      <c r="L129">
        <v>-92.132900000000006</v>
      </c>
      <c r="M129" s="10">
        <v>9</v>
      </c>
      <c r="N129" s="10" t="s">
        <v>150</v>
      </c>
      <c r="O129" s="10" t="s">
        <v>166</v>
      </c>
      <c r="R129" s="17"/>
      <c r="S129" s="17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EZ129" s="109"/>
      <c r="FA129" s="109"/>
      <c r="FB129" s="109"/>
      <c r="FC129" s="109"/>
      <c r="FD129" s="109"/>
    </row>
    <row r="130" spans="2:160">
      <c r="B130" s="93">
        <f t="shared" ref="B130:B193" si="12">COUNT(R130:EY130,FE130:FM130)</f>
        <v>0</v>
      </c>
      <c r="C130" s="93" t="str">
        <f t="shared" ref="C130:C193" si="13">IF(COUNT(R130:EY130,FE130:FM130)&gt;0,COUNT(R130:EY130,FE130:FM130),"")</f>
        <v/>
      </c>
      <c r="D130" s="93" t="str">
        <f t="shared" ref="D130:D193" si="14">IF(COUNT(T130:BJ130,BL130:BT130,BV130:CB130,CD130:EY130,FE130:FM130)&gt;0,COUNT(T130:BJ130,BL130:BT130,BV130:CB130,CD130:EY130,FE130:FM130),"")</f>
        <v/>
      </c>
      <c r="E130" s="93" t="str">
        <f t="shared" ref="E130:E193" si="15">IF(H130=1,COUNT(R130:EY130,FE130:FM130),"")</f>
        <v/>
      </c>
      <c r="F130" s="93" t="str">
        <f t="shared" ref="F130:F193" si="16">IF(H130=1,COUNT(T130:BJ130,BL130:BT130,BV130:CB130,CD130:EY130,FE130:FM130),"")</f>
        <v/>
      </c>
      <c r="G130" s="93" t="str">
        <f t="shared" ref="G130:G193" si="17">IF($B130&gt;=1,$M130,"")</f>
        <v/>
      </c>
      <c r="H130" s="112" t="str">
        <f>IF(AND(M130&gt;0,M130&lt;=STATS!$C$22),1,"")</f>
        <v/>
      </c>
      <c r="J130" s="34">
        <v>129</v>
      </c>
      <c r="K130">
        <v>45.442250000000001</v>
      </c>
      <c r="L130">
        <v>-92.13288</v>
      </c>
      <c r="M130" s="10">
        <v>6</v>
      </c>
      <c r="N130" s="10" t="s">
        <v>151</v>
      </c>
      <c r="O130" s="10" t="s">
        <v>166</v>
      </c>
      <c r="R130" s="17"/>
      <c r="S130" s="17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EZ130" s="109"/>
      <c r="FA130" s="109"/>
      <c r="FB130" s="109"/>
      <c r="FC130" s="109"/>
      <c r="FD130" s="109"/>
    </row>
    <row r="131" spans="2:160">
      <c r="B131" s="93">
        <f t="shared" si="12"/>
        <v>0</v>
      </c>
      <c r="C131" s="93" t="str">
        <f t="shared" si="13"/>
        <v/>
      </c>
      <c r="D131" s="93" t="str">
        <f t="shared" si="14"/>
        <v/>
      </c>
      <c r="E131" s="93" t="str">
        <f t="shared" si="15"/>
        <v/>
      </c>
      <c r="F131" s="93" t="str">
        <f t="shared" si="16"/>
        <v/>
      </c>
      <c r="G131" s="93" t="str">
        <f t="shared" si="17"/>
        <v/>
      </c>
      <c r="H131" s="112" t="str">
        <f>IF(AND(M131&gt;0,M131&lt;=STATS!$C$22),1,"")</f>
        <v/>
      </c>
      <c r="J131" s="34">
        <v>130</v>
      </c>
      <c r="K131">
        <v>45.441940000000002</v>
      </c>
      <c r="L131">
        <v>-92.132869999999997</v>
      </c>
      <c r="M131" s="10">
        <v>6</v>
      </c>
      <c r="N131" s="10" t="s">
        <v>150</v>
      </c>
      <c r="O131" s="10" t="s">
        <v>166</v>
      </c>
      <c r="R131" s="17"/>
      <c r="S131" s="17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EZ131" s="109"/>
      <c r="FA131" s="109"/>
      <c r="FB131" s="109"/>
      <c r="FC131" s="109"/>
      <c r="FD131" s="109"/>
    </row>
    <row r="132" spans="2:160">
      <c r="B132" s="93">
        <f t="shared" si="12"/>
        <v>0</v>
      </c>
      <c r="C132" s="93" t="str">
        <f t="shared" si="13"/>
        <v/>
      </c>
      <c r="D132" s="93" t="str">
        <f t="shared" si="14"/>
        <v/>
      </c>
      <c r="E132" s="93">
        <f t="shared" si="15"/>
        <v>0</v>
      </c>
      <c r="F132" s="93">
        <f t="shared" si="16"/>
        <v>0</v>
      </c>
      <c r="G132" s="93" t="str">
        <f t="shared" si="17"/>
        <v/>
      </c>
      <c r="H132" s="112">
        <f>IF(AND(M132&gt;0,M132&lt;=STATS!$C$22),1,"")</f>
        <v>1</v>
      </c>
      <c r="J132" s="34">
        <v>131</v>
      </c>
      <c r="K132">
        <v>45.44164</v>
      </c>
      <c r="L132">
        <v>-92.132859999999994</v>
      </c>
      <c r="M132" s="10">
        <v>4.5</v>
      </c>
      <c r="N132" s="10" t="s">
        <v>151</v>
      </c>
      <c r="O132" s="10" t="s">
        <v>166</v>
      </c>
      <c r="R132" s="17"/>
      <c r="S132" s="17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EZ132" s="109"/>
      <c r="FA132" s="109"/>
      <c r="FB132" s="109"/>
      <c r="FC132" s="109"/>
      <c r="FD132" s="109"/>
    </row>
    <row r="133" spans="2:160">
      <c r="B133" s="93">
        <f t="shared" si="12"/>
        <v>0</v>
      </c>
      <c r="C133" s="93" t="str">
        <f t="shared" si="13"/>
        <v/>
      </c>
      <c r="D133" s="93" t="str">
        <f t="shared" si="14"/>
        <v/>
      </c>
      <c r="E133" s="93">
        <f t="shared" si="15"/>
        <v>0</v>
      </c>
      <c r="F133" s="93">
        <f t="shared" si="16"/>
        <v>0</v>
      </c>
      <c r="G133" s="93" t="str">
        <f t="shared" si="17"/>
        <v/>
      </c>
      <c r="H133" s="112">
        <f>IF(AND(M133&gt;0,M133&lt;=STATS!$C$22),1,"")</f>
        <v>1</v>
      </c>
      <c r="J133" s="34">
        <v>132</v>
      </c>
      <c r="K133">
        <v>45.441330000000001</v>
      </c>
      <c r="L133">
        <v>-92.132850000000005</v>
      </c>
      <c r="M133" s="10">
        <v>4.5</v>
      </c>
      <c r="N133" s="10" t="s">
        <v>151</v>
      </c>
      <c r="O133" s="10" t="s">
        <v>166</v>
      </c>
      <c r="R133" s="17"/>
      <c r="S133" s="17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EZ133" s="109"/>
      <c r="FA133" s="109"/>
      <c r="FB133" s="109"/>
      <c r="FC133" s="109"/>
      <c r="FD133" s="109"/>
    </row>
    <row r="134" spans="2:160">
      <c r="B134" s="93">
        <f t="shared" si="12"/>
        <v>0</v>
      </c>
      <c r="C134" s="93" t="str">
        <f t="shared" si="13"/>
        <v/>
      </c>
      <c r="D134" s="93" t="str">
        <f t="shared" si="14"/>
        <v/>
      </c>
      <c r="E134" s="93">
        <f t="shared" si="15"/>
        <v>0</v>
      </c>
      <c r="F134" s="93">
        <f t="shared" si="16"/>
        <v>0</v>
      </c>
      <c r="G134" s="93" t="str">
        <f t="shared" si="17"/>
        <v/>
      </c>
      <c r="H134" s="112">
        <f>IF(AND(M134&gt;0,M134&lt;=STATS!$C$22),1,"")</f>
        <v>1</v>
      </c>
      <c r="J134" s="34">
        <v>133</v>
      </c>
      <c r="K134">
        <v>45.441029999999998</v>
      </c>
      <c r="L134">
        <v>-92.132829999999998</v>
      </c>
      <c r="M134" s="10">
        <v>4</v>
      </c>
      <c r="N134" s="10" t="s">
        <v>151</v>
      </c>
      <c r="O134" s="10" t="s">
        <v>166</v>
      </c>
      <c r="R134" s="17"/>
      <c r="S134" s="17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EZ134" s="109"/>
      <c r="FA134" s="109"/>
      <c r="FB134" s="109"/>
      <c r="FC134" s="109"/>
      <c r="FD134" s="109"/>
    </row>
    <row r="135" spans="2:160">
      <c r="B135" s="93">
        <f t="shared" si="12"/>
        <v>0</v>
      </c>
      <c r="C135" s="93" t="str">
        <f t="shared" si="13"/>
        <v/>
      </c>
      <c r="D135" s="93" t="str">
        <f t="shared" si="14"/>
        <v/>
      </c>
      <c r="E135" s="93" t="str">
        <f t="shared" si="15"/>
        <v/>
      </c>
      <c r="F135" s="93" t="str">
        <f t="shared" si="16"/>
        <v/>
      </c>
      <c r="G135" s="93" t="str">
        <f t="shared" si="17"/>
        <v/>
      </c>
      <c r="H135" s="112" t="str">
        <f>IF(AND(M135&gt;0,M135&lt;=STATS!$C$22),1,"")</f>
        <v/>
      </c>
      <c r="J135" s="34">
        <v>134</v>
      </c>
      <c r="K135">
        <v>45.447150000000001</v>
      </c>
      <c r="L135">
        <v>-92.132630000000006</v>
      </c>
      <c r="R135" s="17"/>
      <c r="S135" s="17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EZ135" s="109"/>
      <c r="FA135" s="109"/>
      <c r="FB135" s="109"/>
      <c r="FC135" s="109"/>
      <c r="FD135" s="109"/>
    </row>
    <row r="136" spans="2:160">
      <c r="B136" s="93">
        <f t="shared" si="12"/>
        <v>0</v>
      </c>
      <c r="C136" s="93" t="str">
        <f t="shared" si="13"/>
        <v/>
      </c>
      <c r="D136" s="93" t="str">
        <f t="shared" si="14"/>
        <v/>
      </c>
      <c r="E136" s="93" t="str">
        <f t="shared" si="15"/>
        <v/>
      </c>
      <c r="F136" s="93" t="str">
        <f t="shared" si="16"/>
        <v/>
      </c>
      <c r="G136" s="93" t="str">
        <f t="shared" si="17"/>
        <v/>
      </c>
      <c r="H136" s="112" t="str">
        <f>IF(AND(M136&gt;0,M136&lt;=STATS!$C$22),1,"")</f>
        <v/>
      </c>
      <c r="J136" s="34">
        <v>135</v>
      </c>
      <c r="K136">
        <v>45.446849999999998</v>
      </c>
      <c r="L136">
        <v>-92.132620000000003</v>
      </c>
      <c r="R136" s="17"/>
      <c r="S136" s="17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EZ136" s="109"/>
      <c r="FA136" s="109"/>
      <c r="FB136" s="109"/>
      <c r="FC136" s="109"/>
      <c r="FD136" s="109"/>
    </row>
    <row r="137" spans="2:160">
      <c r="B137" s="93">
        <f t="shared" si="12"/>
        <v>0</v>
      </c>
      <c r="C137" s="93" t="str">
        <f t="shared" si="13"/>
        <v/>
      </c>
      <c r="D137" s="93" t="str">
        <f t="shared" si="14"/>
        <v/>
      </c>
      <c r="E137" s="93" t="str">
        <f t="shared" si="15"/>
        <v/>
      </c>
      <c r="F137" s="93" t="str">
        <f t="shared" si="16"/>
        <v/>
      </c>
      <c r="G137" s="93" t="str">
        <f t="shared" si="17"/>
        <v/>
      </c>
      <c r="H137" s="112" t="str">
        <f>IF(AND(M137&gt;0,M137&lt;=STATS!$C$22),1,"")</f>
        <v/>
      </c>
      <c r="J137" s="34">
        <v>136</v>
      </c>
      <c r="K137">
        <v>45.446539999999999</v>
      </c>
      <c r="L137">
        <v>-92.13261</v>
      </c>
      <c r="R137" s="17"/>
      <c r="S137" s="17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EZ137" s="109"/>
      <c r="FA137" s="109"/>
      <c r="FB137" s="109"/>
      <c r="FC137" s="109"/>
      <c r="FD137" s="109"/>
    </row>
    <row r="138" spans="2:160">
      <c r="B138" s="93">
        <f t="shared" si="12"/>
        <v>0</v>
      </c>
      <c r="C138" s="93" t="str">
        <f t="shared" si="13"/>
        <v/>
      </c>
      <c r="D138" s="93" t="str">
        <f t="shared" si="14"/>
        <v/>
      </c>
      <c r="E138" s="93" t="str">
        <f t="shared" si="15"/>
        <v/>
      </c>
      <c r="F138" s="93" t="str">
        <f t="shared" si="16"/>
        <v/>
      </c>
      <c r="G138" s="93" t="str">
        <f t="shared" si="17"/>
        <v/>
      </c>
      <c r="H138" s="112" t="str">
        <f>IF(AND(M138&gt;0,M138&lt;=STATS!$C$22),1,"")</f>
        <v/>
      </c>
      <c r="J138" s="34">
        <v>137</v>
      </c>
      <c r="K138">
        <v>45.44623</v>
      </c>
      <c r="L138">
        <v>-92.132599999999996</v>
      </c>
      <c r="R138" s="17"/>
      <c r="S138" s="17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EZ138" s="109"/>
      <c r="FA138" s="109"/>
      <c r="FB138" s="109"/>
      <c r="FC138" s="109"/>
      <c r="FD138" s="109"/>
    </row>
    <row r="139" spans="2:160">
      <c r="B139" s="93">
        <f t="shared" si="12"/>
        <v>0</v>
      </c>
      <c r="C139" s="93" t="str">
        <f t="shared" si="13"/>
        <v/>
      </c>
      <c r="D139" s="93" t="str">
        <f t="shared" si="14"/>
        <v/>
      </c>
      <c r="E139" s="93" t="str">
        <f t="shared" si="15"/>
        <v/>
      </c>
      <c r="F139" s="93" t="str">
        <f t="shared" si="16"/>
        <v/>
      </c>
      <c r="G139" s="93" t="str">
        <f t="shared" si="17"/>
        <v/>
      </c>
      <c r="H139" s="112" t="str">
        <f>IF(AND(M139&gt;0,M139&lt;=STATS!$C$22),1,"")</f>
        <v/>
      </c>
      <c r="J139" s="34">
        <v>138</v>
      </c>
      <c r="K139">
        <v>45.445929999999997</v>
      </c>
      <c r="L139">
        <v>-92.132580000000004</v>
      </c>
      <c r="R139" s="17"/>
      <c r="S139" s="17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EZ139" s="109"/>
      <c r="FA139" s="109"/>
      <c r="FB139" s="109"/>
      <c r="FC139" s="109"/>
      <c r="FD139" s="109"/>
    </row>
    <row r="140" spans="2:160">
      <c r="B140" s="93">
        <f t="shared" si="12"/>
        <v>0</v>
      </c>
      <c r="C140" s="93" t="str">
        <f t="shared" si="13"/>
        <v/>
      </c>
      <c r="D140" s="93" t="str">
        <f t="shared" si="14"/>
        <v/>
      </c>
      <c r="E140" s="93" t="str">
        <f t="shared" si="15"/>
        <v/>
      </c>
      <c r="F140" s="93" t="str">
        <f t="shared" si="16"/>
        <v/>
      </c>
      <c r="G140" s="93" t="str">
        <f t="shared" si="17"/>
        <v/>
      </c>
      <c r="H140" s="112" t="str">
        <f>IF(AND(M140&gt;0,M140&lt;=STATS!$C$22),1,"")</f>
        <v/>
      </c>
      <c r="J140" s="34">
        <v>139</v>
      </c>
      <c r="K140">
        <v>45.445619999999998</v>
      </c>
      <c r="L140">
        <v>-92.132570000000001</v>
      </c>
      <c r="R140" s="17"/>
      <c r="S140" s="17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EZ140" s="109"/>
      <c r="FA140" s="109"/>
      <c r="FB140" s="109"/>
      <c r="FC140" s="109"/>
      <c r="FD140" s="109"/>
    </row>
    <row r="141" spans="2:160">
      <c r="B141" s="93">
        <f t="shared" si="12"/>
        <v>0</v>
      </c>
      <c r="C141" s="93" t="str">
        <f t="shared" si="13"/>
        <v/>
      </c>
      <c r="D141" s="93" t="str">
        <f t="shared" si="14"/>
        <v/>
      </c>
      <c r="E141" s="93" t="str">
        <f t="shared" si="15"/>
        <v/>
      </c>
      <c r="F141" s="93" t="str">
        <f t="shared" si="16"/>
        <v/>
      </c>
      <c r="G141" s="93" t="str">
        <f t="shared" si="17"/>
        <v/>
      </c>
      <c r="H141" s="112" t="str">
        <f>IF(AND(M141&gt;0,M141&lt;=STATS!$C$22),1,"")</f>
        <v/>
      </c>
      <c r="J141" s="34">
        <v>140</v>
      </c>
      <c r="K141">
        <v>45.445320000000002</v>
      </c>
      <c r="L141">
        <v>-92.132559999999998</v>
      </c>
      <c r="M141" s="10">
        <v>24.5</v>
      </c>
      <c r="R141" s="17"/>
      <c r="S141" s="17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EZ141" s="109"/>
      <c r="FA141" s="109"/>
      <c r="FB141" s="109"/>
      <c r="FC141" s="109"/>
      <c r="FD141" s="109"/>
    </row>
    <row r="142" spans="2:160">
      <c r="B142" s="93">
        <f t="shared" si="12"/>
        <v>0</v>
      </c>
      <c r="C142" s="93" t="str">
        <f t="shared" si="13"/>
        <v/>
      </c>
      <c r="D142" s="93" t="str">
        <f t="shared" si="14"/>
        <v/>
      </c>
      <c r="E142" s="93" t="str">
        <f t="shared" si="15"/>
        <v/>
      </c>
      <c r="F142" s="93" t="str">
        <f t="shared" si="16"/>
        <v/>
      </c>
      <c r="G142" s="93" t="str">
        <f t="shared" si="17"/>
        <v/>
      </c>
      <c r="H142" s="112" t="str">
        <f>IF(AND(M142&gt;0,M142&lt;=STATS!$C$22),1,"")</f>
        <v/>
      </c>
      <c r="J142" s="34">
        <v>141</v>
      </c>
      <c r="K142">
        <v>45.445010000000003</v>
      </c>
      <c r="L142">
        <v>-92.132549999999995</v>
      </c>
      <c r="M142" s="10">
        <v>6.5</v>
      </c>
      <c r="N142" s="10" t="s">
        <v>152</v>
      </c>
      <c r="O142" s="10" t="s">
        <v>166</v>
      </c>
      <c r="R142" s="17"/>
      <c r="S142" s="17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EZ142" s="109"/>
      <c r="FA142" s="109"/>
      <c r="FB142" s="109"/>
      <c r="FC142" s="109"/>
      <c r="FD142" s="109"/>
    </row>
    <row r="143" spans="2:160">
      <c r="B143" s="93">
        <f t="shared" si="12"/>
        <v>0</v>
      </c>
      <c r="C143" s="93" t="str">
        <f t="shared" si="13"/>
        <v/>
      </c>
      <c r="D143" s="93" t="str">
        <f t="shared" si="14"/>
        <v/>
      </c>
      <c r="E143" s="93" t="str">
        <f t="shared" si="15"/>
        <v/>
      </c>
      <c r="F143" s="93" t="str">
        <f t="shared" si="16"/>
        <v/>
      </c>
      <c r="G143" s="93" t="str">
        <f t="shared" si="17"/>
        <v/>
      </c>
      <c r="H143" s="112" t="str">
        <f>IF(AND(M143&gt;0,M143&lt;=STATS!$C$22),1,"")</f>
        <v/>
      </c>
      <c r="J143" s="34">
        <v>142</v>
      </c>
      <c r="K143">
        <v>45.444699999999997</v>
      </c>
      <c r="L143">
        <v>-92.132540000000006</v>
      </c>
      <c r="M143" s="10">
        <v>7</v>
      </c>
      <c r="N143" s="10" t="s">
        <v>151</v>
      </c>
      <c r="O143" s="10" t="s">
        <v>166</v>
      </c>
      <c r="R143" s="17"/>
      <c r="S143" s="17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EZ143" s="109"/>
      <c r="FA143" s="109"/>
      <c r="FB143" s="109"/>
      <c r="FC143" s="109"/>
      <c r="FD143" s="109"/>
    </row>
    <row r="144" spans="2:160">
      <c r="B144" s="93">
        <f t="shared" si="12"/>
        <v>0</v>
      </c>
      <c r="C144" s="93" t="str">
        <f t="shared" si="13"/>
        <v/>
      </c>
      <c r="D144" s="93" t="str">
        <f t="shared" si="14"/>
        <v/>
      </c>
      <c r="E144" s="93" t="str">
        <f t="shared" si="15"/>
        <v/>
      </c>
      <c r="F144" s="93" t="str">
        <f t="shared" si="16"/>
        <v/>
      </c>
      <c r="G144" s="93" t="str">
        <f t="shared" si="17"/>
        <v/>
      </c>
      <c r="H144" s="112" t="str">
        <f>IF(AND(M144&gt;0,M144&lt;=STATS!$C$22),1,"")</f>
        <v/>
      </c>
      <c r="J144" s="34">
        <v>143</v>
      </c>
      <c r="K144">
        <v>45.444400000000002</v>
      </c>
      <c r="L144">
        <v>-92.132530000000003</v>
      </c>
      <c r="M144" s="10">
        <v>10.5</v>
      </c>
      <c r="N144" s="10" t="s">
        <v>150</v>
      </c>
      <c r="O144" s="10" t="s">
        <v>166</v>
      </c>
      <c r="R144" s="17"/>
      <c r="S144" s="17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EZ144" s="109"/>
      <c r="FA144" s="109"/>
      <c r="FB144" s="109"/>
      <c r="FC144" s="109"/>
      <c r="FD144" s="109"/>
    </row>
    <row r="145" spans="2:160">
      <c r="B145" s="93">
        <f t="shared" si="12"/>
        <v>0</v>
      </c>
      <c r="C145" s="93" t="str">
        <f t="shared" si="13"/>
        <v/>
      </c>
      <c r="D145" s="93" t="str">
        <f t="shared" si="14"/>
        <v/>
      </c>
      <c r="E145" s="93" t="str">
        <f t="shared" si="15"/>
        <v/>
      </c>
      <c r="F145" s="93" t="str">
        <f t="shared" si="16"/>
        <v/>
      </c>
      <c r="G145" s="93" t="str">
        <f t="shared" si="17"/>
        <v/>
      </c>
      <c r="H145" s="112" t="str">
        <f>IF(AND(M145&gt;0,M145&lt;=STATS!$C$22),1,"")</f>
        <v/>
      </c>
      <c r="J145" s="34">
        <v>144</v>
      </c>
      <c r="K145">
        <v>45.444090000000003</v>
      </c>
      <c r="L145">
        <v>-92.13252</v>
      </c>
      <c r="M145" s="10">
        <v>10.5</v>
      </c>
      <c r="N145" s="10" t="s">
        <v>150</v>
      </c>
      <c r="O145" s="10" t="s">
        <v>166</v>
      </c>
      <c r="R145" s="17"/>
      <c r="S145" s="17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EZ145" s="109"/>
      <c r="FA145" s="109"/>
      <c r="FB145" s="109"/>
      <c r="FC145" s="109"/>
      <c r="FD145" s="109"/>
    </row>
    <row r="146" spans="2:160">
      <c r="B146" s="93">
        <f t="shared" si="12"/>
        <v>0</v>
      </c>
      <c r="C146" s="93" t="str">
        <f t="shared" si="13"/>
        <v/>
      </c>
      <c r="D146" s="93" t="str">
        <f t="shared" si="14"/>
        <v/>
      </c>
      <c r="E146" s="93" t="str">
        <f t="shared" si="15"/>
        <v/>
      </c>
      <c r="F146" s="93" t="str">
        <f t="shared" si="16"/>
        <v/>
      </c>
      <c r="G146" s="93" t="str">
        <f t="shared" si="17"/>
        <v/>
      </c>
      <c r="H146" s="112" t="str">
        <f>IF(AND(M146&gt;0,M146&lt;=STATS!$C$22),1,"")</f>
        <v/>
      </c>
      <c r="J146" s="34">
        <v>145</v>
      </c>
      <c r="K146">
        <v>45.44379</v>
      </c>
      <c r="L146">
        <v>-92.132499999999993</v>
      </c>
      <c r="M146" s="10">
        <v>10.5</v>
      </c>
      <c r="N146" s="10" t="s">
        <v>150</v>
      </c>
      <c r="O146" s="10" t="s">
        <v>166</v>
      </c>
      <c r="R146" s="17"/>
      <c r="S146" s="17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EZ146" s="109"/>
      <c r="FA146" s="109"/>
      <c r="FB146" s="109"/>
      <c r="FC146" s="109"/>
      <c r="FD146" s="109"/>
    </row>
    <row r="147" spans="2:160">
      <c r="B147" s="93">
        <f t="shared" si="12"/>
        <v>0</v>
      </c>
      <c r="C147" s="93" t="str">
        <f t="shared" si="13"/>
        <v/>
      </c>
      <c r="D147" s="93" t="str">
        <f t="shared" si="14"/>
        <v/>
      </c>
      <c r="E147" s="93" t="str">
        <f t="shared" si="15"/>
        <v/>
      </c>
      <c r="F147" s="93" t="str">
        <f t="shared" si="16"/>
        <v/>
      </c>
      <c r="G147" s="93" t="str">
        <f t="shared" si="17"/>
        <v/>
      </c>
      <c r="H147" s="112" t="str">
        <f>IF(AND(M147&gt;0,M147&lt;=STATS!$C$22),1,"")</f>
        <v/>
      </c>
      <c r="J147" s="34">
        <v>146</v>
      </c>
      <c r="K147">
        <v>45.443480000000001</v>
      </c>
      <c r="L147">
        <v>-92.132490000000004</v>
      </c>
      <c r="M147" s="10">
        <v>11</v>
      </c>
      <c r="N147" s="10" t="s">
        <v>150</v>
      </c>
      <c r="O147" s="10" t="s">
        <v>166</v>
      </c>
      <c r="R147" s="17"/>
      <c r="S147" s="17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EZ147" s="109"/>
      <c r="FA147" s="109"/>
      <c r="FB147" s="109"/>
      <c r="FC147" s="109"/>
      <c r="FD147" s="109"/>
    </row>
    <row r="148" spans="2:160">
      <c r="B148" s="93">
        <f t="shared" si="12"/>
        <v>0</v>
      </c>
      <c r="C148" s="93" t="str">
        <f t="shared" si="13"/>
        <v/>
      </c>
      <c r="D148" s="93" t="str">
        <f t="shared" si="14"/>
        <v/>
      </c>
      <c r="E148" s="93" t="str">
        <f t="shared" si="15"/>
        <v/>
      </c>
      <c r="F148" s="93" t="str">
        <f t="shared" si="16"/>
        <v/>
      </c>
      <c r="G148" s="93" t="str">
        <f t="shared" si="17"/>
        <v/>
      </c>
      <c r="H148" s="112" t="str">
        <f>IF(AND(M148&gt;0,M148&lt;=STATS!$C$22),1,"")</f>
        <v/>
      </c>
      <c r="J148" s="34">
        <v>147</v>
      </c>
      <c r="K148">
        <v>45.443179999999998</v>
      </c>
      <c r="L148">
        <v>-92.132480000000001</v>
      </c>
      <c r="M148" s="10">
        <v>12.5</v>
      </c>
      <c r="N148" s="10" t="s">
        <v>150</v>
      </c>
      <c r="O148" s="10" t="s">
        <v>166</v>
      </c>
      <c r="R148" s="17"/>
      <c r="S148" s="17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EZ148" s="109"/>
      <c r="FA148" s="109"/>
      <c r="FB148" s="109"/>
      <c r="FC148" s="109"/>
      <c r="FD148" s="109"/>
    </row>
    <row r="149" spans="2:160">
      <c r="B149" s="93">
        <f t="shared" si="12"/>
        <v>0</v>
      </c>
      <c r="C149" s="93" t="str">
        <f t="shared" si="13"/>
        <v/>
      </c>
      <c r="D149" s="93" t="str">
        <f t="shared" si="14"/>
        <v/>
      </c>
      <c r="E149" s="93" t="str">
        <f t="shared" si="15"/>
        <v/>
      </c>
      <c r="F149" s="93" t="str">
        <f t="shared" si="16"/>
        <v/>
      </c>
      <c r="G149" s="93" t="str">
        <f t="shared" si="17"/>
        <v/>
      </c>
      <c r="H149" s="112" t="str">
        <f>IF(AND(M149&gt;0,M149&lt;=STATS!$C$22),1,"")</f>
        <v/>
      </c>
      <c r="J149" s="34">
        <v>148</v>
      </c>
      <c r="K149">
        <v>45.442869999999999</v>
      </c>
      <c r="L149">
        <v>-92.132469999999998</v>
      </c>
      <c r="M149" s="10">
        <v>11.5</v>
      </c>
      <c r="N149" s="10" t="s">
        <v>150</v>
      </c>
      <c r="O149" s="10" t="s">
        <v>166</v>
      </c>
      <c r="R149" s="17"/>
      <c r="S149" s="17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EZ149" s="109"/>
      <c r="FA149" s="109"/>
      <c r="FB149" s="109"/>
      <c r="FC149" s="109"/>
      <c r="FD149" s="109"/>
    </row>
    <row r="150" spans="2:160">
      <c r="B150" s="93">
        <f t="shared" si="12"/>
        <v>0</v>
      </c>
      <c r="C150" s="93" t="str">
        <f t="shared" si="13"/>
        <v/>
      </c>
      <c r="D150" s="93" t="str">
        <f t="shared" si="14"/>
        <v/>
      </c>
      <c r="E150" s="93" t="str">
        <f t="shared" si="15"/>
        <v/>
      </c>
      <c r="F150" s="93" t="str">
        <f t="shared" si="16"/>
        <v/>
      </c>
      <c r="G150" s="93" t="str">
        <f t="shared" si="17"/>
        <v/>
      </c>
      <c r="H150" s="112" t="str">
        <f>IF(AND(M150&gt;0,M150&lt;=STATS!$C$22),1,"")</f>
        <v/>
      </c>
      <c r="J150" s="34">
        <v>149</v>
      </c>
      <c r="K150">
        <v>45.44256</v>
      </c>
      <c r="L150">
        <v>-92.132459999999995</v>
      </c>
      <c r="M150" s="10">
        <v>9.5</v>
      </c>
      <c r="N150" s="10" t="s">
        <v>151</v>
      </c>
      <c r="O150" s="10" t="s">
        <v>166</v>
      </c>
      <c r="R150" s="17"/>
      <c r="S150" s="17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EZ150" s="109"/>
      <c r="FA150" s="109"/>
      <c r="FB150" s="109"/>
      <c r="FC150" s="109"/>
      <c r="FD150" s="109"/>
    </row>
    <row r="151" spans="2:160">
      <c r="B151" s="93">
        <f t="shared" si="12"/>
        <v>0</v>
      </c>
      <c r="C151" s="93" t="str">
        <f t="shared" si="13"/>
        <v/>
      </c>
      <c r="D151" s="93" t="str">
        <f t="shared" si="14"/>
        <v/>
      </c>
      <c r="E151" s="93" t="str">
        <f t="shared" si="15"/>
        <v/>
      </c>
      <c r="F151" s="93" t="str">
        <f t="shared" si="16"/>
        <v/>
      </c>
      <c r="G151" s="93" t="str">
        <f t="shared" si="17"/>
        <v/>
      </c>
      <c r="H151" s="112" t="str">
        <f>IF(AND(M151&gt;0,M151&lt;=STATS!$C$22),1,"")</f>
        <v/>
      </c>
      <c r="J151" s="34">
        <v>150</v>
      </c>
      <c r="K151">
        <v>45.442259999999997</v>
      </c>
      <c r="L151">
        <v>-92.132450000000006</v>
      </c>
      <c r="M151" s="10">
        <v>9</v>
      </c>
      <c r="N151" s="10" t="s">
        <v>150</v>
      </c>
      <c r="O151" s="10" t="s">
        <v>166</v>
      </c>
      <c r="R151" s="17"/>
      <c r="S151" s="17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EZ151" s="109"/>
      <c r="FA151" s="109"/>
      <c r="FB151" s="109"/>
      <c r="FC151" s="109"/>
      <c r="FD151" s="109"/>
    </row>
    <row r="152" spans="2:160">
      <c r="B152" s="93">
        <f t="shared" si="12"/>
        <v>0</v>
      </c>
      <c r="C152" s="93" t="str">
        <f t="shared" si="13"/>
        <v/>
      </c>
      <c r="D152" s="93" t="str">
        <f t="shared" si="14"/>
        <v/>
      </c>
      <c r="E152" s="93" t="str">
        <f t="shared" si="15"/>
        <v/>
      </c>
      <c r="F152" s="93" t="str">
        <f t="shared" si="16"/>
        <v/>
      </c>
      <c r="G152" s="93" t="str">
        <f t="shared" si="17"/>
        <v/>
      </c>
      <c r="H152" s="112" t="str">
        <f>IF(AND(M152&gt;0,M152&lt;=STATS!$C$22),1,"")</f>
        <v/>
      </c>
      <c r="J152" s="34">
        <v>151</v>
      </c>
      <c r="K152">
        <v>45.441949999999999</v>
      </c>
      <c r="L152">
        <v>-92.132429999999999</v>
      </c>
      <c r="M152" s="10">
        <v>8</v>
      </c>
      <c r="N152" s="10" t="s">
        <v>150</v>
      </c>
      <c r="O152" s="10" t="s">
        <v>166</v>
      </c>
      <c r="R152" s="17"/>
      <c r="S152" s="17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EZ152" s="109"/>
      <c r="FA152" s="109"/>
      <c r="FB152" s="109"/>
      <c r="FC152" s="109"/>
      <c r="FD152" s="109"/>
    </row>
    <row r="153" spans="2:160">
      <c r="B153" s="93">
        <f t="shared" si="12"/>
        <v>0</v>
      </c>
      <c r="C153" s="93" t="str">
        <f t="shared" si="13"/>
        <v/>
      </c>
      <c r="D153" s="93" t="str">
        <f t="shared" si="14"/>
        <v/>
      </c>
      <c r="E153" s="93">
        <f t="shared" si="15"/>
        <v>0</v>
      </c>
      <c r="F153" s="93">
        <f t="shared" si="16"/>
        <v>0</v>
      </c>
      <c r="G153" s="93" t="str">
        <f t="shared" si="17"/>
        <v/>
      </c>
      <c r="H153" s="112">
        <f>IF(AND(M153&gt;0,M153&lt;=STATS!$C$22),1,"")</f>
        <v>1</v>
      </c>
      <c r="J153" s="34">
        <v>152</v>
      </c>
      <c r="K153">
        <v>45.441029999999998</v>
      </c>
      <c r="L153">
        <v>-92.132400000000004</v>
      </c>
      <c r="M153" s="10">
        <v>3.4</v>
      </c>
      <c r="N153" s="10" t="s">
        <v>151</v>
      </c>
      <c r="O153" s="10" t="s">
        <v>166</v>
      </c>
      <c r="R153" s="17"/>
      <c r="S153" s="17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EZ153" s="109"/>
      <c r="FA153" s="109"/>
      <c r="FB153" s="109"/>
      <c r="FC153" s="109"/>
      <c r="FD153" s="109"/>
    </row>
    <row r="154" spans="2:160">
      <c r="B154" s="93">
        <f t="shared" si="12"/>
        <v>0</v>
      </c>
      <c r="C154" s="93" t="str">
        <f t="shared" si="13"/>
        <v/>
      </c>
      <c r="D154" s="93" t="str">
        <f t="shared" si="14"/>
        <v/>
      </c>
      <c r="E154" s="93" t="str">
        <f t="shared" si="15"/>
        <v/>
      </c>
      <c r="F154" s="93" t="str">
        <f t="shared" si="16"/>
        <v/>
      </c>
      <c r="G154" s="93" t="str">
        <f t="shared" si="17"/>
        <v/>
      </c>
      <c r="H154" s="112" t="str">
        <f>IF(AND(M154&gt;0,M154&lt;=STATS!$C$22),1,"")</f>
        <v/>
      </c>
      <c r="J154" s="34">
        <v>153</v>
      </c>
      <c r="K154">
        <v>45.447159999999997</v>
      </c>
      <c r="L154">
        <v>-92.132199999999997</v>
      </c>
      <c r="R154" s="17"/>
      <c r="S154" s="17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EZ154" s="109"/>
      <c r="FA154" s="109"/>
      <c r="FB154" s="109"/>
      <c r="FC154" s="109"/>
      <c r="FD154" s="109"/>
    </row>
    <row r="155" spans="2:160">
      <c r="B155" s="93">
        <f t="shared" si="12"/>
        <v>0</v>
      </c>
      <c r="C155" s="93" t="str">
        <f t="shared" si="13"/>
        <v/>
      </c>
      <c r="D155" s="93" t="str">
        <f t="shared" si="14"/>
        <v/>
      </c>
      <c r="E155" s="93" t="str">
        <f t="shared" si="15"/>
        <v/>
      </c>
      <c r="F155" s="93" t="str">
        <f t="shared" si="16"/>
        <v/>
      </c>
      <c r="G155" s="93" t="str">
        <f t="shared" si="17"/>
        <v/>
      </c>
      <c r="H155" s="112" t="str">
        <f>IF(AND(M155&gt;0,M155&lt;=STATS!$C$22),1,"")</f>
        <v/>
      </c>
      <c r="J155" s="34">
        <v>154</v>
      </c>
      <c r="K155">
        <v>45.446849999999998</v>
      </c>
      <c r="L155">
        <v>-92.132180000000005</v>
      </c>
      <c r="M155" s="10">
        <v>27.5</v>
      </c>
      <c r="R155" s="17"/>
      <c r="S155" s="17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EZ155" s="109"/>
      <c r="FA155" s="109"/>
      <c r="FB155" s="109"/>
      <c r="FC155" s="109"/>
      <c r="FD155" s="109"/>
    </row>
    <row r="156" spans="2:160">
      <c r="B156" s="93">
        <f t="shared" si="12"/>
        <v>0</v>
      </c>
      <c r="C156" s="93" t="str">
        <f t="shared" si="13"/>
        <v/>
      </c>
      <c r="D156" s="93" t="str">
        <f t="shared" si="14"/>
        <v/>
      </c>
      <c r="E156" s="93" t="str">
        <f t="shared" si="15"/>
        <v/>
      </c>
      <c r="F156" s="93" t="str">
        <f t="shared" si="16"/>
        <v/>
      </c>
      <c r="G156" s="93" t="str">
        <f t="shared" si="17"/>
        <v/>
      </c>
      <c r="H156" s="112" t="str">
        <f>IF(AND(M156&gt;0,M156&lt;=STATS!$C$22),1,"")</f>
        <v/>
      </c>
      <c r="J156" s="34">
        <v>155</v>
      </c>
      <c r="K156">
        <v>45.446550000000002</v>
      </c>
      <c r="L156">
        <v>-92.132170000000002</v>
      </c>
      <c r="M156" s="10">
        <v>27</v>
      </c>
      <c r="R156" s="17"/>
      <c r="S156" s="17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EZ156" s="109"/>
      <c r="FA156" s="109"/>
      <c r="FB156" s="109"/>
      <c r="FC156" s="109"/>
      <c r="FD156" s="109"/>
    </row>
    <row r="157" spans="2:160">
      <c r="B157" s="93">
        <f t="shared" si="12"/>
        <v>0</v>
      </c>
      <c r="C157" s="93" t="str">
        <f t="shared" si="13"/>
        <v/>
      </c>
      <c r="D157" s="93" t="str">
        <f t="shared" si="14"/>
        <v/>
      </c>
      <c r="E157" s="93" t="str">
        <f t="shared" si="15"/>
        <v/>
      </c>
      <c r="F157" s="93" t="str">
        <f t="shared" si="16"/>
        <v/>
      </c>
      <c r="G157" s="93" t="str">
        <f t="shared" si="17"/>
        <v/>
      </c>
      <c r="H157" s="112" t="str">
        <f>IF(AND(M157&gt;0,M157&lt;=STATS!$C$22),1,"")</f>
        <v/>
      </c>
      <c r="J157" s="34">
        <v>156</v>
      </c>
      <c r="K157">
        <v>45.446240000000003</v>
      </c>
      <c r="L157">
        <v>-92.132159999999999</v>
      </c>
      <c r="M157" s="10">
        <v>17</v>
      </c>
      <c r="R157" s="17"/>
      <c r="S157" s="17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EZ157" s="109"/>
      <c r="FA157" s="109"/>
      <c r="FB157" s="109"/>
      <c r="FC157" s="109"/>
      <c r="FD157" s="109"/>
    </row>
    <row r="158" spans="2:160">
      <c r="B158" s="93">
        <f t="shared" si="12"/>
        <v>0</v>
      </c>
      <c r="C158" s="93" t="str">
        <f t="shared" si="13"/>
        <v/>
      </c>
      <c r="D158" s="93" t="str">
        <f t="shared" si="14"/>
        <v/>
      </c>
      <c r="E158" s="93" t="str">
        <f t="shared" si="15"/>
        <v/>
      </c>
      <c r="F158" s="93" t="str">
        <f t="shared" si="16"/>
        <v/>
      </c>
      <c r="G158" s="93" t="str">
        <f t="shared" si="17"/>
        <v/>
      </c>
      <c r="H158" s="112" t="str">
        <f>IF(AND(M158&gt;0,M158&lt;=STATS!$C$22),1,"")</f>
        <v/>
      </c>
      <c r="J158" s="34">
        <v>157</v>
      </c>
      <c r="K158">
        <v>45.44594</v>
      </c>
      <c r="L158">
        <v>-92.132149999999996</v>
      </c>
      <c r="M158" s="10">
        <v>16</v>
      </c>
      <c r="N158" s="10" t="s">
        <v>152</v>
      </c>
      <c r="O158" s="10" t="s">
        <v>166</v>
      </c>
      <c r="R158" s="17"/>
      <c r="S158" s="17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EZ158" s="109"/>
      <c r="FA158" s="109"/>
      <c r="FB158" s="109"/>
      <c r="FC158" s="109"/>
      <c r="FD158" s="109"/>
    </row>
    <row r="159" spans="2:160">
      <c r="B159" s="93">
        <f t="shared" si="12"/>
        <v>0</v>
      </c>
      <c r="C159" s="93" t="str">
        <f t="shared" si="13"/>
        <v/>
      </c>
      <c r="D159" s="93" t="str">
        <f t="shared" si="14"/>
        <v/>
      </c>
      <c r="E159" s="93" t="str">
        <f t="shared" si="15"/>
        <v/>
      </c>
      <c r="F159" s="93" t="str">
        <f t="shared" si="16"/>
        <v/>
      </c>
      <c r="G159" s="93" t="str">
        <f t="shared" si="17"/>
        <v/>
      </c>
      <c r="H159" s="112" t="str">
        <f>IF(AND(M159&gt;0,M159&lt;=STATS!$C$22),1,"")</f>
        <v/>
      </c>
      <c r="J159" s="34">
        <v>158</v>
      </c>
      <c r="K159">
        <v>45.445630000000001</v>
      </c>
      <c r="L159">
        <v>-92.132140000000007</v>
      </c>
      <c r="M159" s="10">
        <v>30</v>
      </c>
      <c r="R159" s="17"/>
      <c r="S159" s="17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EZ159" s="109"/>
      <c r="FA159" s="109"/>
      <c r="FB159" s="109"/>
      <c r="FC159" s="109"/>
      <c r="FD159" s="109"/>
    </row>
    <row r="160" spans="2:160">
      <c r="B160" s="93">
        <f t="shared" si="12"/>
        <v>0</v>
      </c>
      <c r="C160" s="93" t="str">
        <f t="shared" si="13"/>
        <v/>
      </c>
      <c r="D160" s="93" t="str">
        <f t="shared" si="14"/>
        <v/>
      </c>
      <c r="E160" s="93" t="str">
        <f t="shared" si="15"/>
        <v/>
      </c>
      <c r="F160" s="93" t="str">
        <f t="shared" si="16"/>
        <v/>
      </c>
      <c r="G160" s="93" t="str">
        <f t="shared" si="17"/>
        <v/>
      </c>
      <c r="H160" s="112" t="str">
        <f>IF(AND(M160&gt;0,M160&lt;=STATS!$C$22),1,"")</f>
        <v/>
      </c>
      <c r="J160" s="34">
        <v>159</v>
      </c>
      <c r="K160">
        <v>45.445320000000002</v>
      </c>
      <c r="L160">
        <v>-92.132130000000004</v>
      </c>
      <c r="M160" s="10">
        <v>31</v>
      </c>
      <c r="R160" s="17"/>
      <c r="S160" s="17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EZ160" s="109"/>
      <c r="FA160" s="109"/>
      <c r="FB160" s="109"/>
      <c r="FC160" s="109"/>
      <c r="FD160" s="109"/>
    </row>
    <row r="161" spans="2:160">
      <c r="B161" s="93">
        <f t="shared" si="12"/>
        <v>0</v>
      </c>
      <c r="C161" s="93" t="str">
        <f t="shared" si="13"/>
        <v/>
      </c>
      <c r="D161" s="93" t="str">
        <f t="shared" si="14"/>
        <v/>
      </c>
      <c r="E161" s="93" t="str">
        <f t="shared" si="15"/>
        <v/>
      </c>
      <c r="F161" s="93" t="str">
        <f t="shared" si="16"/>
        <v/>
      </c>
      <c r="G161" s="93" t="str">
        <f t="shared" si="17"/>
        <v/>
      </c>
      <c r="H161" s="112" t="str">
        <f>IF(AND(M161&gt;0,M161&lt;=STATS!$C$22),1,"")</f>
        <v/>
      </c>
      <c r="J161" s="34">
        <v>160</v>
      </c>
      <c r="K161">
        <v>45.44502</v>
      </c>
      <c r="L161">
        <v>-92.13212</v>
      </c>
      <c r="M161" s="10">
        <v>18</v>
      </c>
      <c r="R161" s="17"/>
      <c r="S161" s="17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EZ161" s="109"/>
      <c r="FA161" s="109"/>
      <c r="FB161" s="109"/>
      <c r="FC161" s="109"/>
      <c r="FD161" s="109"/>
    </row>
    <row r="162" spans="2:160">
      <c r="B162" s="93">
        <f t="shared" si="12"/>
        <v>0</v>
      </c>
      <c r="C162" s="93" t="str">
        <f t="shared" si="13"/>
        <v/>
      </c>
      <c r="D162" s="93" t="str">
        <f t="shared" si="14"/>
        <v/>
      </c>
      <c r="E162" s="93" t="str">
        <f t="shared" si="15"/>
        <v/>
      </c>
      <c r="F162" s="93" t="str">
        <f t="shared" si="16"/>
        <v/>
      </c>
      <c r="G162" s="93" t="str">
        <f t="shared" si="17"/>
        <v/>
      </c>
      <c r="H162" s="112" t="str">
        <f>IF(AND(M162&gt;0,M162&lt;=STATS!$C$22),1,"")</f>
        <v/>
      </c>
      <c r="J162" s="34">
        <v>161</v>
      </c>
      <c r="K162">
        <v>45.444710000000001</v>
      </c>
      <c r="L162">
        <v>-92.132099999999994</v>
      </c>
      <c r="M162" s="10">
        <v>10</v>
      </c>
      <c r="N162" s="10" t="s">
        <v>152</v>
      </c>
      <c r="O162" s="10" t="s">
        <v>166</v>
      </c>
      <c r="R162" s="17"/>
      <c r="S162" s="17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EZ162" s="109"/>
      <c r="FA162" s="109"/>
      <c r="FB162" s="109"/>
      <c r="FC162" s="109"/>
      <c r="FD162" s="109"/>
    </row>
    <row r="163" spans="2:160">
      <c r="B163" s="93">
        <f t="shared" si="12"/>
        <v>0</v>
      </c>
      <c r="C163" s="93" t="str">
        <f t="shared" si="13"/>
        <v/>
      </c>
      <c r="D163" s="93" t="str">
        <f t="shared" si="14"/>
        <v/>
      </c>
      <c r="E163" s="93" t="str">
        <f t="shared" si="15"/>
        <v/>
      </c>
      <c r="F163" s="93" t="str">
        <f t="shared" si="16"/>
        <v/>
      </c>
      <c r="G163" s="93" t="str">
        <f t="shared" si="17"/>
        <v/>
      </c>
      <c r="H163" s="112" t="str">
        <f>IF(AND(M163&gt;0,M163&lt;=STATS!$C$22),1,"")</f>
        <v/>
      </c>
      <c r="J163" s="34">
        <v>162</v>
      </c>
      <c r="K163">
        <v>45.444409999999998</v>
      </c>
      <c r="L163">
        <v>-92.132090000000005</v>
      </c>
      <c r="M163" s="10">
        <v>12</v>
      </c>
      <c r="N163" s="10" t="s">
        <v>150</v>
      </c>
      <c r="O163" s="10" t="s">
        <v>166</v>
      </c>
      <c r="R163" s="17"/>
      <c r="S163" s="17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EZ163" s="109"/>
      <c r="FA163" s="109"/>
      <c r="FB163" s="109"/>
      <c r="FC163" s="109"/>
      <c r="FD163" s="109"/>
    </row>
    <row r="164" spans="2:160">
      <c r="B164" s="93">
        <f t="shared" si="12"/>
        <v>0</v>
      </c>
      <c r="C164" s="93" t="str">
        <f t="shared" si="13"/>
        <v/>
      </c>
      <c r="D164" s="93" t="str">
        <f t="shared" si="14"/>
        <v/>
      </c>
      <c r="E164" s="93" t="str">
        <f t="shared" si="15"/>
        <v/>
      </c>
      <c r="F164" s="93" t="str">
        <f t="shared" si="16"/>
        <v/>
      </c>
      <c r="G164" s="93" t="str">
        <f t="shared" si="17"/>
        <v/>
      </c>
      <c r="H164" s="112" t="str">
        <f>IF(AND(M164&gt;0,M164&lt;=STATS!$C$22),1,"")</f>
        <v/>
      </c>
      <c r="J164" s="34">
        <v>163</v>
      </c>
      <c r="K164">
        <v>45.444099999999999</v>
      </c>
      <c r="L164">
        <v>-92.132080000000002</v>
      </c>
      <c r="M164" s="10">
        <v>11.5</v>
      </c>
      <c r="N164" s="10" t="s">
        <v>150</v>
      </c>
      <c r="O164" s="10" t="s">
        <v>166</v>
      </c>
      <c r="R164" s="17"/>
      <c r="S164" s="17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EZ164" s="109"/>
      <c r="FA164" s="109"/>
      <c r="FB164" s="109"/>
      <c r="FC164" s="109"/>
      <c r="FD164" s="109"/>
    </row>
    <row r="165" spans="2:160">
      <c r="B165" s="93">
        <f t="shared" si="12"/>
        <v>0</v>
      </c>
      <c r="C165" s="93" t="str">
        <f t="shared" si="13"/>
        <v/>
      </c>
      <c r="D165" s="93" t="str">
        <f t="shared" si="14"/>
        <v/>
      </c>
      <c r="E165" s="93" t="str">
        <f t="shared" si="15"/>
        <v/>
      </c>
      <c r="F165" s="93" t="str">
        <f t="shared" si="16"/>
        <v/>
      </c>
      <c r="G165" s="93" t="str">
        <f t="shared" si="17"/>
        <v/>
      </c>
      <c r="H165" s="112" t="str">
        <f>IF(AND(M165&gt;0,M165&lt;=STATS!$C$22),1,"")</f>
        <v/>
      </c>
      <c r="J165" s="34">
        <v>164</v>
      </c>
      <c r="K165">
        <v>45.443800000000003</v>
      </c>
      <c r="L165">
        <v>-92.132069999999999</v>
      </c>
      <c r="M165" s="10">
        <v>12</v>
      </c>
      <c r="N165" s="10" t="s">
        <v>150</v>
      </c>
      <c r="O165" s="10" t="s">
        <v>166</v>
      </c>
      <c r="R165" s="17"/>
      <c r="S165" s="17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EZ165" s="109"/>
      <c r="FA165" s="109"/>
      <c r="FB165" s="109"/>
      <c r="FC165" s="109"/>
      <c r="FD165" s="109"/>
    </row>
    <row r="166" spans="2:160">
      <c r="B166" s="93">
        <f t="shared" si="12"/>
        <v>0</v>
      </c>
      <c r="C166" s="93" t="str">
        <f t="shared" si="13"/>
        <v/>
      </c>
      <c r="D166" s="93" t="str">
        <f t="shared" si="14"/>
        <v/>
      </c>
      <c r="E166" s="93" t="str">
        <f t="shared" si="15"/>
        <v/>
      </c>
      <c r="F166" s="93" t="str">
        <f t="shared" si="16"/>
        <v/>
      </c>
      <c r="G166" s="93" t="str">
        <f t="shared" si="17"/>
        <v/>
      </c>
      <c r="H166" s="112" t="str">
        <f>IF(AND(M166&gt;0,M166&lt;=STATS!$C$22),1,"")</f>
        <v/>
      </c>
      <c r="J166" s="34">
        <v>165</v>
      </c>
      <c r="K166">
        <v>45.443489999999997</v>
      </c>
      <c r="L166">
        <v>-92.132059999999996</v>
      </c>
      <c r="M166" s="10">
        <v>17</v>
      </c>
      <c r="R166" s="17"/>
      <c r="S166" s="17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EZ166" s="109"/>
      <c r="FA166" s="109"/>
      <c r="FB166" s="109"/>
      <c r="FC166" s="109"/>
      <c r="FD166" s="109"/>
    </row>
    <row r="167" spans="2:160">
      <c r="B167" s="93">
        <f t="shared" si="12"/>
        <v>0</v>
      </c>
      <c r="C167" s="93" t="str">
        <f t="shared" si="13"/>
        <v/>
      </c>
      <c r="D167" s="93" t="str">
        <f t="shared" si="14"/>
        <v/>
      </c>
      <c r="E167" s="93" t="str">
        <f t="shared" si="15"/>
        <v/>
      </c>
      <c r="F167" s="93" t="str">
        <f t="shared" si="16"/>
        <v/>
      </c>
      <c r="G167" s="93" t="str">
        <f t="shared" si="17"/>
        <v/>
      </c>
      <c r="H167" s="112" t="str">
        <f>IF(AND(M167&gt;0,M167&lt;=STATS!$C$22),1,"")</f>
        <v/>
      </c>
      <c r="J167" s="34">
        <v>166</v>
      </c>
      <c r="K167">
        <v>45.443179999999998</v>
      </c>
      <c r="L167">
        <v>-92.132050000000007</v>
      </c>
      <c r="M167" s="10">
        <v>18.5</v>
      </c>
      <c r="R167" s="17"/>
      <c r="S167" s="17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EZ167" s="109"/>
      <c r="FA167" s="109"/>
      <c r="FB167" s="109"/>
      <c r="FC167" s="109"/>
      <c r="FD167" s="109"/>
    </row>
    <row r="168" spans="2:160">
      <c r="B168" s="93">
        <f t="shared" si="12"/>
        <v>0</v>
      </c>
      <c r="C168" s="93" t="str">
        <f t="shared" si="13"/>
        <v/>
      </c>
      <c r="D168" s="93" t="str">
        <f t="shared" si="14"/>
        <v/>
      </c>
      <c r="E168" s="93" t="str">
        <f t="shared" si="15"/>
        <v/>
      </c>
      <c r="F168" s="93" t="str">
        <f t="shared" si="16"/>
        <v/>
      </c>
      <c r="G168" s="93" t="str">
        <f t="shared" si="17"/>
        <v/>
      </c>
      <c r="H168" s="112" t="str">
        <f>IF(AND(M168&gt;0,M168&lt;=STATS!$C$22),1,"")</f>
        <v/>
      </c>
      <c r="J168" s="34">
        <v>167</v>
      </c>
      <c r="K168">
        <v>45.442880000000002</v>
      </c>
      <c r="L168">
        <v>-92.13203</v>
      </c>
      <c r="M168" s="10">
        <v>17</v>
      </c>
      <c r="R168" s="17"/>
      <c r="S168" s="17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EZ168" s="109"/>
      <c r="FA168" s="109"/>
      <c r="FB168" s="109"/>
      <c r="FC168" s="109"/>
      <c r="FD168" s="109"/>
    </row>
    <row r="169" spans="2:160">
      <c r="B169" s="93">
        <f t="shared" si="12"/>
        <v>0</v>
      </c>
      <c r="C169" s="93" t="str">
        <f t="shared" si="13"/>
        <v/>
      </c>
      <c r="D169" s="93" t="str">
        <f t="shared" si="14"/>
        <v/>
      </c>
      <c r="E169" s="93" t="str">
        <f t="shared" si="15"/>
        <v/>
      </c>
      <c r="F169" s="93" t="str">
        <f t="shared" si="16"/>
        <v/>
      </c>
      <c r="G169" s="93" t="str">
        <f t="shared" si="17"/>
        <v/>
      </c>
      <c r="H169" s="112" t="str">
        <f>IF(AND(M169&gt;0,M169&lt;=STATS!$C$22),1,"")</f>
        <v/>
      </c>
      <c r="J169" s="34">
        <v>168</v>
      </c>
      <c r="K169">
        <v>45.442570000000003</v>
      </c>
      <c r="L169">
        <v>-92.132019999999997</v>
      </c>
      <c r="M169" s="10">
        <v>11.5</v>
      </c>
      <c r="N169" s="10" t="s">
        <v>150</v>
      </c>
      <c r="O169" s="10" t="s">
        <v>166</v>
      </c>
      <c r="R169" s="17"/>
      <c r="S169" s="17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EZ169" s="109"/>
      <c r="FA169" s="109"/>
      <c r="FB169" s="109"/>
      <c r="FC169" s="109"/>
      <c r="FD169" s="109"/>
    </row>
    <row r="170" spans="2:160">
      <c r="B170" s="93">
        <f t="shared" si="12"/>
        <v>0</v>
      </c>
      <c r="C170" s="93" t="str">
        <f t="shared" si="13"/>
        <v/>
      </c>
      <c r="D170" s="93" t="str">
        <f t="shared" si="14"/>
        <v/>
      </c>
      <c r="E170" s="93" t="str">
        <f t="shared" si="15"/>
        <v/>
      </c>
      <c r="F170" s="93" t="str">
        <f t="shared" si="16"/>
        <v/>
      </c>
      <c r="G170" s="93" t="str">
        <f t="shared" si="17"/>
        <v/>
      </c>
      <c r="H170" s="112" t="str">
        <f>IF(AND(M170&gt;0,M170&lt;=STATS!$C$22),1,"")</f>
        <v/>
      </c>
      <c r="J170" s="34">
        <v>169</v>
      </c>
      <c r="K170">
        <v>45.442270000000001</v>
      </c>
      <c r="L170">
        <v>-92.132009999999994</v>
      </c>
      <c r="M170" s="10">
        <v>10.5</v>
      </c>
      <c r="N170" s="10" t="s">
        <v>150</v>
      </c>
      <c r="O170" s="10" t="s">
        <v>166</v>
      </c>
      <c r="R170" s="17"/>
      <c r="S170" s="17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EZ170" s="109"/>
      <c r="FA170" s="109"/>
      <c r="FB170" s="109"/>
      <c r="FC170" s="109"/>
      <c r="FD170" s="109"/>
    </row>
    <row r="171" spans="2:160">
      <c r="B171" s="93">
        <f t="shared" si="12"/>
        <v>0</v>
      </c>
      <c r="C171" s="93" t="str">
        <f t="shared" si="13"/>
        <v/>
      </c>
      <c r="D171" s="93" t="str">
        <f t="shared" si="14"/>
        <v/>
      </c>
      <c r="E171" s="93" t="str">
        <f t="shared" si="15"/>
        <v/>
      </c>
      <c r="F171" s="93" t="str">
        <f t="shared" si="16"/>
        <v/>
      </c>
      <c r="G171" s="93" t="str">
        <f t="shared" si="17"/>
        <v/>
      </c>
      <c r="H171" s="112" t="str">
        <f>IF(AND(M171&gt;0,M171&lt;=STATS!$C$22),1,"")</f>
        <v/>
      </c>
      <c r="J171" s="34">
        <v>170</v>
      </c>
      <c r="K171">
        <v>45.441960000000002</v>
      </c>
      <c r="L171">
        <v>-92.132000000000005</v>
      </c>
      <c r="M171" s="10">
        <v>8.5</v>
      </c>
      <c r="N171" s="10" t="s">
        <v>150</v>
      </c>
      <c r="O171" s="10" t="s">
        <v>166</v>
      </c>
      <c r="R171" s="17"/>
      <c r="S171" s="17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EZ171" s="109"/>
      <c r="FA171" s="109"/>
      <c r="FB171" s="109"/>
      <c r="FC171" s="109"/>
      <c r="FD171" s="109"/>
    </row>
    <row r="172" spans="2:160">
      <c r="B172" s="93">
        <f t="shared" si="12"/>
        <v>0</v>
      </c>
      <c r="C172" s="93" t="str">
        <f t="shared" si="13"/>
        <v/>
      </c>
      <c r="D172" s="93" t="str">
        <f t="shared" si="14"/>
        <v/>
      </c>
      <c r="E172" s="93" t="str">
        <f t="shared" si="15"/>
        <v/>
      </c>
      <c r="F172" s="93" t="str">
        <f t="shared" si="16"/>
        <v/>
      </c>
      <c r="G172" s="93" t="str">
        <f t="shared" si="17"/>
        <v/>
      </c>
      <c r="H172" s="112" t="str">
        <f>IF(AND(M172&gt;0,M172&lt;=STATS!$C$22),1,"")</f>
        <v/>
      </c>
      <c r="J172" s="34">
        <v>171</v>
      </c>
      <c r="K172">
        <v>45.441650000000003</v>
      </c>
      <c r="L172">
        <v>-92.131990000000002</v>
      </c>
      <c r="M172" s="10">
        <v>6</v>
      </c>
      <c r="N172" s="10" t="s">
        <v>151</v>
      </c>
      <c r="O172" s="10" t="s">
        <v>166</v>
      </c>
      <c r="R172" s="17"/>
      <c r="S172" s="17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EZ172" s="109"/>
      <c r="FA172" s="109"/>
      <c r="FB172" s="109"/>
      <c r="FC172" s="109"/>
      <c r="FD172" s="109"/>
    </row>
    <row r="173" spans="2:160">
      <c r="B173" s="93">
        <f t="shared" si="12"/>
        <v>0</v>
      </c>
      <c r="C173" s="93" t="str">
        <f t="shared" si="13"/>
        <v/>
      </c>
      <c r="D173" s="93" t="str">
        <f t="shared" si="14"/>
        <v/>
      </c>
      <c r="E173" s="93">
        <f t="shared" si="15"/>
        <v>0</v>
      </c>
      <c r="F173" s="93">
        <f t="shared" si="16"/>
        <v>0</v>
      </c>
      <c r="G173" s="93" t="str">
        <f t="shared" si="17"/>
        <v/>
      </c>
      <c r="H173" s="112">
        <f>IF(AND(M173&gt;0,M173&lt;=STATS!$C$22),1,"")</f>
        <v>1</v>
      </c>
      <c r="J173" s="34">
        <v>172</v>
      </c>
      <c r="K173">
        <v>45.447780000000002</v>
      </c>
      <c r="L173">
        <v>-92.131780000000006</v>
      </c>
      <c r="M173" s="10">
        <v>5</v>
      </c>
      <c r="N173" s="10" t="s">
        <v>152</v>
      </c>
      <c r="O173" s="10" t="s">
        <v>166</v>
      </c>
      <c r="R173" s="17"/>
      <c r="S173" s="17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EZ173" s="109"/>
      <c r="FA173" s="109"/>
      <c r="FB173" s="109"/>
      <c r="FC173" s="109"/>
      <c r="FD173" s="109"/>
    </row>
    <row r="174" spans="2:160">
      <c r="B174" s="93">
        <f t="shared" si="12"/>
        <v>0</v>
      </c>
      <c r="C174" s="93" t="str">
        <f t="shared" si="13"/>
        <v/>
      </c>
      <c r="D174" s="93" t="str">
        <f t="shared" si="14"/>
        <v/>
      </c>
      <c r="E174" s="93" t="str">
        <f t="shared" si="15"/>
        <v/>
      </c>
      <c r="F174" s="93" t="str">
        <f t="shared" si="16"/>
        <v/>
      </c>
      <c r="G174" s="93" t="str">
        <f t="shared" si="17"/>
        <v/>
      </c>
      <c r="H174" s="112" t="str">
        <f>IF(AND(M174&gt;0,M174&lt;=STATS!$C$22),1,"")</f>
        <v/>
      </c>
      <c r="J174" s="34">
        <v>173</v>
      </c>
      <c r="K174">
        <v>45.447470000000003</v>
      </c>
      <c r="L174">
        <v>-92.131770000000003</v>
      </c>
      <c r="M174" s="10">
        <v>12</v>
      </c>
      <c r="N174" s="10" t="s">
        <v>152</v>
      </c>
      <c r="O174" s="10" t="s">
        <v>166</v>
      </c>
      <c r="R174" s="17"/>
      <c r="S174" s="17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EZ174" s="109"/>
      <c r="FA174" s="109"/>
      <c r="FB174" s="109"/>
      <c r="FC174" s="109"/>
      <c r="FD174" s="109"/>
    </row>
    <row r="175" spans="2:160">
      <c r="B175" s="93">
        <f t="shared" si="12"/>
        <v>0</v>
      </c>
      <c r="C175" s="93" t="str">
        <f t="shared" si="13"/>
        <v/>
      </c>
      <c r="D175" s="93" t="str">
        <f t="shared" si="14"/>
        <v/>
      </c>
      <c r="E175" s="93" t="str">
        <f t="shared" si="15"/>
        <v/>
      </c>
      <c r="F175" s="93" t="str">
        <f t="shared" si="16"/>
        <v/>
      </c>
      <c r="G175" s="93" t="str">
        <f t="shared" si="17"/>
        <v/>
      </c>
      <c r="H175" s="112" t="str">
        <f>IF(AND(M175&gt;0,M175&lt;=STATS!$C$22),1,"")</f>
        <v/>
      </c>
      <c r="J175" s="34">
        <v>174</v>
      </c>
      <c r="K175">
        <v>45.44717</v>
      </c>
      <c r="L175">
        <v>-92.13176</v>
      </c>
      <c r="M175" s="10">
        <v>22</v>
      </c>
      <c r="R175" s="17"/>
      <c r="S175" s="17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EZ175" s="109"/>
      <c r="FA175" s="109"/>
      <c r="FB175" s="109"/>
      <c r="FC175" s="109"/>
      <c r="FD175" s="109"/>
    </row>
    <row r="176" spans="2:160">
      <c r="B176" s="93">
        <f t="shared" si="12"/>
        <v>0</v>
      </c>
      <c r="C176" s="93" t="str">
        <f t="shared" si="13"/>
        <v/>
      </c>
      <c r="D176" s="93" t="str">
        <f t="shared" si="14"/>
        <v/>
      </c>
      <c r="E176" s="93" t="str">
        <f t="shared" si="15"/>
        <v/>
      </c>
      <c r="F176" s="93" t="str">
        <f t="shared" si="16"/>
        <v/>
      </c>
      <c r="G176" s="93" t="str">
        <f t="shared" si="17"/>
        <v/>
      </c>
      <c r="H176" s="112" t="str">
        <f>IF(AND(M176&gt;0,M176&lt;=STATS!$C$22),1,"")</f>
        <v/>
      </c>
      <c r="J176" s="34">
        <v>175</v>
      </c>
      <c r="K176">
        <v>45.446860000000001</v>
      </c>
      <c r="L176">
        <v>-92.131749999999997</v>
      </c>
      <c r="M176" s="10">
        <v>30</v>
      </c>
      <c r="R176" s="17"/>
      <c r="S176" s="17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EZ176" s="109"/>
      <c r="FA176" s="109"/>
      <c r="FB176" s="109"/>
      <c r="FC176" s="109"/>
      <c r="FD176" s="109"/>
    </row>
    <row r="177" spans="2:160">
      <c r="B177" s="93">
        <f t="shared" si="12"/>
        <v>0</v>
      </c>
      <c r="C177" s="93" t="str">
        <f t="shared" si="13"/>
        <v/>
      </c>
      <c r="D177" s="93" t="str">
        <f t="shared" si="14"/>
        <v/>
      </c>
      <c r="E177" s="93" t="str">
        <f t="shared" si="15"/>
        <v/>
      </c>
      <c r="F177" s="93" t="str">
        <f t="shared" si="16"/>
        <v/>
      </c>
      <c r="G177" s="93" t="str">
        <f t="shared" si="17"/>
        <v/>
      </c>
      <c r="H177" s="112" t="str">
        <f>IF(AND(M177&gt;0,M177&lt;=STATS!$C$22),1,"")</f>
        <v/>
      </c>
      <c r="J177" s="34">
        <v>176</v>
      </c>
      <c r="K177">
        <v>45.446559999999998</v>
      </c>
      <c r="L177">
        <v>-92.131739999999994</v>
      </c>
      <c r="M177" s="10">
        <v>30</v>
      </c>
      <c r="R177" s="17"/>
      <c r="S177" s="17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EZ177" s="109"/>
      <c r="FA177" s="109"/>
      <c r="FB177" s="109"/>
      <c r="FC177" s="109"/>
      <c r="FD177" s="109"/>
    </row>
    <row r="178" spans="2:160">
      <c r="B178" s="93">
        <f t="shared" si="12"/>
        <v>0</v>
      </c>
      <c r="C178" s="93" t="str">
        <f t="shared" si="13"/>
        <v/>
      </c>
      <c r="D178" s="93" t="str">
        <f t="shared" si="14"/>
        <v/>
      </c>
      <c r="E178" s="93" t="str">
        <f t="shared" si="15"/>
        <v/>
      </c>
      <c r="F178" s="93" t="str">
        <f t="shared" si="16"/>
        <v/>
      </c>
      <c r="G178" s="93" t="str">
        <f t="shared" si="17"/>
        <v/>
      </c>
      <c r="H178" s="112" t="str">
        <f>IF(AND(M178&gt;0,M178&lt;=STATS!$C$22),1,"")</f>
        <v/>
      </c>
      <c r="J178" s="34">
        <v>177</v>
      </c>
      <c r="K178">
        <v>45.446249999999999</v>
      </c>
      <c r="L178">
        <v>-92.131730000000005</v>
      </c>
      <c r="M178" s="10">
        <v>25.5</v>
      </c>
      <c r="R178" s="17"/>
      <c r="S178" s="17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EZ178" s="109"/>
      <c r="FA178" s="109"/>
      <c r="FB178" s="109"/>
      <c r="FC178" s="109"/>
      <c r="FD178" s="109"/>
    </row>
    <row r="179" spans="2:160">
      <c r="B179" s="93">
        <f t="shared" si="12"/>
        <v>0</v>
      </c>
      <c r="C179" s="93" t="str">
        <f t="shared" si="13"/>
        <v/>
      </c>
      <c r="D179" s="93" t="str">
        <f t="shared" si="14"/>
        <v/>
      </c>
      <c r="E179" s="93" t="str">
        <f t="shared" si="15"/>
        <v/>
      </c>
      <c r="F179" s="93" t="str">
        <f t="shared" si="16"/>
        <v/>
      </c>
      <c r="G179" s="93" t="str">
        <f t="shared" si="17"/>
        <v/>
      </c>
      <c r="H179" s="112" t="str">
        <f>IF(AND(M179&gt;0,M179&lt;=STATS!$C$22),1,"")</f>
        <v/>
      </c>
      <c r="J179" s="34">
        <v>178</v>
      </c>
      <c r="K179">
        <v>45.44594</v>
      </c>
      <c r="L179">
        <v>-92.131720000000001</v>
      </c>
      <c r="M179" s="10">
        <v>20</v>
      </c>
      <c r="R179" s="17"/>
      <c r="S179" s="17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EZ179" s="109"/>
      <c r="FA179" s="109"/>
      <c r="FB179" s="109"/>
      <c r="FC179" s="109"/>
      <c r="FD179" s="109"/>
    </row>
    <row r="180" spans="2:160">
      <c r="B180" s="93">
        <f t="shared" si="12"/>
        <v>0</v>
      </c>
      <c r="C180" s="93" t="str">
        <f t="shared" si="13"/>
        <v/>
      </c>
      <c r="D180" s="93" t="str">
        <f t="shared" si="14"/>
        <v/>
      </c>
      <c r="E180" s="93" t="str">
        <f t="shared" si="15"/>
        <v/>
      </c>
      <c r="F180" s="93" t="str">
        <f t="shared" si="16"/>
        <v/>
      </c>
      <c r="G180" s="93" t="str">
        <f t="shared" si="17"/>
        <v/>
      </c>
      <c r="H180" s="112" t="str">
        <f>IF(AND(M180&gt;0,M180&lt;=STATS!$C$22),1,"")</f>
        <v/>
      </c>
      <c r="J180" s="34">
        <v>179</v>
      </c>
      <c r="K180">
        <v>45.445639999999997</v>
      </c>
      <c r="L180">
        <v>-92.131699999999995</v>
      </c>
      <c r="M180" s="10">
        <v>31</v>
      </c>
      <c r="R180" s="17"/>
      <c r="S180" s="17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EZ180" s="109"/>
      <c r="FA180" s="109"/>
      <c r="FB180" s="109"/>
      <c r="FC180" s="109"/>
      <c r="FD180" s="109"/>
    </row>
    <row r="181" spans="2:160">
      <c r="B181" s="93">
        <f t="shared" si="12"/>
        <v>0</v>
      </c>
      <c r="C181" s="93" t="str">
        <f t="shared" si="13"/>
        <v/>
      </c>
      <c r="D181" s="93" t="str">
        <f t="shared" si="14"/>
        <v/>
      </c>
      <c r="E181" s="93" t="str">
        <f t="shared" si="15"/>
        <v/>
      </c>
      <c r="F181" s="93" t="str">
        <f t="shared" si="16"/>
        <v/>
      </c>
      <c r="G181" s="93" t="str">
        <f t="shared" si="17"/>
        <v/>
      </c>
      <c r="H181" s="112" t="str">
        <f>IF(AND(M181&gt;0,M181&lt;=STATS!$C$22),1,"")</f>
        <v/>
      </c>
      <c r="J181" s="34">
        <v>180</v>
      </c>
      <c r="K181">
        <v>45.445329999999998</v>
      </c>
      <c r="L181">
        <v>-92.131690000000006</v>
      </c>
      <c r="M181" s="10">
        <v>34.5</v>
      </c>
      <c r="R181" s="17"/>
      <c r="S181" s="17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EZ181" s="109"/>
      <c r="FA181" s="109"/>
      <c r="FB181" s="109"/>
      <c r="FC181" s="109"/>
      <c r="FD181" s="109"/>
    </row>
    <row r="182" spans="2:160">
      <c r="B182" s="93">
        <f t="shared" si="12"/>
        <v>0</v>
      </c>
      <c r="C182" s="93" t="str">
        <f t="shared" si="13"/>
        <v/>
      </c>
      <c r="D182" s="93" t="str">
        <f t="shared" si="14"/>
        <v/>
      </c>
      <c r="E182" s="93" t="str">
        <f t="shared" si="15"/>
        <v/>
      </c>
      <c r="F182" s="93" t="str">
        <f t="shared" si="16"/>
        <v/>
      </c>
      <c r="G182" s="93" t="str">
        <f t="shared" si="17"/>
        <v/>
      </c>
      <c r="H182" s="112" t="str">
        <f>IF(AND(M182&gt;0,M182&lt;=STATS!$C$22),1,"")</f>
        <v/>
      </c>
      <c r="J182" s="34">
        <v>181</v>
      </c>
      <c r="K182">
        <v>45.445030000000003</v>
      </c>
      <c r="L182">
        <v>-92.131680000000003</v>
      </c>
      <c r="M182" s="10">
        <v>31</v>
      </c>
      <c r="R182" s="17"/>
      <c r="S182" s="17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EZ182" s="109"/>
      <c r="FA182" s="109"/>
      <c r="FB182" s="109"/>
      <c r="FC182" s="109"/>
      <c r="FD182" s="109"/>
    </row>
    <row r="183" spans="2:160">
      <c r="B183" s="93">
        <f t="shared" si="12"/>
        <v>0</v>
      </c>
      <c r="C183" s="93" t="str">
        <f t="shared" si="13"/>
        <v/>
      </c>
      <c r="D183" s="93" t="str">
        <f t="shared" si="14"/>
        <v/>
      </c>
      <c r="E183" s="93" t="str">
        <f t="shared" si="15"/>
        <v/>
      </c>
      <c r="F183" s="93" t="str">
        <f t="shared" si="16"/>
        <v/>
      </c>
      <c r="G183" s="93" t="str">
        <f t="shared" si="17"/>
        <v/>
      </c>
      <c r="H183" s="112" t="str">
        <f>IF(AND(M183&gt;0,M183&lt;=STATS!$C$22),1,"")</f>
        <v/>
      </c>
      <c r="J183" s="34">
        <v>182</v>
      </c>
      <c r="K183">
        <v>45.444719999999997</v>
      </c>
      <c r="L183">
        <v>-92.13167</v>
      </c>
      <c r="M183" s="10">
        <v>18.5</v>
      </c>
      <c r="R183" s="17"/>
      <c r="S183" s="17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EZ183" s="109"/>
      <c r="FA183" s="109"/>
      <c r="FB183" s="109"/>
      <c r="FC183" s="109"/>
      <c r="FD183" s="109"/>
    </row>
    <row r="184" spans="2:160">
      <c r="B184" s="93">
        <f t="shared" si="12"/>
        <v>0</v>
      </c>
      <c r="C184" s="93" t="str">
        <f t="shared" si="13"/>
        <v/>
      </c>
      <c r="D184" s="93" t="str">
        <f t="shared" si="14"/>
        <v/>
      </c>
      <c r="E184" s="93" t="str">
        <f t="shared" si="15"/>
        <v/>
      </c>
      <c r="F184" s="93" t="str">
        <f t="shared" si="16"/>
        <v/>
      </c>
      <c r="G184" s="93" t="str">
        <f t="shared" si="17"/>
        <v/>
      </c>
      <c r="H184" s="112" t="str">
        <f>IF(AND(M184&gt;0,M184&lt;=STATS!$C$22),1,"")</f>
        <v/>
      </c>
      <c r="J184" s="34">
        <v>183</v>
      </c>
      <c r="K184">
        <v>45.444420000000001</v>
      </c>
      <c r="L184">
        <v>-92.131659999999997</v>
      </c>
      <c r="M184" s="10">
        <v>11</v>
      </c>
      <c r="N184" s="10" t="s">
        <v>152</v>
      </c>
      <c r="O184" s="10" t="s">
        <v>166</v>
      </c>
      <c r="R184" s="17"/>
      <c r="S184" s="1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EZ184" s="109"/>
      <c r="FA184" s="109"/>
      <c r="FB184" s="109"/>
      <c r="FC184" s="109"/>
      <c r="FD184" s="109"/>
    </row>
    <row r="185" spans="2:160">
      <c r="B185" s="93">
        <f t="shared" si="12"/>
        <v>0</v>
      </c>
      <c r="C185" s="93" t="str">
        <f t="shared" si="13"/>
        <v/>
      </c>
      <c r="D185" s="93" t="str">
        <f t="shared" si="14"/>
        <v/>
      </c>
      <c r="E185" s="93" t="str">
        <f t="shared" si="15"/>
        <v/>
      </c>
      <c r="F185" s="93" t="str">
        <f t="shared" si="16"/>
        <v/>
      </c>
      <c r="G185" s="93" t="str">
        <f t="shared" si="17"/>
        <v/>
      </c>
      <c r="H185" s="112" t="str">
        <f>IF(AND(M185&gt;0,M185&lt;=STATS!$C$22),1,"")</f>
        <v/>
      </c>
      <c r="J185" s="34">
        <v>184</v>
      </c>
      <c r="K185">
        <v>45.444110000000002</v>
      </c>
      <c r="L185">
        <v>-92.131649999999993</v>
      </c>
      <c r="M185" s="10">
        <v>13</v>
      </c>
      <c r="N185" s="10" t="s">
        <v>150</v>
      </c>
      <c r="O185" s="10" t="s">
        <v>166</v>
      </c>
      <c r="R185" s="17"/>
      <c r="S185" s="1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EZ185" s="109"/>
      <c r="FA185" s="109"/>
      <c r="FB185" s="109"/>
      <c r="FC185" s="109"/>
      <c r="FD185" s="109"/>
    </row>
    <row r="186" spans="2:160">
      <c r="B186" s="93">
        <f t="shared" si="12"/>
        <v>0</v>
      </c>
      <c r="C186" s="93" t="str">
        <f t="shared" si="13"/>
        <v/>
      </c>
      <c r="D186" s="93" t="str">
        <f t="shared" si="14"/>
        <v/>
      </c>
      <c r="E186" s="93" t="str">
        <f t="shared" si="15"/>
        <v/>
      </c>
      <c r="F186" s="93" t="str">
        <f t="shared" si="16"/>
        <v/>
      </c>
      <c r="G186" s="93" t="str">
        <f t="shared" si="17"/>
        <v/>
      </c>
      <c r="H186" s="112" t="str">
        <f>IF(AND(M186&gt;0,M186&lt;=STATS!$C$22),1,"")</f>
        <v/>
      </c>
      <c r="J186" s="34">
        <v>185</v>
      </c>
      <c r="K186">
        <v>45.443800000000003</v>
      </c>
      <c r="L186">
        <v>-92.131630000000001</v>
      </c>
      <c r="M186" s="10">
        <v>16.5</v>
      </c>
      <c r="N186" s="10" t="s">
        <v>150</v>
      </c>
      <c r="R186" s="17"/>
      <c r="S186" s="1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EZ186" s="109"/>
      <c r="FA186" s="109"/>
      <c r="FB186" s="109"/>
      <c r="FC186" s="109"/>
      <c r="FD186" s="109"/>
    </row>
    <row r="187" spans="2:160">
      <c r="B187" s="93">
        <f t="shared" si="12"/>
        <v>0</v>
      </c>
      <c r="C187" s="93" t="str">
        <f t="shared" si="13"/>
        <v/>
      </c>
      <c r="D187" s="93" t="str">
        <f t="shared" si="14"/>
        <v/>
      </c>
      <c r="E187" s="93" t="str">
        <f t="shared" si="15"/>
        <v/>
      </c>
      <c r="F187" s="93" t="str">
        <f t="shared" si="16"/>
        <v/>
      </c>
      <c r="G187" s="93" t="str">
        <f t="shared" si="17"/>
        <v/>
      </c>
      <c r="H187" s="112" t="str">
        <f>IF(AND(M187&gt;0,M187&lt;=STATS!$C$22),1,"")</f>
        <v/>
      </c>
      <c r="J187" s="34">
        <v>186</v>
      </c>
      <c r="K187">
        <v>45.4435</v>
      </c>
      <c r="L187">
        <v>-92.131619999999998</v>
      </c>
      <c r="M187" s="10">
        <v>21.5</v>
      </c>
      <c r="R187" s="17"/>
      <c r="S187" s="1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EZ187" s="109"/>
      <c r="FA187" s="109"/>
      <c r="FB187" s="109"/>
      <c r="FC187" s="109"/>
      <c r="FD187" s="109"/>
    </row>
    <row r="188" spans="2:160">
      <c r="B188" s="93">
        <f t="shared" si="12"/>
        <v>0</v>
      </c>
      <c r="C188" s="93" t="str">
        <f t="shared" si="13"/>
        <v/>
      </c>
      <c r="D188" s="93" t="str">
        <f t="shared" si="14"/>
        <v/>
      </c>
      <c r="E188" s="93" t="str">
        <f t="shared" si="15"/>
        <v/>
      </c>
      <c r="F188" s="93" t="str">
        <f t="shared" si="16"/>
        <v/>
      </c>
      <c r="G188" s="93" t="str">
        <f t="shared" si="17"/>
        <v/>
      </c>
      <c r="H188" s="112" t="str">
        <f>IF(AND(M188&gt;0,M188&lt;=STATS!$C$22),1,"")</f>
        <v/>
      </c>
      <c r="J188" s="34">
        <v>187</v>
      </c>
      <c r="K188">
        <v>45.443190000000001</v>
      </c>
      <c r="L188">
        <v>-92.131609999999995</v>
      </c>
      <c r="M188" s="10">
        <v>22</v>
      </c>
      <c r="R188" s="17"/>
      <c r="S188" s="1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EZ188" s="109"/>
      <c r="FA188" s="109"/>
      <c r="FB188" s="109"/>
      <c r="FC188" s="109"/>
      <c r="FD188" s="109"/>
    </row>
    <row r="189" spans="2:160">
      <c r="B189" s="93">
        <f t="shared" si="12"/>
        <v>0</v>
      </c>
      <c r="C189" s="93" t="str">
        <f t="shared" si="13"/>
        <v/>
      </c>
      <c r="D189" s="93" t="str">
        <f t="shared" si="14"/>
        <v/>
      </c>
      <c r="E189" s="93" t="str">
        <f t="shared" si="15"/>
        <v/>
      </c>
      <c r="F189" s="93" t="str">
        <f t="shared" si="16"/>
        <v/>
      </c>
      <c r="G189" s="93" t="str">
        <f t="shared" si="17"/>
        <v/>
      </c>
      <c r="H189" s="112" t="str">
        <f>IF(AND(M189&gt;0,M189&lt;=STATS!$C$22),1,"")</f>
        <v/>
      </c>
      <c r="J189" s="34">
        <v>188</v>
      </c>
      <c r="K189">
        <v>45.442889999999998</v>
      </c>
      <c r="L189">
        <v>-92.131600000000006</v>
      </c>
      <c r="M189" s="10">
        <v>21</v>
      </c>
      <c r="R189" s="17"/>
      <c r="S189" s="1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EZ189" s="109"/>
      <c r="FA189" s="109"/>
      <c r="FB189" s="109"/>
      <c r="FC189" s="109"/>
      <c r="FD189" s="109"/>
    </row>
    <row r="190" spans="2:160">
      <c r="B190" s="93">
        <f t="shared" si="12"/>
        <v>0</v>
      </c>
      <c r="C190" s="93" t="str">
        <f t="shared" si="13"/>
        <v/>
      </c>
      <c r="D190" s="93" t="str">
        <f t="shared" si="14"/>
        <v/>
      </c>
      <c r="E190" s="93" t="str">
        <f t="shared" si="15"/>
        <v/>
      </c>
      <c r="F190" s="93" t="str">
        <f t="shared" si="16"/>
        <v/>
      </c>
      <c r="G190" s="93" t="str">
        <f t="shared" si="17"/>
        <v/>
      </c>
      <c r="H190" s="112" t="str">
        <f>IF(AND(M190&gt;0,M190&lt;=STATS!$C$22),1,"")</f>
        <v/>
      </c>
      <c r="J190" s="34">
        <v>189</v>
      </c>
      <c r="K190">
        <v>45.44258</v>
      </c>
      <c r="L190">
        <v>-92.131590000000003</v>
      </c>
      <c r="M190" s="10">
        <v>17.5</v>
      </c>
      <c r="R190" s="17"/>
      <c r="S190" s="1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EZ190" s="109"/>
      <c r="FA190" s="109"/>
      <c r="FB190" s="109"/>
      <c r="FC190" s="109"/>
      <c r="FD190" s="109"/>
    </row>
    <row r="191" spans="2:160">
      <c r="B191" s="93">
        <f t="shared" si="12"/>
        <v>0</v>
      </c>
      <c r="C191" s="93" t="str">
        <f t="shared" si="13"/>
        <v/>
      </c>
      <c r="D191" s="93" t="str">
        <f t="shared" si="14"/>
        <v/>
      </c>
      <c r="E191" s="93" t="str">
        <f t="shared" si="15"/>
        <v/>
      </c>
      <c r="F191" s="93" t="str">
        <f t="shared" si="16"/>
        <v/>
      </c>
      <c r="G191" s="93" t="str">
        <f t="shared" si="17"/>
        <v/>
      </c>
      <c r="H191" s="112" t="str">
        <f>IF(AND(M191&gt;0,M191&lt;=STATS!$C$22),1,"")</f>
        <v/>
      </c>
      <c r="J191" s="34">
        <v>190</v>
      </c>
      <c r="K191">
        <v>45.442270000000001</v>
      </c>
      <c r="L191">
        <v>-92.13158</v>
      </c>
      <c r="M191" s="10">
        <v>11.5</v>
      </c>
      <c r="N191" s="10" t="s">
        <v>150</v>
      </c>
      <c r="O191" s="10" t="s">
        <v>166</v>
      </c>
      <c r="R191" s="17"/>
      <c r="S191" s="1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EZ191" s="109"/>
      <c r="FA191" s="109"/>
      <c r="FB191" s="109"/>
      <c r="FC191" s="109"/>
      <c r="FD191" s="109"/>
    </row>
    <row r="192" spans="2:160">
      <c r="B192" s="93">
        <f t="shared" si="12"/>
        <v>0</v>
      </c>
      <c r="C192" s="93" t="str">
        <f t="shared" si="13"/>
        <v/>
      </c>
      <c r="D192" s="93" t="str">
        <f t="shared" si="14"/>
        <v/>
      </c>
      <c r="E192" s="93" t="str">
        <f t="shared" si="15"/>
        <v/>
      </c>
      <c r="F192" s="93" t="str">
        <f t="shared" si="16"/>
        <v/>
      </c>
      <c r="G192" s="93" t="str">
        <f t="shared" si="17"/>
        <v/>
      </c>
      <c r="H192" s="112" t="str">
        <f>IF(AND(M192&gt;0,M192&lt;=STATS!$C$22),1,"")</f>
        <v/>
      </c>
      <c r="J192" s="34">
        <v>191</v>
      </c>
      <c r="K192">
        <v>45.441969999999998</v>
      </c>
      <c r="L192">
        <v>-92.131569999999996</v>
      </c>
      <c r="M192" s="10">
        <v>9</v>
      </c>
      <c r="N192" s="10" t="s">
        <v>150</v>
      </c>
      <c r="O192" s="10" t="s">
        <v>166</v>
      </c>
      <c r="R192" s="17"/>
      <c r="S192" s="1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EZ192" s="109"/>
      <c r="FA192" s="109"/>
      <c r="FB192" s="109"/>
      <c r="FC192" s="109"/>
      <c r="FD192" s="109"/>
    </row>
    <row r="193" spans="2:160">
      <c r="B193" s="93">
        <f t="shared" si="12"/>
        <v>0</v>
      </c>
      <c r="C193" s="93" t="str">
        <f t="shared" si="13"/>
        <v/>
      </c>
      <c r="D193" s="93" t="str">
        <f t="shared" si="14"/>
        <v/>
      </c>
      <c r="E193" s="93" t="str">
        <f t="shared" si="15"/>
        <v/>
      </c>
      <c r="F193" s="93" t="str">
        <f t="shared" si="16"/>
        <v/>
      </c>
      <c r="G193" s="93" t="str">
        <f t="shared" si="17"/>
        <v/>
      </c>
      <c r="H193" s="112" t="str">
        <f>IF(AND(M193&gt;0,M193&lt;=STATS!$C$22),1,"")</f>
        <v/>
      </c>
      <c r="J193" s="34">
        <v>192</v>
      </c>
      <c r="K193">
        <v>45.441659999999999</v>
      </c>
      <c r="L193">
        <v>-92.131550000000004</v>
      </c>
      <c r="M193" s="10">
        <v>6.5</v>
      </c>
      <c r="N193" s="10" t="s">
        <v>151</v>
      </c>
      <c r="O193" s="10" t="s">
        <v>166</v>
      </c>
      <c r="R193" s="17"/>
      <c r="S193" s="1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EZ193" s="109"/>
      <c r="FA193" s="109"/>
      <c r="FB193" s="109"/>
      <c r="FC193" s="109"/>
      <c r="FD193" s="109"/>
    </row>
    <row r="194" spans="2:160">
      <c r="B194" s="93">
        <f t="shared" ref="B194:B257" si="18">COUNT(R194:EY194,FE194:FM194)</f>
        <v>0</v>
      </c>
      <c r="C194" s="93" t="str">
        <f t="shared" ref="C194:C257" si="19">IF(COUNT(R194:EY194,FE194:FM194)&gt;0,COUNT(R194:EY194,FE194:FM194),"")</f>
        <v/>
      </c>
      <c r="D194" s="93" t="str">
        <f t="shared" ref="D194:D257" si="20">IF(COUNT(T194:BJ194,BL194:BT194,BV194:CB194,CD194:EY194,FE194:FM194)&gt;0,COUNT(T194:BJ194,BL194:BT194,BV194:CB194,CD194:EY194,FE194:FM194),"")</f>
        <v/>
      </c>
      <c r="E194" s="93" t="str">
        <f t="shared" ref="E194:E257" si="21">IF(H194=1,COUNT(R194:EY194,FE194:FM194),"")</f>
        <v/>
      </c>
      <c r="F194" s="93" t="str">
        <f t="shared" ref="F194:F257" si="22">IF(H194=1,COUNT(T194:BJ194,BL194:BT194,BV194:CB194,CD194:EY194,FE194:FM194),"")</f>
        <v/>
      </c>
      <c r="G194" s="93" t="str">
        <f t="shared" ref="G194:G257" si="23">IF($B194&gt;=1,$M194,"")</f>
        <v/>
      </c>
      <c r="H194" s="112" t="str">
        <f>IF(AND(M194&gt;0,M194&lt;=STATS!$C$22),1,"")</f>
        <v/>
      </c>
      <c r="J194" s="34">
        <v>193</v>
      </c>
      <c r="K194">
        <v>45.448090000000001</v>
      </c>
      <c r="L194">
        <v>-92.131360000000001</v>
      </c>
      <c r="M194" s="10">
        <v>8</v>
      </c>
      <c r="N194" s="10" t="s">
        <v>152</v>
      </c>
      <c r="O194" s="10" t="s">
        <v>166</v>
      </c>
      <c r="R194" s="17"/>
      <c r="S194" s="1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EZ194" s="109"/>
      <c r="FA194" s="109"/>
      <c r="FB194" s="109"/>
      <c r="FC194" s="109"/>
      <c r="FD194" s="109"/>
    </row>
    <row r="195" spans="2:160">
      <c r="B195" s="93">
        <f t="shared" si="18"/>
        <v>0</v>
      </c>
      <c r="C195" s="93" t="str">
        <f t="shared" si="19"/>
        <v/>
      </c>
      <c r="D195" s="93" t="str">
        <f t="shared" si="20"/>
        <v/>
      </c>
      <c r="E195" s="93" t="str">
        <f t="shared" si="21"/>
        <v/>
      </c>
      <c r="F195" s="93" t="str">
        <f t="shared" si="22"/>
        <v/>
      </c>
      <c r="G195" s="93" t="str">
        <f t="shared" si="23"/>
        <v/>
      </c>
      <c r="H195" s="112" t="str">
        <f>IF(AND(M195&gt;0,M195&lt;=STATS!$C$22),1,"")</f>
        <v/>
      </c>
      <c r="J195" s="34">
        <v>194</v>
      </c>
      <c r="K195">
        <v>45.447789999999998</v>
      </c>
      <c r="L195">
        <v>-92.131349999999998</v>
      </c>
      <c r="M195" s="10">
        <v>11.5</v>
      </c>
      <c r="N195" s="10" t="s">
        <v>150</v>
      </c>
      <c r="O195" s="10" t="s">
        <v>166</v>
      </c>
      <c r="R195" s="17"/>
      <c r="S195" s="1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EZ195" s="109"/>
      <c r="FA195" s="109"/>
      <c r="FB195" s="109"/>
      <c r="FC195" s="109"/>
      <c r="FD195" s="109"/>
    </row>
    <row r="196" spans="2:160">
      <c r="B196" s="93">
        <f t="shared" si="18"/>
        <v>0</v>
      </c>
      <c r="C196" s="93" t="str">
        <f t="shared" si="19"/>
        <v/>
      </c>
      <c r="D196" s="93" t="str">
        <f t="shared" si="20"/>
        <v/>
      </c>
      <c r="E196" s="93" t="str">
        <f t="shared" si="21"/>
        <v/>
      </c>
      <c r="F196" s="93" t="str">
        <f t="shared" si="22"/>
        <v/>
      </c>
      <c r="G196" s="93" t="str">
        <f t="shared" si="23"/>
        <v/>
      </c>
      <c r="H196" s="112" t="str">
        <f>IF(AND(M196&gt;0,M196&lt;=STATS!$C$22),1,"")</f>
        <v/>
      </c>
      <c r="J196" s="34">
        <v>195</v>
      </c>
      <c r="K196">
        <v>45.447479999999999</v>
      </c>
      <c r="L196">
        <v>-92.131339999999994</v>
      </c>
      <c r="R196" s="17"/>
      <c r="S196" s="1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EZ196" s="109"/>
      <c r="FA196" s="109"/>
      <c r="FB196" s="109"/>
      <c r="FC196" s="109"/>
      <c r="FD196" s="109"/>
    </row>
    <row r="197" spans="2:160">
      <c r="B197" s="93">
        <f t="shared" si="18"/>
        <v>0</v>
      </c>
      <c r="C197" s="93" t="str">
        <f t="shared" si="19"/>
        <v/>
      </c>
      <c r="D197" s="93" t="str">
        <f t="shared" si="20"/>
        <v/>
      </c>
      <c r="E197" s="93" t="str">
        <f t="shared" si="21"/>
        <v/>
      </c>
      <c r="F197" s="93" t="str">
        <f t="shared" si="22"/>
        <v/>
      </c>
      <c r="G197" s="93" t="str">
        <f t="shared" si="23"/>
        <v/>
      </c>
      <c r="H197" s="112" t="str">
        <f>IF(AND(M197&gt;0,M197&lt;=STATS!$C$22),1,"")</f>
        <v/>
      </c>
      <c r="J197" s="34">
        <v>196</v>
      </c>
      <c r="K197">
        <v>45.447180000000003</v>
      </c>
      <c r="L197">
        <v>-92.131330000000005</v>
      </c>
      <c r="R197" s="17"/>
      <c r="S197" s="1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EZ197" s="109"/>
      <c r="FA197" s="109"/>
      <c r="FB197" s="109"/>
      <c r="FC197" s="109"/>
      <c r="FD197" s="109"/>
    </row>
    <row r="198" spans="2:160">
      <c r="B198" s="93">
        <f t="shared" si="18"/>
        <v>0</v>
      </c>
      <c r="C198" s="93" t="str">
        <f t="shared" si="19"/>
        <v/>
      </c>
      <c r="D198" s="93" t="str">
        <f t="shared" si="20"/>
        <v/>
      </c>
      <c r="E198" s="93" t="str">
        <f t="shared" si="21"/>
        <v/>
      </c>
      <c r="F198" s="93" t="str">
        <f t="shared" si="22"/>
        <v/>
      </c>
      <c r="G198" s="93" t="str">
        <f t="shared" si="23"/>
        <v/>
      </c>
      <c r="H198" s="112" t="str">
        <f>IF(AND(M198&gt;0,M198&lt;=STATS!$C$22),1,"")</f>
        <v/>
      </c>
      <c r="J198" s="34">
        <v>197</v>
      </c>
      <c r="K198">
        <v>45.446869999999997</v>
      </c>
      <c r="L198">
        <v>-92.131320000000002</v>
      </c>
      <c r="R198" s="17"/>
      <c r="S198" s="1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EZ198" s="109"/>
      <c r="FA198" s="109"/>
      <c r="FB198" s="109"/>
      <c r="FC198" s="109"/>
      <c r="FD198" s="109"/>
    </row>
    <row r="199" spans="2:160">
      <c r="B199" s="93">
        <f t="shared" si="18"/>
        <v>0</v>
      </c>
      <c r="C199" s="93" t="str">
        <f t="shared" si="19"/>
        <v/>
      </c>
      <c r="D199" s="93" t="str">
        <f t="shared" si="20"/>
        <v/>
      </c>
      <c r="E199" s="93" t="str">
        <f t="shared" si="21"/>
        <v/>
      </c>
      <c r="F199" s="93" t="str">
        <f t="shared" si="22"/>
        <v/>
      </c>
      <c r="G199" s="93" t="str">
        <f t="shared" si="23"/>
        <v/>
      </c>
      <c r="H199" s="112" t="str">
        <f>IF(AND(M199&gt;0,M199&lt;=STATS!$C$22),1,"")</f>
        <v/>
      </c>
      <c r="J199" s="34">
        <v>198</v>
      </c>
      <c r="K199">
        <v>45.446559999999998</v>
      </c>
      <c r="L199">
        <v>-92.131299999999996</v>
      </c>
      <c r="R199" s="17"/>
      <c r="S199" s="1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EZ199" s="109"/>
      <c r="FA199" s="109"/>
      <c r="FB199" s="109"/>
      <c r="FC199" s="109"/>
      <c r="FD199" s="109"/>
    </row>
    <row r="200" spans="2:160">
      <c r="B200" s="93">
        <f t="shared" si="18"/>
        <v>0</v>
      </c>
      <c r="C200" s="93" t="str">
        <f t="shared" si="19"/>
        <v/>
      </c>
      <c r="D200" s="93" t="str">
        <f t="shared" si="20"/>
        <v/>
      </c>
      <c r="E200" s="93" t="str">
        <f t="shared" si="21"/>
        <v/>
      </c>
      <c r="F200" s="93" t="str">
        <f t="shared" si="22"/>
        <v/>
      </c>
      <c r="G200" s="93" t="str">
        <f t="shared" si="23"/>
        <v/>
      </c>
      <c r="H200" s="112" t="str">
        <f>IF(AND(M200&gt;0,M200&lt;=STATS!$C$22),1,"")</f>
        <v/>
      </c>
      <c r="J200" s="34">
        <v>199</v>
      </c>
      <c r="K200">
        <v>45.446260000000002</v>
      </c>
      <c r="L200">
        <v>-92.131290000000007</v>
      </c>
      <c r="R200" s="17"/>
      <c r="S200" s="1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EZ200" s="109"/>
      <c r="FA200" s="109"/>
      <c r="FB200" s="109"/>
      <c r="FC200" s="109"/>
      <c r="FD200" s="109"/>
    </row>
    <row r="201" spans="2:160">
      <c r="B201" s="93">
        <f t="shared" si="18"/>
        <v>0</v>
      </c>
      <c r="C201" s="93" t="str">
        <f t="shared" si="19"/>
        <v/>
      </c>
      <c r="D201" s="93" t="str">
        <f t="shared" si="20"/>
        <v/>
      </c>
      <c r="E201" s="93" t="str">
        <f t="shared" si="21"/>
        <v/>
      </c>
      <c r="F201" s="93" t="str">
        <f t="shared" si="22"/>
        <v/>
      </c>
      <c r="G201" s="93" t="str">
        <f t="shared" si="23"/>
        <v/>
      </c>
      <c r="H201" s="112" t="str">
        <f>IF(AND(M201&gt;0,M201&lt;=STATS!$C$22),1,"")</f>
        <v/>
      </c>
      <c r="J201" s="34">
        <v>200</v>
      </c>
      <c r="K201">
        <v>45.445950000000003</v>
      </c>
      <c r="L201">
        <v>-92.131280000000004</v>
      </c>
      <c r="R201" s="17"/>
      <c r="S201" s="1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EZ201" s="109"/>
      <c r="FA201" s="109"/>
      <c r="FB201" s="109"/>
      <c r="FC201" s="109"/>
      <c r="FD201" s="109"/>
    </row>
    <row r="202" spans="2:160">
      <c r="B202" s="93">
        <f t="shared" si="18"/>
        <v>0</v>
      </c>
      <c r="C202" s="93" t="str">
        <f t="shared" si="19"/>
        <v/>
      </c>
      <c r="D202" s="93" t="str">
        <f t="shared" si="20"/>
        <v/>
      </c>
      <c r="E202" s="93" t="str">
        <f t="shared" si="21"/>
        <v/>
      </c>
      <c r="F202" s="93" t="str">
        <f t="shared" si="22"/>
        <v/>
      </c>
      <c r="G202" s="93" t="str">
        <f t="shared" si="23"/>
        <v/>
      </c>
      <c r="H202" s="112" t="str">
        <f>IF(AND(M202&gt;0,M202&lt;=STATS!$C$22),1,"")</f>
        <v/>
      </c>
      <c r="J202" s="34">
        <v>201</v>
      </c>
      <c r="K202">
        <v>45.445650000000001</v>
      </c>
      <c r="L202">
        <v>-92.131270000000001</v>
      </c>
      <c r="R202" s="17"/>
      <c r="S202" s="1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EZ202" s="109"/>
      <c r="FA202" s="109"/>
      <c r="FB202" s="109"/>
      <c r="FC202" s="109"/>
      <c r="FD202" s="109"/>
    </row>
    <row r="203" spans="2:160">
      <c r="B203" s="93">
        <f t="shared" si="18"/>
        <v>0</v>
      </c>
      <c r="C203" s="93" t="str">
        <f t="shared" si="19"/>
        <v/>
      </c>
      <c r="D203" s="93" t="str">
        <f t="shared" si="20"/>
        <v/>
      </c>
      <c r="E203" s="93" t="str">
        <f t="shared" si="21"/>
        <v/>
      </c>
      <c r="F203" s="93" t="str">
        <f t="shared" si="22"/>
        <v/>
      </c>
      <c r="G203" s="93" t="str">
        <f t="shared" si="23"/>
        <v/>
      </c>
      <c r="H203" s="112" t="str">
        <f>IF(AND(M203&gt;0,M203&lt;=STATS!$C$22),1,"")</f>
        <v/>
      </c>
      <c r="J203" s="34">
        <v>202</v>
      </c>
      <c r="K203">
        <v>45.445340000000002</v>
      </c>
      <c r="L203">
        <v>-92.131259999999997</v>
      </c>
      <c r="R203" s="17"/>
      <c r="S203" s="1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EZ203" s="109"/>
      <c r="FA203" s="109"/>
      <c r="FB203" s="109"/>
      <c r="FC203" s="109"/>
      <c r="FD203" s="109"/>
    </row>
    <row r="204" spans="2:160">
      <c r="B204" s="93">
        <f t="shared" si="18"/>
        <v>0</v>
      </c>
      <c r="C204" s="93" t="str">
        <f t="shared" si="19"/>
        <v/>
      </c>
      <c r="D204" s="93" t="str">
        <f t="shared" si="20"/>
        <v/>
      </c>
      <c r="E204" s="93" t="str">
        <f t="shared" si="21"/>
        <v/>
      </c>
      <c r="F204" s="93" t="str">
        <f t="shared" si="22"/>
        <v/>
      </c>
      <c r="G204" s="93" t="str">
        <f t="shared" si="23"/>
        <v/>
      </c>
      <c r="H204" s="112" t="str">
        <f>IF(AND(M204&gt;0,M204&lt;=STATS!$C$22),1,"")</f>
        <v/>
      </c>
      <c r="J204" s="34">
        <v>203</v>
      </c>
      <c r="K204">
        <v>45.445039999999999</v>
      </c>
      <c r="L204">
        <v>-92.131249999999994</v>
      </c>
      <c r="R204" s="17"/>
      <c r="S204" s="1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EZ204" s="109"/>
      <c r="FA204" s="109"/>
      <c r="FB204" s="109"/>
      <c r="FC204" s="109"/>
      <c r="FD204" s="109"/>
    </row>
    <row r="205" spans="2:160">
      <c r="B205" s="93">
        <f t="shared" si="18"/>
        <v>0</v>
      </c>
      <c r="C205" s="93" t="str">
        <f t="shared" si="19"/>
        <v/>
      </c>
      <c r="D205" s="93" t="str">
        <f t="shared" si="20"/>
        <v/>
      </c>
      <c r="E205" s="93" t="str">
        <f t="shared" si="21"/>
        <v/>
      </c>
      <c r="F205" s="93" t="str">
        <f t="shared" si="22"/>
        <v/>
      </c>
      <c r="G205" s="93" t="str">
        <f t="shared" si="23"/>
        <v/>
      </c>
      <c r="H205" s="112" t="str">
        <f>IF(AND(M205&gt;0,M205&lt;=STATS!$C$22),1,"")</f>
        <v/>
      </c>
      <c r="J205" s="34">
        <v>204</v>
      </c>
      <c r="K205">
        <v>45.44473</v>
      </c>
      <c r="L205">
        <v>-92.131240000000005</v>
      </c>
      <c r="P205" s="122"/>
      <c r="R205" s="17"/>
      <c r="S205" s="1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EZ205" s="109"/>
      <c r="FA205" s="109"/>
      <c r="FB205" s="109"/>
      <c r="FC205" s="109"/>
      <c r="FD205" s="109"/>
    </row>
    <row r="206" spans="2:160">
      <c r="B206" s="93">
        <f t="shared" si="18"/>
        <v>0</v>
      </c>
      <c r="C206" s="93" t="str">
        <f t="shared" si="19"/>
        <v/>
      </c>
      <c r="D206" s="93" t="str">
        <f t="shared" si="20"/>
        <v/>
      </c>
      <c r="E206" s="93" t="str">
        <f t="shared" si="21"/>
        <v/>
      </c>
      <c r="F206" s="93" t="str">
        <f t="shared" si="22"/>
        <v/>
      </c>
      <c r="G206" s="93" t="str">
        <f t="shared" si="23"/>
        <v/>
      </c>
      <c r="H206" s="112" t="str">
        <f>IF(AND(M206&gt;0,M206&lt;=STATS!$C$22),1,"")</f>
        <v/>
      </c>
      <c r="J206" s="34">
        <v>205</v>
      </c>
      <c r="K206">
        <v>45.444420000000001</v>
      </c>
      <c r="L206">
        <v>-92.131219999999999</v>
      </c>
      <c r="M206" s="10">
        <v>17</v>
      </c>
      <c r="N206" s="10" t="s">
        <v>152</v>
      </c>
      <c r="R206" s="17"/>
      <c r="S206" s="1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EZ206" s="109"/>
      <c r="FA206" s="109"/>
      <c r="FB206" s="109"/>
      <c r="FC206" s="109"/>
      <c r="FD206" s="109"/>
    </row>
    <row r="207" spans="2:160">
      <c r="B207" s="93">
        <f t="shared" si="18"/>
        <v>0</v>
      </c>
      <c r="C207" s="93" t="str">
        <f t="shared" si="19"/>
        <v/>
      </c>
      <c r="D207" s="93" t="str">
        <f t="shared" si="20"/>
        <v/>
      </c>
      <c r="E207" s="93" t="str">
        <f t="shared" si="21"/>
        <v/>
      </c>
      <c r="F207" s="93" t="str">
        <f t="shared" si="22"/>
        <v/>
      </c>
      <c r="G207" s="93" t="str">
        <f t="shared" si="23"/>
        <v/>
      </c>
      <c r="H207" s="112" t="str">
        <f>IF(AND(M207&gt;0,M207&lt;=STATS!$C$22),1,"")</f>
        <v/>
      </c>
      <c r="J207" s="34">
        <v>206</v>
      </c>
      <c r="K207">
        <v>45.444119999999998</v>
      </c>
      <c r="L207">
        <v>-92.131209999999996</v>
      </c>
      <c r="M207" s="10">
        <v>14</v>
      </c>
      <c r="N207" s="10" t="s">
        <v>151</v>
      </c>
      <c r="O207" s="10" t="s">
        <v>166</v>
      </c>
      <c r="R207" s="17"/>
      <c r="S207" s="1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EZ207" s="109"/>
      <c r="FA207" s="109"/>
      <c r="FB207" s="109"/>
      <c r="FC207" s="109"/>
      <c r="FD207" s="109"/>
    </row>
    <row r="208" spans="2:160">
      <c r="B208" s="93">
        <f t="shared" si="18"/>
        <v>0</v>
      </c>
      <c r="C208" s="93" t="str">
        <f t="shared" si="19"/>
        <v/>
      </c>
      <c r="D208" s="93" t="str">
        <f t="shared" si="20"/>
        <v/>
      </c>
      <c r="E208" s="93" t="str">
        <f t="shared" si="21"/>
        <v/>
      </c>
      <c r="F208" s="93" t="str">
        <f t="shared" si="22"/>
        <v/>
      </c>
      <c r="G208" s="93" t="str">
        <f t="shared" si="23"/>
        <v/>
      </c>
      <c r="H208" s="112" t="str">
        <f>IF(AND(M208&gt;0,M208&lt;=STATS!$C$22),1,"")</f>
        <v/>
      </c>
      <c r="J208" s="34">
        <v>207</v>
      </c>
      <c r="K208">
        <v>45.443809999999999</v>
      </c>
      <c r="L208">
        <v>-92.131200000000007</v>
      </c>
      <c r="M208" s="10">
        <v>21</v>
      </c>
      <c r="P208" s="123"/>
      <c r="R208" s="17"/>
      <c r="S208" s="1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EZ208" s="109"/>
      <c r="FA208" s="109"/>
      <c r="FB208" s="109"/>
      <c r="FC208" s="109"/>
      <c r="FD208" s="109"/>
    </row>
    <row r="209" spans="2:160">
      <c r="B209" s="93">
        <f t="shared" si="18"/>
        <v>0</v>
      </c>
      <c r="C209" s="93" t="str">
        <f t="shared" si="19"/>
        <v/>
      </c>
      <c r="D209" s="93" t="str">
        <f t="shared" si="20"/>
        <v/>
      </c>
      <c r="E209" s="93" t="str">
        <f t="shared" si="21"/>
        <v/>
      </c>
      <c r="F209" s="93" t="str">
        <f t="shared" si="22"/>
        <v/>
      </c>
      <c r="G209" s="93" t="str">
        <f t="shared" si="23"/>
        <v/>
      </c>
      <c r="H209" s="112" t="str">
        <f>IF(AND(M209&gt;0,M209&lt;=STATS!$C$22),1,"")</f>
        <v/>
      </c>
      <c r="J209" s="34">
        <v>208</v>
      </c>
      <c r="K209">
        <v>45.443510000000003</v>
      </c>
      <c r="L209">
        <v>-92.131190000000004</v>
      </c>
      <c r="M209" s="10">
        <v>24.5</v>
      </c>
      <c r="R209" s="17"/>
      <c r="S209" s="17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EZ209" s="109"/>
      <c r="FA209" s="109"/>
      <c r="FB209" s="109"/>
      <c r="FC209" s="109"/>
      <c r="FD209" s="109"/>
    </row>
    <row r="210" spans="2:160">
      <c r="B210" s="93">
        <f t="shared" si="18"/>
        <v>0</v>
      </c>
      <c r="C210" s="93" t="str">
        <f t="shared" si="19"/>
        <v/>
      </c>
      <c r="D210" s="93" t="str">
        <f t="shared" si="20"/>
        <v/>
      </c>
      <c r="E210" s="93" t="str">
        <f t="shared" si="21"/>
        <v/>
      </c>
      <c r="F210" s="93" t="str">
        <f t="shared" si="22"/>
        <v/>
      </c>
      <c r="G210" s="93" t="str">
        <f t="shared" si="23"/>
        <v/>
      </c>
      <c r="H210" s="112" t="str">
        <f>IF(AND(M210&gt;0,M210&lt;=STATS!$C$22),1,"")</f>
        <v/>
      </c>
      <c r="J210" s="34">
        <v>209</v>
      </c>
      <c r="K210">
        <v>45.443199999999997</v>
      </c>
      <c r="L210">
        <v>-92.131180000000001</v>
      </c>
      <c r="M210" s="10">
        <v>24.5</v>
      </c>
      <c r="R210" s="17"/>
      <c r="S210" s="17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EZ210" s="109"/>
      <c r="FA210" s="109"/>
      <c r="FB210" s="109"/>
      <c r="FC210" s="109"/>
      <c r="FD210" s="109"/>
    </row>
    <row r="211" spans="2:160">
      <c r="B211" s="93">
        <f t="shared" si="18"/>
        <v>0</v>
      </c>
      <c r="C211" s="93" t="str">
        <f t="shared" si="19"/>
        <v/>
      </c>
      <c r="D211" s="93" t="str">
        <f t="shared" si="20"/>
        <v/>
      </c>
      <c r="E211" s="93" t="str">
        <f t="shared" si="21"/>
        <v/>
      </c>
      <c r="F211" s="93" t="str">
        <f t="shared" si="22"/>
        <v/>
      </c>
      <c r="G211" s="93" t="str">
        <f t="shared" si="23"/>
        <v/>
      </c>
      <c r="H211" s="112" t="str">
        <f>IF(AND(M211&gt;0,M211&lt;=STATS!$C$22),1,"")</f>
        <v/>
      </c>
      <c r="J211" s="34">
        <v>210</v>
      </c>
      <c r="K211">
        <v>45.442889999999998</v>
      </c>
      <c r="L211">
        <v>-92.131169999999997</v>
      </c>
      <c r="M211" s="10">
        <v>22.5</v>
      </c>
      <c r="R211" s="17"/>
      <c r="S211" s="17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EZ211" s="109"/>
      <c r="FA211" s="109"/>
      <c r="FB211" s="109"/>
      <c r="FC211" s="109"/>
      <c r="FD211" s="109"/>
    </row>
    <row r="212" spans="2:160">
      <c r="B212" s="93">
        <f t="shared" si="18"/>
        <v>0</v>
      </c>
      <c r="C212" s="93" t="str">
        <f t="shared" si="19"/>
        <v/>
      </c>
      <c r="D212" s="93" t="str">
        <f t="shared" si="20"/>
        <v/>
      </c>
      <c r="E212" s="93" t="str">
        <f t="shared" si="21"/>
        <v/>
      </c>
      <c r="F212" s="93" t="str">
        <f t="shared" si="22"/>
        <v/>
      </c>
      <c r="G212" s="93" t="str">
        <f t="shared" si="23"/>
        <v/>
      </c>
      <c r="H212" s="112" t="str">
        <f>IF(AND(M212&gt;0,M212&lt;=STATS!$C$22),1,"")</f>
        <v/>
      </c>
      <c r="J212" s="34">
        <v>211</v>
      </c>
      <c r="K212">
        <v>45.442590000000003</v>
      </c>
      <c r="L212">
        <v>-92.131150000000005</v>
      </c>
      <c r="M212" s="10">
        <v>19</v>
      </c>
      <c r="R212" s="17"/>
      <c r="S212" s="17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EZ212" s="109"/>
      <c r="FA212" s="109"/>
      <c r="FB212" s="109"/>
      <c r="FC212" s="109"/>
      <c r="FD212" s="109"/>
    </row>
    <row r="213" spans="2:160">
      <c r="B213" s="93">
        <f t="shared" si="18"/>
        <v>0</v>
      </c>
      <c r="C213" s="93" t="str">
        <f t="shared" si="19"/>
        <v/>
      </c>
      <c r="D213" s="93" t="str">
        <f t="shared" si="20"/>
        <v/>
      </c>
      <c r="E213" s="93" t="str">
        <f t="shared" si="21"/>
        <v/>
      </c>
      <c r="F213" s="93" t="str">
        <f t="shared" si="22"/>
        <v/>
      </c>
      <c r="G213" s="93" t="str">
        <f t="shared" si="23"/>
        <v/>
      </c>
      <c r="H213" s="112" t="str">
        <f>IF(AND(M213&gt;0,M213&lt;=STATS!$C$22),1,"")</f>
        <v/>
      </c>
      <c r="J213" s="34">
        <v>212</v>
      </c>
      <c r="K213">
        <v>45.442279999999997</v>
      </c>
      <c r="L213">
        <v>-92.131140000000002</v>
      </c>
      <c r="M213" s="10">
        <v>12</v>
      </c>
      <c r="N213" s="10" t="s">
        <v>150</v>
      </c>
      <c r="O213" s="10" t="s">
        <v>166</v>
      </c>
      <c r="R213" s="17"/>
      <c r="S213" s="17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EZ213" s="109"/>
      <c r="FA213" s="109"/>
      <c r="FB213" s="109"/>
      <c r="FC213" s="109"/>
      <c r="FD213" s="109"/>
    </row>
    <row r="214" spans="2:160">
      <c r="B214" s="93">
        <f t="shared" si="18"/>
        <v>0</v>
      </c>
      <c r="C214" s="93" t="str">
        <f t="shared" si="19"/>
        <v/>
      </c>
      <c r="D214" s="93" t="str">
        <f t="shared" si="20"/>
        <v/>
      </c>
      <c r="E214" s="93" t="str">
        <f t="shared" si="21"/>
        <v/>
      </c>
      <c r="F214" s="93" t="str">
        <f t="shared" si="22"/>
        <v/>
      </c>
      <c r="G214" s="93" t="str">
        <f t="shared" si="23"/>
        <v/>
      </c>
      <c r="H214" s="112" t="str">
        <f>IF(AND(M214&gt;0,M214&lt;=STATS!$C$22),1,"")</f>
        <v/>
      </c>
      <c r="J214" s="34">
        <v>213</v>
      </c>
      <c r="K214">
        <v>45.441980000000001</v>
      </c>
      <c r="L214">
        <v>-92.131129999999999</v>
      </c>
      <c r="M214" s="10">
        <v>9.5</v>
      </c>
      <c r="N214" s="10" t="s">
        <v>150</v>
      </c>
      <c r="O214" s="10" t="s">
        <v>166</v>
      </c>
      <c r="R214" s="17"/>
      <c r="S214" s="17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EZ214" s="109"/>
      <c r="FA214" s="109"/>
      <c r="FB214" s="109"/>
      <c r="FC214" s="109"/>
      <c r="FD214" s="109"/>
    </row>
    <row r="215" spans="2:160">
      <c r="B215" s="93">
        <f t="shared" si="18"/>
        <v>0</v>
      </c>
      <c r="C215" s="93" t="str">
        <f t="shared" si="19"/>
        <v/>
      </c>
      <c r="D215" s="93" t="str">
        <f t="shared" si="20"/>
        <v/>
      </c>
      <c r="E215" s="93" t="str">
        <f t="shared" si="21"/>
        <v/>
      </c>
      <c r="F215" s="93" t="str">
        <f t="shared" si="22"/>
        <v/>
      </c>
      <c r="G215" s="93" t="str">
        <f t="shared" si="23"/>
        <v/>
      </c>
      <c r="H215" s="112" t="str">
        <f>IF(AND(M215&gt;0,M215&lt;=STATS!$C$22),1,"")</f>
        <v/>
      </c>
      <c r="J215" s="34">
        <v>214</v>
      </c>
      <c r="K215">
        <v>45.441670000000002</v>
      </c>
      <c r="L215">
        <v>-92.131119999999996</v>
      </c>
      <c r="M215" s="10">
        <v>7</v>
      </c>
      <c r="N215" s="10" t="s">
        <v>150</v>
      </c>
      <c r="O215" s="10" t="s">
        <v>166</v>
      </c>
      <c r="R215" s="17"/>
      <c r="S215" s="17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EZ215" s="109"/>
      <c r="FA215" s="109"/>
      <c r="FB215" s="109"/>
      <c r="FC215" s="109"/>
      <c r="FD215" s="109"/>
    </row>
    <row r="216" spans="2:160">
      <c r="B216" s="93">
        <f t="shared" si="18"/>
        <v>0</v>
      </c>
      <c r="C216" s="93" t="str">
        <f t="shared" si="19"/>
        <v/>
      </c>
      <c r="D216" s="93" t="str">
        <f t="shared" si="20"/>
        <v/>
      </c>
      <c r="E216" s="93" t="str">
        <f t="shared" si="21"/>
        <v/>
      </c>
      <c r="F216" s="93" t="str">
        <f t="shared" si="22"/>
        <v/>
      </c>
      <c r="G216" s="93" t="str">
        <f t="shared" si="23"/>
        <v/>
      </c>
      <c r="H216" s="112" t="str">
        <f>IF(AND(M216&gt;0,M216&lt;=STATS!$C$22),1,"")</f>
        <v/>
      </c>
      <c r="J216" s="34">
        <v>215</v>
      </c>
      <c r="K216">
        <v>45.448410000000003</v>
      </c>
      <c r="L216">
        <v>-92.130939999999995</v>
      </c>
      <c r="M216" s="10">
        <v>6.5</v>
      </c>
      <c r="N216" s="10" t="s">
        <v>151</v>
      </c>
      <c r="O216" s="10" t="s">
        <v>166</v>
      </c>
      <c r="R216" s="17"/>
      <c r="S216" s="17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EZ216" s="109"/>
      <c r="FA216" s="109"/>
      <c r="FB216" s="109"/>
      <c r="FC216" s="109"/>
      <c r="FD216" s="109"/>
    </row>
    <row r="217" spans="2:160">
      <c r="B217" s="93">
        <f t="shared" si="18"/>
        <v>0</v>
      </c>
      <c r="C217" s="93" t="str">
        <f t="shared" si="19"/>
        <v/>
      </c>
      <c r="D217" s="93" t="str">
        <f t="shared" si="20"/>
        <v/>
      </c>
      <c r="E217" s="93" t="str">
        <f t="shared" si="21"/>
        <v/>
      </c>
      <c r="F217" s="93" t="str">
        <f t="shared" si="22"/>
        <v/>
      </c>
      <c r="G217" s="93" t="str">
        <f t="shared" si="23"/>
        <v/>
      </c>
      <c r="H217" s="112" t="str">
        <f>IF(AND(M217&gt;0,M217&lt;=STATS!$C$22),1,"")</f>
        <v/>
      </c>
      <c r="J217" s="34">
        <v>216</v>
      </c>
      <c r="K217">
        <v>45.448099999999997</v>
      </c>
      <c r="L217">
        <v>-92.130930000000006</v>
      </c>
      <c r="M217" s="10">
        <v>13</v>
      </c>
      <c r="N217" s="10" t="s">
        <v>150</v>
      </c>
      <c r="O217" s="10" t="s">
        <v>166</v>
      </c>
      <c r="R217" s="17"/>
      <c r="S217" s="1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EZ217" s="109"/>
      <c r="FA217" s="109"/>
      <c r="FB217" s="109"/>
      <c r="FC217" s="109"/>
      <c r="FD217" s="109"/>
    </row>
    <row r="218" spans="2:160">
      <c r="B218" s="93">
        <f t="shared" si="18"/>
        <v>0</v>
      </c>
      <c r="C218" s="93" t="str">
        <f t="shared" si="19"/>
        <v/>
      </c>
      <c r="D218" s="93" t="str">
        <f t="shared" si="20"/>
        <v/>
      </c>
      <c r="E218" s="93" t="str">
        <f t="shared" si="21"/>
        <v/>
      </c>
      <c r="F218" s="93" t="str">
        <f t="shared" si="22"/>
        <v/>
      </c>
      <c r="G218" s="93" t="str">
        <f t="shared" si="23"/>
        <v/>
      </c>
      <c r="H218" s="112" t="str">
        <f>IF(AND(M218&gt;0,M218&lt;=STATS!$C$22),1,"")</f>
        <v/>
      </c>
      <c r="J218" s="34">
        <v>217</v>
      </c>
      <c r="K218">
        <v>45.447800000000001</v>
      </c>
      <c r="L218">
        <v>-92.130920000000003</v>
      </c>
      <c r="R218" s="17"/>
      <c r="S218" s="17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EZ218" s="109"/>
      <c r="FA218" s="109"/>
      <c r="FB218" s="109"/>
      <c r="FC218" s="109"/>
      <c r="FD218" s="109"/>
    </row>
    <row r="219" spans="2:160">
      <c r="B219" s="93">
        <f t="shared" si="18"/>
        <v>0</v>
      </c>
      <c r="C219" s="93" t="str">
        <f t="shared" si="19"/>
        <v/>
      </c>
      <c r="D219" s="93" t="str">
        <f t="shared" si="20"/>
        <v/>
      </c>
      <c r="E219" s="93" t="str">
        <f t="shared" si="21"/>
        <v/>
      </c>
      <c r="F219" s="93" t="str">
        <f t="shared" si="22"/>
        <v/>
      </c>
      <c r="G219" s="93" t="str">
        <f t="shared" si="23"/>
        <v/>
      </c>
      <c r="H219" s="112" t="str">
        <f>IF(AND(M219&gt;0,M219&lt;=STATS!$C$22),1,"")</f>
        <v/>
      </c>
      <c r="J219" s="34">
        <v>218</v>
      </c>
      <c r="K219">
        <v>45.447490000000002</v>
      </c>
      <c r="L219">
        <v>-92.130899999999997</v>
      </c>
      <c r="R219" s="17"/>
      <c r="S219" s="17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EZ219" s="109"/>
      <c r="FA219" s="109"/>
      <c r="FB219" s="109"/>
      <c r="FC219" s="109"/>
      <c r="FD219" s="109"/>
    </row>
    <row r="220" spans="2:160">
      <c r="B220" s="93">
        <f t="shared" si="18"/>
        <v>0</v>
      </c>
      <c r="C220" s="93" t="str">
        <f t="shared" si="19"/>
        <v/>
      </c>
      <c r="D220" s="93" t="str">
        <f t="shared" si="20"/>
        <v/>
      </c>
      <c r="E220" s="93" t="str">
        <f t="shared" si="21"/>
        <v/>
      </c>
      <c r="F220" s="93" t="str">
        <f t="shared" si="22"/>
        <v/>
      </c>
      <c r="G220" s="93" t="str">
        <f t="shared" si="23"/>
        <v/>
      </c>
      <c r="H220" s="112" t="str">
        <f>IF(AND(M220&gt;0,M220&lt;=STATS!$C$22),1,"")</f>
        <v/>
      </c>
      <c r="J220" s="34">
        <v>219</v>
      </c>
      <c r="K220">
        <v>45.447180000000003</v>
      </c>
      <c r="L220">
        <v>-92.130889999999994</v>
      </c>
      <c r="R220" s="17"/>
      <c r="S220" s="17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EZ220" s="109"/>
      <c r="FA220" s="109"/>
      <c r="FB220" s="109"/>
      <c r="FC220" s="109"/>
      <c r="FD220" s="109"/>
    </row>
    <row r="221" spans="2:160">
      <c r="B221" s="93">
        <f t="shared" si="18"/>
        <v>0</v>
      </c>
      <c r="C221" s="93" t="str">
        <f t="shared" si="19"/>
        <v/>
      </c>
      <c r="D221" s="93" t="str">
        <f t="shared" si="20"/>
        <v/>
      </c>
      <c r="E221" s="93" t="str">
        <f t="shared" si="21"/>
        <v/>
      </c>
      <c r="F221" s="93" t="str">
        <f t="shared" si="22"/>
        <v/>
      </c>
      <c r="G221" s="93" t="str">
        <f t="shared" si="23"/>
        <v/>
      </c>
      <c r="H221" s="112" t="str">
        <f>IF(AND(M221&gt;0,M221&lt;=STATS!$C$22),1,"")</f>
        <v/>
      </c>
      <c r="J221" s="34">
        <v>220</v>
      </c>
      <c r="K221">
        <v>45.44688</v>
      </c>
      <c r="L221">
        <v>-92.130880000000005</v>
      </c>
      <c r="R221" s="17"/>
      <c r="S221" s="17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EZ221" s="109"/>
      <c r="FA221" s="109"/>
      <c r="FB221" s="109"/>
      <c r="FC221" s="109"/>
      <c r="FD221" s="109"/>
    </row>
    <row r="222" spans="2:160">
      <c r="B222" s="93">
        <f t="shared" si="18"/>
        <v>0</v>
      </c>
      <c r="C222" s="93" t="str">
        <f t="shared" si="19"/>
        <v/>
      </c>
      <c r="D222" s="93" t="str">
        <f t="shared" si="20"/>
        <v/>
      </c>
      <c r="E222" s="93" t="str">
        <f t="shared" si="21"/>
        <v/>
      </c>
      <c r="F222" s="93" t="str">
        <f t="shared" si="22"/>
        <v/>
      </c>
      <c r="G222" s="93" t="str">
        <f t="shared" si="23"/>
        <v/>
      </c>
      <c r="H222" s="112" t="str">
        <f>IF(AND(M222&gt;0,M222&lt;=STATS!$C$22),1,"")</f>
        <v/>
      </c>
      <c r="J222" s="34">
        <v>221</v>
      </c>
      <c r="K222">
        <v>45.446570000000001</v>
      </c>
      <c r="L222">
        <v>-92.130870000000002</v>
      </c>
      <c r="R222" s="17"/>
      <c r="S222" s="17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EZ222" s="109"/>
      <c r="FA222" s="109"/>
      <c r="FB222" s="109"/>
      <c r="FC222" s="109"/>
      <c r="FD222" s="109"/>
    </row>
    <row r="223" spans="2:160">
      <c r="B223" s="93">
        <f t="shared" si="18"/>
        <v>0</v>
      </c>
      <c r="C223" s="93" t="str">
        <f t="shared" si="19"/>
        <v/>
      </c>
      <c r="D223" s="93" t="str">
        <f t="shared" si="20"/>
        <v/>
      </c>
      <c r="E223" s="93" t="str">
        <f t="shared" si="21"/>
        <v/>
      </c>
      <c r="F223" s="93" t="str">
        <f t="shared" si="22"/>
        <v/>
      </c>
      <c r="G223" s="93" t="str">
        <f t="shared" si="23"/>
        <v/>
      </c>
      <c r="H223" s="112" t="str">
        <f>IF(AND(M223&gt;0,M223&lt;=STATS!$C$22),1,"")</f>
        <v/>
      </c>
      <c r="J223" s="34">
        <v>222</v>
      </c>
      <c r="K223">
        <v>45.446269999999998</v>
      </c>
      <c r="L223">
        <v>-92.130859999999998</v>
      </c>
      <c r="R223" s="17"/>
      <c r="S223" s="17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EZ223" s="109"/>
      <c r="FA223" s="109"/>
      <c r="FB223" s="109"/>
      <c r="FC223" s="109"/>
      <c r="FD223" s="109"/>
    </row>
    <row r="224" spans="2:160">
      <c r="B224" s="93">
        <f t="shared" si="18"/>
        <v>0</v>
      </c>
      <c r="C224" s="93" t="str">
        <f t="shared" si="19"/>
        <v/>
      </c>
      <c r="D224" s="93" t="str">
        <f t="shared" si="20"/>
        <v/>
      </c>
      <c r="E224" s="93" t="str">
        <f t="shared" si="21"/>
        <v/>
      </c>
      <c r="F224" s="93" t="str">
        <f t="shared" si="22"/>
        <v/>
      </c>
      <c r="G224" s="93" t="str">
        <f t="shared" si="23"/>
        <v/>
      </c>
      <c r="H224" s="112" t="str">
        <f>IF(AND(M224&gt;0,M224&lt;=STATS!$C$22),1,"")</f>
        <v/>
      </c>
      <c r="J224" s="34">
        <v>223</v>
      </c>
      <c r="K224">
        <v>45.445959999999999</v>
      </c>
      <c r="L224">
        <v>-92.130849999999995</v>
      </c>
      <c r="R224" s="17"/>
      <c r="S224" s="17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EZ224" s="109"/>
      <c r="FA224" s="109"/>
      <c r="FB224" s="109"/>
      <c r="FC224" s="109"/>
      <c r="FD224" s="109"/>
    </row>
    <row r="225" spans="2:160">
      <c r="B225" s="93">
        <f t="shared" si="18"/>
        <v>0</v>
      </c>
      <c r="C225" s="93" t="str">
        <f t="shared" si="19"/>
        <v/>
      </c>
      <c r="D225" s="93" t="str">
        <f t="shared" si="20"/>
        <v/>
      </c>
      <c r="E225" s="93" t="str">
        <f t="shared" si="21"/>
        <v/>
      </c>
      <c r="F225" s="93" t="str">
        <f t="shared" si="22"/>
        <v/>
      </c>
      <c r="G225" s="93" t="str">
        <f t="shared" si="23"/>
        <v/>
      </c>
      <c r="H225" s="112" t="str">
        <f>IF(AND(M225&gt;0,M225&lt;=STATS!$C$22),1,"")</f>
        <v/>
      </c>
      <c r="J225" s="34">
        <v>224</v>
      </c>
      <c r="K225">
        <v>45.445650000000001</v>
      </c>
      <c r="L225">
        <v>-92.130840000000006</v>
      </c>
      <c r="R225" s="17"/>
      <c r="S225" s="17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EZ225" s="109"/>
      <c r="FA225" s="109"/>
      <c r="FB225" s="109"/>
      <c r="FC225" s="109"/>
      <c r="FD225" s="109"/>
    </row>
    <row r="226" spans="2:160">
      <c r="B226" s="93">
        <f t="shared" si="18"/>
        <v>0</v>
      </c>
      <c r="C226" s="93" t="str">
        <f t="shared" si="19"/>
        <v/>
      </c>
      <c r="D226" s="93" t="str">
        <f t="shared" si="20"/>
        <v/>
      </c>
      <c r="E226" s="93" t="str">
        <f t="shared" si="21"/>
        <v/>
      </c>
      <c r="F226" s="93" t="str">
        <f t="shared" si="22"/>
        <v/>
      </c>
      <c r="G226" s="93" t="str">
        <f t="shared" si="23"/>
        <v/>
      </c>
      <c r="H226" s="112" t="str">
        <f>IF(AND(M226&gt;0,M226&lt;=STATS!$C$22),1,"")</f>
        <v/>
      </c>
      <c r="J226" s="34">
        <v>225</v>
      </c>
      <c r="K226">
        <v>45.445349999999998</v>
      </c>
      <c r="L226">
        <v>-92.13082</v>
      </c>
      <c r="R226" s="17"/>
      <c r="S226" s="17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EZ226" s="109"/>
      <c r="FA226" s="109"/>
      <c r="FB226" s="109"/>
      <c r="FC226" s="109"/>
      <c r="FD226" s="109"/>
    </row>
    <row r="227" spans="2:160">
      <c r="B227" s="93">
        <f t="shared" si="18"/>
        <v>0</v>
      </c>
      <c r="C227" s="93" t="str">
        <f t="shared" si="19"/>
        <v/>
      </c>
      <c r="D227" s="93" t="str">
        <f t="shared" si="20"/>
        <v/>
      </c>
      <c r="E227" s="93" t="str">
        <f t="shared" si="21"/>
        <v/>
      </c>
      <c r="F227" s="93" t="str">
        <f t="shared" si="22"/>
        <v/>
      </c>
      <c r="G227" s="93" t="str">
        <f t="shared" si="23"/>
        <v/>
      </c>
      <c r="H227" s="112" t="str">
        <f>IF(AND(M227&gt;0,M227&lt;=STATS!$C$22),1,"")</f>
        <v/>
      </c>
      <c r="J227" s="34">
        <v>226</v>
      </c>
      <c r="K227">
        <v>45.445039999999999</v>
      </c>
      <c r="L227">
        <v>-92.130809999999997</v>
      </c>
      <c r="R227" s="17"/>
      <c r="S227" s="17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EZ227" s="109"/>
      <c r="FA227" s="109"/>
      <c r="FB227" s="109"/>
      <c r="FC227" s="109"/>
      <c r="FD227" s="109"/>
    </row>
    <row r="228" spans="2:160">
      <c r="B228" s="93">
        <f t="shared" si="18"/>
        <v>0</v>
      </c>
      <c r="C228" s="93" t="str">
        <f t="shared" si="19"/>
        <v/>
      </c>
      <c r="D228" s="93" t="str">
        <f t="shared" si="20"/>
        <v/>
      </c>
      <c r="E228" s="93" t="str">
        <f t="shared" si="21"/>
        <v/>
      </c>
      <c r="F228" s="93" t="str">
        <f t="shared" si="22"/>
        <v/>
      </c>
      <c r="G228" s="93" t="str">
        <f t="shared" si="23"/>
        <v/>
      </c>
      <c r="H228" s="112" t="str">
        <f>IF(AND(M228&gt;0,M228&lt;=STATS!$C$22),1,"")</f>
        <v/>
      </c>
      <c r="J228" s="34">
        <v>227</v>
      </c>
      <c r="K228">
        <v>45.444740000000003</v>
      </c>
      <c r="L228">
        <v>-92.130799999999994</v>
      </c>
      <c r="R228" s="17"/>
      <c r="S228" s="17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EZ228" s="109"/>
      <c r="FA228" s="109"/>
      <c r="FB228" s="109"/>
      <c r="FC228" s="109"/>
      <c r="FD228" s="109"/>
    </row>
    <row r="229" spans="2:160">
      <c r="B229" s="93">
        <f t="shared" si="18"/>
        <v>0</v>
      </c>
      <c r="C229" s="93" t="str">
        <f t="shared" si="19"/>
        <v/>
      </c>
      <c r="D229" s="93" t="str">
        <f t="shared" si="20"/>
        <v/>
      </c>
      <c r="E229" s="93" t="str">
        <f t="shared" si="21"/>
        <v/>
      </c>
      <c r="F229" s="93" t="str">
        <f t="shared" si="22"/>
        <v/>
      </c>
      <c r="G229" s="93" t="str">
        <f t="shared" si="23"/>
        <v/>
      </c>
      <c r="H229" s="112" t="str">
        <f>IF(AND(M229&gt;0,M229&lt;=STATS!$C$22),1,"")</f>
        <v/>
      </c>
      <c r="J229" s="34">
        <v>228</v>
      </c>
      <c r="K229">
        <v>45.444429999999997</v>
      </c>
      <c r="L229">
        <v>-92.130790000000005</v>
      </c>
      <c r="R229" s="17"/>
      <c r="S229" s="17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EZ229" s="109"/>
      <c r="FA229" s="109"/>
      <c r="FB229" s="109"/>
      <c r="FC229" s="109"/>
      <c r="FD229" s="109"/>
    </row>
    <row r="230" spans="2:160">
      <c r="B230" s="93">
        <f t="shared" si="18"/>
        <v>0</v>
      </c>
      <c r="C230" s="93" t="str">
        <f t="shared" si="19"/>
        <v/>
      </c>
      <c r="D230" s="93" t="str">
        <f t="shared" si="20"/>
        <v/>
      </c>
      <c r="E230" s="93" t="str">
        <f t="shared" si="21"/>
        <v/>
      </c>
      <c r="F230" s="93" t="str">
        <f t="shared" si="22"/>
        <v/>
      </c>
      <c r="G230" s="93" t="str">
        <f t="shared" si="23"/>
        <v/>
      </c>
      <c r="H230" s="112" t="str">
        <f>IF(AND(M230&gt;0,M230&lt;=STATS!$C$22),1,"")</f>
        <v/>
      </c>
      <c r="J230" s="34">
        <v>229</v>
      </c>
      <c r="K230">
        <v>45.444130000000001</v>
      </c>
      <c r="L230">
        <v>-92.130780000000001</v>
      </c>
      <c r="R230" s="17"/>
      <c r="S230" s="17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EZ230" s="109"/>
      <c r="FA230" s="109"/>
      <c r="FB230" s="109"/>
      <c r="FC230" s="109"/>
      <c r="FD230" s="109"/>
    </row>
    <row r="231" spans="2:160">
      <c r="B231" s="93">
        <f t="shared" si="18"/>
        <v>0</v>
      </c>
      <c r="C231" s="93" t="str">
        <f t="shared" si="19"/>
        <v/>
      </c>
      <c r="D231" s="93" t="str">
        <f t="shared" si="20"/>
        <v/>
      </c>
      <c r="E231" s="93" t="str">
        <f t="shared" si="21"/>
        <v/>
      </c>
      <c r="F231" s="93" t="str">
        <f t="shared" si="22"/>
        <v/>
      </c>
      <c r="G231" s="93" t="str">
        <f t="shared" si="23"/>
        <v/>
      </c>
      <c r="H231" s="112" t="str">
        <f>IF(AND(M231&gt;0,M231&lt;=STATS!$C$22),1,"")</f>
        <v/>
      </c>
      <c r="J231" s="34">
        <v>230</v>
      </c>
      <c r="K231">
        <v>45.443820000000002</v>
      </c>
      <c r="L231">
        <v>-92.130769999999998</v>
      </c>
      <c r="R231" s="17"/>
      <c r="S231" s="17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EZ231" s="109"/>
      <c r="FA231" s="109"/>
      <c r="FB231" s="109"/>
      <c r="FC231" s="109"/>
      <c r="FD231" s="109"/>
    </row>
    <row r="232" spans="2:160">
      <c r="B232" s="93">
        <f t="shared" si="18"/>
        <v>0</v>
      </c>
      <c r="C232" s="93" t="str">
        <f t="shared" si="19"/>
        <v/>
      </c>
      <c r="D232" s="93" t="str">
        <f t="shared" si="20"/>
        <v/>
      </c>
      <c r="E232" s="93" t="str">
        <f t="shared" si="21"/>
        <v/>
      </c>
      <c r="F232" s="93" t="str">
        <f t="shared" si="22"/>
        <v/>
      </c>
      <c r="G232" s="93" t="str">
        <f t="shared" si="23"/>
        <v/>
      </c>
      <c r="H232" s="112" t="str">
        <f>IF(AND(M232&gt;0,M232&lt;=STATS!$C$22),1,"")</f>
        <v/>
      </c>
      <c r="J232" s="34">
        <v>231</v>
      </c>
      <c r="K232">
        <v>45.443510000000003</v>
      </c>
      <c r="L232">
        <v>-92.130750000000006</v>
      </c>
      <c r="R232" s="17"/>
      <c r="S232" s="17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EZ232" s="109"/>
      <c r="FA232" s="109"/>
      <c r="FB232" s="109"/>
      <c r="FC232" s="109"/>
      <c r="FD232" s="109"/>
    </row>
    <row r="233" spans="2:160">
      <c r="B233" s="93">
        <f t="shared" si="18"/>
        <v>0</v>
      </c>
      <c r="C233" s="93" t="str">
        <f t="shared" si="19"/>
        <v/>
      </c>
      <c r="D233" s="93" t="str">
        <f t="shared" si="20"/>
        <v/>
      </c>
      <c r="E233" s="93" t="str">
        <f t="shared" si="21"/>
        <v/>
      </c>
      <c r="F233" s="93" t="str">
        <f t="shared" si="22"/>
        <v/>
      </c>
      <c r="G233" s="93" t="str">
        <f t="shared" si="23"/>
        <v/>
      </c>
      <c r="H233" s="112" t="str">
        <f>IF(AND(M233&gt;0,M233&lt;=STATS!$C$22),1,"")</f>
        <v/>
      </c>
      <c r="J233" s="34">
        <v>232</v>
      </c>
      <c r="K233">
        <v>45.443210000000001</v>
      </c>
      <c r="L233">
        <v>-92.130740000000003</v>
      </c>
      <c r="R233" s="17"/>
      <c r="S233" s="17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EZ233" s="109"/>
      <c r="FA233" s="109"/>
      <c r="FB233" s="109"/>
      <c r="FC233" s="109"/>
      <c r="FD233" s="109"/>
    </row>
    <row r="234" spans="2:160">
      <c r="B234" s="93">
        <f t="shared" si="18"/>
        <v>0</v>
      </c>
      <c r="C234" s="93" t="str">
        <f t="shared" si="19"/>
        <v/>
      </c>
      <c r="D234" s="93" t="str">
        <f t="shared" si="20"/>
        <v/>
      </c>
      <c r="E234" s="93" t="str">
        <f t="shared" si="21"/>
        <v/>
      </c>
      <c r="F234" s="93" t="str">
        <f t="shared" si="22"/>
        <v/>
      </c>
      <c r="G234" s="93" t="str">
        <f t="shared" si="23"/>
        <v/>
      </c>
      <c r="H234" s="112" t="str">
        <f>IF(AND(M234&gt;0,M234&lt;=STATS!$C$22),1,"")</f>
        <v/>
      </c>
      <c r="J234" s="34">
        <v>233</v>
      </c>
      <c r="K234">
        <v>45.442900000000002</v>
      </c>
      <c r="L234">
        <v>-92.13073</v>
      </c>
      <c r="R234" s="17"/>
      <c r="S234" s="17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EZ234" s="109"/>
      <c r="FA234" s="109"/>
      <c r="FB234" s="109"/>
      <c r="FC234" s="109"/>
      <c r="FD234" s="109"/>
    </row>
    <row r="235" spans="2:160">
      <c r="B235" s="93">
        <f t="shared" si="18"/>
        <v>0</v>
      </c>
      <c r="C235" s="93" t="str">
        <f t="shared" si="19"/>
        <v/>
      </c>
      <c r="D235" s="93" t="str">
        <f t="shared" si="20"/>
        <v/>
      </c>
      <c r="E235" s="93" t="str">
        <f t="shared" si="21"/>
        <v/>
      </c>
      <c r="F235" s="93" t="str">
        <f t="shared" si="22"/>
        <v/>
      </c>
      <c r="G235" s="93" t="str">
        <f t="shared" si="23"/>
        <v/>
      </c>
      <c r="H235" s="112" t="str">
        <f>IF(AND(M235&gt;0,M235&lt;=STATS!$C$22),1,"")</f>
        <v/>
      </c>
      <c r="J235" s="34">
        <v>234</v>
      </c>
      <c r="K235">
        <v>45.442599999999999</v>
      </c>
      <c r="L235">
        <v>-92.130719999999997</v>
      </c>
      <c r="R235" s="17"/>
      <c r="S235" s="17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EZ235" s="109"/>
      <c r="FA235" s="109"/>
      <c r="FB235" s="109"/>
      <c r="FC235" s="109"/>
      <c r="FD235" s="109"/>
    </row>
    <row r="236" spans="2:160">
      <c r="B236" s="93">
        <f t="shared" si="18"/>
        <v>0</v>
      </c>
      <c r="C236" s="93" t="str">
        <f t="shared" si="19"/>
        <v/>
      </c>
      <c r="D236" s="93" t="str">
        <f t="shared" si="20"/>
        <v/>
      </c>
      <c r="E236" s="93" t="str">
        <f t="shared" si="21"/>
        <v/>
      </c>
      <c r="F236" s="93" t="str">
        <f t="shared" si="22"/>
        <v/>
      </c>
      <c r="G236" s="93" t="str">
        <f t="shared" si="23"/>
        <v/>
      </c>
      <c r="H236" s="112" t="str">
        <f>IF(AND(M236&gt;0,M236&lt;=STATS!$C$22),1,"")</f>
        <v/>
      </c>
      <c r="J236" s="34">
        <v>235</v>
      </c>
      <c r="K236">
        <v>45.44229</v>
      </c>
      <c r="L236">
        <v>-92.130709999999993</v>
      </c>
      <c r="M236" s="10">
        <v>12</v>
      </c>
      <c r="N236" s="10" t="s">
        <v>150</v>
      </c>
      <c r="O236" s="10" t="s">
        <v>166</v>
      </c>
      <c r="R236" s="17"/>
      <c r="S236" s="17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EZ236" s="109"/>
      <c r="FA236" s="109"/>
      <c r="FB236" s="109"/>
      <c r="FC236" s="109"/>
      <c r="FD236" s="109"/>
    </row>
    <row r="237" spans="2:160">
      <c r="B237" s="93">
        <f t="shared" si="18"/>
        <v>0</v>
      </c>
      <c r="C237" s="93" t="str">
        <f t="shared" si="19"/>
        <v/>
      </c>
      <c r="D237" s="93" t="str">
        <f t="shared" si="20"/>
        <v/>
      </c>
      <c r="E237" s="93" t="str">
        <f t="shared" si="21"/>
        <v/>
      </c>
      <c r="F237" s="93" t="str">
        <f t="shared" si="22"/>
        <v/>
      </c>
      <c r="G237" s="93" t="str">
        <f t="shared" si="23"/>
        <v/>
      </c>
      <c r="H237" s="112" t="str">
        <f>IF(AND(M237&gt;0,M237&lt;=STATS!$C$22),1,"")</f>
        <v/>
      </c>
      <c r="J237" s="34">
        <v>236</v>
      </c>
      <c r="K237">
        <v>45.441980000000001</v>
      </c>
      <c r="L237">
        <v>-92.130700000000004</v>
      </c>
      <c r="M237" s="10">
        <v>9.5</v>
      </c>
      <c r="N237" s="10" t="s">
        <v>150</v>
      </c>
      <c r="O237" s="10" t="s">
        <v>166</v>
      </c>
      <c r="R237" s="17"/>
      <c r="S237" s="17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EZ237" s="109"/>
      <c r="FA237" s="109"/>
      <c r="FB237" s="109"/>
      <c r="FC237" s="109"/>
      <c r="FD237" s="109"/>
    </row>
    <row r="238" spans="2:160">
      <c r="B238" s="93">
        <f t="shared" si="18"/>
        <v>0</v>
      </c>
      <c r="C238" s="93" t="str">
        <f t="shared" si="19"/>
        <v/>
      </c>
      <c r="D238" s="93" t="str">
        <f t="shared" si="20"/>
        <v/>
      </c>
      <c r="E238" s="93" t="str">
        <f t="shared" si="21"/>
        <v/>
      </c>
      <c r="F238" s="93" t="str">
        <f t="shared" si="22"/>
        <v/>
      </c>
      <c r="G238" s="93" t="str">
        <f t="shared" si="23"/>
        <v/>
      </c>
      <c r="H238" s="112" t="str">
        <f>IF(AND(M238&gt;0,M238&lt;=STATS!$C$22),1,"")</f>
        <v/>
      </c>
      <c r="J238" s="34">
        <v>237</v>
      </c>
      <c r="K238">
        <v>45.441679999999998</v>
      </c>
      <c r="L238">
        <v>-92.130690000000001</v>
      </c>
      <c r="M238" s="10">
        <v>7</v>
      </c>
      <c r="N238" s="10" t="s">
        <v>151</v>
      </c>
      <c r="O238" s="10" t="s">
        <v>166</v>
      </c>
      <c r="R238" s="17"/>
      <c r="S238" s="17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EZ238" s="109"/>
      <c r="FA238" s="109"/>
      <c r="FB238" s="109"/>
      <c r="FC238" s="109"/>
      <c r="FD238" s="109"/>
    </row>
    <row r="239" spans="2:160">
      <c r="B239" s="93">
        <f t="shared" si="18"/>
        <v>0</v>
      </c>
      <c r="C239" s="93" t="str">
        <f t="shared" si="19"/>
        <v/>
      </c>
      <c r="D239" s="93" t="str">
        <f t="shared" si="20"/>
        <v/>
      </c>
      <c r="E239" s="93" t="str">
        <f t="shared" si="21"/>
        <v/>
      </c>
      <c r="F239" s="93" t="str">
        <f t="shared" si="22"/>
        <v/>
      </c>
      <c r="G239" s="93" t="str">
        <f t="shared" si="23"/>
        <v/>
      </c>
      <c r="H239" s="112" t="str">
        <f>IF(AND(M239&gt;0,M239&lt;=STATS!$C$22),1,"")</f>
        <v/>
      </c>
      <c r="J239" s="34">
        <v>238</v>
      </c>
      <c r="K239">
        <v>45.448419999999999</v>
      </c>
      <c r="L239">
        <v>-92.130499999999998</v>
      </c>
      <c r="M239" s="10">
        <v>11</v>
      </c>
      <c r="N239" s="10" t="s">
        <v>150</v>
      </c>
      <c r="O239" s="10" t="s">
        <v>166</v>
      </c>
      <c r="R239" s="17"/>
      <c r="S239" s="17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EZ239" s="109"/>
      <c r="FA239" s="109"/>
      <c r="FB239" s="109"/>
      <c r="FC239" s="109"/>
      <c r="FD239" s="109"/>
    </row>
    <row r="240" spans="2:160">
      <c r="B240" s="93">
        <f t="shared" si="18"/>
        <v>0</v>
      </c>
      <c r="C240" s="93" t="str">
        <f t="shared" si="19"/>
        <v/>
      </c>
      <c r="D240" s="93" t="str">
        <f t="shared" si="20"/>
        <v/>
      </c>
      <c r="E240" s="93" t="str">
        <f t="shared" si="21"/>
        <v/>
      </c>
      <c r="F240" s="93" t="str">
        <f t="shared" si="22"/>
        <v/>
      </c>
      <c r="G240" s="93" t="str">
        <f t="shared" si="23"/>
        <v/>
      </c>
      <c r="H240" s="112" t="str">
        <f>IF(AND(M240&gt;0,M240&lt;=STATS!$C$22),1,"")</f>
        <v/>
      </c>
      <c r="J240" s="34">
        <v>239</v>
      </c>
      <c r="K240">
        <v>45.44811</v>
      </c>
      <c r="L240">
        <v>-92.130489999999995</v>
      </c>
      <c r="R240" s="17"/>
      <c r="S240" s="17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EZ240" s="109"/>
      <c r="FA240" s="109"/>
      <c r="FB240" s="109"/>
      <c r="FC240" s="109"/>
      <c r="FD240" s="109"/>
    </row>
    <row r="241" spans="2:160">
      <c r="B241" s="93">
        <f t="shared" si="18"/>
        <v>0</v>
      </c>
      <c r="C241" s="93" t="str">
        <f t="shared" si="19"/>
        <v/>
      </c>
      <c r="D241" s="93" t="str">
        <f t="shared" si="20"/>
        <v/>
      </c>
      <c r="E241" s="93" t="str">
        <f t="shared" si="21"/>
        <v/>
      </c>
      <c r="F241" s="93" t="str">
        <f t="shared" si="22"/>
        <v/>
      </c>
      <c r="G241" s="93" t="str">
        <f t="shared" si="23"/>
        <v/>
      </c>
      <c r="H241" s="112" t="str">
        <f>IF(AND(M241&gt;0,M241&lt;=STATS!$C$22),1,"")</f>
        <v/>
      </c>
      <c r="J241" s="34">
        <v>240</v>
      </c>
      <c r="K241">
        <v>45.447800000000001</v>
      </c>
      <c r="L241">
        <v>-92.130480000000006</v>
      </c>
      <c r="R241" s="17"/>
      <c r="S241" s="17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EZ241" s="109"/>
      <c r="FA241" s="109"/>
      <c r="FB241" s="109"/>
      <c r="FC241" s="109"/>
      <c r="FD241" s="109"/>
    </row>
    <row r="242" spans="2:160">
      <c r="B242" s="93">
        <f t="shared" si="18"/>
        <v>0</v>
      </c>
      <c r="C242" s="93" t="str">
        <f t="shared" si="19"/>
        <v/>
      </c>
      <c r="D242" s="93" t="str">
        <f t="shared" si="20"/>
        <v/>
      </c>
      <c r="E242" s="93" t="str">
        <f t="shared" si="21"/>
        <v/>
      </c>
      <c r="F242" s="93" t="str">
        <f t="shared" si="22"/>
        <v/>
      </c>
      <c r="G242" s="93" t="str">
        <f t="shared" si="23"/>
        <v/>
      </c>
      <c r="H242" s="112" t="str">
        <f>IF(AND(M242&gt;0,M242&lt;=STATS!$C$22),1,"")</f>
        <v/>
      </c>
      <c r="J242" s="34">
        <v>241</v>
      </c>
      <c r="K242">
        <v>45.447499999999998</v>
      </c>
      <c r="L242">
        <v>-92.130470000000003</v>
      </c>
      <c r="R242" s="17"/>
      <c r="S242" s="17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EZ242" s="109"/>
      <c r="FA242" s="109"/>
      <c r="FB242" s="109"/>
      <c r="FC242" s="109"/>
      <c r="FD242" s="109"/>
    </row>
    <row r="243" spans="2:160">
      <c r="B243" s="93">
        <f t="shared" si="18"/>
        <v>0</v>
      </c>
      <c r="C243" s="93" t="str">
        <f t="shared" si="19"/>
        <v/>
      </c>
      <c r="D243" s="93" t="str">
        <f t="shared" si="20"/>
        <v/>
      </c>
      <c r="E243" s="93" t="str">
        <f t="shared" si="21"/>
        <v/>
      </c>
      <c r="F243" s="93" t="str">
        <f t="shared" si="22"/>
        <v/>
      </c>
      <c r="G243" s="93" t="str">
        <f t="shared" si="23"/>
        <v/>
      </c>
      <c r="H243" s="112" t="str">
        <f>IF(AND(M243&gt;0,M243&lt;=STATS!$C$22),1,"")</f>
        <v/>
      </c>
      <c r="J243" s="34">
        <v>242</v>
      </c>
      <c r="K243">
        <v>45.447189999999999</v>
      </c>
      <c r="L243">
        <v>-92.130459999999999</v>
      </c>
      <c r="R243" s="17"/>
      <c r="S243" s="17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EZ243" s="109"/>
      <c r="FA243" s="109"/>
      <c r="FB243" s="109"/>
      <c r="FC243" s="109"/>
      <c r="FD243" s="109"/>
    </row>
    <row r="244" spans="2:160">
      <c r="B244" s="93">
        <f t="shared" si="18"/>
        <v>0</v>
      </c>
      <c r="C244" s="93" t="str">
        <f t="shared" si="19"/>
        <v/>
      </c>
      <c r="D244" s="93" t="str">
        <f t="shared" si="20"/>
        <v/>
      </c>
      <c r="E244" s="93" t="str">
        <f t="shared" si="21"/>
        <v/>
      </c>
      <c r="F244" s="93" t="str">
        <f t="shared" si="22"/>
        <v/>
      </c>
      <c r="G244" s="93" t="str">
        <f t="shared" si="23"/>
        <v/>
      </c>
      <c r="H244" s="112" t="str">
        <f>IF(AND(M244&gt;0,M244&lt;=STATS!$C$22),1,"")</f>
        <v/>
      </c>
      <c r="J244" s="34">
        <v>243</v>
      </c>
      <c r="K244">
        <v>45.446890000000003</v>
      </c>
      <c r="L244">
        <v>-92.130449999999996</v>
      </c>
      <c r="R244" s="17"/>
      <c r="S244" s="17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EZ244" s="109"/>
      <c r="FA244" s="109"/>
      <c r="FB244" s="109"/>
      <c r="FC244" s="109"/>
      <c r="FD244" s="109"/>
    </row>
    <row r="245" spans="2:160">
      <c r="B245" s="93">
        <f t="shared" si="18"/>
        <v>0</v>
      </c>
      <c r="C245" s="93" t="str">
        <f t="shared" si="19"/>
        <v/>
      </c>
      <c r="D245" s="93" t="str">
        <f t="shared" si="20"/>
        <v/>
      </c>
      <c r="E245" s="93" t="str">
        <f t="shared" si="21"/>
        <v/>
      </c>
      <c r="F245" s="93" t="str">
        <f t="shared" si="22"/>
        <v/>
      </c>
      <c r="G245" s="93" t="str">
        <f t="shared" si="23"/>
        <v/>
      </c>
      <c r="H245" s="112" t="str">
        <f>IF(AND(M245&gt;0,M245&lt;=STATS!$C$22),1,"")</f>
        <v/>
      </c>
      <c r="J245" s="34">
        <v>244</v>
      </c>
      <c r="K245">
        <v>45.446579999999997</v>
      </c>
      <c r="L245">
        <v>-92.130439999999993</v>
      </c>
      <c r="R245" s="17"/>
      <c r="S245" s="17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EZ245" s="109"/>
      <c r="FA245" s="109"/>
      <c r="FB245" s="109"/>
      <c r="FC245" s="109"/>
      <c r="FD245" s="109"/>
    </row>
    <row r="246" spans="2:160">
      <c r="B246" s="93">
        <f t="shared" si="18"/>
        <v>0</v>
      </c>
      <c r="C246" s="93" t="str">
        <f t="shared" si="19"/>
        <v/>
      </c>
      <c r="D246" s="93" t="str">
        <f t="shared" si="20"/>
        <v/>
      </c>
      <c r="E246" s="93" t="str">
        <f t="shared" si="21"/>
        <v/>
      </c>
      <c r="F246" s="93" t="str">
        <f t="shared" si="22"/>
        <v/>
      </c>
      <c r="G246" s="93" t="str">
        <f t="shared" si="23"/>
        <v/>
      </c>
      <c r="H246" s="112" t="str">
        <f>IF(AND(M246&gt;0,M246&lt;=STATS!$C$22),1,"")</f>
        <v/>
      </c>
      <c r="J246" s="34">
        <v>245</v>
      </c>
      <c r="K246">
        <v>45.446269999999998</v>
      </c>
      <c r="L246">
        <v>-92.130420000000001</v>
      </c>
      <c r="R246" s="17"/>
      <c r="S246" s="17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EZ246" s="109"/>
      <c r="FA246" s="109"/>
      <c r="FB246" s="109"/>
      <c r="FC246" s="109"/>
      <c r="FD246" s="109"/>
    </row>
    <row r="247" spans="2:160">
      <c r="B247" s="93">
        <f t="shared" si="18"/>
        <v>0</v>
      </c>
      <c r="C247" s="93" t="str">
        <f t="shared" si="19"/>
        <v/>
      </c>
      <c r="D247" s="93" t="str">
        <f t="shared" si="20"/>
        <v/>
      </c>
      <c r="E247" s="93" t="str">
        <f t="shared" si="21"/>
        <v/>
      </c>
      <c r="F247" s="93" t="str">
        <f t="shared" si="22"/>
        <v/>
      </c>
      <c r="G247" s="93" t="str">
        <f t="shared" si="23"/>
        <v/>
      </c>
      <c r="H247" s="112" t="str">
        <f>IF(AND(M247&gt;0,M247&lt;=STATS!$C$22),1,"")</f>
        <v/>
      </c>
      <c r="J247" s="34">
        <v>246</v>
      </c>
      <c r="K247">
        <v>45.445970000000003</v>
      </c>
      <c r="L247">
        <v>-92.130409999999998</v>
      </c>
      <c r="R247" s="17"/>
      <c r="S247" s="17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EZ247" s="109"/>
      <c r="FA247" s="109"/>
      <c r="FB247" s="109"/>
      <c r="FC247" s="109"/>
      <c r="FD247" s="109"/>
    </row>
    <row r="248" spans="2:160">
      <c r="B248" s="93">
        <f t="shared" si="18"/>
        <v>0</v>
      </c>
      <c r="C248" s="93" t="str">
        <f t="shared" si="19"/>
        <v/>
      </c>
      <c r="D248" s="93" t="str">
        <f t="shared" si="20"/>
        <v/>
      </c>
      <c r="E248" s="93" t="str">
        <f t="shared" si="21"/>
        <v/>
      </c>
      <c r="F248" s="93" t="str">
        <f t="shared" si="22"/>
        <v/>
      </c>
      <c r="G248" s="93" t="str">
        <f t="shared" si="23"/>
        <v/>
      </c>
      <c r="H248" s="112" t="str">
        <f>IF(AND(M248&gt;0,M248&lt;=STATS!$C$22),1,"")</f>
        <v/>
      </c>
      <c r="J248" s="34">
        <v>247</v>
      </c>
      <c r="K248">
        <v>45.445659999999997</v>
      </c>
      <c r="L248">
        <v>-92.130399999999995</v>
      </c>
      <c r="R248" s="17"/>
      <c r="S248" s="17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EZ248" s="109"/>
      <c r="FA248" s="109"/>
      <c r="FB248" s="109"/>
      <c r="FC248" s="109"/>
      <c r="FD248" s="109"/>
    </row>
    <row r="249" spans="2:160">
      <c r="B249" s="93">
        <f t="shared" si="18"/>
        <v>0</v>
      </c>
      <c r="C249" s="93" t="str">
        <f t="shared" si="19"/>
        <v/>
      </c>
      <c r="D249" s="93" t="str">
        <f t="shared" si="20"/>
        <v/>
      </c>
      <c r="E249" s="93" t="str">
        <f t="shared" si="21"/>
        <v/>
      </c>
      <c r="F249" s="93" t="str">
        <f t="shared" si="22"/>
        <v/>
      </c>
      <c r="G249" s="93" t="str">
        <f t="shared" si="23"/>
        <v/>
      </c>
      <c r="H249" s="112" t="str">
        <f>IF(AND(M249&gt;0,M249&lt;=STATS!$C$22),1,"")</f>
        <v/>
      </c>
      <c r="J249" s="34">
        <v>248</v>
      </c>
      <c r="K249">
        <v>45.445360000000001</v>
      </c>
      <c r="L249">
        <v>-92.130390000000006</v>
      </c>
      <c r="R249" s="17"/>
      <c r="S249" s="17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EZ249" s="109"/>
      <c r="FA249" s="109"/>
      <c r="FB249" s="109"/>
      <c r="FC249" s="109"/>
      <c r="FD249" s="109"/>
    </row>
    <row r="250" spans="2:160">
      <c r="B250" s="93">
        <f t="shared" si="18"/>
        <v>0</v>
      </c>
      <c r="C250" s="93" t="str">
        <f t="shared" si="19"/>
        <v/>
      </c>
      <c r="D250" s="93" t="str">
        <f t="shared" si="20"/>
        <v/>
      </c>
      <c r="E250" s="93" t="str">
        <f t="shared" si="21"/>
        <v/>
      </c>
      <c r="F250" s="93" t="str">
        <f t="shared" si="22"/>
        <v/>
      </c>
      <c r="G250" s="93" t="str">
        <f t="shared" si="23"/>
        <v/>
      </c>
      <c r="H250" s="112" t="str">
        <f>IF(AND(M250&gt;0,M250&lt;=STATS!$C$22),1,"")</f>
        <v/>
      </c>
      <c r="J250" s="34">
        <v>249</v>
      </c>
      <c r="K250">
        <v>45.445050000000002</v>
      </c>
      <c r="L250">
        <v>-92.130380000000002</v>
      </c>
      <c r="R250" s="17"/>
      <c r="S250" s="17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EZ250" s="109"/>
      <c r="FA250" s="109"/>
      <c r="FB250" s="109"/>
      <c r="FC250" s="109"/>
      <c r="FD250" s="109"/>
    </row>
    <row r="251" spans="2:160">
      <c r="B251" s="93">
        <f t="shared" si="18"/>
        <v>0</v>
      </c>
      <c r="C251" s="93" t="str">
        <f t="shared" si="19"/>
        <v/>
      </c>
      <c r="D251" s="93" t="str">
        <f t="shared" si="20"/>
        <v/>
      </c>
      <c r="E251" s="93" t="str">
        <f t="shared" si="21"/>
        <v/>
      </c>
      <c r="F251" s="93" t="str">
        <f t="shared" si="22"/>
        <v/>
      </c>
      <c r="G251" s="93" t="str">
        <f t="shared" si="23"/>
        <v/>
      </c>
      <c r="H251" s="112" t="str">
        <f>IF(AND(M251&gt;0,M251&lt;=STATS!$C$22),1,"")</f>
        <v/>
      </c>
      <c r="J251" s="34">
        <v>250</v>
      </c>
      <c r="K251">
        <v>45.444749999999999</v>
      </c>
      <c r="L251">
        <v>-92.130369999999999</v>
      </c>
      <c r="R251" s="17"/>
      <c r="S251" s="17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EZ251" s="109"/>
      <c r="FA251" s="109"/>
      <c r="FB251" s="109"/>
      <c r="FC251" s="109"/>
      <c r="FD251" s="109"/>
    </row>
    <row r="252" spans="2:160">
      <c r="B252" s="93">
        <f t="shared" si="18"/>
        <v>0</v>
      </c>
      <c r="C252" s="93" t="str">
        <f t="shared" si="19"/>
        <v/>
      </c>
      <c r="D252" s="93" t="str">
        <f t="shared" si="20"/>
        <v/>
      </c>
      <c r="E252" s="93" t="str">
        <f t="shared" si="21"/>
        <v/>
      </c>
      <c r="F252" s="93" t="str">
        <f t="shared" si="22"/>
        <v/>
      </c>
      <c r="G252" s="93" t="str">
        <f t="shared" si="23"/>
        <v/>
      </c>
      <c r="H252" s="112" t="str">
        <f>IF(AND(M252&gt;0,M252&lt;=STATS!$C$22),1,"")</f>
        <v/>
      </c>
      <c r="J252" s="34">
        <v>251</v>
      </c>
      <c r="K252">
        <v>45.44444</v>
      </c>
      <c r="L252">
        <v>-92.130350000000007</v>
      </c>
      <c r="R252" s="17"/>
      <c r="S252" s="17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EZ252" s="109"/>
      <c r="FA252" s="109"/>
      <c r="FB252" s="109"/>
      <c r="FC252" s="109"/>
      <c r="FD252" s="109"/>
    </row>
    <row r="253" spans="2:160">
      <c r="B253" s="93">
        <f t="shared" si="18"/>
        <v>0</v>
      </c>
      <c r="C253" s="93" t="str">
        <f t="shared" si="19"/>
        <v/>
      </c>
      <c r="D253" s="93" t="str">
        <f t="shared" si="20"/>
        <v/>
      </c>
      <c r="E253" s="93" t="str">
        <f t="shared" si="21"/>
        <v/>
      </c>
      <c r="F253" s="93" t="str">
        <f t="shared" si="22"/>
        <v/>
      </c>
      <c r="G253" s="93" t="str">
        <f t="shared" si="23"/>
        <v/>
      </c>
      <c r="H253" s="112" t="str">
        <f>IF(AND(M253&gt;0,M253&lt;=STATS!$C$22),1,"")</f>
        <v/>
      </c>
      <c r="J253" s="34">
        <v>252</v>
      </c>
      <c r="K253">
        <v>45.444130000000001</v>
      </c>
      <c r="L253">
        <v>-92.130340000000004</v>
      </c>
      <c r="R253" s="17"/>
      <c r="S253" s="17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EZ253" s="109"/>
      <c r="FA253" s="109"/>
      <c r="FB253" s="109"/>
      <c r="FC253" s="109"/>
      <c r="FD253" s="109"/>
    </row>
    <row r="254" spans="2:160">
      <c r="B254" s="93">
        <f t="shared" si="18"/>
        <v>0</v>
      </c>
      <c r="C254" s="93" t="str">
        <f t="shared" si="19"/>
        <v/>
      </c>
      <c r="D254" s="93" t="str">
        <f t="shared" si="20"/>
        <v/>
      </c>
      <c r="E254" s="93" t="str">
        <f t="shared" si="21"/>
        <v/>
      </c>
      <c r="F254" s="93" t="str">
        <f t="shared" si="22"/>
        <v/>
      </c>
      <c r="G254" s="93" t="str">
        <f t="shared" si="23"/>
        <v/>
      </c>
      <c r="H254" s="112" t="str">
        <f>IF(AND(M254&gt;0,M254&lt;=STATS!$C$22),1,"")</f>
        <v/>
      </c>
      <c r="J254" s="34">
        <v>253</v>
      </c>
      <c r="K254">
        <v>45.443829999999998</v>
      </c>
      <c r="L254">
        <v>-92.130330000000001</v>
      </c>
      <c r="R254" s="17"/>
      <c r="S254" s="17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EZ254" s="109"/>
      <c r="FA254" s="109"/>
      <c r="FB254" s="109"/>
      <c r="FC254" s="109"/>
      <c r="FD254" s="109"/>
    </row>
    <row r="255" spans="2:160">
      <c r="B255" s="93">
        <f t="shared" si="18"/>
        <v>0</v>
      </c>
      <c r="C255" s="93" t="str">
        <f t="shared" si="19"/>
        <v/>
      </c>
      <c r="D255" s="93" t="str">
        <f t="shared" si="20"/>
        <v/>
      </c>
      <c r="E255" s="93" t="str">
        <f t="shared" si="21"/>
        <v/>
      </c>
      <c r="F255" s="93" t="str">
        <f t="shared" si="22"/>
        <v/>
      </c>
      <c r="G255" s="93" t="str">
        <f t="shared" si="23"/>
        <v/>
      </c>
      <c r="H255" s="112" t="str">
        <f>IF(AND(M255&gt;0,M255&lt;=STATS!$C$22),1,"")</f>
        <v/>
      </c>
      <c r="J255" s="34">
        <v>254</v>
      </c>
      <c r="K255">
        <v>45.443519999999999</v>
      </c>
      <c r="L255">
        <v>-92.130319999999998</v>
      </c>
      <c r="R255" s="17"/>
      <c r="S255" s="17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EZ255" s="109"/>
      <c r="FA255" s="109"/>
      <c r="FB255" s="109"/>
      <c r="FC255" s="109"/>
      <c r="FD255" s="109"/>
    </row>
    <row r="256" spans="2:160">
      <c r="B256" s="93">
        <f t="shared" si="18"/>
        <v>0</v>
      </c>
      <c r="C256" s="93" t="str">
        <f t="shared" si="19"/>
        <v/>
      </c>
      <c r="D256" s="93" t="str">
        <f t="shared" si="20"/>
        <v/>
      </c>
      <c r="E256" s="93" t="str">
        <f t="shared" si="21"/>
        <v/>
      </c>
      <c r="F256" s="93" t="str">
        <f t="shared" si="22"/>
        <v/>
      </c>
      <c r="G256" s="93" t="str">
        <f t="shared" si="23"/>
        <v/>
      </c>
      <c r="H256" s="112" t="str">
        <f>IF(AND(M256&gt;0,M256&lt;=STATS!$C$22),1,"")</f>
        <v/>
      </c>
      <c r="J256" s="34">
        <v>255</v>
      </c>
      <c r="K256">
        <v>45.443219999999997</v>
      </c>
      <c r="L256">
        <v>-92.130309999999994</v>
      </c>
      <c r="R256" s="17"/>
      <c r="S256" s="17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EZ256" s="109"/>
      <c r="FA256" s="109"/>
      <c r="FB256" s="109"/>
      <c r="FC256" s="109"/>
      <c r="FD256" s="109"/>
    </row>
    <row r="257" spans="2:160">
      <c r="B257" s="93">
        <f t="shared" si="18"/>
        <v>0</v>
      </c>
      <c r="C257" s="93" t="str">
        <f t="shared" si="19"/>
        <v/>
      </c>
      <c r="D257" s="93" t="str">
        <f t="shared" si="20"/>
        <v/>
      </c>
      <c r="E257" s="93" t="str">
        <f t="shared" si="21"/>
        <v/>
      </c>
      <c r="F257" s="93" t="str">
        <f t="shared" si="22"/>
        <v/>
      </c>
      <c r="G257" s="93" t="str">
        <f t="shared" si="23"/>
        <v/>
      </c>
      <c r="H257" s="112" t="str">
        <f>IF(AND(M257&gt;0,M257&lt;=STATS!$C$22),1,"")</f>
        <v/>
      </c>
      <c r="J257" s="34">
        <v>256</v>
      </c>
      <c r="K257">
        <v>45.442909999999998</v>
      </c>
      <c r="L257">
        <v>-92.130300000000005</v>
      </c>
      <c r="R257" s="17"/>
      <c r="S257" s="17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EZ257" s="109"/>
      <c r="FA257" s="109"/>
      <c r="FB257" s="109"/>
      <c r="FC257" s="109"/>
      <c r="FD257" s="109"/>
    </row>
    <row r="258" spans="2:160">
      <c r="B258" s="93">
        <f t="shared" ref="B258:B321" si="24">COUNT(R258:EY258,FE258:FM258)</f>
        <v>0</v>
      </c>
      <c r="C258" s="93" t="str">
        <f t="shared" ref="C258:C321" si="25">IF(COUNT(R258:EY258,FE258:FM258)&gt;0,COUNT(R258:EY258,FE258:FM258),"")</f>
        <v/>
      </c>
      <c r="D258" s="93" t="str">
        <f t="shared" ref="D258:D321" si="26">IF(COUNT(T258:BJ258,BL258:BT258,BV258:CB258,CD258:EY258,FE258:FM258)&gt;0,COUNT(T258:BJ258,BL258:BT258,BV258:CB258,CD258:EY258,FE258:FM258),"")</f>
        <v/>
      </c>
      <c r="E258" s="93" t="str">
        <f t="shared" ref="E258:E321" si="27">IF(H258=1,COUNT(R258:EY258,FE258:FM258),"")</f>
        <v/>
      </c>
      <c r="F258" s="93" t="str">
        <f t="shared" ref="F258:F321" si="28">IF(H258=1,COUNT(T258:BJ258,BL258:BT258,BV258:CB258,CD258:EY258,FE258:FM258),"")</f>
        <v/>
      </c>
      <c r="G258" s="93" t="str">
        <f t="shared" ref="G258:G321" si="29">IF($B258&gt;=1,$M258,"")</f>
        <v/>
      </c>
      <c r="H258" s="112" t="str">
        <f>IF(AND(M258&gt;0,M258&lt;=STATS!$C$22),1,"")</f>
        <v/>
      </c>
      <c r="J258" s="34">
        <v>257</v>
      </c>
      <c r="K258">
        <v>45.442599999999999</v>
      </c>
      <c r="L258">
        <v>-92.130290000000002</v>
      </c>
      <c r="R258" s="17"/>
      <c r="S258" s="17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EZ258" s="109"/>
      <c r="FA258" s="109"/>
      <c r="FB258" s="109"/>
      <c r="FC258" s="109"/>
      <c r="FD258" s="109"/>
    </row>
    <row r="259" spans="2:160">
      <c r="B259" s="93">
        <f t="shared" si="24"/>
        <v>0</v>
      </c>
      <c r="C259" s="93" t="str">
        <f t="shared" si="25"/>
        <v/>
      </c>
      <c r="D259" s="93" t="str">
        <f t="shared" si="26"/>
        <v/>
      </c>
      <c r="E259" s="93" t="str">
        <f t="shared" si="27"/>
        <v/>
      </c>
      <c r="F259" s="93" t="str">
        <f t="shared" si="28"/>
        <v/>
      </c>
      <c r="G259" s="93" t="str">
        <f t="shared" si="29"/>
        <v/>
      </c>
      <c r="H259" s="112" t="str">
        <f>IF(AND(M259&gt;0,M259&lt;=STATS!$C$22),1,"")</f>
        <v/>
      </c>
      <c r="J259" s="34">
        <v>258</v>
      </c>
      <c r="K259">
        <v>45.442300000000003</v>
      </c>
      <c r="L259">
        <v>-92.130269999999996</v>
      </c>
      <c r="M259" s="10">
        <v>12</v>
      </c>
      <c r="N259" s="10" t="s">
        <v>150</v>
      </c>
      <c r="O259" s="10" t="s">
        <v>166</v>
      </c>
      <c r="R259" s="17"/>
      <c r="S259" s="17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EZ259" s="109"/>
      <c r="FA259" s="109"/>
      <c r="FB259" s="109"/>
      <c r="FC259" s="109"/>
      <c r="FD259" s="109"/>
    </row>
    <row r="260" spans="2:160">
      <c r="B260" s="93">
        <f t="shared" si="24"/>
        <v>0</v>
      </c>
      <c r="C260" s="93" t="str">
        <f t="shared" si="25"/>
        <v/>
      </c>
      <c r="D260" s="93" t="str">
        <f t="shared" si="26"/>
        <v/>
      </c>
      <c r="E260" s="93" t="str">
        <f t="shared" si="27"/>
        <v/>
      </c>
      <c r="F260" s="93" t="str">
        <f t="shared" si="28"/>
        <v/>
      </c>
      <c r="G260" s="93" t="str">
        <f t="shared" si="29"/>
        <v/>
      </c>
      <c r="H260" s="112" t="str">
        <f>IF(AND(M260&gt;0,M260&lt;=STATS!$C$22),1,"")</f>
        <v/>
      </c>
      <c r="J260" s="34">
        <v>259</v>
      </c>
      <c r="K260">
        <v>45.441989999999997</v>
      </c>
      <c r="L260">
        <v>-92.130260000000007</v>
      </c>
      <c r="M260" s="10">
        <v>9.5</v>
      </c>
      <c r="N260" s="10" t="s">
        <v>150</v>
      </c>
      <c r="O260" s="10" t="s">
        <v>166</v>
      </c>
      <c r="R260" s="17"/>
      <c r="S260" s="17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EZ260" s="109"/>
      <c r="FA260" s="109"/>
      <c r="FB260" s="109"/>
      <c r="FC260" s="109"/>
      <c r="FD260" s="109"/>
    </row>
    <row r="261" spans="2:160">
      <c r="B261" s="93">
        <f t="shared" si="24"/>
        <v>0</v>
      </c>
      <c r="C261" s="93" t="str">
        <f t="shared" si="25"/>
        <v/>
      </c>
      <c r="D261" s="93" t="str">
        <f t="shared" si="26"/>
        <v/>
      </c>
      <c r="E261" s="93" t="str">
        <f t="shared" si="27"/>
        <v/>
      </c>
      <c r="F261" s="93" t="str">
        <f t="shared" si="28"/>
        <v/>
      </c>
      <c r="G261" s="93" t="str">
        <f t="shared" si="29"/>
        <v/>
      </c>
      <c r="H261" s="112" t="str">
        <f>IF(AND(M261&gt;0,M261&lt;=STATS!$C$22),1,"")</f>
        <v/>
      </c>
      <c r="J261" s="34">
        <v>260</v>
      </c>
      <c r="K261">
        <v>45.441690000000001</v>
      </c>
      <c r="L261">
        <v>-92.130250000000004</v>
      </c>
      <c r="M261" s="10">
        <v>6</v>
      </c>
      <c r="N261" s="10" t="s">
        <v>151</v>
      </c>
      <c r="O261" s="10" t="s">
        <v>166</v>
      </c>
      <c r="R261" s="17"/>
      <c r="S261" s="17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EZ261" s="109"/>
      <c r="FA261" s="109"/>
      <c r="FB261" s="109"/>
      <c r="FC261" s="109"/>
      <c r="FD261" s="109"/>
    </row>
    <row r="262" spans="2:160">
      <c r="B262" s="93">
        <f t="shared" si="24"/>
        <v>0</v>
      </c>
      <c r="C262" s="93" t="str">
        <f t="shared" si="25"/>
        <v/>
      </c>
      <c r="D262" s="93" t="str">
        <f t="shared" si="26"/>
        <v/>
      </c>
      <c r="E262" s="93" t="str">
        <f t="shared" si="27"/>
        <v/>
      </c>
      <c r="F262" s="93" t="str">
        <f t="shared" si="28"/>
        <v/>
      </c>
      <c r="G262" s="93" t="str">
        <f t="shared" si="29"/>
        <v/>
      </c>
      <c r="H262" s="112" t="str">
        <f>IF(AND(M262&gt;0,M262&lt;=STATS!$C$22),1,"")</f>
        <v/>
      </c>
      <c r="J262" s="34">
        <v>261</v>
      </c>
      <c r="K262">
        <v>45.448419999999999</v>
      </c>
      <c r="L262">
        <v>-92.130070000000003</v>
      </c>
      <c r="M262" s="10">
        <v>16</v>
      </c>
      <c r="N262" s="10" t="s">
        <v>150</v>
      </c>
      <c r="O262" s="10" t="s">
        <v>166</v>
      </c>
      <c r="R262" s="17"/>
      <c r="S262" s="17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EZ262" s="109"/>
      <c r="FA262" s="109"/>
      <c r="FB262" s="109"/>
      <c r="FC262" s="109"/>
      <c r="FD262" s="109"/>
    </row>
    <row r="263" spans="2:160">
      <c r="B263" s="93">
        <f t="shared" si="24"/>
        <v>0</v>
      </c>
      <c r="C263" s="93" t="str">
        <f t="shared" si="25"/>
        <v/>
      </c>
      <c r="D263" s="93" t="str">
        <f t="shared" si="26"/>
        <v/>
      </c>
      <c r="E263" s="93" t="str">
        <f t="shared" si="27"/>
        <v/>
      </c>
      <c r="F263" s="93" t="str">
        <f t="shared" si="28"/>
        <v/>
      </c>
      <c r="G263" s="93" t="str">
        <f t="shared" si="29"/>
        <v/>
      </c>
      <c r="H263" s="112" t="str">
        <f>IF(AND(M263&gt;0,M263&lt;=STATS!$C$22),1,"")</f>
        <v/>
      </c>
      <c r="J263" s="34">
        <v>262</v>
      </c>
      <c r="K263">
        <v>45.448120000000003</v>
      </c>
      <c r="L263">
        <v>-92.13006</v>
      </c>
      <c r="R263" s="17"/>
      <c r="S263" s="17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EZ263" s="109"/>
      <c r="FA263" s="109"/>
      <c r="FB263" s="109"/>
      <c r="FC263" s="109"/>
      <c r="FD263" s="109"/>
    </row>
    <row r="264" spans="2:160">
      <c r="B264" s="93">
        <f t="shared" si="24"/>
        <v>0</v>
      </c>
      <c r="C264" s="93" t="str">
        <f t="shared" si="25"/>
        <v/>
      </c>
      <c r="D264" s="93" t="str">
        <f t="shared" si="26"/>
        <v/>
      </c>
      <c r="E264" s="93" t="str">
        <f t="shared" si="27"/>
        <v/>
      </c>
      <c r="F264" s="93" t="str">
        <f t="shared" si="28"/>
        <v/>
      </c>
      <c r="G264" s="93" t="str">
        <f t="shared" si="29"/>
        <v/>
      </c>
      <c r="H264" s="112" t="str">
        <f>IF(AND(M264&gt;0,M264&lt;=STATS!$C$22),1,"")</f>
        <v/>
      </c>
      <c r="J264" s="34">
        <v>263</v>
      </c>
      <c r="K264">
        <v>45.447809999999997</v>
      </c>
      <c r="L264">
        <v>-92.130049999999997</v>
      </c>
      <c r="R264" s="17"/>
      <c r="S264" s="17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EZ264" s="109"/>
      <c r="FA264" s="109"/>
      <c r="FB264" s="109"/>
      <c r="FC264" s="109"/>
      <c r="FD264" s="109"/>
    </row>
    <row r="265" spans="2:160">
      <c r="B265" s="93">
        <f t="shared" si="24"/>
        <v>0</v>
      </c>
      <c r="C265" s="93" t="str">
        <f t="shared" si="25"/>
        <v/>
      </c>
      <c r="D265" s="93" t="str">
        <f t="shared" si="26"/>
        <v/>
      </c>
      <c r="E265" s="93" t="str">
        <f t="shared" si="27"/>
        <v/>
      </c>
      <c r="F265" s="93" t="str">
        <f t="shared" si="28"/>
        <v/>
      </c>
      <c r="G265" s="93" t="str">
        <f t="shared" si="29"/>
        <v/>
      </c>
      <c r="H265" s="112" t="str">
        <f>IF(AND(M265&gt;0,M265&lt;=STATS!$C$22),1,"")</f>
        <v/>
      </c>
      <c r="J265" s="34">
        <v>264</v>
      </c>
      <c r="K265">
        <v>45.447510000000001</v>
      </c>
      <c r="L265">
        <v>-92.130039999999994</v>
      </c>
      <c r="R265" s="17"/>
      <c r="S265" s="17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EZ265" s="109"/>
      <c r="FA265" s="109"/>
      <c r="FB265" s="109"/>
      <c r="FC265" s="109"/>
      <c r="FD265" s="109"/>
    </row>
    <row r="266" spans="2:160">
      <c r="B266" s="93">
        <f t="shared" si="24"/>
        <v>0</v>
      </c>
      <c r="C266" s="93" t="str">
        <f t="shared" si="25"/>
        <v/>
      </c>
      <c r="D266" s="93" t="str">
        <f t="shared" si="26"/>
        <v/>
      </c>
      <c r="E266" s="93" t="str">
        <f t="shared" si="27"/>
        <v/>
      </c>
      <c r="F266" s="93" t="str">
        <f t="shared" si="28"/>
        <v/>
      </c>
      <c r="G266" s="93" t="str">
        <f t="shared" si="29"/>
        <v/>
      </c>
      <c r="H266" s="112" t="str">
        <f>IF(AND(M266&gt;0,M266&lt;=STATS!$C$22),1,"")</f>
        <v/>
      </c>
      <c r="J266" s="34">
        <v>265</v>
      </c>
      <c r="K266">
        <v>45.447200000000002</v>
      </c>
      <c r="L266">
        <v>-92.130020000000002</v>
      </c>
      <c r="R266" s="17"/>
      <c r="S266" s="17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EZ266" s="109"/>
      <c r="FA266" s="109"/>
      <c r="FB266" s="109"/>
      <c r="FC266" s="109"/>
      <c r="FD266" s="109"/>
    </row>
    <row r="267" spans="2:160">
      <c r="B267" s="93">
        <f t="shared" si="24"/>
        <v>0</v>
      </c>
      <c r="C267" s="93" t="str">
        <f t="shared" si="25"/>
        <v/>
      </c>
      <c r="D267" s="93" t="str">
        <f t="shared" si="26"/>
        <v/>
      </c>
      <c r="E267" s="93" t="str">
        <f t="shared" si="27"/>
        <v/>
      </c>
      <c r="F267" s="93" t="str">
        <f t="shared" si="28"/>
        <v/>
      </c>
      <c r="G267" s="93" t="str">
        <f t="shared" si="29"/>
        <v/>
      </c>
      <c r="H267" s="112" t="str">
        <f>IF(AND(M267&gt;0,M267&lt;=STATS!$C$22),1,"")</f>
        <v/>
      </c>
      <c r="J267" s="34">
        <v>266</v>
      </c>
      <c r="K267">
        <v>45.446890000000003</v>
      </c>
      <c r="L267">
        <v>-92.130009999999999</v>
      </c>
      <c r="R267" s="17"/>
      <c r="S267" s="17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EZ267" s="109"/>
      <c r="FA267" s="109"/>
      <c r="FB267" s="109"/>
      <c r="FC267" s="109"/>
      <c r="FD267" s="109"/>
    </row>
    <row r="268" spans="2:160">
      <c r="B268" s="93">
        <f t="shared" si="24"/>
        <v>0</v>
      </c>
      <c r="C268" s="93" t="str">
        <f t="shared" si="25"/>
        <v/>
      </c>
      <c r="D268" s="93" t="str">
        <f t="shared" si="26"/>
        <v/>
      </c>
      <c r="E268" s="93" t="str">
        <f t="shared" si="27"/>
        <v/>
      </c>
      <c r="F268" s="93" t="str">
        <f t="shared" si="28"/>
        <v/>
      </c>
      <c r="G268" s="93" t="str">
        <f t="shared" si="29"/>
        <v/>
      </c>
      <c r="H268" s="112" t="str">
        <f>IF(AND(M268&gt;0,M268&lt;=STATS!$C$22),1,"")</f>
        <v/>
      </c>
      <c r="J268" s="34">
        <v>267</v>
      </c>
      <c r="K268">
        <v>45.44659</v>
      </c>
      <c r="L268">
        <v>-92.13</v>
      </c>
      <c r="R268" s="17"/>
      <c r="S268" s="17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EZ268" s="109"/>
      <c r="FA268" s="109"/>
      <c r="FB268" s="109"/>
      <c r="FC268" s="109"/>
      <c r="FD268" s="109"/>
    </row>
    <row r="269" spans="2:160">
      <c r="B269" s="93">
        <f t="shared" si="24"/>
        <v>0</v>
      </c>
      <c r="C269" s="93" t="str">
        <f t="shared" si="25"/>
        <v/>
      </c>
      <c r="D269" s="93" t="str">
        <f t="shared" si="26"/>
        <v/>
      </c>
      <c r="E269" s="93" t="str">
        <f t="shared" si="27"/>
        <v/>
      </c>
      <c r="F269" s="93" t="str">
        <f t="shared" si="28"/>
        <v/>
      </c>
      <c r="G269" s="93" t="str">
        <f t="shared" si="29"/>
        <v/>
      </c>
      <c r="H269" s="112" t="str">
        <f>IF(AND(M269&gt;0,M269&lt;=STATS!$C$22),1,"")</f>
        <v/>
      </c>
      <c r="J269" s="34">
        <v>268</v>
      </c>
      <c r="K269">
        <v>45.446280000000002</v>
      </c>
      <c r="L269">
        <v>-92.129990000000006</v>
      </c>
      <c r="R269" s="17"/>
      <c r="S269" s="17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EZ269" s="109"/>
      <c r="FA269" s="109"/>
      <c r="FB269" s="109"/>
      <c r="FC269" s="109"/>
      <c r="FD269" s="109"/>
    </row>
    <row r="270" spans="2:160">
      <c r="B270" s="93">
        <f t="shared" si="24"/>
        <v>0</v>
      </c>
      <c r="C270" s="93" t="str">
        <f t="shared" si="25"/>
        <v/>
      </c>
      <c r="D270" s="93" t="str">
        <f t="shared" si="26"/>
        <v/>
      </c>
      <c r="E270" s="93" t="str">
        <f t="shared" si="27"/>
        <v/>
      </c>
      <c r="F270" s="93" t="str">
        <f t="shared" si="28"/>
        <v/>
      </c>
      <c r="G270" s="93" t="str">
        <f t="shared" si="29"/>
        <v/>
      </c>
      <c r="H270" s="112" t="str">
        <f>IF(AND(M270&gt;0,M270&lt;=STATS!$C$22),1,"")</f>
        <v/>
      </c>
      <c r="J270" s="34">
        <v>269</v>
      </c>
      <c r="K270">
        <v>45.445979999999999</v>
      </c>
      <c r="L270">
        <v>-92.129980000000003</v>
      </c>
      <c r="R270" s="17"/>
      <c r="S270" s="17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EZ270" s="109"/>
      <c r="FA270" s="109"/>
      <c r="FB270" s="109"/>
      <c r="FC270" s="109"/>
      <c r="FD270" s="109"/>
    </row>
    <row r="271" spans="2:160">
      <c r="B271" s="93">
        <f t="shared" si="24"/>
        <v>0</v>
      </c>
      <c r="C271" s="93" t="str">
        <f t="shared" si="25"/>
        <v/>
      </c>
      <c r="D271" s="93" t="str">
        <f t="shared" si="26"/>
        <v/>
      </c>
      <c r="E271" s="93" t="str">
        <f t="shared" si="27"/>
        <v/>
      </c>
      <c r="F271" s="93" t="str">
        <f t="shared" si="28"/>
        <v/>
      </c>
      <c r="G271" s="93" t="str">
        <f t="shared" si="29"/>
        <v/>
      </c>
      <c r="H271" s="112" t="str">
        <f>IF(AND(M271&gt;0,M271&lt;=STATS!$C$22),1,"")</f>
        <v/>
      </c>
      <c r="J271" s="34">
        <v>270</v>
      </c>
      <c r="K271">
        <v>45.44567</v>
      </c>
      <c r="L271">
        <v>-92.12997</v>
      </c>
      <c r="R271" s="17"/>
      <c r="S271" s="17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EZ271" s="109"/>
      <c r="FA271" s="109"/>
      <c r="FB271" s="109"/>
      <c r="FC271" s="109"/>
      <c r="FD271" s="109"/>
    </row>
    <row r="272" spans="2:160">
      <c r="B272" s="93">
        <f t="shared" si="24"/>
        <v>0</v>
      </c>
      <c r="C272" s="93" t="str">
        <f t="shared" si="25"/>
        <v/>
      </c>
      <c r="D272" s="93" t="str">
        <f t="shared" si="26"/>
        <v/>
      </c>
      <c r="E272" s="93" t="str">
        <f t="shared" si="27"/>
        <v/>
      </c>
      <c r="F272" s="93" t="str">
        <f t="shared" si="28"/>
        <v/>
      </c>
      <c r="G272" s="93" t="str">
        <f t="shared" si="29"/>
        <v/>
      </c>
      <c r="H272" s="112" t="str">
        <f>IF(AND(M272&gt;0,M272&lt;=STATS!$C$22),1,"")</f>
        <v/>
      </c>
      <c r="J272" s="34">
        <v>271</v>
      </c>
      <c r="K272">
        <v>45.445369999999997</v>
      </c>
      <c r="L272">
        <v>-92.129949999999994</v>
      </c>
      <c r="R272" s="17"/>
      <c r="S272" s="17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EZ272" s="109"/>
      <c r="FA272" s="109"/>
      <c r="FB272" s="109"/>
      <c r="FC272" s="109"/>
      <c r="FD272" s="109"/>
    </row>
    <row r="273" spans="2:160">
      <c r="B273" s="93">
        <f t="shared" si="24"/>
        <v>0</v>
      </c>
      <c r="C273" s="93" t="str">
        <f t="shared" si="25"/>
        <v/>
      </c>
      <c r="D273" s="93" t="str">
        <f t="shared" si="26"/>
        <v/>
      </c>
      <c r="E273" s="93" t="str">
        <f t="shared" si="27"/>
        <v/>
      </c>
      <c r="F273" s="93" t="str">
        <f t="shared" si="28"/>
        <v/>
      </c>
      <c r="G273" s="93" t="str">
        <f t="shared" si="29"/>
        <v/>
      </c>
      <c r="H273" s="112" t="str">
        <f>IF(AND(M273&gt;0,M273&lt;=STATS!$C$22),1,"")</f>
        <v/>
      </c>
      <c r="J273" s="34">
        <v>272</v>
      </c>
      <c r="K273">
        <v>45.445059999999998</v>
      </c>
      <c r="L273">
        <v>-92.129940000000005</v>
      </c>
      <c r="R273" s="17"/>
      <c r="S273" s="17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EZ273" s="109"/>
      <c r="FA273" s="109"/>
      <c r="FB273" s="109"/>
      <c r="FC273" s="109"/>
      <c r="FD273" s="109"/>
    </row>
    <row r="274" spans="2:160">
      <c r="B274" s="93">
        <f t="shared" si="24"/>
        <v>0</v>
      </c>
      <c r="C274" s="93" t="str">
        <f t="shared" si="25"/>
        <v/>
      </c>
      <c r="D274" s="93" t="str">
        <f t="shared" si="26"/>
        <v/>
      </c>
      <c r="E274" s="93" t="str">
        <f t="shared" si="27"/>
        <v/>
      </c>
      <c r="F274" s="93" t="str">
        <f t="shared" si="28"/>
        <v/>
      </c>
      <c r="G274" s="93" t="str">
        <f t="shared" si="29"/>
        <v/>
      </c>
      <c r="H274" s="112" t="str">
        <f>IF(AND(M274&gt;0,M274&lt;=STATS!$C$22),1,"")</f>
        <v/>
      </c>
      <c r="J274" s="34">
        <v>273</v>
      </c>
      <c r="K274">
        <v>45.444749999999999</v>
      </c>
      <c r="L274">
        <v>-92.129930000000002</v>
      </c>
      <c r="R274" s="17"/>
      <c r="S274" s="17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EZ274" s="109"/>
      <c r="FA274" s="109"/>
      <c r="FB274" s="109"/>
      <c r="FC274" s="109"/>
      <c r="FD274" s="109"/>
    </row>
    <row r="275" spans="2:160">
      <c r="B275" s="93">
        <f t="shared" si="24"/>
        <v>0</v>
      </c>
      <c r="C275" s="93" t="str">
        <f t="shared" si="25"/>
        <v/>
      </c>
      <c r="D275" s="93" t="str">
        <f t="shared" si="26"/>
        <v/>
      </c>
      <c r="E275" s="93" t="str">
        <f t="shared" si="27"/>
        <v/>
      </c>
      <c r="F275" s="93" t="str">
        <f t="shared" si="28"/>
        <v/>
      </c>
      <c r="G275" s="93" t="str">
        <f t="shared" si="29"/>
        <v/>
      </c>
      <c r="H275" s="112" t="str">
        <f>IF(AND(M275&gt;0,M275&lt;=STATS!$C$22),1,"")</f>
        <v/>
      </c>
      <c r="J275" s="34">
        <v>274</v>
      </c>
      <c r="K275">
        <v>45.444450000000003</v>
      </c>
      <c r="L275">
        <v>-92.129919999999998</v>
      </c>
      <c r="R275" s="17"/>
      <c r="S275" s="17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EZ275" s="109"/>
      <c r="FA275" s="109"/>
      <c r="FB275" s="109"/>
      <c r="FC275" s="109"/>
      <c r="FD275" s="109"/>
    </row>
    <row r="276" spans="2:160">
      <c r="B276" s="93">
        <f t="shared" si="24"/>
        <v>0</v>
      </c>
      <c r="C276" s="93" t="str">
        <f t="shared" si="25"/>
        <v/>
      </c>
      <c r="D276" s="93" t="str">
        <f t="shared" si="26"/>
        <v/>
      </c>
      <c r="E276" s="93" t="str">
        <f t="shared" si="27"/>
        <v/>
      </c>
      <c r="F276" s="93" t="str">
        <f t="shared" si="28"/>
        <v/>
      </c>
      <c r="G276" s="93" t="str">
        <f t="shared" si="29"/>
        <v/>
      </c>
      <c r="H276" s="112" t="str">
        <f>IF(AND(M276&gt;0,M276&lt;=STATS!$C$22),1,"")</f>
        <v/>
      </c>
      <c r="J276" s="34">
        <v>275</v>
      </c>
      <c r="K276">
        <v>45.444139999999997</v>
      </c>
      <c r="L276">
        <v>-92.129909999999995</v>
      </c>
      <c r="R276" s="17"/>
      <c r="S276" s="17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EZ276" s="109"/>
      <c r="FA276" s="109"/>
      <c r="FB276" s="109"/>
      <c r="FC276" s="109"/>
      <c r="FD276" s="109"/>
    </row>
    <row r="277" spans="2:160">
      <c r="B277" s="93">
        <f t="shared" si="24"/>
        <v>0</v>
      </c>
      <c r="C277" s="93" t="str">
        <f t="shared" si="25"/>
        <v/>
      </c>
      <c r="D277" s="93" t="str">
        <f t="shared" si="26"/>
        <v/>
      </c>
      <c r="E277" s="93" t="str">
        <f t="shared" si="27"/>
        <v/>
      </c>
      <c r="F277" s="93" t="str">
        <f t="shared" si="28"/>
        <v/>
      </c>
      <c r="G277" s="93" t="str">
        <f t="shared" si="29"/>
        <v/>
      </c>
      <c r="H277" s="112" t="str">
        <f>IF(AND(M277&gt;0,M277&lt;=STATS!$C$22),1,"")</f>
        <v/>
      </c>
      <c r="J277" s="34">
        <v>276</v>
      </c>
      <c r="K277">
        <v>45.443840000000002</v>
      </c>
      <c r="L277">
        <v>-92.129900000000006</v>
      </c>
      <c r="R277" s="17"/>
      <c r="S277" s="17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EZ277" s="109"/>
      <c r="FA277" s="109"/>
      <c r="FB277" s="109"/>
      <c r="FC277" s="109"/>
      <c r="FD277" s="109"/>
    </row>
    <row r="278" spans="2:160">
      <c r="B278" s="93">
        <f t="shared" si="24"/>
        <v>0</v>
      </c>
      <c r="C278" s="93" t="str">
        <f t="shared" si="25"/>
        <v/>
      </c>
      <c r="D278" s="93" t="str">
        <f t="shared" si="26"/>
        <v/>
      </c>
      <c r="E278" s="93" t="str">
        <f t="shared" si="27"/>
        <v/>
      </c>
      <c r="F278" s="93" t="str">
        <f t="shared" si="28"/>
        <v/>
      </c>
      <c r="G278" s="93" t="str">
        <f t="shared" si="29"/>
        <v/>
      </c>
      <c r="H278" s="112" t="str">
        <f>IF(AND(M278&gt;0,M278&lt;=STATS!$C$22),1,"")</f>
        <v/>
      </c>
      <c r="J278" s="34">
        <v>277</v>
      </c>
      <c r="K278">
        <v>45.443530000000003</v>
      </c>
      <c r="L278">
        <v>-92.129890000000003</v>
      </c>
      <c r="R278" s="17"/>
      <c r="S278" s="17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EZ278" s="109"/>
      <c r="FA278" s="109"/>
      <c r="FB278" s="109"/>
      <c r="FC278" s="109"/>
      <c r="FD278" s="109"/>
    </row>
    <row r="279" spans="2:160">
      <c r="B279" s="93">
        <f t="shared" si="24"/>
        <v>0</v>
      </c>
      <c r="C279" s="93" t="str">
        <f t="shared" si="25"/>
        <v/>
      </c>
      <c r="D279" s="93" t="str">
        <f t="shared" si="26"/>
        <v/>
      </c>
      <c r="E279" s="93" t="str">
        <f t="shared" si="27"/>
        <v/>
      </c>
      <c r="F279" s="93" t="str">
        <f t="shared" si="28"/>
        <v/>
      </c>
      <c r="G279" s="93" t="str">
        <f t="shared" si="29"/>
        <v/>
      </c>
      <c r="H279" s="112" t="str">
        <f>IF(AND(M279&gt;0,M279&lt;=STATS!$C$22),1,"")</f>
        <v/>
      </c>
      <c r="J279" s="34">
        <v>278</v>
      </c>
      <c r="K279">
        <v>45.443219999999997</v>
      </c>
      <c r="L279">
        <v>-92.129869999999997</v>
      </c>
      <c r="R279" s="17"/>
      <c r="S279" s="17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EZ279" s="109"/>
      <c r="FA279" s="109"/>
      <c r="FB279" s="109"/>
      <c r="FC279" s="109"/>
      <c r="FD279" s="109"/>
    </row>
    <row r="280" spans="2:160">
      <c r="B280" s="93">
        <f t="shared" si="24"/>
        <v>0</v>
      </c>
      <c r="C280" s="93" t="str">
        <f t="shared" si="25"/>
        <v/>
      </c>
      <c r="D280" s="93" t="str">
        <f t="shared" si="26"/>
        <v/>
      </c>
      <c r="E280" s="93" t="str">
        <f t="shared" si="27"/>
        <v/>
      </c>
      <c r="F280" s="93" t="str">
        <f t="shared" si="28"/>
        <v/>
      </c>
      <c r="G280" s="93" t="str">
        <f t="shared" si="29"/>
        <v/>
      </c>
      <c r="H280" s="112" t="str">
        <f>IF(AND(M280&gt;0,M280&lt;=STATS!$C$22),1,"")</f>
        <v/>
      </c>
      <c r="J280" s="34">
        <v>279</v>
      </c>
      <c r="K280">
        <v>45.442920000000001</v>
      </c>
      <c r="L280">
        <v>-92.129859999999994</v>
      </c>
      <c r="R280" s="17"/>
      <c r="S280" s="17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EZ280" s="109"/>
      <c r="FA280" s="109"/>
      <c r="FB280" s="109"/>
      <c r="FC280" s="109"/>
      <c r="FD280" s="109"/>
    </row>
    <row r="281" spans="2:160">
      <c r="B281" s="93">
        <f t="shared" si="24"/>
        <v>0</v>
      </c>
      <c r="C281" s="93" t="str">
        <f t="shared" si="25"/>
        <v/>
      </c>
      <c r="D281" s="93" t="str">
        <f t="shared" si="26"/>
        <v/>
      </c>
      <c r="E281" s="93" t="str">
        <f t="shared" si="27"/>
        <v/>
      </c>
      <c r="F281" s="93" t="str">
        <f t="shared" si="28"/>
        <v/>
      </c>
      <c r="G281" s="93" t="str">
        <f t="shared" si="29"/>
        <v/>
      </c>
      <c r="H281" s="112" t="str">
        <f>IF(AND(M281&gt;0,M281&lt;=STATS!$C$22),1,"")</f>
        <v/>
      </c>
      <c r="J281" s="34">
        <v>280</v>
      </c>
      <c r="K281">
        <v>45.442610000000002</v>
      </c>
      <c r="L281">
        <v>-92.129850000000005</v>
      </c>
      <c r="R281" s="17"/>
      <c r="S281" s="17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EZ281" s="109"/>
      <c r="FA281" s="109"/>
      <c r="FB281" s="109"/>
      <c r="FC281" s="109"/>
      <c r="FD281" s="109"/>
    </row>
    <row r="282" spans="2:160">
      <c r="B282" s="93">
        <f t="shared" si="24"/>
        <v>0</v>
      </c>
      <c r="C282" s="93" t="str">
        <f t="shared" si="25"/>
        <v/>
      </c>
      <c r="D282" s="93" t="str">
        <f t="shared" si="26"/>
        <v/>
      </c>
      <c r="E282" s="93" t="str">
        <f t="shared" si="27"/>
        <v/>
      </c>
      <c r="F282" s="93" t="str">
        <f t="shared" si="28"/>
        <v/>
      </c>
      <c r="G282" s="93" t="str">
        <f t="shared" si="29"/>
        <v/>
      </c>
      <c r="H282" s="112" t="str">
        <f>IF(AND(M282&gt;0,M282&lt;=STATS!$C$22),1,"")</f>
        <v/>
      </c>
      <c r="J282" s="34">
        <v>281</v>
      </c>
      <c r="K282">
        <v>45.442309999999999</v>
      </c>
      <c r="L282">
        <v>-92.129840000000002</v>
      </c>
      <c r="M282" s="10">
        <v>12.5</v>
      </c>
      <c r="N282" s="10" t="s">
        <v>150</v>
      </c>
      <c r="O282" s="10" t="s">
        <v>166</v>
      </c>
      <c r="R282" s="17"/>
      <c r="S282" s="17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EZ282" s="109"/>
      <c r="FA282" s="109"/>
      <c r="FB282" s="109"/>
      <c r="FC282" s="109"/>
      <c r="FD282" s="109"/>
    </row>
    <row r="283" spans="2:160">
      <c r="B283" s="93">
        <f t="shared" si="24"/>
        <v>0</v>
      </c>
      <c r="C283" s="93" t="str">
        <f t="shared" si="25"/>
        <v/>
      </c>
      <c r="D283" s="93" t="str">
        <f t="shared" si="26"/>
        <v/>
      </c>
      <c r="E283" s="93" t="str">
        <f t="shared" si="27"/>
        <v/>
      </c>
      <c r="F283" s="93" t="str">
        <f t="shared" si="28"/>
        <v/>
      </c>
      <c r="G283" s="93" t="str">
        <f t="shared" si="29"/>
        <v/>
      </c>
      <c r="H283" s="112" t="str">
        <f>IF(AND(M283&gt;0,M283&lt;=STATS!$C$22),1,"")</f>
        <v/>
      </c>
      <c r="J283" s="34">
        <v>282</v>
      </c>
      <c r="K283">
        <v>45.442</v>
      </c>
      <c r="L283">
        <v>-92.129829999999998</v>
      </c>
      <c r="M283" s="10">
        <v>8.5</v>
      </c>
      <c r="N283" s="10" t="s">
        <v>150</v>
      </c>
      <c r="O283" s="10" t="s">
        <v>166</v>
      </c>
      <c r="R283" s="17"/>
      <c r="S283" s="17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EZ283" s="109"/>
      <c r="FA283" s="109"/>
      <c r="FB283" s="109"/>
      <c r="FC283" s="109"/>
      <c r="FD283" s="109"/>
    </row>
    <row r="284" spans="2:160">
      <c r="B284" s="93">
        <f t="shared" si="24"/>
        <v>0</v>
      </c>
      <c r="C284" s="93" t="str">
        <f t="shared" si="25"/>
        <v/>
      </c>
      <c r="D284" s="93" t="str">
        <f t="shared" si="26"/>
        <v/>
      </c>
      <c r="E284" s="93">
        <f t="shared" si="27"/>
        <v>0</v>
      </c>
      <c r="F284" s="93">
        <f t="shared" si="28"/>
        <v>0</v>
      </c>
      <c r="G284" s="93" t="str">
        <f t="shared" si="29"/>
        <v/>
      </c>
      <c r="H284" s="112">
        <f>IF(AND(M284&gt;0,M284&lt;=STATS!$C$22),1,"")</f>
        <v>1</v>
      </c>
      <c r="J284" s="34">
        <v>283</v>
      </c>
      <c r="K284">
        <v>45.441699999999997</v>
      </c>
      <c r="L284">
        <v>-92.129819999999995</v>
      </c>
      <c r="M284" s="10">
        <v>5</v>
      </c>
      <c r="N284" s="10" t="s">
        <v>151</v>
      </c>
      <c r="O284" s="10" t="s">
        <v>166</v>
      </c>
      <c r="R284" s="17"/>
      <c r="S284" s="17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EZ284" s="109"/>
      <c r="FA284" s="109"/>
      <c r="FB284" s="109"/>
      <c r="FC284" s="109"/>
      <c r="FD284" s="109"/>
    </row>
    <row r="285" spans="2:160">
      <c r="B285" s="93">
        <f t="shared" si="24"/>
        <v>0</v>
      </c>
      <c r="C285" s="93" t="str">
        <f t="shared" si="25"/>
        <v/>
      </c>
      <c r="D285" s="93" t="str">
        <f t="shared" si="26"/>
        <v/>
      </c>
      <c r="E285" s="93" t="str">
        <f t="shared" si="27"/>
        <v/>
      </c>
      <c r="F285" s="93" t="str">
        <f t="shared" si="28"/>
        <v/>
      </c>
      <c r="G285" s="93" t="str">
        <f t="shared" si="29"/>
        <v/>
      </c>
      <c r="H285" s="112" t="str">
        <f>IF(AND(M285&gt;0,M285&lt;=STATS!$C$22),1,"")</f>
        <v/>
      </c>
      <c r="J285" s="34">
        <v>284</v>
      </c>
      <c r="K285">
        <v>45.448430000000002</v>
      </c>
      <c r="L285">
        <v>-92.129639999999995</v>
      </c>
      <c r="R285" s="17"/>
      <c r="S285" s="17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EZ285" s="109"/>
      <c r="FA285" s="109"/>
      <c r="FB285" s="109"/>
      <c r="FC285" s="109"/>
      <c r="FD285" s="109"/>
    </row>
    <row r="286" spans="2:160">
      <c r="B286" s="93">
        <f t="shared" si="24"/>
        <v>0</v>
      </c>
      <c r="C286" s="93" t="str">
        <f t="shared" si="25"/>
        <v/>
      </c>
      <c r="D286" s="93" t="str">
        <f t="shared" si="26"/>
        <v/>
      </c>
      <c r="E286" s="93" t="str">
        <f t="shared" si="27"/>
        <v/>
      </c>
      <c r="F286" s="93" t="str">
        <f t="shared" si="28"/>
        <v/>
      </c>
      <c r="G286" s="93" t="str">
        <f t="shared" si="29"/>
        <v/>
      </c>
      <c r="H286" s="112" t="str">
        <f>IF(AND(M286&gt;0,M286&lt;=STATS!$C$22),1,"")</f>
        <v/>
      </c>
      <c r="J286" s="34">
        <v>285</v>
      </c>
      <c r="K286">
        <v>45.448129999999999</v>
      </c>
      <c r="L286">
        <v>-92.129620000000003</v>
      </c>
      <c r="R286" s="17"/>
      <c r="S286" s="17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EZ286" s="109"/>
      <c r="FA286" s="109"/>
      <c r="FB286" s="109"/>
      <c r="FC286" s="109"/>
      <c r="FD286" s="109"/>
    </row>
    <row r="287" spans="2:160">
      <c r="B287" s="93">
        <f t="shared" si="24"/>
        <v>0</v>
      </c>
      <c r="C287" s="93" t="str">
        <f t="shared" si="25"/>
        <v/>
      </c>
      <c r="D287" s="93" t="str">
        <f t="shared" si="26"/>
        <v/>
      </c>
      <c r="E287" s="93" t="str">
        <f t="shared" si="27"/>
        <v/>
      </c>
      <c r="F287" s="93" t="str">
        <f t="shared" si="28"/>
        <v/>
      </c>
      <c r="G287" s="93" t="str">
        <f t="shared" si="29"/>
        <v/>
      </c>
      <c r="H287" s="112" t="str">
        <f>IF(AND(M287&gt;0,M287&lt;=STATS!$C$22),1,"")</f>
        <v/>
      </c>
      <c r="J287" s="34">
        <v>286</v>
      </c>
      <c r="K287">
        <v>45.44782</v>
      </c>
      <c r="L287">
        <v>-92.12961</v>
      </c>
      <c r="R287" s="17"/>
      <c r="S287" s="17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EZ287" s="109"/>
      <c r="FA287" s="109"/>
      <c r="FB287" s="109"/>
      <c r="FC287" s="109"/>
      <c r="FD287" s="109"/>
    </row>
    <row r="288" spans="2:160">
      <c r="B288" s="93">
        <f t="shared" si="24"/>
        <v>0</v>
      </c>
      <c r="C288" s="93" t="str">
        <f t="shared" si="25"/>
        <v/>
      </c>
      <c r="D288" s="93" t="str">
        <f t="shared" si="26"/>
        <v/>
      </c>
      <c r="E288" s="93" t="str">
        <f t="shared" si="27"/>
        <v/>
      </c>
      <c r="F288" s="93" t="str">
        <f t="shared" si="28"/>
        <v/>
      </c>
      <c r="G288" s="93" t="str">
        <f t="shared" si="29"/>
        <v/>
      </c>
      <c r="H288" s="112" t="str">
        <f>IF(AND(M288&gt;0,M288&lt;=STATS!$C$22),1,"")</f>
        <v/>
      </c>
      <c r="J288" s="34">
        <v>287</v>
      </c>
      <c r="K288">
        <v>45.447510000000001</v>
      </c>
      <c r="L288">
        <v>-92.129599999999996</v>
      </c>
      <c r="R288" s="17"/>
      <c r="S288" s="17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EZ288" s="109"/>
      <c r="FA288" s="109"/>
      <c r="FB288" s="109"/>
      <c r="FC288" s="109"/>
      <c r="FD288" s="109"/>
    </row>
    <row r="289" spans="2:160">
      <c r="B289" s="93">
        <f t="shared" si="24"/>
        <v>0</v>
      </c>
      <c r="C289" s="93" t="str">
        <f t="shared" si="25"/>
        <v/>
      </c>
      <c r="D289" s="93" t="str">
        <f t="shared" si="26"/>
        <v/>
      </c>
      <c r="E289" s="93" t="str">
        <f t="shared" si="27"/>
        <v/>
      </c>
      <c r="F289" s="93" t="str">
        <f t="shared" si="28"/>
        <v/>
      </c>
      <c r="G289" s="93" t="str">
        <f t="shared" si="29"/>
        <v/>
      </c>
      <c r="H289" s="112" t="str">
        <f>IF(AND(M289&gt;0,M289&lt;=STATS!$C$22),1,"")</f>
        <v/>
      </c>
      <c r="J289" s="34">
        <v>288</v>
      </c>
      <c r="K289">
        <v>45.447209999999998</v>
      </c>
      <c r="L289">
        <v>-92.129589999999993</v>
      </c>
      <c r="R289" s="17"/>
      <c r="S289" s="17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EZ289" s="109"/>
      <c r="FA289" s="109"/>
      <c r="FB289" s="109"/>
      <c r="FC289" s="109"/>
      <c r="FD289" s="109"/>
    </row>
    <row r="290" spans="2:160">
      <c r="B290" s="93">
        <f t="shared" si="24"/>
        <v>0</v>
      </c>
      <c r="C290" s="93" t="str">
        <f t="shared" si="25"/>
        <v/>
      </c>
      <c r="D290" s="93" t="str">
        <f t="shared" si="26"/>
        <v/>
      </c>
      <c r="E290" s="93" t="str">
        <f t="shared" si="27"/>
        <v/>
      </c>
      <c r="F290" s="93" t="str">
        <f t="shared" si="28"/>
        <v/>
      </c>
      <c r="G290" s="93" t="str">
        <f t="shared" si="29"/>
        <v/>
      </c>
      <c r="H290" s="112" t="str">
        <f>IF(AND(M290&gt;0,M290&lt;=STATS!$C$22),1,"")</f>
        <v/>
      </c>
      <c r="J290" s="34">
        <v>289</v>
      </c>
      <c r="K290">
        <v>45.446899999999999</v>
      </c>
      <c r="L290">
        <v>-92.129580000000004</v>
      </c>
      <c r="R290" s="17"/>
      <c r="S290" s="17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EZ290" s="109"/>
      <c r="FA290" s="109"/>
      <c r="FB290" s="109"/>
      <c r="FC290" s="109"/>
      <c r="FD290" s="109"/>
    </row>
    <row r="291" spans="2:160">
      <c r="B291" s="93">
        <f t="shared" si="24"/>
        <v>0</v>
      </c>
      <c r="C291" s="93" t="str">
        <f t="shared" si="25"/>
        <v/>
      </c>
      <c r="D291" s="93" t="str">
        <f t="shared" si="26"/>
        <v/>
      </c>
      <c r="E291" s="93" t="str">
        <f t="shared" si="27"/>
        <v/>
      </c>
      <c r="F291" s="93" t="str">
        <f t="shared" si="28"/>
        <v/>
      </c>
      <c r="G291" s="93" t="str">
        <f t="shared" si="29"/>
        <v/>
      </c>
      <c r="H291" s="112" t="str">
        <f>IF(AND(M291&gt;0,M291&lt;=STATS!$C$22),1,"")</f>
        <v/>
      </c>
      <c r="J291" s="34">
        <v>290</v>
      </c>
      <c r="K291">
        <v>45.446599999999997</v>
      </c>
      <c r="L291">
        <v>-92.129570000000001</v>
      </c>
      <c r="R291" s="17"/>
      <c r="S291" s="17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EZ291" s="109"/>
      <c r="FA291" s="109"/>
      <c r="FB291" s="109"/>
      <c r="FC291" s="109"/>
      <c r="FD291" s="109"/>
    </row>
    <row r="292" spans="2:160">
      <c r="B292" s="93">
        <f t="shared" si="24"/>
        <v>0</v>
      </c>
      <c r="C292" s="93" t="str">
        <f t="shared" si="25"/>
        <v/>
      </c>
      <c r="D292" s="93" t="str">
        <f t="shared" si="26"/>
        <v/>
      </c>
      <c r="E292" s="93" t="str">
        <f t="shared" si="27"/>
        <v/>
      </c>
      <c r="F292" s="93" t="str">
        <f t="shared" si="28"/>
        <v/>
      </c>
      <c r="G292" s="93" t="str">
        <f t="shared" si="29"/>
        <v/>
      </c>
      <c r="H292" s="112" t="str">
        <f>IF(AND(M292&gt;0,M292&lt;=STATS!$C$22),1,"")</f>
        <v/>
      </c>
      <c r="J292" s="34">
        <v>291</v>
      </c>
      <c r="K292">
        <v>45.446289999999998</v>
      </c>
      <c r="L292">
        <v>-92.129549999999995</v>
      </c>
      <c r="R292" s="17"/>
      <c r="S292" s="17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EZ292" s="109"/>
      <c r="FA292" s="109"/>
      <c r="FB292" s="109"/>
      <c r="FC292" s="109"/>
      <c r="FD292" s="109"/>
    </row>
    <row r="293" spans="2:160">
      <c r="B293" s="93">
        <f t="shared" si="24"/>
        <v>0</v>
      </c>
      <c r="C293" s="93" t="str">
        <f t="shared" si="25"/>
        <v/>
      </c>
      <c r="D293" s="93" t="str">
        <f t="shared" si="26"/>
        <v/>
      </c>
      <c r="E293" s="93" t="str">
        <f t="shared" si="27"/>
        <v/>
      </c>
      <c r="F293" s="93" t="str">
        <f t="shared" si="28"/>
        <v/>
      </c>
      <c r="G293" s="93" t="str">
        <f t="shared" si="29"/>
        <v/>
      </c>
      <c r="H293" s="112" t="str">
        <f>IF(AND(M293&gt;0,M293&lt;=STATS!$C$22),1,"")</f>
        <v/>
      </c>
      <c r="J293" s="34">
        <v>292</v>
      </c>
      <c r="K293">
        <v>45.445979999999999</v>
      </c>
      <c r="L293">
        <v>-92.129540000000006</v>
      </c>
      <c r="R293" s="17"/>
      <c r="S293" s="17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EZ293" s="109"/>
      <c r="FA293" s="109"/>
      <c r="FB293" s="109"/>
      <c r="FC293" s="109"/>
      <c r="FD293" s="109"/>
    </row>
    <row r="294" spans="2:160">
      <c r="B294" s="93">
        <f t="shared" si="24"/>
        <v>0</v>
      </c>
      <c r="C294" s="93" t="str">
        <f t="shared" si="25"/>
        <v/>
      </c>
      <c r="D294" s="93" t="str">
        <f t="shared" si="26"/>
        <v/>
      </c>
      <c r="E294" s="93" t="str">
        <f t="shared" si="27"/>
        <v/>
      </c>
      <c r="F294" s="93" t="str">
        <f t="shared" si="28"/>
        <v/>
      </c>
      <c r="G294" s="93" t="str">
        <f t="shared" si="29"/>
        <v/>
      </c>
      <c r="H294" s="112" t="str">
        <f>IF(AND(M294&gt;0,M294&lt;=STATS!$C$22),1,"")</f>
        <v/>
      </c>
      <c r="J294" s="34">
        <v>293</v>
      </c>
      <c r="K294">
        <v>45.445680000000003</v>
      </c>
      <c r="L294">
        <v>-92.129530000000003</v>
      </c>
      <c r="R294" s="17"/>
      <c r="S294" s="17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EZ294" s="109"/>
      <c r="FA294" s="109"/>
      <c r="FB294" s="109"/>
      <c r="FC294" s="109"/>
      <c r="FD294" s="109"/>
    </row>
    <row r="295" spans="2:160">
      <c r="B295" s="93">
        <f t="shared" si="24"/>
        <v>0</v>
      </c>
      <c r="C295" s="93" t="str">
        <f t="shared" si="25"/>
        <v/>
      </c>
      <c r="D295" s="93" t="str">
        <f t="shared" si="26"/>
        <v/>
      </c>
      <c r="E295" s="93" t="str">
        <f t="shared" si="27"/>
        <v/>
      </c>
      <c r="F295" s="93" t="str">
        <f t="shared" si="28"/>
        <v/>
      </c>
      <c r="G295" s="93" t="str">
        <f t="shared" si="29"/>
        <v/>
      </c>
      <c r="H295" s="112" t="str">
        <f>IF(AND(M295&gt;0,M295&lt;=STATS!$C$22),1,"")</f>
        <v/>
      </c>
      <c r="J295" s="34">
        <v>294</v>
      </c>
      <c r="K295">
        <v>45.445369999999997</v>
      </c>
      <c r="L295">
        <v>-92.129519999999999</v>
      </c>
      <c r="R295" s="17"/>
      <c r="S295" s="17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EZ295" s="109"/>
      <c r="FA295" s="109"/>
      <c r="FB295" s="109"/>
      <c r="FC295" s="109"/>
      <c r="FD295" s="109"/>
    </row>
    <row r="296" spans="2:160">
      <c r="B296" s="93">
        <f t="shared" si="24"/>
        <v>0</v>
      </c>
      <c r="C296" s="93" t="str">
        <f t="shared" si="25"/>
        <v/>
      </c>
      <c r="D296" s="93" t="str">
        <f t="shared" si="26"/>
        <v/>
      </c>
      <c r="E296" s="93" t="str">
        <f t="shared" si="27"/>
        <v/>
      </c>
      <c r="F296" s="93" t="str">
        <f t="shared" si="28"/>
        <v/>
      </c>
      <c r="G296" s="93" t="str">
        <f t="shared" si="29"/>
        <v/>
      </c>
      <c r="H296" s="112" t="str">
        <f>IF(AND(M296&gt;0,M296&lt;=STATS!$C$22),1,"")</f>
        <v/>
      </c>
      <c r="J296" s="34">
        <v>295</v>
      </c>
      <c r="K296">
        <v>45.445070000000001</v>
      </c>
      <c r="L296">
        <v>-92.129509999999996</v>
      </c>
      <c r="R296" s="17"/>
      <c r="S296" s="17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EZ296" s="109"/>
      <c r="FA296" s="109"/>
      <c r="FB296" s="109"/>
      <c r="FC296" s="109"/>
      <c r="FD296" s="109"/>
    </row>
    <row r="297" spans="2:160">
      <c r="B297" s="93">
        <f t="shared" si="24"/>
        <v>0</v>
      </c>
      <c r="C297" s="93" t="str">
        <f t="shared" si="25"/>
        <v/>
      </c>
      <c r="D297" s="93" t="str">
        <f t="shared" si="26"/>
        <v/>
      </c>
      <c r="E297" s="93" t="str">
        <f t="shared" si="27"/>
        <v/>
      </c>
      <c r="F297" s="93" t="str">
        <f t="shared" si="28"/>
        <v/>
      </c>
      <c r="G297" s="93" t="str">
        <f t="shared" si="29"/>
        <v/>
      </c>
      <c r="H297" s="112" t="str">
        <f>IF(AND(M297&gt;0,M297&lt;=STATS!$C$22),1,"")</f>
        <v/>
      </c>
      <c r="J297" s="34">
        <v>296</v>
      </c>
      <c r="K297">
        <v>45.444760000000002</v>
      </c>
      <c r="L297">
        <v>-92.129499999999993</v>
      </c>
      <c r="R297" s="17"/>
      <c r="S297" s="17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EZ297" s="109"/>
      <c r="FA297" s="109"/>
      <c r="FB297" s="109"/>
      <c r="FC297" s="109"/>
      <c r="FD297" s="109"/>
    </row>
    <row r="298" spans="2:160">
      <c r="B298" s="93">
        <f t="shared" si="24"/>
        <v>0</v>
      </c>
      <c r="C298" s="93" t="str">
        <f t="shared" si="25"/>
        <v/>
      </c>
      <c r="D298" s="93" t="str">
        <f t="shared" si="26"/>
        <v/>
      </c>
      <c r="E298" s="93" t="str">
        <f t="shared" si="27"/>
        <v/>
      </c>
      <c r="F298" s="93" t="str">
        <f t="shared" si="28"/>
        <v/>
      </c>
      <c r="G298" s="93" t="str">
        <f t="shared" si="29"/>
        <v/>
      </c>
      <c r="H298" s="112" t="str">
        <f>IF(AND(M298&gt;0,M298&lt;=STATS!$C$22),1,"")</f>
        <v/>
      </c>
      <c r="J298" s="34">
        <v>297</v>
      </c>
      <c r="K298">
        <v>45.444459999999999</v>
      </c>
      <c r="L298">
        <v>-92.129490000000004</v>
      </c>
      <c r="R298" s="17"/>
      <c r="S298" s="17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EZ298" s="109"/>
      <c r="FA298" s="109"/>
      <c r="FB298" s="109"/>
      <c r="FC298" s="109"/>
      <c r="FD298" s="109"/>
    </row>
    <row r="299" spans="2:160">
      <c r="B299" s="93">
        <f t="shared" si="24"/>
        <v>0</v>
      </c>
      <c r="C299" s="93" t="str">
        <f t="shared" si="25"/>
        <v/>
      </c>
      <c r="D299" s="93" t="str">
        <f t="shared" si="26"/>
        <v/>
      </c>
      <c r="E299" s="93" t="str">
        <f t="shared" si="27"/>
        <v/>
      </c>
      <c r="F299" s="93" t="str">
        <f t="shared" si="28"/>
        <v/>
      </c>
      <c r="G299" s="93" t="str">
        <f t="shared" si="29"/>
        <v/>
      </c>
      <c r="H299" s="112" t="str">
        <f>IF(AND(M299&gt;0,M299&lt;=STATS!$C$22),1,"")</f>
        <v/>
      </c>
      <c r="J299" s="34">
        <v>298</v>
      </c>
      <c r="K299">
        <v>45.44415</v>
      </c>
      <c r="L299">
        <v>-92.129469999999998</v>
      </c>
      <c r="R299" s="17"/>
      <c r="S299" s="17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EZ299" s="109"/>
      <c r="FA299" s="109"/>
      <c r="FB299" s="109"/>
      <c r="FC299" s="109"/>
      <c r="FD299" s="109"/>
    </row>
    <row r="300" spans="2:160">
      <c r="B300" s="93">
        <f t="shared" si="24"/>
        <v>0</v>
      </c>
      <c r="C300" s="93" t="str">
        <f t="shared" si="25"/>
        <v/>
      </c>
      <c r="D300" s="93" t="str">
        <f t="shared" si="26"/>
        <v/>
      </c>
      <c r="E300" s="93" t="str">
        <f t="shared" si="27"/>
        <v/>
      </c>
      <c r="F300" s="93" t="str">
        <f t="shared" si="28"/>
        <v/>
      </c>
      <c r="G300" s="93" t="str">
        <f t="shared" si="29"/>
        <v/>
      </c>
      <c r="H300" s="112" t="str">
        <f>IF(AND(M300&gt;0,M300&lt;=STATS!$C$22),1,"")</f>
        <v/>
      </c>
      <c r="J300" s="34">
        <v>299</v>
      </c>
      <c r="K300">
        <v>45.443840000000002</v>
      </c>
      <c r="L300">
        <v>-92.129459999999995</v>
      </c>
      <c r="R300" s="17"/>
      <c r="S300" s="17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EZ300" s="109"/>
      <c r="FA300" s="109"/>
      <c r="FB300" s="109"/>
      <c r="FC300" s="109"/>
      <c r="FD300" s="109"/>
    </row>
    <row r="301" spans="2:160">
      <c r="B301" s="93">
        <f t="shared" si="24"/>
        <v>0</v>
      </c>
      <c r="C301" s="93" t="str">
        <f t="shared" si="25"/>
        <v/>
      </c>
      <c r="D301" s="93" t="str">
        <f t="shared" si="26"/>
        <v/>
      </c>
      <c r="E301" s="93" t="str">
        <f t="shared" si="27"/>
        <v/>
      </c>
      <c r="F301" s="93" t="str">
        <f t="shared" si="28"/>
        <v/>
      </c>
      <c r="G301" s="93" t="str">
        <f t="shared" si="29"/>
        <v/>
      </c>
      <c r="H301" s="112" t="str">
        <f>IF(AND(M301&gt;0,M301&lt;=STATS!$C$22),1,"")</f>
        <v/>
      </c>
      <c r="J301" s="34">
        <v>300</v>
      </c>
      <c r="K301">
        <v>45.443539999999999</v>
      </c>
      <c r="L301">
        <v>-92.129450000000006</v>
      </c>
      <c r="R301" s="17"/>
      <c r="S301" s="17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EZ301" s="109"/>
      <c r="FA301" s="109"/>
      <c r="FB301" s="109"/>
      <c r="FC301" s="109"/>
      <c r="FD301" s="109"/>
    </row>
    <row r="302" spans="2:160">
      <c r="B302" s="93">
        <f t="shared" si="24"/>
        <v>0</v>
      </c>
      <c r="C302" s="93" t="str">
        <f t="shared" si="25"/>
        <v/>
      </c>
      <c r="D302" s="93" t="str">
        <f t="shared" si="26"/>
        <v/>
      </c>
      <c r="E302" s="93" t="str">
        <f t="shared" si="27"/>
        <v/>
      </c>
      <c r="F302" s="93" t="str">
        <f t="shared" si="28"/>
        <v/>
      </c>
      <c r="G302" s="93" t="str">
        <f t="shared" si="29"/>
        <v/>
      </c>
      <c r="H302" s="112" t="str">
        <f>IF(AND(M302&gt;0,M302&lt;=STATS!$C$22),1,"")</f>
        <v/>
      </c>
      <c r="J302" s="34">
        <v>301</v>
      </c>
      <c r="K302">
        <v>45.44323</v>
      </c>
      <c r="L302">
        <v>-92.129440000000002</v>
      </c>
      <c r="R302" s="17"/>
      <c r="S302" s="17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EZ302" s="109"/>
      <c r="FA302" s="109"/>
      <c r="FB302" s="109"/>
      <c r="FC302" s="109"/>
      <c r="FD302" s="109"/>
    </row>
    <row r="303" spans="2:160">
      <c r="B303" s="93">
        <f t="shared" si="24"/>
        <v>0</v>
      </c>
      <c r="C303" s="93" t="str">
        <f t="shared" si="25"/>
        <v/>
      </c>
      <c r="D303" s="93" t="str">
        <f t="shared" si="26"/>
        <v/>
      </c>
      <c r="E303" s="93" t="str">
        <f t="shared" si="27"/>
        <v/>
      </c>
      <c r="F303" s="93" t="str">
        <f t="shared" si="28"/>
        <v/>
      </c>
      <c r="G303" s="93" t="str">
        <f t="shared" si="29"/>
        <v/>
      </c>
      <c r="H303" s="112" t="str">
        <f>IF(AND(M303&gt;0,M303&lt;=STATS!$C$22),1,"")</f>
        <v/>
      </c>
      <c r="J303" s="34">
        <v>302</v>
      </c>
      <c r="K303">
        <v>45.442929999999997</v>
      </c>
      <c r="L303">
        <v>-92.129429999999999</v>
      </c>
      <c r="R303" s="17"/>
      <c r="S303" s="17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EZ303" s="109"/>
      <c r="FA303" s="109"/>
      <c r="FB303" s="109"/>
      <c r="FC303" s="109"/>
      <c r="FD303" s="109"/>
    </row>
    <row r="304" spans="2:160">
      <c r="B304" s="93">
        <f t="shared" si="24"/>
        <v>0</v>
      </c>
      <c r="C304" s="93" t="str">
        <f t="shared" si="25"/>
        <v/>
      </c>
      <c r="D304" s="93" t="str">
        <f t="shared" si="26"/>
        <v/>
      </c>
      <c r="E304" s="93" t="str">
        <f t="shared" si="27"/>
        <v/>
      </c>
      <c r="F304" s="93" t="str">
        <f t="shared" si="28"/>
        <v/>
      </c>
      <c r="G304" s="93" t="str">
        <f t="shared" si="29"/>
        <v/>
      </c>
      <c r="H304" s="112" t="str">
        <f>IF(AND(M304&gt;0,M304&lt;=STATS!$C$22),1,"")</f>
        <v/>
      </c>
      <c r="J304" s="34">
        <v>303</v>
      </c>
      <c r="K304">
        <v>45.442619999999998</v>
      </c>
      <c r="L304">
        <v>-92.129419999999996</v>
      </c>
      <c r="R304" s="17"/>
      <c r="S304" s="17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EZ304" s="109"/>
      <c r="FA304" s="109"/>
      <c r="FB304" s="109"/>
      <c r="FC304" s="109"/>
      <c r="FD304" s="109"/>
    </row>
    <row r="305" spans="2:160">
      <c r="B305" s="93">
        <f t="shared" si="24"/>
        <v>0</v>
      </c>
      <c r="C305" s="93" t="str">
        <f t="shared" si="25"/>
        <v/>
      </c>
      <c r="D305" s="93" t="str">
        <f t="shared" si="26"/>
        <v/>
      </c>
      <c r="E305" s="93" t="str">
        <f t="shared" si="27"/>
        <v/>
      </c>
      <c r="F305" s="93" t="str">
        <f t="shared" si="28"/>
        <v/>
      </c>
      <c r="G305" s="93" t="str">
        <f t="shared" si="29"/>
        <v/>
      </c>
      <c r="H305" s="112" t="str">
        <f>IF(AND(M305&gt;0,M305&lt;=STATS!$C$22),1,"")</f>
        <v/>
      </c>
      <c r="J305" s="34">
        <v>304</v>
      </c>
      <c r="K305">
        <v>45.442309999999999</v>
      </c>
      <c r="L305">
        <v>-92.129409999999993</v>
      </c>
      <c r="M305" s="10">
        <v>13.5</v>
      </c>
      <c r="N305" s="10" t="s">
        <v>150</v>
      </c>
      <c r="O305" s="10" t="s">
        <v>166</v>
      </c>
      <c r="R305" s="17"/>
      <c r="S305" s="17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EZ305" s="109"/>
      <c r="FA305" s="109"/>
      <c r="FB305" s="109"/>
      <c r="FC305" s="109"/>
      <c r="FD305" s="109"/>
    </row>
    <row r="306" spans="2:160">
      <c r="B306" s="93">
        <f t="shared" si="24"/>
        <v>0</v>
      </c>
      <c r="C306" s="93" t="str">
        <f t="shared" si="25"/>
        <v/>
      </c>
      <c r="D306" s="93" t="str">
        <f t="shared" si="26"/>
        <v/>
      </c>
      <c r="E306" s="93" t="str">
        <f t="shared" si="27"/>
        <v/>
      </c>
      <c r="F306" s="93" t="str">
        <f t="shared" si="28"/>
        <v/>
      </c>
      <c r="G306" s="93" t="str">
        <f t="shared" si="29"/>
        <v/>
      </c>
      <c r="H306" s="112" t="str">
        <f>IF(AND(M306&gt;0,M306&lt;=STATS!$C$22),1,"")</f>
        <v/>
      </c>
      <c r="J306" s="34">
        <v>305</v>
      </c>
      <c r="K306">
        <v>45.442010000000003</v>
      </c>
      <c r="L306">
        <v>-92.129390000000001</v>
      </c>
      <c r="M306" s="10">
        <v>8</v>
      </c>
      <c r="N306" s="10" t="s">
        <v>150</v>
      </c>
      <c r="O306" s="10" t="s">
        <v>166</v>
      </c>
      <c r="R306" s="17"/>
      <c r="S306" s="17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EZ306" s="109"/>
      <c r="FA306" s="109"/>
      <c r="FB306" s="109"/>
      <c r="FC306" s="109"/>
      <c r="FD306" s="109"/>
    </row>
    <row r="307" spans="2:160">
      <c r="B307" s="93">
        <f t="shared" si="24"/>
        <v>0</v>
      </c>
      <c r="C307" s="93" t="str">
        <f t="shared" si="25"/>
        <v/>
      </c>
      <c r="D307" s="93" t="str">
        <f t="shared" si="26"/>
        <v/>
      </c>
      <c r="E307" s="93" t="str">
        <f t="shared" si="27"/>
        <v/>
      </c>
      <c r="F307" s="93" t="str">
        <f t="shared" si="28"/>
        <v/>
      </c>
      <c r="G307" s="93" t="str">
        <f t="shared" si="29"/>
        <v/>
      </c>
      <c r="H307" s="112" t="str">
        <f>IF(AND(M307&gt;0,M307&lt;=STATS!$C$22),1,"")</f>
        <v/>
      </c>
      <c r="J307" s="34">
        <v>306</v>
      </c>
      <c r="K307">
        <v>45.448439999999998</v>
      </c>
      <c r="L307">
        <v>-92.129199999999997</v>
      </c>
      <c r="R307" s="17"/>
      <c r="S307" s="17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EZ307" s="109"/>
      <c r="FA307" s="109"/>
      <c r="FB307" s="109"/>
      <c r="FC307" s="109"/>
      <c r="FD307" s="109"/>
    </row>
    <row r="308" spans="2:160">
      <c r="B308" s="93">
        <f t="shared" si="24"/>
        <v>0</v>
      </c>
      <c r="C308" s="93" t="str">
        <f t="shared" si="25"/>
        <v/>
      </c>
      <c r="D308" s="93" t="str">
        <f t="shared" si="26"/>
        <v/>
      </c>
      <c r="E308" s="93" t="str">
        <f t="shared" si="27"/>
        <v/>
      </c>
      <c r="F308" s="93" t="str">
        <f t="shared" si="28"/>
        <v/>
      </c>
      <c r="G308" s="93" t="str">
        <f t="shared" si="29"/>
        <v/>
      </c>
      <c r="H308" s="112" t="str">
        <f>IF(AND(M308&gt;0,M308&lt;=STATS!$C$22),1,"")</f>
        <v/>
      </c>
      <c r="J308" s="34">
        <v>307</v>
      </c>
      <c r="K308">
        <v>45.448129999999999</v>
      </c>
      <c r="L308">
        <v>-92.129189999999994</v>
      </c>
      <c r="R308" s="17"/>
      <c r="S308" s="17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EZ308" s="109"/>
      <c r="FA308" s="109"/>
      <c r="FB308" s="109"/>
      <c r="FC308" s="109"/>
      <c r="FD308" s="109"/>
    </row>
    <row r="309" spans="2:160">
      <c r="B309" s="93">
        <f t="shared" si="24"/>
        <v>0</v>
      </c>
      <c r="C309" s="93" t="str">
        <f t="shared" si="25"/>
        <v/>
      </c>
      <c r="D309" s="93" t="str">
        <f t="shared" si="26"/>
        <v/>
      </c>
      <c r="E309" s="93" t="str">
        <f t="shared" si="27"/>
        <v/>
      </c>
      <c r="F309" s="93" t="str">
        <f t="shared" si="28"/>
        <v/>
      </c>
      <c r="G309" s="93" t="str">
        <f t="shared" si="29"/>
        <v/>
      </c>
      <c r="H309" s="112" t="str">
        <f>IF(AND(M309&gt;0,M309&lt;=STATS!$C$22),1,"")</f>
        <v/>
      </c>
      <c r="J309" s="34">
        <v>308</v>
      </c>
      <c r="K309">
        <v>45.447830000000003</v>
      </c>
      <c r="L309">
        <v>-92.129180000000005</v>
      </c>
      <c r="R309" s="17"/>
      <c r="S309" s="17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EZ309" s="109"/>
      <c r="FA309" s="109"/>
      <c r="FB309" s="109"/>
      <c r="FC309" s="109"/>
      <c r="FD309" s="109"/>
    </row>
    <row r="310" spans="2:160">
      <c r="B310" s="93">
        <f t="shared" si="24"/>
        <v>0</v>
      </c>
      <c r="C310" s="93" t="str">
        <f t="shared" si="25"/>
        <v/>
      </c>
      <c r="D310" s="93" t="str">
        <f t="shared" si="26"/>
        <v/>
      </c>
      <c r="E310" s="93" t="str">
        <f t="shared" si="27"/>
        <v/>
      </c>
      <c r="F310" s="93" t="str">
        <f t="shared" si="28"/>
        <v/>
      </c>
      <c r="G310" s="93" t="str">
        <f t="shared" si="29"/>
        <v/>
      </c>
      <c r="H310" s="112" t="str">
        <f>IF(AND(M310&gt;0,M310&lt;=STATS!$C$22),1,"")</f>
        <v/>
      </c>
      <c r="J310" s="34">
        <v>309</v>
      </c>
      <c r="K310">
        <v>45.447519999999997</v>
      </c>
      <c r="L310">
        <v>-92.129170000000002</v>
      </c>
      <c r="R310" s="17"/>
      <c r="S310" s="17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EZ310" s="109"/>
      <c r="FA310" s="109"/>
      <c r="FB310" s="109"/>
      <c r="FC310" s="109"/>
      <c r="FD310" s="109"/>
    </row>
    <row r="311" spans="2:160">
      <c r="B311" s="93">
        <f t="shared" si="24"/>
        <v>0</v>
      </c>
      <c r="C311" s="93" t="str">
        <f t="shared" si="25"/>
        <v/>
      </c>
      <c r="D311" s="93" t="str">
        <f t="shared" si="26"/>
        <v/>
      </c>
      <c r="E311" s="93" t="str">
        <f t="shared" si="27"/>
        <v/>
      </c>
      <c r="F311" s="93" t="str">
        <f t="shared" si="28"/>
        <v/>
      </c>
      <c r="G311" s="93" t="str">
        <f t="shared" si="29"/>
        <v/>
      </c>
      <c r="H311" s="112" t="str">
        <f>IF(AND(M311&gt;0,M311&lt;=STATS!$C$22),1,"")</f>
        <v/>
      </c>
      <c r="J311" s="34">
        <v>310</v>
      </c>
      <c r="K311">
        <v>45.447220000000002</v>
      </c>
      <c r="L311">
        <v>-92.129149999999996</v>
      </c>
      <c r="R311" s="17"/>
      <c r="S311" s="17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EZ311" s="109"/>
      <c r="FA311" s="109"/>
      <c r="FB311" s="109"/>
      <c r="FC311" s="109"/>
      <c r="FD311" s="109"/>
    </row>
    <row r="312" spans="2:160">
      <c r="B312" s="93">
        <f t="shared" si="24"/>
        <v>0</v>
      </c>
      <c r="C312" s="93" t="str">
        <f t="shared" si="25"/>
        <v/>
      </c>
      <c r="D312" s="93" t="str">
        <f t="shared" si="26"/>
        <v/>
      </c>
      <c r="E312" s="93" t="str">
        <f t="shared" si="27"/>
        <v/>
      </c>
      <c r="F312" s="93" t="str">
        <f t="shared" si="28"/>
        <v/>
      </c>
      <c r="G312" s="93" t="str">
        <f t="shared" si="29"/>
        <v/>
      </c>
      <c r="H312" s="112" t="str">
        <f>IF(AND(M312&gt;0,M312&lt;=STATS!$C$22),1,"")</f>
        <v/>
      </c>
      <c r="J312" s="34">
        <v>311</v>
      </c>
      <c r="K312">
        <v>45.446910000000003</v>
      </c>
      <c r="L312">
        <v>-92.129140000000007</v>
      </c>
      <c r="R312" s="17"/>
      <c r="S312" s="17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EZ312" s="109"/>
      <c r="FA312" s="109"/>
      <c r="FB312" s="109"/>
      <c r="FC312" s="109"/>
      <c r="FD312" s="109"/>
    </row>
    <row r="313" spans="2:160">
      <c r="B313" s="93">
        <f t="shared" si="24"/>
        <v>0</v>
      </c>
      <c r="C313" s="93" t="str">
        <f t="shared" si="25"/>
        <v/>
      </c>
      <c r="D313" s="93" t="str">
        <f t="shared" si="26"/>
        <v/>
      </c>
      <c r="E313" s="93" t="str">
        <f t="shared" si="27"/>
        <v/>
      </c>
      <c r="F313" s="93" t="str">
        <f t="shared" si="28"/>
        <v/>
      </c>
      <c r="G313" s="93" t="str">
        <f t="shared" si="29"/>
        <v/>
      </c>
      <c r="H313" s="112" t="str">
        <f>IF(AND(M313&gt;0,M313&lt;=STATS!$C$22),1,"")</f>
        <v/>
      </c>
      <c r="J313" s="34">
        <v>312</v>
      </c>
      <c r="K313">
        <v>45.446599999999997</v>
      </c>
      <c r="L313">
        <v>-92.129130000000004</v>
      </c>
      <c r="R313" s="17"/>
      <c r="S313" s="17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EZ313" s="109"/>
      <c r="FA313" s="109"/>
      <c r="FB313" s="109"/>
      <c r="FC313" s="109"/>
      <c r="FD313" s="109"/>
    </row>
    <row r="314" spans="2:160">
      <c r="B314" s="93">
        <f t="shared" si="24"/>
        <v>0</v>
      </c>
      <c r="C314" s="93" t="str">
        <f t="shared" si="25"/>
        <v/>
      </c>
      <c r="D314" s="93" t="str">
        <f t="shared" si="26"/>
        <v/>
      </c>
      <c r="E314" s="93" t="str">
        <f t="shared" si="27"/>
        <v/>
      </c>
      <c r="F314" s="93" t="str">
        <f t="shared" si="28"/>
        <v/>
      </c>
      <c r="G314" s="93" t="str">
        <f t="shared" si="29"/>
        <v/>
      </c>
      <c r="H314" s="112" t="str">
        <f>IF(AND(M314&gt;0,M314&lt;=STATS!$C$22),1,"")</f>
        <v/>
      </c>
      <c r="J314" s="34">
        <v>313</v>
      </c>
      <c r="K314">
        <v>45.446300000000001</v>
      </c>
      <c r="L314">
        <v>-92.12912</v>
      </c>
      <c r="R314" s="17"/>
      <c r="S314" s="17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EZ314" s="109"/>
      <c r="FA314" s="109"/>
      <c r="FB314" s="109"/>
      <c r="FC314" s="109"/>
      <c r="FD314" s="109"/>
    </row>
    <row r="315" spans="2:160">
      <c r="B315" s="93">
        <f t="shared" si="24"/>
        <v>0</v>
      </c>
      <c r="C315" s="93" t="str">
        <f t="shared" si="25"/>
        <v/>
      </c>
      <c r="D315" s="93" t="str">
        <f t="shared" si="26"/>
        <v/>
      </c>
      <c r="E315" s="93" t="str">
        <f t="shared" si="27"/>
        <v/>
      </c>
      <c r="F315" s="93" t="str">
        <f t="shared" si="28"/>
        <v/>
      </c>
      <c r="G315" s="93" t="str">
        <f t="shared" si="29"/>
        <v/>
      </c>
      <c r="H315" s="112" t="str">
        <f>IF(AND(M315&gt;0,M315&lt;=STATS!$C$22),1,"")</f>
        <v/>
      </c>
      <c r="J315" s="34">
        <v>314</v>
      </c>
      <c r="K315">
        <v>45.445990000000002</v>
      </c>
      <c r="L315">
        <v>-92.129109999999997</v>
      </c>
      <c r="R315" s="17"/>
      <c r="S315" s="17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EZ315" s="109"/>
      <c r="FA315" s="109"/>
      <c r="FB315" s="109"/>
      <c r="FC315" s="109"/>
      <c r="FD315" s="109"/>
    </row>
    <row r="316" spans="2:160">
      <c r="B316" s="93">
        <f t="shared" si="24"/>
        <v>0</v>
      </c>
      <c r="C316" s="93" t="str">
        <f t="shared" si="25"/>
        <v/>
      </c>
      <c r="D316" s="93" t="str">
        <f t="shared" si="26"/>
        <v/>
      </c>
      <c r="E316" s="93" t="str">
        <f t="shared" si="27"/>
        <v/>
      </c>
      <c r="F316" s="93" t="str">
        <f t="shared" si="28"/>
        <v/>
      </c>
      <c r="G316" s="93" t="str">
        <f t="shared" si="29"/>
        <v/>
      </c>
      <c r="H316" s="112" t="str">
        <f>IF(AND(M316&gt;0,M316&lt;=STATS!$C$22),1,"")</f>
        <v/>
      </c>
      <c r="J316" s="34">
        <v>315</v>
      </c>
      <c r="K316">
        <v>45.445689999999999</v>
      </c>
      <c r="L316">
        <v>-92.129099999999994</v>
      </c>
      <c r="R316" s="17"/>
      <c r="S316" s="17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EZ316" s="109"/>
      <c r="FA316" s="109"/>
      <c r="FB316" s="109"/>
      <c r="FC316" s="109"/>
      <c r="FD316" s="109"/>
    </row>
    <row r="317" spans="2:160">
      <c r="B317" s="93">
        <f t="shared" si="24"/>
        <v>0</v>
      </c>
      <c r="C317" s="93" t="str">
        <f t="shared" si="25"/>
        <v/>
      </c>
      <c r="D317" s="93" t="str">
        <f t="shared" si="26"/>
        <v/>
      </c>
      <c r="E317" s="93" t="str">
        <f t="shared" si="27"/>
        <v/>
      </c>
      <c r="F317" s="93" t="str">
        <f t="shared" si="28"/>
        <v/>
      </c>
      <c r="G317" s="93" t="str">
        <f t="shared" si="29"/>
        <v/>
      </c>
      <c r="H317" s="112" t="str">
        <f>IF(AND(M317&gt;0,M317&lt;=STATS!$C$22),1,"")</f>
        <v/>
      </c>
      <c r="J317" s="34">
        <v>316</v>
      </c>
      <c r="K317">
        <v>45.44538</v>
      </c>
      <c r="L317">
        <v>-92.129090000000005</v>
      </c>
      <c r="R317" s="17"/>
      <c r="S317" s="17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EZ317" s="109"/>
      <c r="FA317" s="109"/>
      <c r="FB317" s="109"/>
      <c r="FC317" s="109"/>
      <c r="FD317" s="109"/>
    </row>
    <row r="318" spans="2:160">
      <c r="B318" s="93">
        <f t="shared" si="24"/>
        <v>0</v>
      </c>
      <c r="C318" s="93" t="str">
        <f t="shared" si="25"/>
        <v/>
      </c>
      <c r="D318" s="93" t="str">
        <f t="shared" si="26"/>
        <v/>
      </c>
      <c r="E318" s="93" t="str">
        <f t="shared" si="27"/>
        <v/>
      </c>
      <c r="F318" s="93" t="str">
        <f t="shared" si="28"/>
        <v/>
      </c>
      <c r="G318" s="93" t="str">
        <f t="shared" si="29"/>
        <v/>
      </c>
      <c r="H318" s="112" t="str">
        <f>IF(AND(M318&gt;0,M318&lt;=STATS!$C$22),1,"")</f>
        <v/>
      </c>
      <c r="J318" s="34">
        <v>317</v>
      </c>
      <c r="K318">
        <v>45.445079999999997</v>
      </c>
      <c r="L318">
        <v>-92.129069999999999</v>
      </c>
      <c r="R318" s="17"/>
      <c r="S318" s="17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EZ318" s="109"/>
      <c r="FA318" s="109"/>
      <c r="FB318" s="109"/>
      <c r="FC318" s="109"/>
      <c r="FD318" s="109"/>
    </row>
    <row r="319" spans="2:160">
      <c r="B319" s="93">
        <f t="shared" si="24"/>
        <v>0</v>
      </c>
      <c r="C319" s="93" t="str">
        <f t="shared" si="25"/>
        <v/>
      </c>
      <c r="D319" s="93" t="str">
        <f t="shared" si="26"/>
        <v/>
      </c>
      <c r="E319" s="93" t="str">
        <f t="shared" si="27"/>
        <v/>
      </c>
      <c r="F319" s="93" t="str">
        <f t="shared" si="28"/>
        <v/>
      </c>
      <c r="G319" s="93" t="str">
        <f t="shared" si="29"/>
        <v/>
      </c>
      <c r="H319" s="112" t="str">
        <f>IF(AND(M319&gt;0,M319&lt;=STATS!$C$22),1,"")</f>
        <v/>
      </c>
      <c r="J319" s="34">
        <v>318</v>
      </c>
      <c r="K319">
        <v>45.444769999999998</v>
      </c>
      <c r="L319">
        <v>-92.129059999999996</v>
      </c>
      <c r="R319" s="17"/>
      <c r="S319" s="17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EZ319" s="109"/>
      <c r="FA319" s="109"/>
      <c r="FB319" s="109"/>
      <c r="FC319" s="109"/>
      <c r="FD319" s="109"/>
    </row>
    <row r="320" spans="2:160">
      <c r="B320" s="93">
        <f t="shared" si="24"/>
        <v>0</v>
      </c>
      <c r="C320" s="93" t="str">
        <f t="shared" si="25"/>
        <v/>
      </c>
      <c r="D320" s="93" t="str">
        <f t="shared" si="26"/>
        <v/>
      </c>
      <c r="E320" s="93" t="str">
        <f t="shared" si="27"/>
        <v/>
      </c>
      <c r="F320" s="93" t="str">
        <f t="shared" si="28"/>
        <v/>
      </c>
      <c r="G320" s="93" t="str">
        <f t="shared" si="29"/>
        <v/>
      </c>
      <c r="H320" s="112" t="str">
        <f>IF(AND(M320&gt;0,M320&lt;=STATS!$C$22),1,"")</f>
        <v/>
      </c>
      <c r="J320" s="34">
        <v>319</v>
      </c>
      <c r="K320">
        <v>45.444459999999999</v>
      </c>
      <c r="L320">
        <v>-92.129050000000007</v>
      </c>
      <c r="R320" s="17"/>
      <c r="S320" s="17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EZ320" s="109"/>
      <c r="FA320" s="109"/>
      <c r="FB320" s="109"/>
      <c r="FC320" s="109"/>
      <c r="FD320" s="109"/>
    </row>
    <row r="321" spans="2:160">
      <c r="B321" s="93">
        <f t="shared" si="24"/>
        <v>0</v>
      </c>
      <c r="C321" s="93" t="str">
        <f t="shared" si="25"/>
        <v/>
      </c>
      <c r="D321" s="93" t="str">
        <f t="shared" si="26"/>
        <v/>
      </c>
      <c r="E321" s="93" t="str">
        <f t="shared" si="27"/>
        <v/>
      </c>
      <c r="F321" s="93" t="str">
        <f t="shared" si="28"/>
        <v/>
      </c>
      <c r="G321" s="93" t="str">
        <f t="shared" si="29"/>
        <v/>
      </c>
      <c r="H321" s="112" t="str">
        <f>IF(AND(M321&gt;0,M321&lt;=STATS!$C$22),1,"")</f>
        <v/>
      </c>
      <c r="J321" s="34">
        <v>320</v>
      </c>
      <c r="K321">
        <v>45.444159999999997</v>
      </c>
      <c r="L321">
        <v>-92.129040000000003</v>
      </c>
      <c r="R321" s="17"/>
      <c r="S321" s="17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EZ321" s="109"/>
      <c r="FA321" s="109"/>
      <c r="FB321" s="109"/>
      <c r="FC321" s="109"/>
      <c r="FD321" s="109"/>
    </row>
    <row r="322" spans="2:160">
      <c r="B322" s="93">
        <f t="shared" ref="B322:B385" si="30">COUNT(R322:EY322,FE322:FM322)</f>
        <v>0</v>
      </c>
      <c r="C322" s="93" t="str">
        <f t="shared" ref="C322:C385" si="31">IF(COUNT(R322:EY322,FE322:FM322)&gt;0,COUNT(R322:EY322,FE322:FM322),"")</f>
        <v/>
      </c>
      <c r="D322" s="93" t="str">
        <f t="shared" ref="D322:D385" si="32">IF(COUNT(T322:BJ322,BL322:BT322,BV322:CB322,CD322:EY322,FE322:FM322)&gt;0,COUNT(T322:BJ322,BL322:BT322,BV322:CB322,CD322:EY322,FE322:FM322),"")</f>
        <v/>
      </c>
      <c r="E322" s="93" t="str">
        <f t="shared" ref="E322:E385" si="33">IF(H322=1,COUNT(R322:EY322,FE322:FM322),"")</f>
        <v/>
      </c>
      <c r="F322" s="93" t="str">
        <f t="shared" ref="F322:F385" si="34">IF(H322=1,COUNT(T322:BJ322,BL322:BT322,BV322:CB322,CD322:EY322,FE322:FM322),"")</f>
        <v/>
      </c>
      <c r="G322" s="93" t="str">
        <f t="shared" ref="G322:G385" si="35">IF($B322&gt;=1,$M322,"")</f>
        <v/>
      </c>
      <c r="H322" s="112" t="str">
        <f>IF(AND(M322&gt;0,M322&lt;=STATS!$C$22),1,"")</f>
        <v/>
      </c>
      <c r="J322" s="34">
        <v>321</v>
      </c>
      <c r="K322">
        <v>45.443849999999998</v>
      </c>
      <c r="L322">
        <v>-92.12903</v>
      </c>
      <c r="R322" s="17"/>
      <c r="S322" s="17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EZ322" s="109"/>
      <c r="FA322" s="109"/>
      <c r="FB322" s="109"/>
      <c r="FC322" s="109"/>
      <c r="FD322" s="109"/>
    </row>
    <row r="323" spans="2:160">
      <c r="B323" s="93">
        <f t="shared" si="30"/>
        <v>0</v>
      </c>
      <c r="C323" s="93" t="str">
        <f t="shared" si="31"/>
        <v/>
      </c>
      <c r="D323" s="93" t="str">
        <f t="shared" si="32"/>
        <v/>
      </c>
      <c r="E323" s="93" t="str">
        <f t="shared" si="33"/>
        <v/>
      </c>
      <c r="F323" s="93" t="str">
        <f t="shared" si="34"/>
        <v/>
      </c>
      <c r="G323" s="93" t="str">
        <f t="shared" si="35"/>
        <v/>
      </c>
      <c r="H323" s="112" t="str">
        <f>IF(AND(M323&gt;0,M323&lt;=STATS!$C$22),1,"")</f>
        <v/>
      </c>
      <c r="J323" s="34">
        <v>322</v>
      </c>
      <c r="K323">
        <v>45.443550000000002</v>
      </c>
      <c r="L323">
        <v>-92.129019999999997</v>
      </c>
      <c r="R323" s="17"/>
      <c r="S323" s="17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EZ323" s="109"/>
      <c r="FA323" s="109"/>
      <c r="FB323" s="109"/>
      <c r="FC323" s="109"/>
      <c r="FD323" s="109"/>
    </row>
    <row r="324" spans="2:160">
      <c r="B324" s="93">
        <f t="shared" si="30"/>
        <v>0</v>
      </c>
      <c r="C324" s="93" t="str">
        <f t="shared" si="31"/>
        <v/>
      </c>
      <c r="D324" s="93" t="str">
        <f t="shared" si="32"/>
        <v/>
      </c>
      <c r="E324" s="93" t="str">
        <f t="shared" si="33"/>
        <v/>
      </c>
      <c r="F324" s="93" t="str">
        <f t="shared" si="34"/>
        <v/>
      </c>
      <c r="G324" s="93" t="str">
        <f t="shared" si="35"/>
        <v/>
      </c>
      <c r="H324" s="112" t="str">
        <f>IF(AND(M324&gt;0,M324&lt;=STATS!$C$22),1,"")</f>
        <v/>
      </c>
      <c r="J324" s="34">
        <v>323</v>
      </c>
      <c r="K324">
        <v>45.443240000000003</v>
      </c>
      <c r="L324">
        <v>-92.129009999999994</v>
      </c>
      <c r="R324" s="17"/>
      <c r="S324" s="17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EZ324" s="109"/>
      <c r="FA324" s="109"/>
      <c r="FB324" s="109"/>
      <c r="FC324" s="109"/>
      <c r="FD324" s="109"/>
    </row>
    <row r="325" spans="2:160">
      <c r="B325" s="93">
        <f t="shared" si="30"/>
        <v>0</v>
      </c>
      <c r="C325" s="93" t="str">
        <f t="shared" si="31"/>
        <v/>
      </c>
      <c r="D325" s="93" t="str">
        <f t="shared" si="32"/>
        <v/>
      </c>
      <c r="E325" s="93" t="str">
        <f t="shared" si="33"/>
        <v/>
      </c>
      <c r="F325" s="93" t="str">
        <f t="shared" si="34"/>
        <v/>
      </c>
      <c r="G325" s="93" t="str">
        <f t="shared" si="35"/>
        <v/>
      </c>
      <c r="H325" s="112" t="str">
        <f>IF(AND(M325&gt;0,M325&lt;=STATS!$C$22),1,"")</f>
        <v/>
      </c>
      <c r="J325" s="34">
        <v>324</v>
      </c>
      <c r="K325">
        <v>45.442929999999997</v>
      </c>
      <c r="L325">
        <v>-92.128990000000002</v>
      </c>
      <c r="M325" s="10">
        <v>25</v>
      </c>
      <c r="R325" s="17"/>
      <c r="S325" s="17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EZ325" s="109"/>
      <c r="FA325" s="109"/>
      <c r="FB325" s="109"/>
      <c r="FC325" s="109"/>
      <c r="FD325" s="109"/>
    </row>
    <row r="326" spans="2:160">
      <c r="B326" s="93">
        <f t="shared" si="30"/>
        <v>0</v>
      </c>
      <c r="C326" s="93" t="str">
        <f t="shared" si="31"/>
        <v/>
      </c>
      <c r="D326" s="93" t="str">
        <f t="shared" si="32"/>
        <v/>
      </c>
      <c r="E326" s="93" t="str">
        <f t="shared" si="33"/>
        <v/>
      </c>
      <c r="F326" s="93" t="str">
        <f t="shared" si="34"/>
        <v/>
      </c>
      <c r="G326" s="93" t="str">
        <f t="shared" si="35"/>
        <v/>
      </c>
      <c r="H326" s="112" t="str">
        <f>IF(AND(M326&gt;0,M326&lt;=STATS!$C$22),1,"")</f>
        <v/>
      </c>
      <c r="J326" s="34">
        <v>325</v>
      </c>
      <c r="K326">
        <v>45.442630000000001</v>
      </c>
      <c r="L326">
        <v>-92.128979999999999</v>
      </c>
      <c r="M326" s="10">
        <v>18.5</v>
      </c>
      <c r="N326" s="10" t="s">
        <v>150</v>
      </c>
      <c r="R326" s="17"/>
      <c r="S326" s="17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EZ326" s="109"/>
      <c r="FA326" s="109"/>
      <c r="FB326" s="109"/>
      <c r="FC326" s="109"/>
      <c r="FD326" s="109"/>
    </row>
    <row r="327" spans="2:160">
      <c r="B327" s="93">
        <f t="shared" si="30"/>
        <v>0</v>
      </c>
      <c r="C327" s="93" t="str">
        <f t="shared" si="31"/>
        <v/>
      </c>
      <c r="D327" s="93" t="str">
        <f t="shared" si="32"/>
        <v/>
      </c>
      <c r="E327" s="93" t="str">
        <f t="shared" si="33"/>
        <v/>
      </c>
      <c r="F327" s="93" t="str">
        <f t="shared" si="34"/>
        <v/>
      </c>
      <c r="G327" s="93" t="str">
        <f t="shared" si="35"/>
        <v/>
      </c>
      <c r="H327" s="112" t="str">
        <f>IF(AND(M327&gt;0,M327&lt;=STATS!$C$22),1,"")</f>
        <v/>
      </c>
      <c r="J327" s="34">
        <v>326</v>
      </c>
      <c r="K327">
        <v>45.442320000000002</v>
      </c>
      <c r="L327">
        <v>-92.128969999999995</v>
      </c>
      <c r="M327" s="10">
        <v>12</v>
      </c>
      <c r="N327" s="10" t="s">
        <v>150</v>
      </c>
      <c r="O327" s="10" t="s">
        <v>166</v>
      </c>
      <c r="R327" s="17"/>
      <c r="S327" s="17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EZ327" s="109"/>
      <c r="FA327" s="109"/>
      <c r="FB327" s="109"/>
      <c r="FC327" s="109"/>
      <c r="FD327" s="109"/>
    </row>
    <row r="328" spans="2:160">
      <c r="B328" s="93">
        <f t="shared" si="30"/>
        <v>0</v>
      </c>
      <c r="C328" s="93" t="str">
        <f t="shared" si="31"/>
        <v/>
      </c>
      <c r="D328" s="93" t="str">
        <f t="shared" si="32"/>
        <v/>
      </c>
      <c r="E328" s="93">
        <f t="shared" si="33"/>
        <v>0</v>
      </c>
      <c r="F328" s="93">
        <f t="shared" si="34"/>
        <v>0</v>
      </c>
      <c r="G328" s="93" t="str">
        <f t="shared" si="35"/>
        <v/>
      </c>
      <c r="H328" s="112">
        <f>IF(AND(M328&gt;0,M328&lt;=STATS!$C$22),1,"")</f>
        <v>1</v>
      </c>
      <c r="J328" s="34">
        <v>327</v>
      </c>
      <c r="K328">
        <v>45.442019999999999</v>
      </c>
      <c r="L328">
        <v>-92.128960000000006</v>
      </c>
      <c r="M328" s="10">
        <v>4.5</v>
      </c>
      <c r="N328" s="10" t="s">
        <v>152</v>
      </c>
      <c r="O328" s="10" t="s">
        <v>166</v>
      </c>
      <c r="R328" s="17"/>
      <c r="S328" s="17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EZ328" s="109"/>
      <c r="FA328" s="109"/>
      <c r="FB328" s="109"/>
      <c r="FC328" s="109"/>
      <c r="FD328" s="109"/>
    </row>
    <row r="329" spans="2:160">
      <c r="B329" s="93">
        <f t="shared" si="30"/>
        <v>0</v>
      </c>
      <c r="C329" s="93" t="str">
        <f t="shared" si="31"/>
        <v/>
      </c>
      <c r="D329" s="93" t="str">
        <f t="shared" si="32"/>
        <v/>
      </c>
      <c r="E329" s="93" t="str">
        <f t="shared" si="33"/>
        <v/>
      </c>
      <c r="F329" s="93" t="str">
        <f t="shared" si="34"/>
        <v/>
      </c>
      <c r="G329" s="93" t="str">
        <f t="shared" si="35"/>
        <v/>
      </c>
      <c r="H329" s="112" t="str">
        <f>IF(AND(M329&gt;0,M329&lt;=STATS!$C$22),1,"")</f>
        <v/>
      </c>
      <c r="J329" s="34">
        <v>328</v>
      </c>
      <c r="K329">
        <v>45.448450000000001</v>
      </c>
      <c r="L329">
        <v>-92.128770000000003</v>
      </c>
      <c r="M329" s="10">
        <v>14.5</v>
      </c>
      <c r="N329" s="10" t="s">
        <v>150</v>
      </c>
      <c r="O329" s="10" t="s">
        <v>166</v>
      </c>
      <c r="R329" s="17"/>
      <c r="S329" s="17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EZ329" s="109"/>
      <c r="FA329" s="109"/>
      <c r="FB329" s="109"/>
      <c r="FC329" s="109"/>
      <c r="FD329" s="109"/>
    </row>
    <row r="330" spans="2:160">
      <c r="B330" s="93">
        <f t="shared" si="30"/>
        <v>0</v>
      </c>
      <c r="C330" s="93" t="str">
        <f t="shared" si="31"/>
        <v/>
      </c>
      <c r="D330" s="93" t="str">
        <f t="shared" si="32"/>
        <v/>
      </c>
      <c r="E330" s="93" t="str">
        <f t="shared" si="33"/>
        <v/>
      </c>
      <c r="F330" s="93" t="str">
        <f t="shared" si="34"/>
        <v/>
      </c>
      <c r="G330" s="93" t="str">
        <f t="shared" si="35"/>
        <v/>
      </c>
      <c r="H330" s="112" t="str">
        <f>IF(AND(M330&gt;0,M330&lt;=STATS!$C$22),1,"")</f>
        <v/>
      </c>
      <c r="J330" s="34">
        <v>329</v>
      </c>
      <c r="K330">
        <v>45.448140000000002</v>
      </c>
      <c r="L330">
        <v>-92.128749999999997</v>
      </c>
      <c r="R330" s="17"/>
      <c r="S330" s="17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EZ330" s="109"/>
      <c r="FA330" s="109"/>
      <c r="FB330" s="109"/>
      <c r="FC330" s="109"/>
      <c r="FD330" s="109"/>
    </row>
    <row r="331" spans="2:160">
      <c r="B331" s="93">
        <f t="shared" si="30"/>
        <v>0</v>
      </c>
      <c r="C331" s="93" t="str">
        <f t="shared" si="31"/>
        <v/>
      </c>
      <c r="D331" s="93" t="str">
        <f t="shared" si="32"/>
        <v/>
      </c>
      <c r="E331" s="93" t="str">
        <f t="shared" si="33"/>
        <v/>
      </c>
      <c r="F331" s="93" t="str">
        <f t="shared" si="34"/>
        <v/>
      </c>
      <c r="G331" s="93" t="str">
        <f t="shared" si="35"/>
        <v/>
      </c>
      <c r="H331" s="112" t="str">
        <f>IF(AND(M331&gt;0,M331&lt;=STATS!$C$22),1,"")</f>
        <v/>
      </c>
      <c r="J331" s="34">
        <v>330</v>
      </c>
      <c r="K331">
        <v>45.447839999999999</v>
      </c>
      <c r="L331">
        <v>-92.128739999999993</v>
      </c>
      <c r="R331" s="17"/>
      <c r="S331" s="17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EZ331" s="109"/>
      <c r="FA331" s="109"/>
      <c r="FB331" s="109"/>
      <c r="FC331" s="109"/>
      <c r="FD331" s="109"/>
    </row>
    <row r="332" spans="2:160">
      <c r="B332" s="93">
        <f t="shared" si="30"/>
        <v>0</v>
      </c>
      <c r="C332" s="93" t="str">
        <f t="shared" si="31"/>
        <v/>
      </c>
      <c r="D332" s="93" t="str">
        <f t="shared" si="32"/>
        <v/>
      </c>
      <c r="E332" s="93" t="str">
        <f t="shared" si="33"/>
        <v/>
      </c>
      <c r="F332" s="93" t="str">
        <f t="shared" si="34"/>
        <v/>
      </c>
      <c r="G332" s="93" t="str">
        <f t="shared" si="35"/>
        <v/>
      </c>
      <c r="H332" s="112" t="str">
        <f>IF(AND(M332&gt;0,M332&lt;=STATS!$C$22),1,"")</f>
        <v/>
      </c>
      <c r="J332" s="34">
        <v>331</v>
      </c>
      <c r="K332">
        <v>45.44753</v>
      </c>
      <c r="L332">
        <v>-92.128730000000004</v>
      </c>
      <c r="R332" s="17"/>
      <c r="S332" s="17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EZ332" s="109"/>
      <c r="FA332" s="109"/>
      <c r="FB332" s="109"/>
      <c r="FC332" s="109"/>
      <c r="FD332" s="109"/>
    </row>
    <row r="333" spans="2:160">
      <c r="B333" s="93">
        <f t="shared" si="30"/>
        <v>0</v>
      </c>
      <c r="C333" s="93" t="str">
        <f t="shared" si="31"/>
        <v/>
      </c>
      <c r="D333" s="93" t="str">
        <f t="shared" si="32"/>
        <v/>
      </c>
      <c r="E333" s="93" t="str">
        <f t="shared" si="33"/>
        <v/>
      </c>
      <c r="F333" s="93" t="str">
        <f t="shared" si="34"/>
        <v/>
      </c>
      <c r="G333" s="93" t="str">
        <f t="shared" si="35"/>
        <v/>
      </c>
      <c r="H333" s="112" t="str">
        <f>IF(AND(M333&gt;0,M333&lt;=STATS!$C$22),1,"")</f>
        <v/>
      </c>
      <c r="J333" s="34">
        <v>332</v>
      </c>
      <c r="K333">
        <v>45.447220000000002</v>
      </c>
      <c r="L333">
        <v>-92.128720000000001</v>
      </c>
      <c r="R333" s="17"/>
      <c r="S333" s="17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EZ333" s="109"/>
      <c r="FA333" s="109"/>
      <c r="FB333" s="109"/>
      <c r="FC333" s="109"/>
      <c r="FD333" s="109"/>
    </row>
    <row r="334" spans="2:160">
      <c r="B334" s="93">
        <f t="shared" si="30"/>
        <v>0</v>
      </c>
      <c r="C334" s="93" t="str">
        <f t="shared" si="31"/>
        <v/>
      </c>
      <c r="D334" s="93" t="str">
        <f t="shared" si="32"/>
        <v/>
      </c>
      <c r="E334" s="93" t="str">
        <f t="shared" si="33"/>
        <v/>
      </c>
      <c r="F334" s="93" t="str">
        <f t="shared" si="34"/>
        <v/>
      </c>
      <c r="G334" s="93" t="str">
        <f t="shared" si="35"/>
        <v/>
      </c>
      <c r="H334" s="112" t="str">
        <f>IF(AND(M334&gt;0,M334&lt;=STATS!$C$22),1,"")</f>
        <v/>
      </c>
      <c r="J334" s="34">
        <v>333</v>
      </c>
      <c r="K334">
        <v>45.446919999999999</v>
      </c>
      <c r="L334">
        <v>-92.128709999999998</v>
      </c>
      <c r="R334" s="17"/>
      <c r="S334" s="17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EZ334" s="109"/>
      <c r="FA334" s="109"/>
      <c r="FB334" s="109"/>
      <c r="FC334" s="109"/>
      <c r="FD334" s="109"/>
    </row>
    <row r="335" spans="2:160">
      <c r="B335" s="93">
        <f t="shared" si="30"/>
        <v>0</v>
      </c>
      <c r="C335" s="93" t="str">
        <f t="shared" si="31"/>
        <v/>
      </c>
      <c r="D335" s="93" t="str">
        <f t="shared" si="32"/>
        <v/>
      </c>
      <c r="E335" s="93" t="str">
        <f t="shared" si="33"/>
        <v/>
      </c>
      <c r="F335" s="93" t="str">
        <f t="shared" si="34"/>
        <v/>
      </c>
      <c r="G335" s="93" t="str">
        <f t="shared" si="35"/>
        <v/>
      </c>
      <c r="H335" s="112" t="str">
        <f>IF(AND(M335&gt;0,M335&lt;=STATS!$C$22),1,"")</f>
        <v/>
      </c>
      <c r="J335" s="34">
        <v>334</v>
      </c>
      <c r="K335">
        <v>45.44661</v>
      </c>
      <c r="L335">
        <v>-92.128699999999995</v>
      </c>
      <c r="R335" s="17"/>
      <c r="S335" s="17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EZ335" s="109"/>
      <c r="FA335" s="109"/>
      <c r="FB335" s="109"/>
      <c r="FC335" s="109"/>
      <c r="FD335" s="109"/>
    </row>
    <row r="336" spans="2:160">
      <c r="B336" s="93">
        <f t="shared" si="30"/>
        <v>0</v>
      </c>
      <c r="C336" s="93" t="str">
        <f t="shared" si="31"/>
        <v/>
      </c>
      <c r="D336" s="93" t="str">
        <f t="shared" si="32"/>
        <v/>
      </c>
      <c r="E336" s="93" t="str">
        <f t="shared" si="33"/>
        <v/>
      </c>
      <c r="F336" s="93" t="str">
        <f t="shared" si="34"/>
        <v/>
      </c>
      <c r="G336" s="93" t="str">
        <f t="shared" si="35"/>
        <v/>
      </c>
      <c r="H336" s="112" t="str">
        <f>IF(AND(M336&gt;0,M336&lt;=STATS!$C$22),1,"")</f>
        <v/>
      </c>
      <c r="J336" s="34">
        <v>335</v>
      </c>
      <c r="K336">
        <v>45.446309999999997</v>
      </c>
      <c r="L336">
        <v>-92.128690000000006</v>
      </c>
      <c r="R336" s="17"/>
      <c r="S336" s="17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EZ336" s="109"/>
      <c r="FA336" s="109"/>
      <c r="FB336" s="109"/>
      <c r="FC336" s="109"/>
      <c r="FD336" s="109"/>
    </row>
    <row r="337" spans="2:160">
      <c r="B337" s="93">
        <f t="shared" si="30"/>
        <v>0</v>
      </c>
      <c r="C337" s="93" t="str">
        <f t="shared" si="31"/>
        <v/>
      </c>
      <c r="D337" s="93" t="str">
        <f t="shared" si="32"/>
        <v/>
      </c>
      <c r="E337" s="93" t="str">
        <f t="shared" si="33"/>
        <v/>
      </c>
      <c r="F337" s="93" t="str">
        <f t="shared" si="34"/>
        <v/>
      </c>
      <c r="G337" s="93" t="str">
        <f t="shared" si="35"/>
        <v/>
      </c>
      <c r="H337" s="112" t="str">
        <f>IF(AND(M337&gt;0,M337&lt;=STATS!$C$22),1,"")</f>
        <v/>
      </c>
      <c r="J337" s="34">
        <v>336</v>
      </c>
      <c r="K337">
        <v>45.445999999999998</v>
      </c>
      <c r="L337">
        <v>-92.12867</v>
      </c>
      <c r="R337" s="17"/>
      <c r="S337" s="17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EZ337" s="109"/>
      <c r="FA337" s="109"/>
      <c r="FB337" s="109"/>
      <c r="FC337" s="109"/>
      <c r="FD337" s="109"/>
    </row>
    <row r="338" spans="2:160">
      <c r="B338" s="93">
        <f t="shared" si="30"/>
        <v>0</v>
      </c>
      <c r="C338" s="93" t="str">
        <f t="shared" si="31"/>
        <v/>
      </c>
      <c r="D338" s="93" t="str">
        <f t="shared" si="32"/>
        <v/>
      </c>
      <c r="E338" s="93" t="str">
        <f t="shared" si="33"/>
        <v/>
      </c>
      <c r="F338" s="93" t="str">
        <f t="shared" si="34"/>
        <v/>
      </c>
      <c r="G338" s="93" t="str">
        <f t="shared" si="35"/>
        <v/>
      </c>
      <c r="H338" s="112" t="str">
        <f>IF(AND(M338&gt;0,M338&lt;=STATS!$C$22),1,"")</f>
        <v/>
      </c>
      <c r="J338" s="34">
        <v>337</v>
      </c>
      <c r="K338">
        <v>45.445700000000002</v>
      </c>
      <c r="L338">
        <v>-92.128659999999996</v>
      </c>
      <c r="R338" s="17"/>
      <c r="S338" s="17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EZ338" s="109"/>
      <c r="FA338" s="109"/>
      <c r="FB338" s="109"/>
      <c r="FC338" s="109"/>
      <c r="FD338" s="109"/>
    </row>
    <row r="339" spans="2:160">
      <c r="B339" s="93">
        <f t="shared" si="30"/>
        <v>0</v>
      </c>
      <c r="C339" s="93" t="str">
        <f t="shared" si="31"/>
        <v/>
      </c>
      <c r="D339" s="93" t="str">
        <f t="shared" si="32"/>
        <v/>
      </c>
      <c r="E339" s="93" t="str">
        <f t="shared" si="33"/>
        <v/>
      </c>
      <c r="F339" s="93" t="str">
        <f t="shared" si="34"/>
        <v/>
      </c>
      <c r="G339" s="93" t="str">
        <f t="shared" si="35"/>
        <v/>
      </c>
      <c r="H339" s="112" t="str">
        <f>IF(AND(M339&gt;0,M339&lt;=STATS!$C$22),1,"")</f>
        <v/>
      </c>
      <c r="J339" s="34">
        <v>338</v>
      </c>
      <c r="K339">
        <v>45.445390000000003</v>
      </c>
      <c r="L339">
        <v>-92.128649999999993</v>
      </c>
      <c r="R339" s="17"/>
      <c r="S339" s="17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EZ339" s="109"/>
      <c r="FA339" s="109"/>
      <c r="FB339" s="109"/>
      <c r="FC339" s="109"/>
      <c r="FD339" s="109"/>
    </row>
    <row r="340" spans="2:160">
      <c r="B340" s="93">
        <f t="shared" si="30"/>
        <v>0</v>
      </c>
      <c r="C340" s="93" t="str">
        <f t="shared" si="31"/>
        <v/>
      </c>
      <c r="D340" s="93" t="str">
        <f t="shared" si="32"/>
        <v/>
      </c>
      <c r="E340" s="93" t="str">
        <f t="shared" si="33"/>
        <v/>
      </c>
      <c r="F340" s="93" t="str">
        <f t="shared" si="34"/>
        <v/>
      </c>
      <c r="G340" s="93" t="str">
        <f t="shared" si="35"/>
        <v/>
      </c>
      <c r="H340" s="112" t="str">
        <f>IF(AND(M340&gt;0,M340&lt;=STATS!$C$22),1,"")</f>
        <v/>
      </c>
      <c r="J340" s="34">
        <v>339</v>
      </c>
      <c r="K340">
        <v>45.445079999999997</v>
      </c>
      <c r="L340">
        <v>-92.128640000000004</v>
      </c>
      <c r="R340" s="17"/>
      <c r="S340" s="17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EZ340" s="109"/>
      <c r="FA340" s="109"/>
      <c r="FB340" s="109"/>
      <c r="FC340" s="109"/>
      <c r="FD340" s="109"/>
    </row>
    <row r="341" spans="2:160">
      <c r="B341" s="93">
        <f t="shared" si="30"/>
        <v>0</v>
      </c>
      <c r="C341" s="93" t="str">
        <f t="shared" si="31"/>
        <v/>
      </c>
      <c r="D341" s="93" t="str">
        <f t="shared" si="32"/>
        <v/>
      </c>
      <c r="E341" s="93" t="str">
        <f t="shared" si="33"/>
        <v/>
      </c>
      <c r="F341" s="93" t="str">
        <f t="shared" si="34"/>
        <v/>
      </c>
      <c r="G341" s="93" t="str">
        <f t="shared" si="35"/>
        <v/>
      </c>
      <c r="H341" s="112" t="str">
        <f>IF(AND(M341&gt;0,M341&lt;=STATS!$C$22),1,"")</f>
        <v/>
      </c>
      <c r="J341" s="34">
        <v>340</v>
      </c>
      <c r="K341">
        <v>45.444780000000002</v>
      </c>
      <c r="L341">
        <v>-92.128630000000001</v>
      </c>
      <c r="R341" s="17"/>
      <c r="S341" s="17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EZ341" s="109"/>
      <c r="FA341" s="109"/>
      <c r="FB341" s="109"/>
      <c r="FC341" s="109"/>
      <c r="FD341" s="109"/>
    </row>
    <row r="342" spans="2:160">
      <c r="B342" s="93">
        <f t="shared" si="30"/>
        <v>0</v>
      </c>
      <c r="C342" s="93" t="str">
        <f t="shared" si="31"/>
        <v/>
      </c>
      <c r="D342" s="93" t="str">
        <f t="shared" si="32"/>
        <v/>
      </c>
      <c r="E342" s="93" t="str">
        <f t="shared" si="33"/>
        <v/>
      </c>
      <c r="F342" s="93" t="str">
        <f t="shared" si="34"/>
        <v/>
      </c>
      <c r="G342" s="93" t="str">
        <f t="shared" si="35"/>
        <v/>
      </c>
      <c r="H342" s="112" t="str">
        <f>IF(AND(M342&gt;0,M342&lt;=STATS!$C$22),1,"")</f>
        <v/>
      </c>
      <c r="J342" s="34">
        <v>341</v>
      </c>
      <c r="K342">
        <v>45.444470000000003</v>
      </c>
      <c r="L342">
        <v>-92.128619999999998</v>
      </c>
      <c r="R342" s="17"/>
      <c r="S342" s="17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EZ342" s="109"/>
      <c r="FA342" s="109"/>
      <c r="FB342" s="109"/>
      <c r="FC342" s="109"/>
      <c r="FD342" s="109"/>
    </row>
    <row r="343" spans="2:160">
      <c r="B343" s="93">
        <f t="shared" si="30"/>
        <v>0</v>
      </c>
      <c r="C343" s="93" t="str">
        <f t="shared" si="31"/>
        <v/>
      </c>
      <c r="D343" s="93" t="str">
        <f t="shared" si="32"/>
        <v/>
      </c>
      <c r="E343" s="93" t="str">
        <f t="shared" si="33"/>
        <v/>
      </c>
      <c r="F343" s="93" t="str">
        <f t="shared" si="34"/>
        <v/>
      </c>
      <c r="G343" s="93" t="str">
        <f t="shared" si="35"/>
        <v/>
      </c>
      <c r="H343" s="112" t="str">
        <f>IF(AND(M343&gt;0,M343&lt;=STATS!$C$22),1,"")</f>
        <v/>
      </c>
      <c r="J343" s="34">
        <v>342</v>
      </c>
      <c r="K343">
        <v>45.44417</v>
      </c>
      <c r="L343">
        <v>-92.128609999999995</v>
      </c>
      <c r="R343" s="17"/>
      <c r="S343" s="17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EZ343" s="109"/>
      <c r="FA343" s="109"/>
      <c r="FB343" s="109"/>
      <c r="FC343" s="109"/>
      <c r="FD343" s="109"/>
    </row>
    <row r="344" spans="2:160">
      <c r="B344" s="93">
        <f t="shared" si="30"/>
        <v>0</v>
      </c>
      <c r="C344" s="93" t="str">
        <f t="shared" si="31"/>
        <v/>
      </c>
      <c r="D344" s="93" t="str">
        <f t="shared" si="32"/>
        <v/>
      </c>
      <c r="E344" s="93" t="str">
        <f t="shared" si="33"/>
        <v/>
      </c>
      <c r="F344" s="93" t="str">
        <f t="shared" si="34"/>
        <v/>
      </c>
      <c r="G344" s="93" t="str">
        <f t="shared" si="35"/>
        <v/>
      </c>
      <c r="H344" s="112" t="str">
        <f>IF(AND(M344&gt;0,M344&lt;=STATS!$C$22),1,"")</f>
        <v/>
      </c>
      <c r="J344" s="34">
        <v>343</v>
      </c>
      <c r="K344">
        <v>45.443860000000001</v>
      </c>
      <c r="L344">
        <v>-92.128590000000003</v>
      </c>
      <c r="R344" s="17"/>
      <c r="S344" s="17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EZ344" s="109"/>
      <c r="FA344" s="109"/>
      <c r="FB344" s="109"/>
      <c r="FC344" s="109"/>
      <c r="FD344" s="109"/>
    </row>
    <row r="345" spans="2:160">
      <c r="B345" s="93">
        <f t="shared" si="30"/>
        <v>0</v>
      </c>
      <c r="C345" s="93" t="str">
        <f t="shared" si="31"/>
        <v/>
      </c>
      <c r="D345" s="93" t="str">
        <f t="shared" si="32"/>
        <v/>
      </c>
      <c r="E345" s="93" t="str">
        <f t="shared" si="33"/>
        <v/>
      </c>
      <c r="F345" s="93" t="str">
        <f t="shared" si="34"/>
        <v/>
      </c>
      <c r="G345" s="93" t="str">
        <f t="shared" si="35"/>
        <v/>
      </c>
      <c r="H345" s="112" t="str">
        <f>IF(AND(M345&gt;0,M345&lt;=STATS!$C$22),1,"")</f>
        <v/>
      </c>
      <c r="J345" s="34">
        <v>344</v>
      </c>
      <c r="K345">
        <v>45.443550000000002</v>
      </c>
      <c r="L345">
        <v>-92.128579999999999</v>
      </c>
      <c r="M345" s="10">
        <v>17.5</v>
      </c>
      <c r="N345" s="10" t="s">
        <v>150</v>
      </c>
      <c r="R345" s="17"/>
      <c r="S345" s="17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EZ345" s="109"/>
      <c r="FA345" s="109"/>
      <c r="FB345" s="109"/>
      <c r="FC345" s="109"/>
      <c r="FD345" s="109"/>
    </row>
    <row r="346" spans="2:160">
      <c r="B346" s="93">
        <f t="shared" si="30"/>
        <v>0</v>
      </c>
      <c r="C346" s="93" t="str">
        <f t="shared" si="31"/>
        <v/>
      </c>
      <c r="D346" s="93" t="str">
        <f t="shared" si="32"/>
        <v/>
      </c>
      <c r="E346" s="93" t="str">
        <f t="shared" si="33"/>
        <v/>
      </c>
      <c r="F346" s="93" t="str">
        <f t="shared" si="34"/>
        <v/>
      </c>
      <c r="G346" s="93" t="str">
        <f t="shared" si="35"/>
        <v/>
      </c>
      <c r="H346" s="112" t="str">
        <f>IF(AND(M346&gt;0,M346&lt;=STATS!$C$22),1,"")</f>
        <v/>
      </c>
      <c r="J346" s="34">
        <v>345</v>
      </c>
      <c r="K346">
        <v>45.443249999999999</v>
      </c>
      <c r="L346">
        <v>-92.128569999999996</v>
      </c>
      <c r="M346" s="10">
        <v>13.5</v>
      </c>
      <c r="N346" s="10" t="s">
        <v>150</v>
      </c>
      <c r="O346" s="10" t="s">
        <v>166</v>
      </c>
      <c r="R346" s="17"/>
      <c r="S346" s="17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EZ346" s="109"/>
      <c r="FA346" s="109"/>
      <c r="FB346" s="109"/>
      <c r="FC346" s="109"/>
      <c r="FD346" s="109"/>
    </row>
    <row r="347" spans="2:160">
      <c r="B347" s="93">
        <f t="shared" si="30"/>
        <v>0</v>
      </c>
      <c r="C347" s="93" t="str">
        <f t="shared" si="31"/>
        <v/>
      </c>
      <c r="D347" s="93" t="str">
        <f t="shared" si="32"/>
        <v/>
      </c>
      <c r="E347" s="93" t="str">
        <f t="shared" si="33"/>
        <v/>
      </c>
      <c r="F347" s="93" t="str">
        <f t="shared" si="34"/>
        <v/>
      </c>
      <c r="G347" s="93" t="str">
        <f t="shared" si="35"/>
        <v/>
      </c>
      <c r="H347" s="112" t="str">
        <f>IF(AND(M347&gt;0,M347&lt;=STATS!$C$22),1,"")</f>
        <v/>
      </c>
      <c r="J347" s="34">
        <v>346</v>
      </c>
      <c r="K347">
        <v>45.44294</v>
      </c>
      <c r="L347">
        <v>-92.128559999999993</v>
      </c>
      <c r="M347" s="10">
        <v>14.5</v>
      </c>
      <c r="N347" s="10" t="s">
        <v>150</v>
      </c>
      <c r="O347" s="10" t="s">
        <v>166</v>
      </c>
      <c r="R347" s="17"/>
      <c r="S347" s="17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EZ347" s="109"/>
      <c r="FA347" s="109"/>
      <c r="FB347" s="109"/>
      <c r="FC347" s="109"/>
      <c r="FD347" s="109"/>
    </row>
    <row r="348" spans="2:160">
      <c r="B348" s="93">
        <f t="shared" si="30"/>
        <v>0</v>
      </c>
      <c r="C348" s="93" t="str">
        <f t="shared" si="31"/>
        <v/>
      </c>
      <c r="D348" s="93" t="str">
        <f t="shared" si="32"/>
        <v/>
      </c>
      <c r="E348" s="93" t="str">
        <f t="shared" si="33"/>
        <v/>
      </c>
      <c r="F348" s="93" t="str">
        <f t="shared" si="34"/>
        <v/>
      </c>
      <c r="G348" s="93" t="str">
        <f t="shared" si="35"/>
        <v/>
      </c>
      <c r="H348" s="112" t="str">
        <f>IF(AND(M348&gt;0,M348&lt;=STATS!$C$22),1,"")</f>
        <v/>
      </c>
      <c r="J348" s="34">
        <v>347</v>
      </c>
      <c r="K348">
        <v>45.442639999999997</v>
      </c>
      <c r="L348">
        <v>-92.128550000000004</v>
      </c>
      <c r="M348" s="10">
        <v>16.5</v>
      </c>
      <c r="N348" s="10" t="s">
        <v>150</v>
      </c>
      <c r="R348" s="17"/>
      <c r="S348" s="17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EZ348" s="109"/>
      <c r="FA348" s="109"/>
      <c r="FB348" s="109"/>
      <c r="FC348" s="109"/>
      <c r="FD348" s="109"/>
    </row>
    <row r="349" spans="2:160">
      <c r="B349" s="93">
        <f t="shared" si="30"/>
        <v>0</v>
      </c>
      <c r="C349" s="93" t="str">
        <f t="shared" si="31"/>
        <v/>
      </c>
      <c r="D349" s="93" t="str">
        <f t="shared" si="32"/>
        <v/>
      </c>
      <c r="E349" s="93" t="str">
        <f t="shared" si="33"/>
        <v/>
      </c>
      <c r="F349" s="93" t="str">
        <f t="shared" si="34"/>
        <v/>
      </c>
      <c r="G349" s="93" t="str">
        <f t="shared" si="35"/>
        <v/>
      </c>
      <c r="H349" s="112" t="str">
        <f>IF(AND(M349&gt;0,M349&lt;=STATS!$C$22),1,"")</f>
        <v/>
      </c>
      <c r="J349" s="34">
        <v>348</v>
      </c>
      <c r="K349">
        <v>45.442329999999998</v>
      </c>
      <c r="L349">
        <v>-92.128540000000001</v>
      </c>
      <c r="M349" s="10">
        <v>11.5</v>
      </c>
      <c r="N349" s="10" t="s">
        <v>150</v>
      </c>
      <c r="O349" s="10" t="s">
        <v>166</v>
      </c>
      <c r="R349" s="17"/>
      <c r="S349" s="17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EZ349" s="109"/>
      <c r="FA349" s="109"/>
      <c r="FB349" s="109"/>
      <c r="FC349" s="109"/>
      <c r="FD349" s="109"/>
    </row>
    <row r="350" spans="2:160">
      <c r="B350" s="93">
        <f t="shared" si="30"/>
        <v>0</v>
      </c>
      <c r="C350" s="93" t="str">
        <f t="shared" si="31"/>
        <v/>
      </c>
      <c r="D350" s="93" t="str">
        <f t="shared" si="32"/>
        <v/>
      </c>
      <c r="E350" s="93" t="str">
        <f t="shared" si="33"/>
        <v/>
      </c>
      <c r="F350" s="93" t="str">
        <f t="shared" si="34"/>
        <v/>
      </c>
      <c r="G350" s="93" t="str">
        <f t="shared" si="35"/>
        <v/>
      </c>
      <c r="H350" s="112" t="str">
        <f>IF(AND(M350&gt;0,M350&lt;=STATS!$C$22),1,"")</f>
        <v/>
      </c>
      <c r="J350" s="34">
        <v>349</v>
      </c>
      <c r="K350">
        <v>45.442030000000003</v>
      </c>
      <c r="L350">
        <v>-92.128519999999995</v>
      </c>
      <c r="M350" s="10">
        <v>5.5</v>
      </c>
      <c r="N350" s="10" t="s">
        <v>152</v>
      </c>
      <c r="O350" s="10" t="s">
        <v>166</v>
      </c>
      <c r="R350" s="17"/>
      <c r="S350" s="17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EZ350" s="109"/>
      <c r="FA350" s="109"/>
      <c r="FB350" s="109"/>
      <c r="FC350" s="109"/>
      <c r="FD350" s="109"/>
    </row>
    <row r="351" spans="2:160">
      <c r="B351" s="93">
        <f t="shared" si="30"/>
        <v>0</v>
      </c>
      <c r="C351" s="93" t="str">
        <f t="shared" si="31"/>
        <v/>
      </c>
      <c r="D351" s="93" t="str">
        <f t="shared" si="32"/>
        <v/>
      </c>
      <c r="E351" s="93" t="str">
        <f t="shared" si="33"/>
        <v/>
      </c>
      <c r="F351" s="93" t="str">
        <f t="shared" si="34"/>
        <v/>
      </c>
      <c r="G351" s="93" t="str">
        <f t="shared" si="35"/>
        <v/>
      </c>
      <c r="H351" s="112" t="str">
        <f>IF(AND(M351&gt;0,M351&lt;=STATS!$C$22),1,"")</f>
        <v/>
      </c>
      <c r="J351" s="34">
        <v>350</v>
      </c>
      <c r="K351">
        <v>45.448459999999997</v>
      </c>
      <c r="L351">
        <v>-92.128330000000005</v>
      </c>
      <c r="M351" s="10">
        <v>10</v>
      </c>
      <c r="N351" s="10" t="s">
        <v>150</v>
      </c>
      <c r="O351" s="10" t="s">
        <v>166</v>
      </c>
      <c r="R351" s="17"/>
      <c r="S351" s="17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EZ351" s="109"/>
      <c r="FA351" s="109"/>
      <c r="FB351" s="109"/>
      <c r="FC351" s="109"/>
      <c r="FD351" s="109"/>
    </row>
    <row r="352" spans="2:160">
      <c r="B352" s="93">
        <f t="shared" si="30"/>
        <v>0</v>
      </c>
      <c r="C352" s="93" t="str">
        <f t="shared" si="31"/>
        <v/>
      </c>
      <c r="D352" s="93" t="str">
        <f t="shared" si="32"/>
        <v/>
      </c>
      <c r="E352" s="93" t="str">
        <f t="shared" si="33"/>
        <v/>
      </c>
      <c r="F352" s="93" t="str">
        <f t="shared" si="34"/>
        <v/>
      </c>
      <c r="G352" s="93" t="str">
        <f t="shared" si="35"/>
        <v/>
      </c>
      <c r="H352" s="112" t="str">
        <f>IF(AND(M352&gt;0,M352&lt;=STATS!$C$22),1,"")</f>
        <v/>
      </c>
      <c r="J352" s="34">
        <v>351</v>
      </c>
      <c r="K352">
        <v>45.448149999999998</v>
      </c>
      <c r="L352">
        <v>-92.128320000000002</v>
      </c>
      <c r="R352" s="17"/>
      <c r="S352" s="17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EZ352" s="109"/>
      <c r="FA352" s="109"/>
      <c r="FB352" s="109"/>
      <c r="FC352" s="109"/>
      <c r="FD352" s="109"/>
    </row>
    <row r="353" spans="2:160">
      <c r="B353" s="93">
        <f t="shared" si="30"/>
        <v>0</v>
      </c>
      <c r="C353" s="93" t="str">
        <f t="shared" si="31"/>
        <v/>
      </c>
      <c r="D353" s="93" t="str">
        <f t="shared" si="32"/>
        <v/>
      </c>
      <c r="E353" s="93" t="str">
        <f t="shared" si="33"/>
        <v/>
      </c>
      <c r="F353" s="93" t="str">
        <f t="shared" si="34"/>
        <v/>
      </c>
      <c r="G353" s="93" t="str">
        <f t="shared" si="35"/>
        <v/>
      </c>
      <c r="H353" s="112" t="str">
        <f>IF(AND(M353&gt;0,M353&lt;=STATS!$C$22),1,"")</f>
        <v/>
      </c>
      <c r="J353" s="34">
        <v>352</v>
      </c>
      <c r="K353">
        <v>45.447839999999999</v>
      </c>
      <c r="L353">
        <v>-92.128309999999999</v>
      </c>
      <c r="R353" s="17"/>
      <c r="S353" s="17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EZ353" s="109"/>
      <c r="FA353" s="109"/>
      <c r="FB353" s="109"/>
      <c r="FC353" s="109"/>
      <c r="FD353" s="109"/>
    </row>
    <row r="354" spans="2:160">
      <c r="B354" s="93">
        <f t="shared" si="30"/>
        <v>0</v>
      </c>
      <c r="C354" s="93" t="str">
        <f t="shared" si="31"/>
        <v/>
      </c>
      <c r="D354" s="93" t="str">
        <f t="shared" si="32"/>
        <v/>
      </c>
      <c r="E354" s="93" t="str">
        <f t="shared" si="33"/>
        <v/>
      </c>
      <c r="F354" s="93" t="str">
        <f t="shared" si="34"/>
        <v/>
      </c>
      <c r="G354" s="93" t="str">
        <f t="shared" si="35"/>
        <v/>
      </c>
      <c r="H354" s="112" t="str">
        <f>IF(AND(M354&gt;0,M354&lt;=STATS!$C$22),1,"")</f>
        <v/>
      </c>
      <c r="J354" s="34">
        <v>353</v>
      </c>
      <c r="K354">
        <v>45.447539999999996</v>
      </c>
      <c r="L354">
        <v>-92.128299999999996</v>
      </c>
      <c r="R354" s="17"/>
      <c r="S354" s="17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EZ354" s="109"/>
      <c r="FA354" s="109"/>
      <c r="FB354" s="109"/>
      <c r="FC354" s="109"/>
      <c r="FD354" s="109"/>
    </row>
    <row r="355" spans="2:160">
      <c r="B355" s="93">
        <f t="shared" si="30"/>
        <v>0</v>
      </c>
      <c r="C355" s="93" t="str">
        <f t="shared" si="31"/>
        <v/>
      </c>
      <c r="D355" s="93" t="str">
        <f t="shared" si="32"/>
        <v/>
      </c>
      <c r="E355" s="93" t="str">
        <f t="shared" si="33"/>
        <v/>
      </c>
      <c r="F355" s="93" t="str">
        <f t="shared" si="34"/>
        <v/>
      </c>
      <c r="G355" s="93" t="str">
        <f t="shared" si="35"/>
        <v/>
      </c>
      <c r="H355" s="112" t="str">
        <f>IF(AND(M355&gt;0,M355&lt;=STATS!$C$22),1,"")</f>
        <v/>
      </c>
      <c r="J355" s="34">
        <v>354</v>
      </c>
      <c r="K355">
        <v>45.447229999999998</v>
      </c>
      <c r="L355">
        <v>-92.128290000000007</v>
      </c>
      <c r="R355" s="17"/>
      <c r="S355" s="17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EZ355" s="109"/>
      <c r="FA355" s="109"/>
      <c r="FB355" s="109"/>
      <c r="FC355" s="109"/>
      <c r="FD355" s="109"/>
    </row>
    <row r="356" spans="2:160">
      <c r="B356" s="93">
        <f t="shared" si="30"/>
        <v>0</v>
      </c>
      <c r="C356" s="93" t="str">
        <f t="shared" si="31"/>
        <v/>
      </c>
      <c r="D356" s="93" t="str">
        <f t="shared" si="32"/>
        <v/>
      </c>
      <c r="E356" s="93" t="str">
        <f t="shared" si="33"/>
        <v/>
      </c>
      <c r="F356" s="93" t="str">
        <f t="shared" si="34"/>
        <v/>
      </c>
      <c r="G356" s="93" t="str">
        <f t="shared" si="35"/>
        <v/>
      </c>
      <c r="H356" s="112" t="str">
        <f>IF(AND(M356&gt;0,M356&lt;=STATS!$C$22),1,"")</f>
        <v/>
      </c>
      <c r="J356" s="34">
        <v>355</v>
      </c>
      <c r="K356">
        <v>45.446930000000002</v>
      </c>
      <c r="L356">
        <v>-92.128270000000001</v>
      </c>
      <c r="R356" s="17"/>
      <c r="S356" s="17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EZ356" s="109"/>
      <c r="FA356" s="109"/>
      <c r="FB356" s="109"/>
      <c r="FC356" s="109"/>
      <c r="FD356" s="109"/>
    </row>
    <row r="357" spans="2:160">
      <c r="B357" s="93">
        <f t="shared" si="30"/>
        <v>0</v>
      </c>
      <c r="C357" s="93" t="str">
        <f t="shared" si="31"/>
        <v/>
      </c>
      <c r="D357" s="93" t="str">
        <f t="shared" si="32"/>
        <v/>
      </c>
      <c r="E357" s="93" t="str">
        <f t="shared" si="33"/>
        <v/>
      </c>
      <c r="F357" s="93" t="str">
        <f t="shared" si="34"/>
        <v/>
      </c>
      <c r="G357" s="93" t="str">
        <f t="shared" si="35"/>
        <v/>
      </c>
      <c r="H357" s="112" t="str">
        <f>IF(AND(M357&gt;0,M357&lt;=STATS!$C$22),1,"")</f>
        <v/>
      </c>
      <c r="J357" s="34">
        <v>356</v>
      </c>
      <c r="K357">
        <v>45.446620000000003</v>
      </c>
      <c r="L357">
        <v>-92.128259999999997</v>
      </c>
      <c r="R357" s="17"/>
      <c r="S357" s="17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EZ357" s="109"/>
      <c r="FA357" s="109"/>
      <c r="FB357" s="109"/>
      <c r="FC357" s="109"/>
      <c r="FD357" s="109"/>
    </row>
    <row r="358" spans="2:160">
      <c r="B358" s="93">
        <f t="shared" si="30"/>
        <v>0</v>
      </c>
      <c r="C358" s="93" t="str">
        <f t="shared" si="31"/>
        <v/>
      </c>
      <c r="D358" s="93" t="str">
        <f t="shared" si="32"/>
        <v/>
      </c>
      <c r="E358" s="93" t="str">
        <f t="shared" si="33"/>
        <v/>
      </c>
      <c r="F358" s="93" t="str">
        <f t="shared" si="34"/>
        <v/>
      </c>
      <c r="G358" s="93" t="str">
        <f t="shared" si="35"/>
        <v/>
      </c>
      <c r="H358" s="112" t="str">
        <f>IF(AND(M358&gt;0,M358&lt;=STATS!$C$22),1,"")</f>
        <v/>
      </c>
      <c r="J358" s="34">
        <v>357</v>
      </c>
      <c r="K358">
        <v>45.44632</v>
      </c>
      <c r="L358">
        <v>-92.128249999999994</v>
      </c>
      <c r="R358" s="17"/>
      <c r="S358" s="17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EZ358" s="109"/>
      <c r="FA358" s="109"/>
      <c r="FB358" s="109"/>
      <c r="FC358" s="109"/>
      <c r="FD358" s="109"/>
    </row>
    <row r="359" spans="2:160">
      <c r="B359" s="93">
        <f t="shared" si="30"/>
        <v>0</v>
      </c>
      <c r="C359" s="93" t="str">
        <f t="shared" si="31"/>
        <v/>
      </c>
      <c r="D359" s="93" t="str">
        <f t="shared" si="32"/>
        <v/>
      </c>
      <c r="E359" s="93" t="str">
        <f t="shared" si="33"/>
        <v/>
      </c>
      <c r="F359" s="93" t="str">
        <f t="shared" si="34"/>
        <v/>
      </c>
      <c r="G359" s="93" t="str">
        <f t="shared" si="35"/>
        <v/>
      </c>
      <c r="H359" s="112" t="str">
        <f>IF(AND(M359&gt;0,M359&lt;=STATS!$C$22),1,"")</f>
        <v/>
      </c>
      <c r="J359" s="34">
        <v>358</v>
      </c>
      <c r="K359">
        <v>45.446010000000001</v>
      </c>
      <c r="L359">
        <v>-92.128240000000005</v>
      </c>
      <c r="R359" s="17"/>
      <c r="S359" s="17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EZ359" s="109"/>
      <c r="FA359" s="109"/>
      <c r="FB359" s="109"/>
      <c r="FC359" s="109"/>
      <c r="FD359" s="109"/>
    </row>
    <row r="360" spans="2:160">
      <c r="B360" s="93">
        <f t="shared" si="30"/>
        <v>0</v>
      </c>
      <c r="C360" s="93" t="str">
        <f t="shared" si="31"/>
        <v/>
      </c>
      <c r="D360" s="93" t="str">
        <f t="shared" si="32"/>
        <v/>
      </c>
      <c r="E360" s="93" t="str">
        <f t="shared" si="33"/>
        <v/>
      </c>
      <c r="F360" s="93" t="str">
        <f t="shared" si="34"/>
        <v/>
      </c>
      <c r="G360" s="93" t="str">
        <f t="shared" si="35"/>
        <v/>
      </c>
      <c r="H360" s="112" t="str">
        <f>IF(AND(M360&gt;0,M360&lt;=STATS!$C$22),1,"")</f>
        <v/>
      </c>
      <c r="J360" s="34">
        <v>359</v>
      </c>
      <c r="K360">
        <v>45.445700000000002</v>
      </c>
      <c r="L360">
        <v>-92.128230000000002</v>
      </c>
      <c r="R360" s="17"/>
      <c r="S360" s="17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EZ360" s="109"/>
      <c r="FA360" s="109"/>
      <c r="FB360" s="109"/>
      <c r="FC360" s="109"/>
      <c r="FD360" s="109"/>
    </row>
    <row r="361" spans="2:160">
      <c r="B361" s="93">
        <f t="shared" si="30"/>
        <v>0</v>
      </c>
      <c r="C361" s="93" t="str">
        <f t="shared" si="31"/>
        <v/>
      </c>
      <c r="D361" s="93" t="str">
        <f t="shared" si="32"/>
        <v/>
      </c>
      <c r="E361" s="93" t="str">
        <f t="shared" si="33"/>
        <v/>
      </c>
      <c r="F361" s="93" t="str">
        <f t="shared" si="34"/>
        <v/>
      </c>
      <c r="G361" s="93" t="str">
        <f t="shared" si="35"/>
        <v/>
      </c>
      <c r="H361" s="112" t="str">
        <f>IF(AND(M361&gt;0,M361&lt;=STATS!$C$22),1,"")</f>
        <v/>
      </c>
      <c r="J361" s="34">
        <v>360</v>
      </c>
      <c r="K361">
        <v>45.445399999999999</v>
      </c>
      <c r="L361">
        <v>-92.128219999999999</v>
      </c>
      <c r="R361" s="17"/>
      <c r="S361" s="17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EZ361" s="109"/>
      <c r="FA361" s="109"/>
      <c r="FB361" s="109"/>
      <c r="FC361" s="109"/>
      <c r="FD361" s="109"/>
    </row>
    <row r="362" spans="2:160">
      <c r="B362" s="93">
        <f t="shared" si="30"/>
        <v>0</v>
      </c>
      <c r="C362" s="93" t="str">
        <f t="shared" si="31"/>
        <v/>
      </c>
      <c r="D362" s="93" t="str">
        <f t="shared" si="32"/>
        <v/>
      </c>
      <c r="E362" s="93" t="str">
        <f t="shared" si="33"/>
        <v/>
      </c>
      <c r="F362" s="93" t="str">
        <f t="shared" si="34"/>
        <v/>
      </c>
      <c r="G362" s="93" t="str">
        <f t="shared" si="35"/>
        <v/>
      </c>
      <c r="H362" s="112" t="str">
        <f>IF(AND(M362&gt;0,M362&lt;=STATS!$C$22),1,"")</f>
        <v/>
      </c>
      <c r="J362" s="34">
        <v>361</v>
      </c>
      <c r="K362">
        <v>45.44509</v>
      </c>
      <c r="L362">
        <v>-92.128209999999996</v>
      </c>
      <c r="R362" s="17"/>
      <c r="S362" s="17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EZ362" s="109"/>
      <c r="FA362" s="109"/>
      <c r="FB362" s="109"/>
      <c r="FC362" s="109"/>
      <c r="FD362" s="109"/>
    </row>
    <row r="363" spans="2:160">
      <c r="B363" s="93">
        <f t="shared" si="30"/>
        <v>0</v>
      </c>
      <c r="C363" s="93" t="str">
        <f t="shared" si="31"/>
        <v/>
      </c>
      <c r="D363" s="93" t="str">
        <f t="shared" si="32"/>
        <v/>
      </c>
      <c r="E363" s="93" t="str">
        <f t="shared" si="33"/>
        <v/>
      </c>
      <c r="F363" s="93" t="str">
        <f t="shared" si="34"/>
        <v/>
      </c>
      <c r="G363" s="93" t="str">
        <f t="shared" si="35"/>
        <v/>
      </c>
      <c r="H363" s="112" t="str">
        <f>IF(AND(M363&gt;0,M363&lt;=STATS!$C$22),1,"")</f>
        <v/>
      </c>
      <c r="J363" s="34">
        <v>362</v>
      </c>
      <c r="K363">
        <v>45.444789999999998</v>
      </c>
      <c r="L363">
        <v>-92.128190000000004</v>
      </c>
      <c r="R363" s="17"/>
      <c r="S363" s="17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EZ363" s="109"/>
      <c r="FA363" s="109"/>
      <c r="FB363" s="109"/>
      <c r="FC363" s="109"/>
      <c r="FD363" s="109"/>
    </row>
    <row r="364" spans="2:160">
      <c r="B364" s="93">
        <f t="shared" si="30"/>
        <v>0</v>
      </c>
      <c r="C364" s="93" t="str">
        <f t="shared" si="31"/>
        <v/>
      </c>
      <c r="D364" s="93" t="str">
        <f t="shared" si="32"/>
        <v/>
      </c>
      <c r="E364" s="93" t="str">
        <f t="shared" si="33"/>
        <v/>
      </c>
      <c r="F364" s="93" t="str">
        <f t="shared" si="34"/>
        <v/>
      </c>
      <c r="G364" s="93" t="str">
        <f t="shared" si="35"/>
        <v/>
      </c>
      <c r="H364" s="112" t="str">
        <f>IF(AND(M364&gt;0,M364&lt;=STATS!$C$22),1,"")</f>
        <v/>
      </c>
      <c r="J364" s="34">
        <v>363</v>
      </c>
      <c r="K364">
        <v>45.444479999999999</v>
      </c>
      <c r="L364">
        <v>-92.12818</v>
      </c>
      <c r="R364" s="17"/>
      <c r="S364" s="17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EZ364" s="109"/>
      <c r="FA364" s="109"/>
      <c r="FB364" s="109"/>
      <c r="FC364" s="109"/>
      <c r="FD364" s="109"/>
    </row>
    <row r="365" spans="2:160">
      <c r="B365" s="93">
        <f t="shared" si="30"/>
        <v>0</v>
      </c>
      <c r="C365" s="93" t="str">
        <f t="shared" si="31"/>
        <v/>
      </c>
      <c r="D365" s="93" t="str">
        <f t="shared" si="32"/>
        <v/>
      </c>
      <c r="E365" s="93" t="str">
        <f t="shared" si="33"/>
        <v/>
      </c>
      <c r="F365" s="93" t="str">
        <f t="shared" si="34"/>
        <v/>
      </c>
      <c r="G365" s="93" t="str">
        <f t="shared" si="35"/>
        <v/>
      </c>
      <c r="H365" s="112" t="str">
        <f>IF(AND(M365&gt;0,M365&lt;=STATS!$C$22),1,"")</f>
        <v/>
      </c>
      <c r="J365" s="34">
        <v>364</v>
      </c>
      <c r="K365">
        <v>45.44417</v>
      </c>
      <c r="L365">
        <v>-92.128169999999997</v>
      </c>
      <c r="R365" s="17"/>
      <c r="S365" s="17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EZ365" s="109"/>
      <c r="FA365" s="109"/>
      <c r="FB365" s="109"/>
      <c r="FC365" s="109"/>
      <c r="FD365" s="109"/>
    </row>
    <row r="366" spans="2:160">
      <c r="B366" s="93">
        <f t="shared" si="30"/>
        <v>0</v>
      </c>
      <c r="C366" s="93" t="str">
        <f t="shared" si="31"/>
        <v/>
      </c>
      <c r="D366" s="93" t="str">
        <f t="shared" si="32"/>
        <v/>
      </c>
      <c r="E366" s="93" t="str">
        <f t="shared" si="33"/>
        <v/>
      </c>
      <c r="F366" s="93" t="str">
        <f t="shared" si="34"/>
        <v/>
      </c>
      <c r="G366" s="93" t="str">
        <f t="shared" si="35"/>
        <v/>
      </c>
      <c r="H366" s="112" t="str">
        <f>IF(AND(M366&gt;0,M366&lt;=STATS!$C$22),1,"")</f>
        <v/>
      </c>
      <c r="J366" s="34">
        <v>365</v>
      </c>
      <c r="K366">
        <v>45.443869999999997</v>
      </c>
      <c r="L366">
        <v>-92.128159999999994</v>
      </c>
      <c r="R366" s="17"/>
      <c r="S366" s="17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EZ366" s="109"/>
      <c r="FA366" s="109"/>
      <c r="FB366" s="109"/>
      <c r="FC366" s="109"/>
      <c r="FD366" s="109"/>
    </row>
    <row r="367" spans="2:160">
      <c r="B367" s="93">
        <f t="shared" si="30"/>
        <v>0</v>
      </c>
      <c r="C367" s="93" t="str">
        <f t="shared" si="31"/>
        <v/>
      </c>
      <c r="D367" s="93" t="str">
        <f t="shared" si="32"/>
        <v/>
      </c>
      <c r="E367" s="93" t="str">
        <f t="shared" si="33"/>
        <v/>
      </c>
      <c r="F367" s="93" t="str">
        <f t="shared" si="34"/>
        <v/>
      </c>
      <c r="G367" s="93" t="str">
        <f t="shared" si="35"/>
        <v/>
      </c>
      <c r="H367" s="112" t="str">
        <f>IF(AND(M367&gt;0,M367&lt;=STATS!$C$22),1,"")</f>
        <v/>
      </c>
      <c r="J367" s="34">
        <v>366</v>
      </c>
      <c r="K367">
        <v>45.443559999999998</v>
      </c>
      <c r="L367">
        <v>-92.128150000000005</v>
      </c>
      <c r="M367" s="10">
        <v>10.5</v>
      </c>
      <c r="N367" s="10" t="s">
        <v>152</v>
      </c>
      <c r="O367" s="10" t="s">
        <v>166</v>
      </c>
      <c r="R367" s="17"/>
      <c r="S367" s="17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EZ367" s="109"/>
      <c r="FA367" s="109"/>
      <c r="FB367" s="109"/>
      <c r="FC367" s="109"/>
      <c r="FD367" s="109"/>
    </row>
    <row r="368" spans="2:160">
      <c r="B368" s="93">
        <f t="shared" si="30"/>
        <v>0</v>
      </c>
      <c r="C368" s="93" t="str">
        <f t="shared" si="31"/>
        <v/>
      </c>
      <c r="D368" s="93" t="str">
        <f t="shared" si="32"/>
        <v/>
      </c>
      <c r="E368" s="93" t="str">
        <f t="shared" si="33"/>
        <v/>
      </c>
      <c r="F368" s="93" t="str">
        <f t="shared" si="34"/>
        <v/>
      </c>
      <c r="G368" s="93" t="str">
        <f t="shared" si="35"/>
        <v/>
      </c>
      <c r="H368" s="112" t="str">
        <f>IF(AND(M368&gt;0,M368&lt;=STATS!$C$22),1,"")</f>
        <v/>
      </c>
      <c r="J368" s="34">
        <v>367</v>
      </c>
      <c r="K368">
        <v>45.442950000000003</v>
      </c>
      <c r="L368">
        <v>-92.128119999999996</v>
      </c>
      <c r="M368" s="10">
        <v>11.5</v>
      </c>
      <c r="N368" s="10" t="s">
        <v>150</v>
      </c>
      <c r="O368" s="10" t="s">
        <v>166</v>
      </c>
      <c r="R368" s="17"/>
      <c r="S368" s="17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EZ368" s="109"/>
      <c r="FA368" s="109"/>
      <c r="FB368" s="109"/>
      <c r="FC368" s="109"/>
      <c r="FD368" s="109"/>
    </row>
    <row r="369" spans="2:160">
      <c r="B369" s="93">
        <f t="shared" si="30"/>
        <v>0</v>
      </c>
      <c r="C369" s="93" t="str">
        <f t="shared" si="31"/>
        <v/>
      </c>
      <c r="D369" s="93" t="str">
        <f t="shared" si="32"/>
        <v/>
      </c>
      <c r="E369" s="93" t="str">
        <f t="shared" si="33"/>
        <v/>
      </c>
      <c r="F369" s="93" t="str">
        <f t="shared" si="34"/>
        <v/>
      </c>
      <c r="G369" s="93" t="str">
        <f t="shared" si="35"/>
        <v/>
      </c>
      <c r="H369" s="112" t="str">
        <f>IF(AND(M369&gt;0,M369&lt;=STATS!$C$22),1,"")</f>
        <v/>
      </c>
      <c r="J369" s="34">
        <v>368</v>
      </c>
      <c r="K369">
        <v>45.44265</v>
      </c>
      <c r="L369">
        <v>-92.128110000000007</v>
      </c>
      <c r="M369" s="10">
        <v>12</v>
      </c>
      <c r="N369" s="10" t="s">
        <v>150</v>
      </c>
      <c r="O369" s="10" t="s">
        <v>166</v>
      </c>
      <c r="R369" s="17"/>
      <c r="S369" s="17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EZ369" s="109"/>
      <c r="FA369" s="109"/>
      <c r="FB369" s="109"/>
      <c r="FC369" s="109"/>
      <c r="FD369" s="109"/>
    </row>
    <row r="370" spans="2:160">
      <c r="B370" s="93">
        <f t="shared" si="30"/>
        <v>0</v>
      </c>
      <c r="C370" s="93" t="str">
        <f t="shared" si="31"/>
        <v/>
      </c>
      <c r="D370" s="93" t="str">
        <f t="shared" si="32"/>
        <v/>
      </c>
      <c r="E370" s="93" t="str">
        <f t="shared" si="33"/>
        <v/>
      </c>
      <c r="F370" s="93" t="str">
        <f t="shared" si="34"/>
        <v/>
      </c>
      <c r="G370" s="93" t="str">
        <f t="shared" si="35"/>
        <v/>
      </c>
      <c r="H370" s="112" t="str">
        <f>IF(AND(M370&gt;0,M370&lt;=STATS!$C$22),1,"")</f>
        <v/>
      </c>
      <c r="J370" s="34">
        <v>369</v>
      </c>
      <c r="K370">
        <v>45.442340000000002</v>
      </c>
      <c r="L370">
        <v>-92.128100000000003</v>
      </c>
      <c r="M370" s="10">
        <v>9.5</v>
      </c>
      <c r="N370" s="10" t="s">
        <v>151</v>
      </c>
      <c r="O370" s="10" t="s">
        <v>166</v>
      </c>
      <c r="R370" s="17"/>
      <c r="S370" s="17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EZ370" s="109"/>
      <c r="FA370" s="109"/>
      <c r="FB370" s="109"/>
      <c r="FC370" s="109"/>
      <c r="FD370" s="109"/>
    </row>
    <row r="371" spans="2:160">
      <c r="B371" s="93">
        <f t="shared" si="30"/>
        <v>0</v>
      </c>
      <c r="C371" s="93" t="str">
        <f t="shared" si="31"/>
        <v/>
      </c>
      <c r="D371" s="93" t="str">
        <f t="shared" si="32"/>
        <v/>
      </c>
      <c r="E371" s="93" t="str">
        <f t="shared" si="33"/>
        <v/>
      </c>
      <c r="F371" s="93" t="str">
        <f t="shared" si="34"/>
        <v/>
      </c>
      <c r="G371" s="93" t="str">
        <f t="shared" si="35"/>
        <v/>
      </c>
      <c r="H371" s="112" t="str">
        <f>IF(AND(M371&gt;0,M371&lt;=STATS!$C$22),1,"")</f>
        <v/>
      </c>
      <c r="J371" s="34">
        <v>370</v>
      </c>
      <c r="K371">
        <v>45.442030000000003</v>
      </c>
      <c r="L371">
        <v>-92.12809</v>
      </c>
      <c r="M371" s="10">
        <v>7</v>
      </c>
      <c r="N371" s="10" t="s">
        <v>152</v>
      </c>
      <c r="O371" s="10" t="s">
        <v>166</v>
      </c>
      <c r="R371" s="17"/>
      <c r="S371" s="17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EZ371" s="109"/>
      <c r="FA371" s="109"/>
      <c r="FB371" s="109"/>
      <c r="FC371" s="109"/>
      <c r="FD371" s="109"/>
    </row>
    <row r="372" spans="2:160">
      <c r="B372" s="93">
        <f t="shared" si="30"/>
        <v>0</v>
      </c>
      <c r="C372" s="93" t="str">
        <f t="shared" si="31"/>
        <v/>
      </c>
      <c r="D372" s="93" t="str">
        <f t="shared" si="32"/>
        <v/>
      </c>
      <c r="E372" s="93" t="str">
        <f t="shared" si="33"/>
        <v/>
      </c>
      <c r="F372" s="93" t="str">
        <f t="shared" si="34"/>
        <v/>
      </c>
      <c r="G372" s="93" t="str">
        <f t="shared" si="35"/>
        <v/>
      </c>
      <c r="H372" s="112" t="str">
        <f>IF(AND(M372&gt;0,M372&lt;=STATS!$C$22),1,"")</f>
        <v/>
      </c>
      <c r="J372" s="34">
        <v>371</v>
      </c>
      <c r="K372">
        <v>45.448459999999997</v>
      </c>
      <c r="L372">
        <v>-92.127899999999997</v>
      </c>
      <c r="M372" s="10">
        <v>6</v>
      </c>
      <c r="N372" s="10" t="s">
        <v>152</v>
      </c>
      <c r="O372" s="10" t="s">
        <v>166</v>
      </c>
      <c r="R372" s="17"/>
      <c r="S372" s="17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EZ372" s="109"/>
      <c r="FA372" s="109"/>
      <c r="FB372" s="109"/>
      <c r="FC372" s="109"/>
      <c r="FD372" s="109"/>
    </row>
    <row r="373" spans="2:160">
      <c r="B373" s="93">
        <f t="shared" si="30"/>
        <v>0</v>
      </c>
      <c r="C373" s="93" t="str">
        <f t="shared" si="31"/>
        <v/>
      </c>
      <c r="D373" s="93" t="str">
        <f t="shared" si="32"/>
        <v/>
      </c>
      <c r="E373" s="93" t="str">
        <f t="shared" si="33"/>
        <v/>
      </c>
      <c r="F373" s="93" t="str">
        <f t="shared" si="34"/>
        <v/>
      </c>
      <c r="G373" s="93" t="str">
        <f t="shared" si="35"/>
        <v/>
      </c>
      <c r="H373" s="112" t="str">
        <f>IF(AND(M373&gt;0,M373&lt;=STATS!$C$22),1,"")</f>
        <v/>
      </c>
      <c r="J373" s="34">
        <v>372</v>
      </c>
      <c r="K373">
        <v>45.448160000000001</v>
      </c>
      <c r="L373">
        <v>-92.127889999999994</v>
      </c>
      <c r="R373" s="17"/>
      <c r="S373" s="17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EZ373" s="109"/>
      <c r="FA373" s="109"/>
      <c r="FB373" s="109"/>
      <c r="FC373" s="109"/>
      <c r="FD373" s="109"/>
    </row>
    <row r="374" spans="2:160">
      <c r="B374" s="93">
        <f t="shared" si="30"/>
        <v>0</v>
      </c>
      <c r="C374" s="93" t="str">
        <f t="shared" si="31"/>
        <v/>
      </c>
      <c r="D374" s="93" t="str">
        <f t="shared" si="32"/>
        <v/>
      </c>
      <c r="E374" s="93" t="str">
        <f t="shared" si="33"/>
        <v/>
      </c>
      <c r="F374" s="93" t="str">
        <f t="shared" si="34"/>
        <v/>
      </c>
      <c r="G374" s="93" t="str">
        <f t="shared" si="35"/>
        <v/>
      </c>
      <c r="H374" s="112" t="str">
        <f>IF(AND(M374&gt;0,M374&lt;=STATS!$C$22),1,"")</f>
        <v/>
      </c>
      <c r="J374" s="34">
        <v>373</v>
      </c>
      <c r="K374">
        <v>45.447850000000003</v>
      </c>
      <c r="L374">
        <v>-92.127870000000001</v>
      </c>
      <c r="R374" s="17"/>
      <c r="S374" s="17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EZ374" s="109"/>
      <c r="FA374" s="109"/>
      <c r="FB374" s="109"/>
      <c r="FC374" s="109"/>
      <c r="FD374" s="109"/>
    </row>
    <row r="375" spans="2:160">
      <c r="B375" s="93">
        <f t="shared" si="30"/>
        <v>0</v>
      </c>
      <c r="C375" s="93" t="str">
        <f t="shared" si="31"/>
        <v/>
      </c>
      <c r="D375" s="93" t="str">
        <f t="shared" si="32"/>
        <v/>
      </c>
      <c r="E375" s="93" t="str">
        <f t="shared" si="33"/>
        <v/>
      </c>
      <c r="F375" s="93" t="str">
        <f t="shared" si="34"/>
        <v/>
      </c>
      <c r="G375" s="93" t="str">
        <f t="shared" si="35"/>
        <v/>
      </c>
      <c r="H375" s="112" t="str">
        <f>IF(AND(M375&gt;0,M375&lt;=STATS!$C$22),1,"")</f>
        <v/>
      </c>
      <c r="J375" s="34">
        <v>374</v>
      </c>
      <c r="K375">
        <v>45.44755</v>
      </c>
      <c r="L375">
        <v>-92.127859999999998</v>
      </c>
      <c r="R375" s="17"/>
      <c r="S375" s="17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EZ375" s="109"/>
      <c r="FA375" s="109"/>
      <c r="FB375" s="109"/>
      <c r="FC375" s="109"/>
      <c r="FD375" s="109"/>
    </row>
    <row r="376" spans="2:160">
      <c r="B376" s="93">
        <f t="shared" si="30"/>
        <v>0</v>
      </c>
      <c r="C376" s="93" t="str">
        <f t="shared" si="31"/>
        <v/>
      </c>
      <c r="D376" s="93" t="str">
        <f t="shared" si="32"/>
        <v/>
      </c>
      <c r="E376" s="93" t="str">
        <f t="shared" si="33"/>
        <v/>
      </c>
      <c r="F376" s="93" t="str">
        <f t="shared" si="34"/>
        <v/>
      </c>
      <c r="G376" s="93" t="str">
        <f t="shared" si="35"/>
        <v/>
      </c>
      <c r="H376" s="112" t="str">
        <f>IF(AND(M376&gt;0,M376&lt;=STATS!$C$22),1,"")</f>
        <v/>
      </c>
      <c r="J376" s="34">
        <v>375</v>
      </c>
      <c r="K376">
        <v>45.447240000000001</v>
      </c>
      <c r="L376">
        <v>-92.127849999999995</v>
      </c>
      <c r="R376" s="17"/>
      <c r="S376" s="17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EZ376" s="109"/>
      <c r="FA376" s="109"/>
      <c r="FB376" s="109"/>
      <c r="FC376" s="109"/>
      <c r="FD376" s="109"/>
    </row>
    <row r="377" spans="2:160">
      <c r="B377" s="93">
        <f t="shared" si="30"/>
        <v>0</v>
      </c>
      <c r="C377" s="93" t="str">
        <f t="shared" si="31"/>
        <v/>
      </c>
      <c r="D377" s="93" t="str">
        <f t="shared" si="32"/>
        <v/>
      </c>
      <c r="E377" s="93" t="str">
        <f t="shared" si="33"/>
        <v/>
      </c>
      <c r="F377" s="93" t="str">
        <f t="shared" si="34"/>
        <v/>
      </c>
      <c r="G377" s="93" t="str">
        <f t="shared" si="35"/>
        <v/>
      </c>
      <c r="H377" s="112" t="str">
        <f>IF(AND(M377&gt;0,M377&lt;=STATS!$C$22),1,"")</f>
        <v/>
      </c>
      <c r="J377" s="34">
        <v>376</v>
      </c>
      <c r="K377">
        <v>45.446930000000002</v>
      </c>
      <c r="L377">
        <v>-92.127840000000006</v>
      </c>
      <c r="R377" s="17"/>
      <c r="S377" s="17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EZ377" s="109"/>
      <c r="FA377" s="109"/>
      <c r="FB377" s="109"/>
      <c r="FC377" s="109"/>
      <c r="FD377" s="109"/>
    </row>
    <row r="378" spans="2:160">
      <c r="B378" s="93">
        <f t="shared" si="30"/>
        <v>0</v>
      </c>
      <c r="C378" s="93" t="str">
        <f t="shared" si="31"/>
        <v/>
      </c>
      <c r="D378" s="93" t="str">
        <f t="shared" si="32"/>
        <v/>
      </c>
      <c r="E378" s="93" t="str">
        <f t="shared" si="33"/>
        <v/>
      </c>
      <c r="F378" s="93" t="str">
        <f t="shared" si="34"/>
        <v/>
      </c>
      <c r="G378" s="93" t="str">
        <f t="shared" si="35"/>
        <v/>
      </c>
      <c r="H378" s="112" t="str">
        <f>IF(AND(M378&gt;0,M378&lt;=STATS!$C$22),1,"")</f>
        <v/>
      </c>
      <c r="J378" s="34">
        <v>377</v>
      </c>
      <c r="K378">
        <v>45.446629999999999</v>
      </c>
      <c r="L378">
        <v>-92.127830000000003</v>
      </c>
      <c r="R378" s="17"/>
      <c r="S378" s="17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EZ378" s="109"/>
      <c r="FA378" s="109"/>
      <c r="FB378" s="109"/>
      <c r="FC378" s="109"/>
      <c r="FD378" s="109"/>
    </row>
    <row r="379" spans="2:160">
      <c r="B379" s="93">
        <f t="shared" si="30"/>
        <v>0</v>
      </c>
      <c r="C379" s="93" t="str">
        <f t="shared" si="31"/>
        <v/>
      </c>
      <c r="D379" s="93" t="str">
        <f t="shared" si="32"/>
        <v/>
      </c>
      <c r="E379" s="93" t="str">
        <f t="shared" si="33"/>
        <v/>
      </c>
      <c r="F379" s="93" t="str">
        <f t="shared" si="34"/>
        <v/>
      </c>
      <c r="G379" s="93" t="str">
        <f t="shared" si="35"/>
        <v/>
      </c>
      <c r="H379" s="112" t="str">
        <f>IF(AND(M379&gt;0,M379&lt;=STATS!$C$22),1,"")</f>
        <v/>
      </c>
      <c r="J379" s="34">
        <v>378</v>
      </c>
      <c r="K379">
        <v>45.44632</v>
      </c>
      <c r="L379">
        <v>-92.12782</v>
      </c>
      <c r="R379" s="17"/>
      <c r="S379" s="17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EZ379" s="109"/>
      <c r="FA379" s="109"/>
      <c r="FB379" s="109"/>
      <c r="FC379" s="109"/>
      <c r="FD379" s="109"/>
    </row>
    <row r="380" spans="2:160">
      <c r="B380" s="93">
        <f t="shared" si="30"/>
        <v>0</v>
      </c>
      <c r="C380" s="93" t="str">
        <f t="shared" si="31"/>
        <v/>
      </c>
      <c r="D380" s="93" t="str">
        <f t="shared" si="32"/>
        <v/>
      </c>
      <c r="E380" s="93" t="str">
        <f t="shared" si="33"/>
        <v/>
      </c>
      <c r="F380" s="93" t="str">
        <f t="shared" si="34"/>
        <v/>
      </c>
      <c r="G380" s="93" t="str">
        <f t="shared" si="35"/>
        <v/>
      </c>
      <c r="H380" s="112" t="str">
        <f>IF(AND(M380&gt;0,M380&lt;=STATS!$C$22),1,"")</f>
        <v/>
      </c>
      <c r="J380" s="34">
        <v>379</v>
      </c>
      <c r="K380">
        <v>45.446019999999997</v>
      </c>
      <c r="L380">
        <v>-92.127809999999997</v>
      </c>
      <c r="R380" s="17"/>
      <c r="S380" s="17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EZ380" s="109"/>
      <c r="FA380" s="109"/>
      <c r="FB380" s="109"/>
      <c r="FC380" s="109"/>
      <c r="FD380" s="109"/>
    </row>
    <row r="381" spans="2:160">
      <c r="B381" s="93">
        <f t="shared" si="30"/>
        <v>0</v>
      </c>
      <c r="C381" s="93" t="str">
        <f t="shared" si="31"/>
        <v/>
      </c>
      <c r="D381" s="93" t="str">
        <f t="shared" si="32"/>
        <v/>
      </c>
      <c r="E381" s="93" t="str">
        <f t="shared" si="33"/>
        <v/>
      </c>
      <c r="F381" s="93" t="str">
        <f t="shared" si="34"/>
        <v/>
      </c>
      <c r="G381" s="93" t="str">
        <f t="shared" si="35"/>
        <v/>
      </c>
      <c r="H381" s="112" t="str">
        <f>IF(AND(M381&gt;0,M381&lt;=STATS!$C$22),1,"")</f>
        <v/>
      </c>
      <c r="J381" s="34">
        <v>380</v>
      </c>
      <c r="K381">
        <v>45.445709999999998</v>
      </c>
      <c r="L381">
        <v>-92.127790000000005</v>
      </c>
      <c r="R381" s="17"/>
      <c r="S381" s="17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EZ381" s="109"/>
      <c r="FA381" s="109"/>
      <c r="FB381" s="109"/>
      <c r="FC381" s="109"/>
      <c r="FD381" s="109"/>
    </row>
    <row r="382" spans="2:160">
      <c r="B382" s="93">
        <f t="shared" si="30"/>
        <v>0</v>
      </c>
      <c r="C382" s="93" t="str">
        <f t="shared" si="31"/>
        <v/>
      </c>
      <c r="D382" s="93" t="str">
        <f t="shared" si="32"/>
        <v/>
      </c>
      <c r="E382" s="93" t="str">
        <f t="shared" si="33"/>
        <v/>
      </c>
      <c r="F382" s="93" t="str">
        <f t="shared" si="34"/>
        <v/>
      </c>
      <c r="G382" s="93" t="str">
        <f t="shared" si="35"/>
        <v/>
      </c>
      <c r="H382" s="112" t="str">
        <f>IF(AND(M382&gt;0,M382&lt;=STATS!$C$22),1,"")</f>
        <v/>
      </c>
      <c r="J382" s="34">
        <v>381</v>
      </c>
      <c r="K382">
        <v>45.445410000000003</v>
      </c>
      <c r="L382">
        <v>-92.127780000000001</v>
      </c>
      <c r="R382" s="17"/>
      <c r="S382" s="17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EZ382" s="109"/>
      <c r="FA382" s="109"/>
      <c r="FB382" s="109"/>
      <c r="FC382" s="109"/>
      <c r="FD382" s="109"/>
    </row>
    <row r="383" spans="2:160">
      <c r="B383" s="93">
        <f t="shared" si="30"/>
        <v>0</v>
      </c>
      <c r="C383" s="93" t="str">
        <f t="shared" si="31"/>
        <v/>
      </c>
      <c r="D383" s="93" t="str">
        <f t="shared" si="32"/>
        <v/>
      </c>
      <c r="E383" s="93" t="str">
        <f t="shared" si="33"/>
        <v/>
      </c>
      <c r="F383" s="93" t="str">
        <f t="shared" si="34"/>
        <v/>
      </c>
      <c r="G383" s="93" t="str">
        <f t="shared" si="35"/>
        <v/>
      </c>
      <c r="H383" s="112" t="str">
        <f>IF(AND(M383&gt;0,M383&lt;=STATS!$C$22),1,"")</f>
        <v/>
      </c>
      <c r="J383" s="34">
        <v>382</v>
      </c>
      <c r="K383">
        <v>45.445099999999996</v>
      </c>
      <c r="L383">
        <v>-92.127769999999998</v>
      </c>
      <c r="R383" s="17"/>
      <c r="S383" s="17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EZ383" s="109"/>
      <c r="FA383" s="109"/>
      <c r="FB383" s="109"/>
      <c r="FC383" s="109"/>
      <c r="FD383" s="109"/>
    </row>
    <row r="384" spans="2:160">
      <c r="B384" s="93">
        <f t="shared" si="30"/>
        <v>0</v>
      </c>
      <c r="C384" s="93" t="str">
        <f t="shared" si="31"/>
        <v/>
      </c>
      <c r="D384" s="93" t="str">
        <f t="shared" si="32"/>
        <v/>
      </c>
      <c r="E384" s="93" t="str">
        <f t="shared" si="33"/>
        <v/>
      </c>
      <c r="F384" s="93" t="str">
        <f t="shared" si="34"/>
        <v/>
      </c>
      <c r="G384" s="93" t="str">
        <f t="shared" si="35"/>
        <v/>
      </c>
      <c r="H384" s="112" t="str">
        <f>IF(AND(M384&gt;0,M384&lt;=STATS!$C$22),1,"")</f>
        <v/>
      </c>
      <c r="J384" s="34">
        <v>383</v>
      </c>
      <c r="K384">
        <v>45.444789999999998</v>
      </c>
      <c r="L384">
        <v>-92.127759999999995</v>
      </c>
      <c r="R384" s="17"/>
      <c r="S384" s="17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EZ384" s="109"/>
      <c r="FA384" s="109"/>
      <c r="FB384" s="109"/>
      <c r="FC384" s="109"/>
      <c r="FD384" s="109"/>
    </row>
    <row r="385" spans="2:160">
      <c r="B385" s="93">
        <f t="shared" si="30"/>
        <v>0</v>
      </c>
      <c r="C385" s="93" t="str">
        <f t="shared" si="31"/>
        <v/>
      </c>
      <c r="D385" s="93" t="str">
        <f t="shared" si="32"/>
        <v/>
      </c>
      <c r="E385" s="93" t="str">
        <f t="shared" si="33"/>
        <v/>
      </c>
      <c r="F385" s="93" t="str">
        <f t="shared" si="34"/>
        <v/>
      </c>
      <c r="G385" s="93" t="str">
        <f t="shared" si="35"/>
        <v/>
      </c>
      <c r="H385" s="112" t="str">
        <f>IF(AND(M385&gt;0,M385&lt;=STATS!$C$22),1,"")</f>
        <v/>
      </c>
      <c r="J385" s="34">
        <v>384</v>
      </c>
      <c r="K385">
        <v>45.444490000000002</v>
      </c>
      <c r="L385">
        <v>-92.127750000000006</v>
      </c>
      <c r="R385" s="17"/>
      <c r="S385" s="17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EZ385" s="109"/>
      <c r="FA385" s="109"/>
      <c r="FB385" s="109"/>
      <c r="FC385" s="109"/>
      <c r="FD385" s="109"/>
    </row>
    <row r="386" spans="2:160">
      <c r="B386" s="93">
        <f t="shared" ref="B386:B449" si="36">COUNT(R386:EY386,FE386:FM386)</f>
        <v>0</v>
      </c>
      <c r="C386" s="93" t="str">
        <f t="shared" ref="C386:C449" si="37">IF(COUNT(R386:EY386,FE386:FM386)&gt;0,COUNT(R386:EY386,FE386:FM386),"")</f>
        <v/>
      </c>
      <c r="D386" s="93" t="str">
        <f t="shared" ref="D386:D449" si="38">IF(COUNT(T386:BJ386,BL386:BT386,BV386:CB386,CD386:EY386,FE386:FM386)&gt;0,COUNT(T386:BJ386,BL386:BT386,BV386:CB386,CD386:EY386,FE386:FM386),"")</f>
        <v/>
      </c>
      <c r="E386" s="93" t="str">
        <f t="shared" ref="E386:E449" si="39">IF(H386=1,COUNT(R386:EY386,FE386:FM386),"")</f>
        <v/>
      </c>
      <c r="F386" s="93" t="str">
        <f t="shared" ref="F386:F449" si="40">IF(H386=1,COUNT(T386:BJ386,BL386:BT386,BV386:CB386,CD386:EY386,FE386:FM386),"")</f>
        <v/>
      </c>
      <c r="G386" s="93" t="str">
        <f t="shared" ref="G386:G449" si="41">IF($B386&gt;=1,$M386,"")</f>
        <v/>
      </c>
      <c r="H386" s="112" t="str">
        <f>IF(AND(M386&gt;0,M386&lt;=STATS!$C$22),1,"")</f>
        <v/>
      </c>
      <c r="J386" s="34">
        <v>385</v>
      </c>
      <c r="K386">
        <v>45.444180000000003</v>
      </c>
      <c r="L386">
        <v>-92.127740000000003</v>
      </c>
      <c r="R386" s="17"/>
      <c r="S386" s="17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EZ386" s="109"/>
      <c r="FA386" s="109"/>
      <c r="FB386" s="109"/>
      <c r="FC386" s="109"/>
      <c r="FD386" s="109"/>
    </row>
    <row r="387" spans="2:160">
      <c r="B387" s="93">
        <f t="shared" si="36"/>
        <v>0</v>
      </c>
      <c r="C387" s="93" t="str">
        <f t="shared" si="37"/>
        <v/>
      </c>
      <c r="D387" s="93" t="str">
        <f t="shared" si="38"/>
        <v/>
      </c>
      <c r="E387" s="93" t="str">
        <f t="shared" si="39"/>
        <v/>
      </c>
      <c r="F387" s="93" t="str">
        <f t="shared" si="40"/>
        <v/>
      </c>
      <c r="G387" s="93" t="str">
        <f t="shared" si="41"/>
        <v/>
      </c>
      <c r="H387" s="112" t="str">
        <f>IF(AND(M387&gt;0,M387&lt;=STATS!$C$22),1,"")</f>
        <v/>
      </c>
      <c r="J387" s="34">
        <v>386</v>
      </c>
      <c r="K387">
        <v>45.44388</v>
      </c>
      <c r="L387">
        <v>-92.127719999999997</v>
      </c>
      <c r="R387" s="17"/>
      <c r="S387" s="17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EZ387" s="109"/>
      <c r="FA387" s="109"/>
      <c r="FB387" s="109"/>
      <c r="FC387" s="109"/>
      <c r="FD387" s="109"/>
    </row>
    <row r="388" spans="2:160">
      <c r="B388" s="93">
        <f t="shared" si="36"/>
        <v>0</v>
      </c>
      <c r="C388" s="93" t="str">
        <f t="shared" si="37"/>
        <v/>
      </c>
      <c r="D388" s="93" t="str">
        <f t="shared" si="38"/>
        <v/>
      </c>
      <c r="E388" s="93" t="str">
        <f t="shared" si="39"/>
        <v/>
      </c>
      <c r="F388" s="93" t="str">
        <f t="shared" si="40"/>
        <v/>
      </c>
      <c r="G388" s="93" t="str">
        <f t="shared" si="41"/>
        <v/>
      </c>
      <c r="H388" s="112" t="str">
        <f>IF(AND(M388&gt;0,M388&lt;=STATS!$C$22),1,"")</f>
        <v/>
      </c>
      <c r="J388" s="34">
        <v>387</v>
      </c>
      <c r="K388">
        <v>45.443570000000001</v>
      </c>
      <c r="L388">
        <v>-92.127709999999993</v>
      </c>
      <c r="M388" s="10">
        <v>7.5</v>
      </c>
      <c r="N388" s="10" t="s">
        <v>152</v>
      </c>
      <c r="O388" s="10" t="s">
        <v>166</v>
      </c>
      <c r="R388" s="17"/>
      <c r="S388" s="17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EZ388" s="109"/>
      <c r="FA388" s="109"/>
      <c r="FB388" s="109"/>
      <c r="FC388" s="109"/>
      <c r="FD388" s="109"/>
    </row>
    <row r="389" spans="2:160">
      <c r="B389" s="93">
        <f t="shared" si="36"/>
        <v>0</v>
      </c>
      <c r="C389" s="93" t="str">
        <f t="shared" si="37"/>
        <v/>
      </c>
      <c r="D389" s="93" t="str">
        <f t="shared" si="38"/>
        <v/>
      </c>
      <c r="E389" s="93" t="str">
        <f t="shared" si="39"/>
        <v/>
      </c>
      <c r="F389" s="93" t="str">
        <f t="shared" si="40"/>
        <v/>
      </c>
      <c r="G389" s="93" t="str">
        <f t="shared" si="41"/>
        <v/>
      </c>
      <c r="H389" s="112" t="str">
        <f>IF(AND(M389&gt;0,M389&lt;=STATS!$C$22),1,"")</f>
        <v/>
      </c>
      <c r="J389" s="34">
        <v>388</v>
      </c>
      <c r="K389">
        <v>45.442959999999999</v>
      </c>
      <c r="L389">
        <v>-92.127690000000001</v>
      </c>
      <c r="M389" s="10">
        <v>8.5</v>
      </c>
      <c r="N389" s="10" t="s">
        <v>150</v>
      </c>
      <c r="O389" s="10" t="s">
        <v>166</v>
      </c>
      <c r="R389" s="17"/>
      <c r="S389" s="17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EZ389" s="109"/>
      <c r="FA389" s="109"/>
      <c r="FB389" s="109"/>
      <c r="FC389" s="109"/>
      <c r="FD389" s="109"/>
    </row>
    <row r="390" spans="2:160">
      <c r="B390" s="93">
        <f t="shared" si="36"/>
        <v>0</v>
      </c>
      <c r="C390" s="93" t="str">
        <f t="shared" si="37"/>
        <v/>
      </c>
      <c r="D390" s="93" t="str">
        <f t="shared" si="38"/>
        <v/>
      </c>
      <c r="E390" s="93" t="str">
        <f t="shared" si="39"/>
        <v/>
      </c>
      <c r="F390" s="93" t="str">
        <f t="shared" si="40"/>
        <v/>
      </c>
      <c r="G390" s="93" t="str">
        <f t="shared" si="41"/>
        <v/>
      </c>
      <c r="H390" s="112" t="str">
        <f>IF(AND(M390&gt;0,M390&lt;=STATS!$C$22),1,"")</f>
        <v/>
      </c>
      <c r="J390" s="34">
        <v>389</v>
      </c>
      <c r="K390">
        <v>45.44265</v>
      </c>
      <c r="L390">
        <v>-92.127679999999998</v>
      </c>
      <c r="M390" s="10">
        <v>9</v>
      </c>
      <c r="N390" s="10" t="s">
        <v>150</v>
      </c>
      <c r="O390" s="10" t="s">
        <v>166</v>
      </c>
      <c r="R390" s="17"/>
      <c r="S390" s="17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EZ390" s="109"/>
      <c r="FA390" s="109"/>
      <c r="FB390" s="109"/>
      <c r="FC390" s="109"/>
      <c r="FD390" s="109"/>
    </row>
    <row r="391" spans="2:160">
      <c r="B391" s="93">
        <f t="shared" si="36"/>
        <v>0</v>
      </c>
      <c r="C391" s="93" t="str">
        <f t="shared" si="37"/>
        <v/>
      </c>
      <c r="D391" s="93" t="str">
        <f t="shared" si="38"/>
        <v/>
      </c>
      <c r="E391" s="93" t="str">
        <f t="shared" si="39"/>
        <v/>
      </c>
      <c r="F391" s="93" t="str">
        <f t="shared" si="40"/>
        <v/>
      </c>
      <c r="G391" s="93" t="str">
        <f t="shared" si="41"/>
        <v/>
      </c>
      <c r="H391" s="112" t="str">
        <f>IF(AND(M391&gt;0,M391&lt;=STATS!$C$22),1,"")</f>
        <v/>
      </c>
      <c r="J391" s="34">
        <v>390</v>
      </c>
      <c r="K391">
        <v>45.442349999999998</v>
      </c>
      <c r="L391">
        <v>-92.127669999999995</v>
      </c>
      <c r="M391" s="10">
        <v>10</v>
      </c>
      <c r="N391" s="10" t="s">
        <v>150</v>
      </c>
      <c r="O391" s="10" t="s">
        <v>166</v>
      </c>
      <c r="R391" s="17"/>
      <c r="S391" s="17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EZ391" s="109"/>
      <c r="FA391" s="109"/>
      <c r="FB391" s="109"/>
      <c r="FC391" s="109"/>
      <c r="FD391" s="109"/>
    </row>
    <row r="392" spans="2:160">
      <c r="B392" s="93">
        <f t="shared" si="36"/>
        <v>0</v>
      </c>
      <c r="C392" s="93" t="str">
        <f t="shared" si="37"/>
        <v/>
      </c>
      <c r="D392" s="93" t="str">
        <f t="shared" si="38"/>
        <v/>
      </c>
      <c r="E392" s="93" t="str">
        <f t="shared" si="39"/>
        <v/>
      </c>
      <c r="F392" s="93" t="str">
        <f t="shared" si="40"/>
        <v/>
      </c>
      <c r="G392" s="93" t="str">
        <f t="shared" si="41"/>
        <v/>
      </c>
      <c r="H392" s="112" t="str">
        <f>IF(AND(M392&gt;0,M392&lt;=STATS!$C$22),1,"")</f>
        <v/>
      </c>
      <c r="J392" s="34">
        <v>391</v>
      </c>
      <c r="K392">
        <v>45.442039999999999</v>
      </c>
      <c r="L392">
        <v>-92.127660000000006</v>
      </c>
      <c r="M392" s="10">
        <v>8.5</v>
      </c>
      <c r="N392" s="10" t="s">
        <v>150</v>
      </c>
      <c r="O392" s="10" t="s">
        <v>166</v>
      </c>
      <c r="R392" s="17"/>
      <c r="S392" s="17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EZ392" s="109"/>
      <c r="FA392" s="109"/>
      <c r="FB392" s="109"/>
      <c r="FC392" s="109"/>
      <c r="FD392" s="109"/>
    </row>
    <row r="393" spans="2:160">
      <c r="B393" s="93">
        <f t="shared" si="36"/>
        <v>0</v>
      </c>
      <c r="C393" s="93" t="str">
        <f t="shared" si="37"/>
        <v/>
      </c>
      <c r="D393" s="93" t="str">
        <f t="shared" si="38"/>
        <v/>
      </c>
      <c r="E393" s="93">
        <f t="shared" si="39"/>
        <v>0</v>
      </c>
      <c r="F393" s="93">
        <f t="shared" si="40"/>
        <v>0</v>
      </c>
      <c r="G393" s="93" t="str">
        <f t="shared" si="41"/>
        <v/>
      </c>
      <c r="H393" s="112">
        <f>IF(AND(M393&gt;0,M393&lt;=STATS!$C$22),1,"")</f>
        <v>1</v>
      </c>
      <c r="J393" s="34">
        <v>392</v>
      </c>
      <c r="K393">
        <v>45.450310000000002</v>
      </c>
      <c r="L393">
        <v>-92.127529999999993</v>
      </c>
      <c r="M393" s="10">
        <v>3.5</v>
      </c>
      <c r="N393" s="10" t="s">
        <v>151</v>
      </c>
      <c r="O393" s="10" t="s">
        <v>166</v>
      </c>
      <c r="R393" s="17"/>
      <c r="S393" s="17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EZ393" s="109"/>
      <c r="FA393" s="109"/>
      <c r="FB393" s="109"/>
      <c r="FC393" s="109"/>
      <c r="FD393" s="109"/>
    </row>
    <row r="394" spans="2:160">
      <c r="B394" s="93">
        <f t="shared" si="36"/>
        <v>0</v>
      </c>
      <c r="C394" s="93" t="str">
        <f t="shared" si="37"/>
        <v/>
      </c>
      <c r="D394" s="93" t="str">
        <f t="shared" si="38"/>
        <v/>
      </c>
      <c r="E394" s="93">
        <f t="shared" si="39"/>
        <v>0</v>
      </c>
      <c r="F394" s="93">
        <f t="shared" si="40"/>
        <v>0</v>
      </c>
      <c r="G394" s="93" t="str">
        <f t="shared" si="41"/>
        <v/>
      </c>
      <c r="H394" s="112">
        <f>IF(AND(M394&gt;0,M394&lt;=STATS!$C$22),1,"")</f>
        <v>1</v>
      </c>
      <c r="J394" s="34">
        <v>393</v>
      </c>
      <c r="K394">
        <v>45.45</v>
      </c>
      <c r="L394">
        <v>-92.127520000000004</v>
      </c>
      <c r="M394" s="10">
        <v>3</v>
      </c>
      <c r="N394" s="10" t="s">
        <v>151</v>
      </c>
      <c r="O394" s="10" t="s">
        <v>166</v>
      </c>
      <c r="R394" s="17"/>
      <c r="S394" s="17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EZ394" s="109"/>
      <c r="FA394" s="109"/>
      <c r="FB394" s="109"/>
      <c r="FC394" s="109"/>
      <c r="FD394" s="109"/>
    </row>
    <row r="395" spans="2:160">
      <c r="B395" s="93">
        <f t="shared" si="36"/>
        <v>0</v>
      </c>
      <c r="C395" s="93" t="str">
        <f t="shared" si="37"/>
        <v/>
      </c>
      <c r="D395" s="93" t="str">
        <f t="shared" si="38"/>
        <v/>
      </c>
      <c r="E395" s="93">
        <f t="shared" si="39"/>
        <v>0</v>
      </c>
      <c r="F395" s="93">
        <f t="shared" si="40"/>
        <v>0</v>
      </c>
      <c r="G395" s="93" t="str">
        <f t="shared" si="41"/>
        <v/>
      </c>
      <c r="H395" s="112">
        <f>IF(AND(M395&gt;0,M395&lt;=STATS!$C$22),1,"")</f>
        <v>1</v>
      </c>
      <c r="J395" s="34">
        <v>394</v>
      </c>
      <c r="K395">
        <v>45.4497</v>
      </c>
      <c r="L395">
        <v>-92.127510000000001</v>
      </c>
      <c r="M395" s="10">
        <v>4.5</v>
      </c>
      <c r="N395" s="10" t="s">
        <v>151</v>
      </c>
      <c r="O395" s="10" t="s">
        <v>166</v>
      </c>
      <c r="R395" s="17"/>
      <c r="S395" s="17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EZ395" s="109"/>
      <c r="FA395" s="109"/>
      <c r="FB395" s="109"/>
      <c r="FC395" s="109"/>
      <c r="FD395" s="109"/>
    </row>
    <row r="396" spans="2:160">
      <c r="B396" s="93">
        <f t="shared" si="36"/>
        <v>0</v>
      </c>
      <c r="C396" s="93" t="str">
        <f t="shared" si="37"/>
        <v/>
      </c>
      <c r="D396" s="93" t="str">
        <f t="shared" si="38"/>
        <v/>
      </c>
      <c r="E396" s="93" t="str">
        <f t="shared" si="39"/>
        <v/>
      </c>
      <c r="F396" s="93" t="str">
        <f t="shared" si="40"/>
        <v/>
      </c>
      <c r="G396" s="93" t="str">
        <f t="shared" si="41"/>
        <v/>
      </c>
      <c r="H396" s="112" t="str">
        <f>IF(AND(M396&gt;0,M396&lt;=STATS!$C$22),1,"")</f>
        <v/>
      </c>
      <c r="J396" s="34">
        <v>395</v>
      </c>
      <c r="K396">
        <v>45.449390000000001</v>
      </c>
      <c r="L396">
        <v>-92.127499999999998</v>
      </c>
      <c r="M396" s="10">
        <v>9</v>
      </c>
      <c r="N396" s="10" t="s">
        <v>151</v>
      </c>
      <c r="O396" s="10" t="s">
        <v>166</v>
      </c>
      <c r="R396" s="17"/>
      <c r="S396" s="17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EZ396" s="109"/>
      <c r="FA396" s="109"/>
      <c r="FB396" s="109"/>
      <c r="FC396" s="109"/>
      <c r="FD396" s="109"/>
    </row>
    <row r="397" spans="2:160">
      <c r="B397" s="93">
        <f t="shared" si="36"/>
        <v>0</v>
      </c>
      <c r="C397" s="93" t="str">
        <f t="shared" si="37"/>
        <v/>
      </c>
      <c r="D397" s="93" t="str">
        <f t="shared" si="38"/>
        <v/>
      </c>
      <c r="E397" s="93" t="str">
        <f t="shared" si="39"/>
        <v/>
      </c>
      <c r="F397" s="93" t="str">
        <f t="shared" si="40"/>
        <v/>
      </c>
      <c r="G397" s="93" t="str">
        <f t="shared" si="41"/>
        <v/>
      </c>
      <c r="H397" s="112" t="str">
        <f>IF(AND(M397&gt;0,M397&lt;=STATS!$C$22),1,"")</f>
        <v/>
      </c>
      <c r="J397" s="34">
        <v>396</v>
      </c>
      <c r="K397">
        <v>45.449080000000002</v>
      </c>
      <c r="L397">
        <v>-92.127489999999995</v>
      </c>
      <c r="M397" s="10">
        <v>8</v>
      </c>
      <c r="N397" s="10" t="s">
        <v>150</v>
      </c>
      <c r="O397" s="10" t="s">
        <v>166</v>
      </c>
      <c r="R397" s="17"/>
      <c r="S397" s="17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EZ397" s="109"/>
      <c r="FA397" s="109"/>
      <c r="FB397" s="109"/>
      <c r="FC397" s="109"/>
      <c r="FD397" s="109"/>
    </row>
    <row r="398" spans="2:160">
      <c r="B398" s="93">
        <f t="shared" si="36"/>
        <v>0</v>
      </c>
      <c r="C398" s="93" t="str">
        <f t="shared" si="37"/>
        <v/>
      </c>
      <c r="D398" s="93" t="str">
        <f t="shared" si="38"/>
        <v/>
      </c>
      <c r="E398" s="93" t="str">
        <f t="shared" si="39"/>
        <v/>
      </c>
      <c r="F398" s="93" t="str">
        <f t="shared" si="40"/>
        <v/>
      </c>
      <c r="G398" s="93" t="str">
        <f t="shared" si="41"/>
        <v/>
      </c>
      <c r="H398" s="112" t="str">
        <f>IF(AND(M398&gt;0,M398&lt;=STATS!$C$22),1,"")</f>
        <v/>
      </c>
      <c r="J398" s="34">
        <v>397</v>
      </c>
      <c r="K398">
        <v>45.448779999999999</v>
      </c>
      <c r="L398">
        <v>-92.127470000000002</v>
      </c>
      <c r="M398" s="10">
        <v>8.5</v>
      </c>
      <c r="N398" s="10" t="s">
        <v>150</v>
      </c>
      <c r="O398" s="10" t="s">
        <v>166</v>
      </c>
      <c r="R398" s="17"/>
      <c r="S398" s="17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EZ398" s="109"/>
      <c r="FA398" s="109"/>
      <c r="FB398" s="109"/>
      <c r="FC398" s="109"/>
      <c r="FD398" s="109"/>
    </row>
    <row r="399" spans="2:160">
      <c r="B399" s="93">
        <f t="shared" si="36"/>
        <v>0</v>
      </c>
      <c r="C399" s="93" t="str">
        <f t="shared" si="37"/>
        <v/>
      </c>
      <c r="D399" s="93" t="str">
        <f t="shared" si="38"/>
        <v/>
      </c>
      <c r="E399" s="93" t="str">
        <f t="shared" si="39"/>
        <v/>
      </c>
      <c r="F399" s="93" t="str">
        <f t="shared" si="40"/>
        <v/>
      </c>
      <c r="G399" s="93" t="str">
        <f t="shared" si="41"/>
        <v/>
      </c>
      <c r="H399" s="112" t="str">
        <f>IF(AND(M399&gt;0,M399&lt;=STATS!$C$22),1,"")</f>
        <v/>
      </c>
      <c r="J399" s="34">
        <v>398</v>
      </c>
      <c r="K399">
        <v>45.44847</v>
      </c>
      <c r="L399">
        <v>-92.127459999999999</v>
      </c>
      <c r="M399" s="10">
        <v>8</v>
      </c>
      <c r="N399" s="10" t="s">
        <v>150</v>
      </c>
      <c r="O399" s="10" t="s">
        <v>166</v>
      </c>
      <c r="R399" s="17"/>
      <c r="S399" s="17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EZ399" s="109"/>
      <c r="FA399" s="109"/>
      <c r="FB399" s="109"/>
      <c r="FC399" s="109"/>
      <c r="FD399" s="109"/>
    </row>
    <row r="400" spans="2:160">
      <c r="B400" s="93">
        <f t="shared" si="36"/>
        <v>0</v>
      </c>
      <c r="C400" s="93" t="str">
        <f t="shared" si="37"/>
        <v/>
      </c>
      <c r="D400" s="93" t="str">
        <f t="shared" si="38"/>
        <v/>
      </c>
      <c r="E400" s="93" t="str">
        <f t="shared" si="39"/>
        <v/>
      </c>
      <c r="F400" s="93" t="str">
        <f t="shared" si="40"/>
        <v/>
      </c>
      <c r="G400" s="93" t="str">
        <f t="shared" si="41"/>
        <v/>
      </c>
      <c r="H400" s="112" t="str">
        <f>IF(AND(M400&gt;0,M400&lt;=STATS!$C$22),1,"")</f>
        <v/>
      </c>
      <c r="J400" s="34">
        <v>399</v>
      </c>
      <c r="K400">
        <v>45.448169999999998</v>
      </c>
      <c r="L400">
        <v>-92.127449999999996</v>
      </c>
      <c r="M400" s="10">
        <v>6.5</v>
      </c>
      <c r="N400" s="10" t="s">
        <v>152</v>
      </c>
      <c r="O400" s="10" t="s">
        <v>166</v>
      </c>
      <c r="R400" s="17"/>
      <c r="S400" s="17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EZ400" s="109"/>
      <c r="FA400" s="109"/>
      <c r="FB400" s="109"/>
      <c r="FC400" s="109"/>
      <c r="FD400" s="109"/>
    </row>
    <row r="401" spans="2:160">
      <c r="B401" s="93">
        <f t="shared" si="36"/>
        <v>0</v>
      </c>
      <c r="C401" s="93" t="str">
        <f t="shared" si="37"/>
        <v/>
      </c>
      <c r="D401" s="93" t="str">
        <f t="shared" si="38"/>
        <v/>
      </c>
      <c r="E401" s="93" t="str">
        <f t="shared" si="39"/>
        <v/>
      </c>
      <c r="F401" s="93" t="str">
        <f t="shared" si="40"/>
        <v/>
      </c>
      <c r="G401" s="93" t="str">
        <f t="shared" si="41"/>
        <v/>
      </c>
      <c r="H401" s="112" t="str">
        <f>IF(AND(M401&gt;0,M401&lt;=STATS!$C$22),1,"")</f>
        <v/>
      </c>
      <c r="J401" s="34">
        <v>400</v>
      </c>
      <c r="K401">
        <v>45.447859999999999</v>
      </c>
      <c r="L401">
        <v>-92.127440000000007</v>
      </c>
      <c r="M401" s="10">
        <v>16</v>
      </c>
      <c r="N401" s="10" t="s">
        <v>150</v>
      </c>
      <c r="O401" s="10" t="s">
        <v>166</v>
      </c>
      <c r="R401" s="17"/>
      <c r="S401" s="17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EZ401" s="109"/>
      <c r="FA401" s="109"/>
      <c r="FB401" s="109"/>
      <c r="FC401" s="109"/>
      <c r="FD401" s="109"/>
    </row>
    <row r="402" spans="2:160">
      <c r="B402" s="93">
        <f t="shared" si="36"/>
        <v>0</v>
      </c>
      <c r="C402" s="93" t="str">
        <f t="shared" si="37"/>
        <v/>
      </c>
      <c r="D402" s="93" t="str">
        <f t="shared" si="38"/>
        <v/>
      </c>
      <c r="E402" s="93" t="str">
        <f t="shared" si="39"/>
        <v/>
      </c>
      <c r="F402" s="93" t="str">
        <f t="shared" si="40"/>
        <v/>
      </c>
      <c r="G402" s="93" t="str">
        <f t="shared" si="41"/>
        <v/>
      </c>
      <c r="H402" s="112" t="str">
        <f>IF(AND(M402&gt;0,M402&lt;=STATS!$C$22),1,"")</f>
        <v/>
      </c>
      <c r="J402" s="34">
        <v>401</v>
      </c>
      <c r="K402">
        <v>45.44755</v>
      </c>
      <c r="L402">
        <v>-92.127430000000004</v>
      </c>
      <c r="R402" s="17"/>
      <c r="S402" s="17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EZ402" s="109"/>
      <c r="FA402" s="109"/>
      <c r="FB402" s="109"/>
      <c r="FC402" s="109"/>
      <c r="FD402" s="109"/>
    </row>
    <row r="403" spans="2:160">
      <c r="B403" s="93">
        <f t="shared" si="36"/>
        <v>0</v>
      </c>
      <c r="C403" s="93" t="str">
        <f t="shared" si="37"/>
        <v/>
      </c>
      <c r="D403" s="93" t="str">
        <f t="shared" si="38"/>
        <v/>
      </c>
      <c r="E403" s="93" t="str">
        <f t="shared" si="39"/>
        <v/>
      </c>
      <c r="F403" s="93" t="str">
        <f t="shared" si="40"/>
        <v/>
      </c>
      <c r="G403" s="93" t="str">
        <f t="shared" si="41"/>
        <v/>
      </c>
      <c r="H403" s="112" t="str">
        <f>IF(AND(M403&gt;0,M403&lt;=STATS!$C$22),1,"")</f>
        <v/>
      </c>
      <c r="J403" s="34">
        <v>402</v>
      </c>
      <c r="K403">
        <v>45.447249999999997</v>
      </c>
      <c r="L403">
        <v>-92.127420000000001</v>
      </c>
      <c r="R403" s="17"/>
      <c r="S403" s="17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EZ403" s="109"/>
      <c r="FA403" s="109"/>
      <c r="FB403" s="109"/>
      <c r="FC403" s="109"/>
      <c r="FD403" s="109"/>
    </row>
    <row r="404" spans="2:160">
      <c r="B404" s="93">
        <f t="shared" si="36"/>
        <v>0</v>
      </c>
      <c r="C404" s="93" t="str">
        <f t="shared" si="37"/>
        <v/>
      </c>
      <c r="D404" s="93" t="str">
        <f t="shared" si="38"/>
        <v/>
      </c>
      <c r="E404" s="93" t="str">
        <f t="shared" si="39"/>
        <v/>
      </c>
      <c r="F404" s="93" t="str">
        <f t="shared" si="40"/>
        <v/>
      </c>
      <c r="G404" s="93" t="str">
        <f t="shared" si="41"/>
        <v/>
      </c>
      <c r="H404" s="112" t="str">
        <f>IF(AND(M404&gt;0,M404&lt;=STATS!$C$22),1,"")</f>
        <v/>
      </c>
      <c r="J404" s="34">
        <v>403</v>
      </c>
      <c r="K404">
        <v>45.446939999999998</v>
      </c>
      <c r="L404">
        <v>-92.127409999999998</v>
      </c>
      <c r="R404" s="17"/>
      <c r="S404" s="17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EZ404" s="109"/>
      <c r="FA404" s="109"/>
      <c r="FB404" s="109"/>
      <c r="FC404" s="109"/>
      <c r="FD404" s="109"/>
    </row>
    <row r="405" spans="2:160">
      <c r="B405" s="93">
        <f t="shared" si="36"/>
        <v>0</v>
      </c>
      <c r="C405" s="93" t="str">
        <f t="shared" si="37"/>
        <v/>
      </c>
      <c r="D405" s="93" t="str">
        <f t="shared" si="38"/>
        <v/>
      </c>
      <c r="E405" s="93" t="str">
        <f t="shared" si="39"/>
        <v/>
      </c>
      <c r="F405" s="93" t="str">
        <f t="shared" si="40"/>
        <v/>
      </c>
      <c r="G405" s="93" t="str">
        <f t="shared" si="41"/>
        <v/>
      </c>
      <c r="H405" s="112" t="str">
        <f>IF(AND(M405&gt;0,M405&lt;=STATS!$C$22),1,"")</f>
        <v/>
      </c>
      <c r="J405" s="34">
        <v>404</v>
      </c>
      <c r="K405">
        <v>45.446640000000002</v>
      </c>
      <c r="L405">
        <v>-92.127390000000005</v>
      </c>
      <c r="R405" s="17"/>
      <c r="S405" s="17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EZ405" s="109"/>
      <c r="FA405" s="109"/>
      <c r="FB405" s="109"/>
      <c r="FC405" s="109"/>
      <c r="FD405" s="109"/>
    </row>
    <row r="406" spans="2:160">
      <c r="B406" s="93">
        <f t="shared" si="36"/>
        <v>0</v>
      </c>
      <c r="C406" s="93" t="str">
        <f t="shared" si="37"/>
        <v/>
      </c>
      <c r="D406" s="93" t="str">
        <f t="shared" si="38"/>
        <v/>
      </c>
      <c r="E406" s="93" t="str">
        <f t="shared" si="39"/>
        <v/>
      </c>
      <c r="F406" s="93" t="str">
        <f t="shared" si="40"/>
        <v/>
      </c>
      <c r="G406" s="93" t="str">
        <f t="shared" si="41"/>
        <v/>
      </c>
      <c r="H406" s="112" t="str">
        <f>IF(AND(M406&gt;0,M406&lt;=STATS!$C$22),1,"")</f>
        <v/>
      </c>
      <c r="J406" s="34">
        <v>405</v>
      </c>
      <c r="K406">
        <v>45.446330000000003</v>
      </c>
      <c r="L406">
        <v>-92.127380000000002</v>
      </c>
      <c r="R406" s="17"/>
      <c r="S406" s="17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EZ406" s="109"/>
      <c r="FA406" s="109"/>
      <c r="FB406" s="109"/>
      <c r="FC406" s="109"/>
      <c r="FD406" s="109"/>
    </row>
    <row r="407" spans="2:160">
      <c r="B407" s="93">
        <f t="shared" si="36"/>
        <v>0</v>
      </c>
      <c r="C407" s="93" t="str">
        <f t="shared" si="37"/>
        <v/>
      </c>
      <c r="D407" s="93" t="str">
        <f t="shared" si="38"/>
        <v/>
      </c>
      <c r="E407" s="93" t="str">
        <f t="shared" si="39"/>
        <v/>
      </c>
      <c r="F407" s="93" t="str">
        <f t="shared" si="40"/>
        <v/>
      </c>
      <c r="G407" s="93" t="str">
        <f t="shared" si="41"/>
        <v/>
      </c>
      <c r="H407" s="112" t="str">
        <f>IF(AND(M407&gt;0,M407&lt;=STATS!$C$22),1,"")</f>
        <v/>
      </c>
      <c r="J407" s="34">
        <v>406</v>
      </c>
      <c r="K407">
        <v>45.44603</v>
      </c>
      <c r="L407">
        <v>-92.127369999999999</v>
      </c>
      <c r="R407" s="17"/>
      <c r="S407" s="17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EZ407" s="109"/>
      <c r="FA407" s="109"/>
      <c r="FB407" s="109"/>
      <c r="FC407" s="109"/>
      <c r="FD407" s="109"/>
    </row>
    <row r="408" spans="2:160">
      <c r="B408" s="93">
        <f t="shared" si="36"/>
        <v>0</v>
      </c>
      <c r="C408" s="93" t="str">
        <f t="shared" si="37"/>
        <v/>
      </c>
      <c r="D408" s="93" t="str">
        <f t="shared" si="38"/>
        <v/>
      </c>
      <c r="E408" s="93" t="str">
        <f t="shared" si="39"/>
        <v/>
      </c>
      <c r="F408" s="93" t="str">
        <f t="shared" si="40"/>
        <v/>
      </c>
      <c r="G408" s="93" t="str">
        <f t="shared" si="41"/>
        <v/>
      </c>
      <c r="H408" s="112" t="str">
        <f>IF(AND(M408&gt;0,M408&lt;=STATS!$C$22),1,"")</f>
        <v/>
      </c>
      <c r="J408" s="34">
        <v>407</v>
      </c>
      <c r="K408">
        <v>45.445720000000001</v>
      </c>
      <c r="L408">
        <v>-92.127359999999996</v>
      </c>
      <c r="R408" s="17"/>
      <c r="S408" s="17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EZ408" s="109"/>
      <c r="FA408" s="109"/>
      <c r="FB408" s="109"/>
      <c r="FC408" s="109"/>
      <c r="FD408" s="109"/>
    </row>
    <row r="409" spans="2:160">
      <c r="B409" s="93">
        <f t="shared" si="36"/>
        <v>0</v>
      </c>
      <c r="C409" s="93" t="str">
        <f t="shared" si="37"/>
        <v/>
      </c>
      <c r="D409" s="93" t="str">
        <f t="shared" si="38"/>
        <v/>
      </c>
      <c r="E409" s="93" t="str">
        <f t="shared" si="39"/>
        <v/>
      </c>
      <c r="F409" s="93" t="str">
        <f t="shared" si="40"/>
        <v/>
      </c>
      <c r="G409" s="93" t="str">
        <f t="shared" si="41"/>
        <v/>
      </c>
      <c r="H409" s="112" t="str">
        <f>IF(AND(M409&gt;0,M409&lt;=STATS!$C$22),1,"")</f>
        <v/>
      </c>
      <c r="J409" s="34">
        <v>408</v>
      </c>
      <c r="K409">
        <v>45.445410000000003</v>
      </c>
      <c r="L409">
        <v>-92.127350000000007</v>
      </c>
      <c r="R409" s="17"/>
      <c r="S409" s="17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EZ409" s="109"/>
      <c r="FA409" s="109"/>
      <c r="FB409" s="109"/>
      <c r="FC409" s="109"/>
      <c r="FD409" s="109"/>
    </row>
    <row r="410" spans="2:160">
      <c r="B410" s="93">
        <f t="shared" si="36"/>
        <v>0</v>
      </c>
      <c r="C410" s="93" t="str">
        <f t="shared" si="37"/>
        <v/>
      </c>
      <c r="D410" s="93" t="str">
        <f t="shared" si="38"/>
        <v/>
      </c>
      <c r="E410" s="93" t="str">
        <f t="shared" si="39"/>
        <v/>
      </c>
      <c r="F410" s="93" t="str">
        <f t="shared" si="40"/>
        <v/>
      </c>
      <c r="G410" s="93" t="str">
        <f t="shared" si="41"/>
        <v/>
      </c>
      <c r="H410" s="112" t="str">
        <f>IF(AND(M410&gt;0,M410&lt;=STATS!$C$22),1,"")</f>
        <v/>
      </c>
      <c r="J410" s="34">
        <v>409</v>
      </c>
      <c r="K410">
        <v>45.44511</v>
      </c>
      <c r="L410">
        <v>-92.127340000000004</v>
      </c>
      <c r="R410" s="17"/>
      <c r="S410" s="17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EZ410" s="109"/>
      <c r="FA410" s="109"/>
      <c r="FB410" s="109"/>
      <c r="FC410" s="109"/>
      <c r="FD410" s="109"/>
    </row>
    <row r="411" spans="2:160">
      <c r="B411" s="93">
        <f t="shared" si="36"/>
        <v>0</v>
      </c>
      <c r="C411" s="93" t="str">
        <f t="shared" si="37"/>
        <v/>
      </c>
      <c r="D411" s="93" t="str">
        <f t="shared" si="38"/>
        <v/>
      </c>
      <c r="E411" s="93" t="str">
        <f t="shared" si="39"/>
        <v/>
      </c>
      <c r="F411" s="93" t="str">
        <f t="shared" si="40"/>
        <v/>
      </c>
      <c r="G411" s="93" t="str">
        <f t="shared" si="41"/>
        <v/>
      </c>
      <c r="H411" s="112" t="str">
        <f>IF(AND(M411&gt;0,M411&lt;=STATS!$C$22),1,"")</f>
        <v/>
      </c>
      <c r="J411" s="34">
        <v>410</v>
      </c>
      <c r="K411">
        <v>45.444800000000001</v>
      </c>
      <c r="L411">
        <v>-92.127319999999997</v>
      </c>
      <c r="R411" s="17"/>
      <c r="S411" s="17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EZ411" s="109"/>
      <c r="FA411" s="109"/>
      <c r="FB411" s="109"/>
      <c r="FC411" s="109"/>
      <c r="FD411" s="109"/>
    </row>
    <row r="412" spans="2:160">
      <c r="B412" s="93">
        <f t="shared" si="36"/>
        <v>0</v>
      </c>
      <c r="C412" s="93" t="str">
        <f t="shared" si="37"/>
        <v/>
      </c>
      <c r="D412" s="93" t="str">
        <f t="shared" si="38"/>
        <v/>
      </c>
      <c r="E412" s="93" t="str">
        <f t="shared" si="39"/>
        <v/>
      </c>
      <c r="F412" s="93" t="str">
        <f t="shared" si="40"/>
        <v/>
      </c>
      <c r="G412" s="93" t="str">
        <f t="shared" si="41"/>
        <v/>
      </c>
      <c r="H412" s="112" t="str">
        <f>IF(AND(M412&gt;0,M412&lt;=STATS!$C$22),1,"")</f>
        <v/>
      </c>
      <c r="J412" s="34">
        <v>411</v>
      </c>
      <c r="K412">
        <v>45.444499999999998</v>
      </c>
      <c r="L412">
        <v>-92.127309999999994</v>
      </c>
      <c r="R412" s="17"/>
      <c r="S412" s="17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EZ412" s="109"/>
      <c r="FA412" s="109"/>
      <c r="FB412" s="109"/>
      <c r="FC412" s="109"/>
      <c r="FD412" s="109"/>
    </row>
    <row r="413" spans="2:160">
      <c r="B413" s="93">
        <f t="shared" si="36"/>
        <v>0</v>
      </c>
      <c r="C413" s="93" t="str">
        <f t="shared" si="37"/>
        <v/>
      </c>
      <c r="D413" s="93" t="str">
        <f t="shared" si="38"/>
        <v/>
      </c>
      <c r="E413" s="93" t="str">
        <f t="shared" si="39"/>
        <v/>
      </c>
      <c r="F413" s="93" t="str">
        <f t="shared" si="40"/>
        <v/>
      </c>
      <c r="G413" s="93" t="str">
        <f t="shared" si="41"/>
        <v/>
      </c>
      <c r="H413" s="112" t="str">
        <f>IF(AND(M413&gt;0,M413&lt;=STATS!$C$22),1,"")</f>
        <v/>
      </c>
      <c r="J413" s="34">
        <v>412</v>
      </c>
      <c r="K413">
        <v>45.444189999999999</v>
      </c>
      <c r="L413">
        <v>-92.127300000000005</v>
      </c>
      <c r="R413" s="17"/>
      <c r="S413" s="17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EZ413" s="109"/>
      <c r="FA413" s="109"/>
      <c r="FB413" s="109"/>
      <c r="FC413" s="109"/>
      <c r="FD413" s="109"/>
    </row>
    <row r="414" spans="2:160">
      <c r="B414" s="93">
        <f t="shared" si="36"/>
        <v>0</v>
      </c>
      <c r="C414" s="93" t="str">
        <f t="shared" si="37"/>
        <v/>
      </c>
      <c r="D414" s="93" t="str">
        <f t="shared" si="38"/>
        <v/>
      </c>
      <c r="E414" s="93" t="str">
        <f t="shared" si="39"/>
        <v/>
      </c>
      <c r="F414" s="93" t="str">
        <f t="shared" si="40"/>
        <v/>
      </c>
      <c r="G414" s="93" t="str">
        <f t="shared" si="41"/>
        <v/>
      </c>
      <c r="H414" s="112" t="str">
        <f>IF(AND(M414&gt;0,M414&lt;=STATS!$C$22),1,"")</f>
        <v/>
      </c>
      <c r="J414" s="34">
        <v>413</v>
      </c>
      <c r="K414">
        <v>45.44388</v>
      </c>
      <c r="L414">
        <v>-92.127290000000002</v>
      </c>
      <c r="M414" s="10">
        <v>15.5</v>
      </c>
      <c r="N414" s="10" t="s">
        <v>150</v>
      </c>
      <c r="O414" s="10" t="s">
        <v>166</v>
      </c>
      <c r="R414" s="17"/>
      <c r="S414" s="17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EZ414" s="109"/>
      <c r="FA414" s="109"/>
      <c r="FB414" s="109"/>
      <c r="FC414" s="109"/>
      <c r="FD414" s="109"/>
    </row>
    <row r="415" spans="2:160">
      <c r="B415" s="93">
        <f t="shared" si="36"/>
        <v>0</v>
      </c>
      <c r="C415" s="93" t="str">
        <f t="shared" si="37"/>
        <v/>
      </c>
      <c r="D415" s="93" t="str">
        <f t="shared" si="38"/>
        <v/>
      </c>
      <c r="E415" s="93" t="str">
        <f t="shared" si="39"/>
        <v/>
      </c>
      <c r="F415" s="93" t="str">
        <f t="shared" si="40"/>
        <v/>
      </c>
      <c r="G415" s="93" t="str">
        <f t="shared" si="41"/>
        <v/>
      </c>
      <c r="H415" s="112" t="str">
        <f>IF(AND(M415&gt;0,M415&lt;=STATS!$C$22),1,"")</f>
        <v/>
      </c>
      <c r="J415" s="34">
        <v>414</v>
      </c>
      <c r="K415">
        <v>45.443579999999997</v>
      </c>
      <c r="L415">
        <v>-92.127279999999999</v>
      </c>
      <c r="M415" s="10">
        <v>7</v>
      </c>
      <c r="N415" s="10" t="s">
        <v>152</v>
      </c>
      <c r="O415" s="10" t="s">
        <v>166</v>
      </c>
      <c r="R415" s="17"/>
      <c r="S415" s="17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EZ415" s="109"/>
      <c r="FA415" s="109"/>
      <c r="FB415" s="109"/>
      <c r="FC415" s="109"/>
      <c r="FD415" s="109"/>
    </row>
    <row r="416" spans="2:160">
      <c r="B416" s="93">
        <f t="shared" si="36"/>
        <v>0</v>
      </c>
      <c r="C416" s="93" t="str">
        <f t="shared" si="37"/>
        <v/>
      </c>
      <c r="D416" s="93" t="str">
        <f t="shared" si="38"/>
        <v/>
      </c>
      <c r="E416" s="93" t="str">
        <f t="shared" si="39"/>
        <v/>
      </c>
      <c r="F416" s="93" t="str">
        <f t="shared" si="40"/>
        <v/>
      </c>
      <c r="G416" s="93" t="str">
        <f t="shared" si="41"/>
        <v/>
      </c>
      <c r="H416" s="112" t="str">
        <f>IF(AND(M416&gt;0,M416&lt;=STATS!$C$22),1,"")</f>
        <v/>
      </c>
      <c r="J416" s="34">
        <v>415</v>
      </c>
      <c r="K416">
        <v>45.442970000000003</v>
      </c>
      <c r="L416">
        <v>-92.127260000000007</v>
      </c>
      <c r="M416" s="10">
        <v>6</v>
      </c>
      <c r="N416" s="10" t="s">
        <v>150</v>
      </c>
      <c r="O416" s="10" t="s">
        <v>166</v>
      </c>
      <c r="R416" s="17"/>
      <c r="S416" s="17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EZ416" s="109"/>
      <c r="FA416" s="109"/>
      <c r="FB416" s="109"/>
      <c r="FC416" s="109"/>
      <c r="FD416" s="109"/>
    </row>
    <row r="417" spans="2:160">
      <c r="B417" s="93">
        <f t="shared" si="36"/>
        <v>0</v>
      </c>
      <c r="C417" s="93" t="str">
        <f t="shared" si="37"/>
        <v/>
      </c>
      <c r="D417" s="93" t="str">
        <f t="shared" si="38"/>
        <v/>
      </c>
      <c r="E417" s="93" t="str">
        <f t="shared" si="39"/>
        <v/>
      </c>
      <c r="F417" s="93" t="str">
        <f t="shared" si="40"/>
        <v/>
      </c>
      <c r="G417" s="93" t="str">
        <f t="shared" si="41"/>
        <v/>
      </c>
      <c r="H417" s="112" t="str">
        <f>IF(AND(M417&gt;0,M417&lt;=STATS!$C$22),1,"")</f>
        <v/>
      </c>
      <c r="J417" s="34">
        <v>416</v>
      </c>
      <c r="K417">
        <v>45.442659999999997</v>
      </c>
      <c r="L417">
        <v>-92.12724</v>
      </c>
      <c r="M417" s="10">
        <v>9</v>
      </c>
      <c r="N417" s="10" t="s">
        <v>150</v>
      </c>
      <c r="O417" s="10" t="s">
        <v>166</v>
      </c>
      <c r="R417" s="17"/>
      <c r="S417" s="17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EZ417" s="109"/>
      <c r="FA417" s="109"/>
      <c r="FB417" s="109"/>
      <c r="FC417" s="109"/>
      <c r="FD417" s="109"/>
    </row>
    <row r="418" spans="2:160">
      <c r="B418" s="93">
        <f t="shared" si="36"/>
        <v>0</v>
      </c>
      <c r="C418" s="93" t="str">
        <f t="shared" si="37"/>
        <v/>
      </c>
      <c r="D418" s="93" t="str">
        <f t="shared" si="38"/>
        <v/>
      </c>
      <c r="E418" s="93" t="str">
        <f t="shared" si="39"/>
        <v/>
      </c>
      <c r="F418" s="93" t="str">
        <f t="shared" si="40"/>
        <v/>
      </c>
      <c r="G418" s="93" t="str">
        <f t="shared" si="41"/>
        <v/>
      </c>
      <c r="H418" s="112" t="str">
        <f>IF(AND(M418&gt;0,M418&lt;=STATS!$C$22),1,"")</f>
        <v/>
      </c>
      <c r="J418" s="34">
        <v>417</v>
      </c>
      <c r="K418">
        <v>45.442360000000001</v>
      </c>
      <c r="L418">
        <v>-92.127229999999997</v>
      </c>
      <c r="M418" s="10">
        <v>9</v>
      </c>
      <c r="N418" s="10" t="s">
        <v>150</v>
      </c>
      <c r="O418" s="10" t="s">
        <v>166</v>
      </c>
      <c r="R418" s="17"/>
      <c r="S418" s="17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EZ418" s="109"/>
      <c r="FA418" s="109"/>
      <c r="FB418" s="109"/>
      <c r="FC418" s="109"/>
      <c r="FD418" s="109"/>
    </row>
    <row r="419" spans="2:160">
      <c r="B419" s="93">
        <f t="shared" si="36"/>
        <v>0</v>
      </c>
      <c r="C419" s="93" t="str">
        <f t="shared" si="37"/>
        <v/>
      </c>
      <c r="D419" s="93" t="str">
        <f t="shared" si="38"/>
        <v/>
      </c>
      <c r="E419" s="93" t="str">
        <f t="shared" si="39"/>
        <v/>
      </c>
      <c r="F419" s="93" t="str">
        <f t="shared" si="40"/>
        <v/>
      </c>
      <c r="G419" s="93" t="str">
        <f t="shared" si="41"/>
        <v/>
      </c>
      <c r="H419" s="112" t="str">
        <f>IF(AND(M419&gt;0,M419&lt;=STATS!$C$22),1,"")</f>
        <v/>
      </c>
      <c r="J419" s="34">
        <v>418</v>
      </c>
      <c r="K419">
        <v>45.442050000000002</v>
      </c>
      <c r="L419">
        <v>-92.127219999999994</v>
      </c>
      <c r="M419" s="10">
        <v>6.5</v>
      </c>
      <c r="N419" s="10" t="s">
        <v>151</v>
      </c>
      <c r="O419" s="10" t="s">
        <v>166</v>
      </c>
      <c r="R419" s="17"/>
      <c r="S419" s="17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EZ419" s="109"/>
      <c r="FA419" s="109"/>
      <c r="FB419" s="109"/>
      <c r="FC419" s="109"/>
      <c r="FD419" s="109"/>
    </row>
    <row r="420" spans="2:160">
      <c r="B420" s="93">
        <f t="shared" si="36"/>
        <v>0</v>
      </c>
      <c r="C420" s="93" t="str">
        <f t="shared" si="37"/>
        <v/>
      </c>
      <c r="D420" s="93" t="str">
        <f t="shared" si="38"/>
        <v/>
      </c>
      <c r="E420" s="93">
        <f t="shared" si="39"/>
        <v>0</v>
      </c>
      <c r="F420" s="93">
        <f t="shared" si="40"/>
        <v>0</v>
      </c>
      <c r="G420" s="93" t="str">
        <f t="shared" si="41"/>
        <v/>
      </c>
      <c r="H420" s="112">
        <f>IF(AND(M420&gt;0,M420&lt;=STATS!$C$22),1,"")</f>
        <v>1</v>
      </c>
      <c r="J420" s="34">
        <v>419</v>
      </c>
      <c r="K420">
        <v>45.450620000000001</v>
      </c>
      <c r="L420">
        <v>-92.127110000000002</v>
      </c>
      <c r="M420" s="10">
        <v>4.5</v>
      </c>
      <c r="N420" s="10" t="s">
        <v>150</v>
      </c>
      <c r="O420" s="10" t="s">
        <v>166</v>
      </c>
      <c r="R420" s="17"/>
      <c r="S420" s="17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EZ420" s="109"/>
      <c r="FA420" s="109"/>
      <c r="FB420" s="109"/>
      <c r="FC420" s="109"/>
      <c r="FD420" s="109"/>
    </row>
    <row r="421" spans="2:160">
      <c r="B421" s="93">
        <f t="shared" si="36"/>
        <v>0</v>
      </c>
      <c r="C421" s="93" t="str">
        <f t="shared" si="37"/>
        <v/>
      </c>
      <c r="D421" s="93" t="str">
        <f t="shared" si="38"/>
        <v/>
      </c>
      <c r="E421" s="93">
        <f t="shared" si="39"/>
        <v>0</v>
      </c>
      <c r="F421" s="93">
        <f t="shared" si="40"/>
        <v>0</v>
      </c>
      <c r="G421" s="93" t="str">
        <f t="shared" si="41"/>
        <v/>
      </c>
      <c r="H421" s="112">
        <f>IF(AND(M421&gt;0,M421&lt;=STATS!$C$22),1,"")</f>
        <v>1</v>
      </c>
      <c r="J421" s="34">
        <v>420</v>
      </c>
      <c r="K421">
        <v>45.450319999999998</v>
      </c>
      <c r="L421">
        <v>-92.127099999999999</v>
      </c>
      <c r="M421" s="10">
        <v>4.5</v>
      </c>
      <c r="N421" s="10" t="s">
        <v>150</v>
      </c>
      <c r="O421" s="10" t="s">
        <v>166</v>
      </c>
      <c r="R421" s="17"/>
      <c r="S421" s="17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EZ421" s="109"/>
      <c r="FA421" s="109"/>
      <c r="FB421" s="109"/>
      <c r="FC421" s="109"/>
      <c r="FD421" s="109"/>
    </row>
    <row r="422" spans="2:160">
      <c r="B422" s="93">
        <f t="shared" si="36"/>
        <v>0</v>
      </c>
      <c r="C422" s="93" t="str">
        <f t="shared" si="37"/>
        <v/>
      </c>
      <c r="D422" s="93" t="str">
        <f t="shared" si="38"/>
        <v/>
      </c>
      <c r="E422" s="93" t="str">
        <f t="shared" si="39"/>
        <v/>
      </c>
      <c r="F422" s="93" t="str">
        <f t="shared" si="40"/>
        <v/>
      </c>
      <c r="G422" s="93" t="str">
        <f t="shared" si="41"/>
        <v/>
      </c>
      <c r="H422" s="112" t="str">
        <f>IF(AND(M422&gt;0,M422&lt;=STATS!$C$22),1,"")</f>
        <v/>
      </c>
      <c r="J422" s="34">
        <v>421</v>
      </c>
      <c r="K422">
        <v>45.450009999999999</v>
      </c>
      <c r="L422">
        <v>-92.127089999999995</v>
      </c>
      <c r="M422" s="10">
        <v>6.5</v>
      </c>
      <c r="N422" s="10" t="s">
        <v>150</v>
      </c>
      <c r="O422" s="10" t="s">
        <v>166</v>
      </c>
      <c r="R422" s="17"/>
      <c r="S422" s="17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EZ422" s="109"/>
      <c r="FA422" s="109"/>
      <c r="FB422" s="109"/>
      <c r="FC422" s="109"/>
      <c r="FD422" s="109"/>
    </row>
    <row r="423" spans="2:160">
      <c r="B423" s="93">
        <f t="shared" si="36"/>
        <v>0</v>
      </c>
      <c r="C423" s="93" t="str">
        <f t="shared" si="37"/>
        <v/>
      </c>
      <c r="D423" s="93" t="str">
        <f t="shared" si="38"/>
        <v/>
      </c>
      <c r="E423" s="93" t="str">
        <f t="shared" si="39"/>
        <v/>
      </c>
      <c r="F423" s="93" t="str">
        <f t="shared" si="40"/>
        <v/>
      </c>
      <c r="G423" s="93" t="str">
        <f t="shared" si="41"/>
        <v/>
      </c>
      <c r="H423" s="112" t="str">
        <f>IF(AND(M423&gt;0,M423&lt;=STATS!$C$22),1,"")</f>
        <v/>
      </c>
      <c r="J423" s="34">
        <v>422</v>
      </c>
      <c r="K423">
        <v>45.4497</v>
      </c>
      <c r="L423">
        <v>-92.127070000000003</v>
      </c>
      <c r="M423" s="10">
        <v>6</v>
      </c>
      <c r="N423" s="10" t="s">
        <v>151</v>
      </c>
      <c r="O423" s="10" t="s">
        <v>166</v>
      </c>
      <c r="R423" s="17"/>
      <c r="S423" s="17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EZ423" s="109"/>
      <c r="FA423" s="109"/>
      <c r="FB423" s="109"/>
      <c r="FC423" s="109"/>
      <c r="FD423" s="109"/>
    </row>
    <row r="424" spans="2:160">
      <c r="B424" s="93">
        <f t="shared" si="36"/>
        <v>0</v>
      </c>
      <c r="C424" s="93" t="str">
        <f t="shared" si="37"/>
        <v/>
      </c>
      <c r="D424" s="93" t="str">
        <f t="shared" si="38"/>
        <v/>
      </c>
      <c r="E424" s="93" t="str">
        <f t="shared" si="39"/>
        <v/>
      </c>
      <c r="F424" s="93" t="str">
        <f t="shared" si="40"/>
        <v/>
      </c>
      <c r="G424" s="93" t="str">
        <f t="shared" si="41"/>
        <v/>
      </c>
      <c r="H424" s="112" t="str">
        <f>IF(AND(M424&gt;0,M424&lt;=STATS!$C$22),1,"")</f>
        <v/>
      </c>
      <c r="J424" s="34">
        <v>423</v>
      </c>
      <c r="K424">
        <v>45.449399999999997</v>
      </c>
      <c r="L424">
        <v>-92.12706</v>
      </c>
      <c r="M424" s="10">
        <v>8</v>
      </c>
      <c r="N424" s="10" t="s">
        <v>150</v>
      </c>
      <c r="O424" s="10" t="s">
        <v>166</v>
      </c>
      <c r="R424" s="17"/>
      <c r="S424" s="17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EZ424" s="109"/>
      <c r="FA424" s="109"/>
      <c r="FB424" s="109"/>
      <c r="FC424" s="109"/>
      <c r="FD424" s="109"/>
    </row>
    <row r="425" spans="2:160">
      <c r="B425" s="93">
        <f t="shared" si="36"/>
        <v>0</v>
      </c>
      <c r="C425" s="93" t="str">
        <f t="shared" si="37"/>
        <v/>
      </c>
      <c r="D425" s="93" t="str">
        <f t="shared" si="38"/>
        <v/>
      </c>
      <c r="E425" s="93" t="str">
        <f t="shared" si="39"/>
        <v/>
      </c>
      <c r="F425" s="93" t="str">
        <f t="shared" si="40"/>
        <v/>
      </c>
      <c r="G425" s="93" t="str">
        <f t="shared" si="41"/>
        <v/>
      </c>
      <c r="H425" s="112" t="str">
        <f>IF(AND(M425&gt;0,M425&lt;=STATS!$C$22),1,"")</f>
        <v/>
      </c>
      <c r="J425" s="34">
        <v>424</v>
      </c>
      <c r="K425">
        <v>45.449089999999998</v>
      </c>
      <c r="L425">
        <v>-92.127049999999997</v>
      </c>
      <c r="M425" s="10">
        <v>9</v>
      </c>
      <c r="N425" s="10" t="s">
        <v>150</v>
      </c>
      <c r="O425" s="10" t="s">
        <v>166</v>
      </c>
      <c r="R425" s="17"/>
      <c r="S425" s="17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EZ425" s="109"/>
      <c r="FA425" s="109"/>
      <c r="FB425" s="109"/>
      <c r="FC425" s="109"/>
      <c r="FD425" s="109"/>
    </row>
    <row r="426" spans="2:160">
      <c r="B426" s="93">
        <f t="shared" si="36"/>
        <v>0</v>
      </c>
      <c r="C426" s="93" t="str">
        <f t="shared" si="37"/>
        <v/>
      </c>
      <c r="D426" s="93" t="str">
        <f t="shared" si="38"/>
        <v/>
      </c>
      <c r="E426" s="93" t="str">
        <f t="shared" si="39"/>
        <v/>
      </c>
      <c r="F426" s="93" t="str">
        <f t="shared" si="40"/>
        <v/>
      </c>
      <c r="G426" s="93" t="str">
        <f t="shared" si="41"/>
        <v/>
      </c>
      <c r="H426" s="112" t="str">
        <f>IF(AND(M426&gt;0,M426&lt;=STATS!$C$22),1,"")</f>
        <v/>
      </c>
      <c r="J426" s="34">
        <v>425</v>
      </c>
      <c r="K426">
        <v>45.448790000000002</v>
      </c>
      <c r="L426">
        <v>-92.127039999999994</v>
      </c>
      <c r="M426" s="10">
        <v>10</v>
      </c>
      <c r="N426" s="10" t="s">
        <v>150</v>
      </c>
      <c r="O426" s="10" t="s">
        <v>166</v>
      </c>
      <c r="R426" s="17"/>
      <c r="S426" s="17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EZ426" s="109"/>
      <c r="FA426" s="109"/>
      <c r="FB426" s="109"/>
      <c r="FC426" s="109"/>
      <c r="FD426" s="109"/>
    </row>
    <row r="427" spans="2:160">
      <c r="B427" s="93">
        <f t="shared" si="36"/>
        <v>0</v>
      </c>
      <c r="C427" s="93" t="str">
        <f t="shared" si="37"/>
        <v/>
      </c>
      <c r="D427" s="93" t="str">
        <f t="shared" si="38"/>
        <v/>
      </c>
      <c r="E427" s="93" t="str">
        <f t="shared" si="39"/>
        <v/>
      </c>
      <c r="F427" s="93" t="str">
        <f t="shared" si="40"/>
        <v/>
      </c>
      <c r="G427" s="93" t="str">
        <f t="shared" si="41"/>
        <v/>
      </c>
      <c r="H427" s="112" t="str">
        <f>IF(AND(M427&gt;0,M427&lt;=STATS!$C$22),1,"")</f>
        <v/>
      </c>
      <c r="J427" s="34">
        <v>426</v>
      </c>
      <c r="K427">
        <v>45.448480000000004</v>
      </c>
      <c r="L427">
        <v>-92.127030000000005</v>
      </c>
      <c r="M427" s="10">
        <v>9</v>
      </c>
      <c r="N427" s="10" t="s">
        <v>150</v>
      </c>
      <c r="O427" s="10" t="s">
        <v>166</v>
      </c>
      <c r="R427" s="17"/>
      <c r="S427" s="17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EZ427" s="109"/>
      <c r="FA427" s="109"/>
      <c r="FB427" s="109"/>
      <c r="FC427" s="109"/>
      <c r="FD427" s="109"/>
    </row>
    <row r="428" spans="2:160">
      <c r="B428" s="93">
        <f t="shared" si="36"/>
        <v>0</v>
      </c>
      <c r="C428" s="93" t="str">
        <f t="shared" si="37"/>
        <v/>
      </c>
      <c r="D428" s="93" t="str">
        <f t="shared" si="38"/>
        <v/>
      </c>
      <c r="E428" s="93" t="str">
        <f t="shared" si="39"/>
        <v/>
      </c>
      <c r="F428" s="93" t="str">
        <f t="shared" si="40"/>
        <v/>
      </c>
      <c r="G428" s="93" t="str">
        <f t="shared" si="41"/>
        <v/>
      </c>
      <c r="H428" s="112" t="str">
        <f>IF(AND(M428&gt;0,M428&lt;=STATS!$C$22),1,"")</f>
        <v/>
      </c>
      <c r="J428" s="34">
        <v>427</v>
      </c>
      <c r="K428">
        <v>45.448169999999998</v>
      </c>
      <c r="L428">
        <v>-92.127020000000002</v>
      </c>
      <c r="M428" s="10">
        <v>7</v>
      </c>
      <c r="N428" s="10" t="s">
        <v>150</v>
      </c>
      <c r="O428" s="10" t="s">
        <v>166</v>
      </c>
      <c r="R428" s="17"/>
      <c r="S428" s="17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EZ428" s="109"/>
      <c r="FA428" s="109"/>
      <c r="FB428" s="109"/>
      <c r="FC428" s="109"/>
      <c r="FD428" s="109"/>
    </row>
    <row r="429" spans="2:160">
      <c r="B429" s="93">
        <f t="shared" si="36"/>
        <v>0</v>
      </c>
      <c r="C429" s="93" t="str">
        <f t="shared" si="37"/>
        <v/>
      </c>
      <c r="D429" s="93" t="str">
        <f t="shared" si="38"/>
        <v/>
      </c>
      <c r="E429" s="93">
        <f t="shared" si="39"/>
        <v>0</v>
      </c>
      <c r="F429" s="93">
        <f t="shared" si="40"/>
        <v>0</v>
      </c>
      <c r="G429" s="93" t="str">
        <f t="shared" si="41"/>
        <v/>
      </c>
      <c r="H429" s="112">
        <f>IF(AND(M429&gt;0,M429&lt;=STATS!$C$22),1,"")</f>
        <v>1</v>
      </c>
      <c r="J429" s="34">
        <v>428</v>
      </c>
      <c r="K429">
        <v>45.447870000000002</v>
      </c>
      <c r="L429">
        <v>-92.127009999999999</v>
      </c>
      <c r="M429" s="10">
        <v>5</v>
      </c>
      <c r="N429" s="10" t="s">
        <v>152</v>
      </c>
      <c r="O429" s="10" t="s">
        <v>166</v>
      </c>
      <c r="R429" s="17"/>
      <c r="S429" s="17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EZ429" s="109"/>
      <c r="FA429" s="109"/>
      <c r="FB429" s="109"/>
      <c r="FC429" s="109"/>
      <c r="FD429" s="109"/>
    </row>
    <row r="430" spans="2:160">
      <c r="B430" s="93">
        <f t="shared" si="36"/>
        <v>0</v>
      </c>
      <c r="C430" s="93" t="str">
        <f t="shared" si="37"/>
        <v/>
      </c>
      <c r="D430" s="93" t="str">
        <f t="shared" si="38"/>
        <v/>
      </c>
      <c r="E430" s="93" t="str">
        <f t="shared" si="39"/>
        <v/>
      </c>
      <c r="F430" s="93" t="str">
        <f t="shared" si="40"/>
        <v/>
      </c>
      <c r="G430" s="93" t="str">
        <f t="shared" si="41"/>
        <v/>
      </c>
      <c r="H430" s="112" t="str">
        <f>IF(AND(M430&gt;0,M430&lt;=STATS!$C$22),1,"")</f>
        <v/>
      </c>
      <c r="J430" s="34">
        <v>429</v>
      </c>
      <c r="K430">
        <v>45.447560000000003</v>
      </c>
      <c r="L430">
        <v>-92.126990000000006</v>
      </c>
      <c r="M430" s="10">
        <v>15</v>
      </c>
      <c r="N430" s="10" t="s">
        <v>152</v>
      </c>
      <c r="O430" s="10" t="s">
        <v>166</v>
      </c>
      <c r="R430" s="17"/>
      <c r="S430" s="17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EZ430" s="109"/>
      <c r="FA430" s="109"/>
      <c r="FB430" s="109"/>
      <c r="FC430" s="109"/>
      <c r="FD430" s="109"/>
    </row>
    <row r="431" spans="2:160">
      <c r="B431" s="93">
        <f t="shared" si="36"/>
        <v>0</v>
      </c>
      <c r="C431" s="93" t="str">
        <f t="shared" si="37"/>
        <v/>
      </c>
      <c r="D431" s="93" t="str">
        <f t="shared" si="38"/>
        <v/>
      </c>
      <c r="E431" s="93" t="str">
        <f t="shared" si="39"/>
        <v/>
      </c>
      <c r="F431" s="93" t="str">
        <f t="shared" si="40"/>
        <v/>
      </c>
      <c r="G431" s="93" t="str">
        <f t="shared" si="41"/>
        <v/>
      </c>
      <c r="H431" s="112" t="str">
        <f>IF(AND(M431&gt;0,M431&lt;=STATS!$C$22),1,"")</f>
        <v/>
      </c>
      <c r="J431" s="34">
        <v>430</v>
      </c>
      <c r="K431">
        <v>45.44726</v>
      </c>
      <c r="L431">
        <v>-92.126980000000003</v>
      </c>
      <c r="R431" s="17"/>
      <c r="S431" s="17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EZ431" s="109"/>
      <c r="FA431" s="109"/>
      <c r="FB431" s="109"/>
      <c r="FC431" s="109"/>
      <c r="FD431" s="109"/>
    </row>
    <row r="432" spans="2:160">
      <c r="B432" s="93">
        <f t="shared" si="36"/>
        <v>0</v>
      </c>
      <c r="C432" s="93" t="str">
        <f t="shared" si="37"/>
        <v/>
      </c>
      <c r="D432" s="93" t="str">
        <f t="shared" si="38"/>
        <v/>
      </c>
      <c r="E432" s="93" t="str">
        <f t="shared" si="39"/>
        <v/>
      </c>
      <c r="F432" s="93" t="str">
        <f t="shared" si="40"/>
        <v/>
      </c>
      <c r="G432" s="93" t="str">
        <f t="shared" si="41"/>
        <v/>
      </c>
      <c r="H432" s="112" t="str">
        <f>IF(AND(M432&gt;0,M432&lt;=STATS!$C$22),1,"")</f>
        <v/>
      </c>
      <c r="J432" s="34">
        <v>431</v>
      </c>
      <c r="K432">
        <v>45.446950000000001</v>
      </c>
      <c r="L432">
        <v>-92.12697</v>
      </c>
      <c r="R432" s="17"/>
      <c r="S432" s="17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EZ432" s="109"/>
      <c r="FA432" s="109"/>
      <c r="FB432" s="109"/>
      <c r="FC432" s="109"/>
      <c r="FD432" s="109"/>
    </row>
    <row r="433" spans="2:160">
      <c r="B433" s="93">
        <f t="shared" si="36"/>
        <v>0</v>
      </c>
      <c r="C433" s="93" t="str">
        <f t="shared" si="37"/>
        <v/>
      </c>
      <c r="D433" s="93" t="str">
        <f t="shared" si="38"/>
        <v/>
      </c>
      <c r="E433" s="93" t="str">
        <f t="shared" si="39"/>
        <v/>
      </c>
      <c r="F433" s="93" t="str">
        <f t="shared" si="40"/>
        <v/>
      </c>
      <c r="G433" s="93" t="str">
        <f t="shared" si="41"/>
        <v/>
      </c>
      <c r="H433" s="112" t="str">
        <f>IF(AND(M433&gt;0,M433&lt;=STATS!$C$22),1,"")</f>
        <v/>
      </c>
      <c r="J433" s="34">
        <v>432</v>
      </c>
      <c r="K433">
        <v>45.446649999999998</v>
      </c>
      <c r="L433">
        <v>-92.126959999999997</v>
      </c>
      <c r="R433" s="17"/>
      <c r="S433" s="17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EZ433" s="109"/>
      <c r="FA433" s="109"/>
      <c r="FB433" s="109"/>
      <c r="FC433" s="109"/>
      <c r="FD433" s="109"/>
    </row>
    <row r="434" spans="2:160">
      <c r="B434" s="93">
        <f t="shared" si="36"/>
        <v>0</v>
      </c>
      <c r="C434" s="93" t="str">
        <f t="shared" si="37"/>
        <v/>
      </c>
      <c r="D434" s="93" t="str">
        <f t="shared" si="38"/>
        <v/>
      </c>
      <c r="E434" s="93" t="str">
        <f t="shared" si="39"/>
        <v/>
      </c>
      <c r="F434" s="93" t="str">
        <f t="shared" si="40"/>
        <v/>
      </c>
      <c r="G434" s="93" t="str">
        <f t="shared" si="41"/>
        <v/>
      </c>
      <c r="H434" s="112" t="str">
        <f>IF(AND(M434&gt;0,M434&lt;=STATS!$C$22),1,"")</f>
        <v/>
      </c>
      <c r="J434" s="34">
        <v>433</v>
      </c>
      <c r="K434">
        <v>45.446339999999999</v>
      </c>
      <c r="L434">
        <v>-92.126949999999994</v>
      </c>
      <c r="R434" s="17"/>
      <c r="S434" s="17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EZ434" s="109"/>
      <c r="FA434" s="109"/>
      <c r="FB434" s="109"/>
      <c r="FC434" s="109"/>
      <c r="FD434" s="109"/>
    </row>
    <row r="435" spans="2:160">
      <c r="B435" s="93">
        <f t="shared" si="36"/>
        <v>0</v>
      </c>
      <c r="C435" s="93" t="str">
        <f t="shared" si="37"/>
        <v/>
      </c>
      <c r="D435" s="93" t="str">
        <f t="shared" si="38"/>
        <v/>
      </c>
      <c r="E435" s="93" t="str">
        <f t="shared" si="39"/>
        <v/>
      </c>
      <c r="F435" s="93" t="str">
        <f t="shared" si="40"/>
        <v/>
      </c>
      <c r="G435" s="93" t="str">
        <f t="shared" si="41"/>
        <v/>
      </c>
      <c r="H435" s="112" t="str">
        <f>IF(AND(M435&gt;0,M435&lt;=STATS!$C$22),1,"")</f>
        <v/>
      </c>
      <c r="J435" s="34">
        <v>434</v>
      </c>
      <c r="K435">
        <v>45.44603</v>
      </c>
      <c r="L435">
        <v>-92.126940000000005</v>
      </c>
      <c r="R435" s="17"/>
      <c r="S435" s="17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EZ435" s="109"/>
      <c r="FA435" s="109"/>
      <c r="FB435" s="109"/>
      <c r="FC435" s="109"/>
      <c r="FD435" s="109"/>
    </row>
    <row r="436" spans="2:160">
      <c r="B436" s="93">
        <f t="shared" si="36"/>
        <v>0</v>
      </c>
      <c r="C436" s="93" t="str">
        <f t="shared" si="37"/>
        <v/>
      </c>
      <c r="D436" s="93" t="str">
        <f t="shared" si="38"/>
        <v/>
      </c>
      <c r="E436" s="93" t="str">
        <f t="shared" si="39"/>
        <v/>
      </c>
      <c r="F436" s="93" t="str">
        <f t="shared" si="40"/>
        <v/>
      </c>
      <c r="G436" s="93" t="str">
        <f t="shared" si="41"/>
        <v/>
      </c>
      <c r="H436" s="112" t="str">
        <f>IF(AND(M436&gt;0,M436&lt;=STATS!$C$22),1,"")</f>
        <v/>
      </c>
      <c r="J436" s="34">
        <v>435</v>
      </c>
      <c r="K436">
        <v>45.445729999999998</v>
      </c>
      <c r="L436">
        <v>-92.126919999999998</v>
      </c>
      <c r="R436" s="17"/>
      <c r="S436" s="17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EZ436" s="109"/>
      <c r="FA436" s="109"/>
      <c r="FB436" s="109"/>
      <c r="FC436" s="109"/>
      <c r="FD436" s="109"/>
    </row>
    <row r="437" spans="2:160">
      <c r="B437" s="93">
        <f t="shared" si="36"/>
        <v>0</v>
      </c>
      <c r="C437" s="93" t="str">
        <f t="shared" si="37"/>
        <v/>
      </c>
      <c r="D437" s="93" t="str">
        <f t="shared" si="38"/>
        <v/>
      </c>
      <c r="E437" s="93" t="str">
        <f t="shared" si="39"/>
        <v/>
      </c>
      <c r="F437" s="93" t="str">
        <f t="shared" si="40"/>
        <v/>
      </c>
      <c r="G437" s="93" t="str">
        <f t="shared" si="41"/>
        <v/>
      </c>
      <c r="H437" s="112" t="str">
        <f>IF(AND(M437&gt;0,M437&lt;=STATS!$C$22),1,"")</f>
        <v/>
      </c>
      <c r="J437" s="34">
        <v>436</v>
      </c>
      <c r="K437">
        <v>45.445419999999999</v>
      </c>
      <c r="L437">
        <v>-92.126909999999995</v>
      </c>
      <c r="R437" s="17"/>
      <c r="S437" s="17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EZ437" s="109"/>
      <c r="FA437" s="109"/>
      <c r="FB437" s="109"/>
      <c r="FC437" s="109"/>
      <c r="FD437" s="109"/>
    </row>
    <row r="438" spans="2:160">
      <c r="B438" s="93">
        <f t="shared" si="36"/>
        <v>0</v>
      </c>
      <c r="C438" s="93" t="str">
        <f t="shared" si="37"/>
        <v/>
      </c>
      <c r="D438" s="93" t="str">
        <f t="shared" si="38"/>
        <v/>
      </c>
      <c r="E438" s="93" t="str">
        <f t="shared" si="39"/>
        <v/>
      </c>
      <c r="F438" s="93" t="str">
        <f t="shared" si="40"/>
        <v/>
      </c>
      <c r="G438" s="93" t="str">
        <f t="shared" si="41"/>
        <v/>
      </c>
      <c r="H438" s="112" t="str">
        <f>IF(AND(M438&gt;0,M438&lt;=STATS!$C$22),1,"")</f>
        <v/>
      </c>
      <c r="J438" s="34">
        <v>437</v>
      </c>
      <c r="K438">
        <v>45.445120000000003</v>
      </c>
      <c r="L438">
        <v>-92.126900000000006</v>
      </c>
      <c r="R438" s="17"/>
      <c r="S438" s="17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EZ438" s="109"/>
      <c r="FA438" s="109"/>
      <c r="FB438" s="109"/>
      <c r="FC438" s="109"/>
      <c r="FD438" s="109"/>
    </row>
    <row r="439" spans="2:160">
      <c r="B439" s="93">
        <f t="shared" si="36"/>
        <v>0</v>
      </c>
      <c r="C439" s="93" t="str">
        <f t="shared" si="37"/>
        <v/>
      </c>
      <c r="D439" s="93" t="str">
        <f t="shared" si="38"/>
        <v/>
      </c>
      <c r="E439" s="93" t="str">
        <f t="shared" si="39"/>
        <v/>
      </c>
      <c r="F439" s="93" t="str">
        <f t="shared" si="40"/>
        <v/>
      </c>
      <c r="G439" s="93" t="str">
        <f t="shared" si="41"/>
        <v/>
      </c>
      <c r="H439" s="112" t="str">
        <f>IF(AND(M439&gt;0,M439&lt;=STATS!$C$22),1,"")</f>
        <v/>
      </c>
      <c r="J439" s="34">
        <v>438</v>
      </c>
      <c r="K439">
        <v>45.444809999999997</v>
      </c>
      <c r="L439">
        <v>-92.126890000000003</v>
      </c>
      <c r="R439" s="17"/>
      <c r="S439" s="17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EZ439" s="109"/>
      <c r="FA439" s="109"/>
      <c r="FB439" s="109"/>
      <c r="FC439" s="109"/>
      <c r="FD439" s="109"/>
    </row>
    <row r="440" spans="2:160">
      <c r="B440" s="93">
        <f t="shared" si="36"/>
        <v>0</v>
      </c>
      <c r="C440" s="93" t="str">
        <f t="shared" si="37"/>
        <v/>
      </c>
      <c r="D440" s="93" t="str">
        <f t="shared" si="38"/>
        <v/>
      </c>
      <c r="E440" s="93" t="str">
        <f t="shared" si="39"/>
        <v/>
      </c>
      <c r="F440" s="93" t="str">
        <f t="shared" si="40"/>
        <v/>
      </c>
      <c r="G440" s="93" t="str">
        <f t="shared" si="41"/>
        <v/>
      </c>
      <c r="H440" s="112" t="str">
        <f>IF(AND(M440&gt;0,M440&lt;=STATS!$C$22),1,"")</f>
        <v/>
      </c>
      <c r="J440" s="34">
        <v>439</v>
      </c>
      <c r="K440">
        <v>45.444499999999998</v>
      </c>
      <c r="L440">
        <v>-92.12688</v>
      </c>
      <c r="R440" s="17"/>
      <c r="S440" s="17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EZ440" s="109"/>
      <c r="FA440" s="109"/>
      <c r="FB440" s="109"/>
      <c r="FC440" s="109"/>
      <c r="FD440" s="109"/>
    </row>
    <row r="441" spans="2:160">
      <c r="B441" s="93">
        <f t="shared" si="36"/>
        <v>0</v>
      </c>
      <c r="C441" s="93" t="str">
        <f t="shared" si="37"/>
        <v/>
      </c>
      <c r="D441" s="93" t="str">
        <f t="shared" si="38"/>
        <v/>
      </c>
      <c r="E441" s="93" t="str">
        <f t="shared" si="39"/>
        <v/>
      </c>
      <c r="F441" s="93" t="str">
        <f t="shared" si="40"/>
        <v/>
      </c>
      <c r="G441" s="93" t="str">
        <f t="shared" si="41"/>
        <v/>
      </c>
      <c r="H441" s="112" t="str">
        <f>IF(AND(M441&gt;0,M441&lt;=STATS!$C$22),1,"")</f>
        <v/>
      </c>
      <c r="J441" s="34">
        <v>440</v>
      </c>
      <c r="K441">
        <v>45.444200000000002</v>
      </c>
      <c r="L441">
        <v>-92.126869999999997</v>
      </c>
      <c r="R441" s="17"/>
      <c r="S441" s="17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EZ441" s="109"/>
      <c r="FA441" s="109"/>
      <c r="FB441" s="109"/>
      <c r="FC441" s="109"/>
      <c r="FD441" s="109"/>
    </row>
    <row r="442" spans="2:160">
      <c r="B442" s="93">
        <f t="shared" si="36"/>
        <v>0</v>
      </c>
      <c r="C442" s="93" t="str">
        <f t="shared" si="37"/>
        <v/>
      </c>
      <c r="D442" s="93" t="str">
        <f t="shared" si="38"/>
        <v/>
      </c>
      <c r="E442" s="93" t="str">
        <f t="shared" si="39"/>
        <v/>
      </c>
      <c r="F442" s="93" t="str">
        <f t="shared" si="40"/>
        <v/>
      </c>
      <c r="G442" s="93" t="str">
        <f t="shared" si="41"/>
        <v/>
      </c>
      <c r="H442" s="112" t="str">
        <f>IF(AND(M442&gt;0,M442&lt;=STATS!$C$22),1,"")</f>
        <v/>
      </c>
      <c r="J442" s="34">
        <v>441</v>
      </c>
      <c r="K442">
        <v>45.443890000000003</v>
      </c>
      <c r="L442">
        <v>-92.126859999999994</v>
      </c>
      <c r="M442" s="10">
        <v>14.5</v>
      </c>
      <c r="N442" s="10" t="s">
        <v>152</v>
      </c>
      <c r="O442" s="10" t="s">
        <v>166</v>
      </c>
      <c r="R442" s="17"/>
      <c r="S442" s="17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EZ442" s="109"/>
      <c r="FA442" s="109"/>
      <c r="FB442" s="109"/>
      <c r="FC442" s="109"/>
      <c r="FD442" s="109"/>
    </row>
    <row r="443" spans="2:160">
      <c r="B443" s="93">
        <f t="shared" si="36"/>
        <v>0</v>
      </c>
      <c r="C443" s="93" t="str">
        <f t="shared" si="37"/>
        <v/>
      </c>
      <c r="D443" s="93" t="str">
        <f t="shared" si="38"/>
        <v/>
      </c>
      <c r="E443" s="93">
        <f t="shared" si="39"/>
        <v>0</v>
      </c>
      <c r="F443" s="93">
        <f t="shared" si="40"/>
        <v>0</v>
      </c>
      <c r="G443" s="93" t="str">
        <f t="shared" si="41"/>
        <v/>
      </c>
      <c r="H443" s="112">
        <f>IF(AND(M443&gt;0,M443&lt;=STATS!$C$22),1,"")</f>
        <v>1</v>
      </c>
      <c r="J443" s="34">
        <v>442</v>
      </c>
      <c r="K443">
        <v>45.44359</v>
      </c>
      <c r="L443">
        <v>-92.126840000000001</v>
      </c>
      <c r="M443" s="10">
        <v>5</v>
      </c>
      <c r="N443" s="10" t="s">
        <v>152</v>
      </c>
      <c r="O443" s="10" t="s">
        <v>166</v>
      </c>
      <c r="R443" s="17"/>
      <c r="S443" s="17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EZ443" s="109"/>
      <c r="FA443" s="109"/>
      <c r="FB443" s="109"/>
      <c r="FC443" s="109"/>
      <c r="FD443" s="109"/>
    </row>
    <row r="444" spans="2:160">
      <c r="B444" s="93">
        <f t="shared" si="36"/>
        <v>0</v>
      </c>
      <c r="C444" s="93" t="str">
        <f t="shared" si="37"/>
        <v/>
      </c>
      <c r="D444" s="93" t="str">
        <f t="shared" si="38"/>
        <v/>
      </c>
      <c r="E444" s="93">
        <f t="shared" si="39"/>
        <v>0</v>
      </c>
      <c r="F444" s="93">
        <f t="shared" si="40"/>
        <v>0</v>
      </c>
      <c r="G444" s="93" t="str">
        <f t="shared" si="41"/>
        <v/>
      </c>
      <c r="H444" s="112">
        <f>IF(AND(M444&gt;0,M444&lt;=STATS!$C$22),1,"")</f>
        <v>1</v>
      </c>
      <c r="J444" s="34">
        <v>443</v>
      </c>
      <c r="K444">
        <v>45.442979999999999</v>
      </c>
      <c r="L444">
        <v>-92.126819999999995</v>
      </c>
      <c r="M444" s="10">
        <v>4.5</v>
      </c>
      <c r="N444" s="10" t="s">
        <v>151</v>
      </c>
      <c r="O444" s="10" t="s">
        <v>166</v>
      </c>
      <c r="R444" s="17"/>
      <c r="S444" s="17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EZ444" s="109"/>
      <c r="FA444" s="109"/>
      <c r="FB444" s="109"/>
      <c r="FC444" s="109"/>
      <c r="FD444" s="109"/>
    </row>
    <row r="445" spans="2:160">
      <c r="B445" s="93">
        <f t="shared" si="36"/>
        <v>0</v>
      </c>
      <c r="C445" s="93" t="str">
        <f t="shared" si="37"/>
        <v/>
      </c>
      <c r="D445" s="93" t="str">
        <f t="shared" si="38"/>
        <v/>
      </c>
      <c r="E445" s="93" t="str">
        <f t="shared" si="39"/>
        <v/>
      </c>
      <c r="F445" s="93" t="str">
        <f t="shared" si="40"/>
        <v/>
      </c>
      <c r="G445" s="93" t="str">
        <f t="shared" si="41"/>
        <v/>
      </c>
      <c r="H445" s="112" t="str">
        <f>IF(AND(M445&gt;0,M445&lt;=STATS!$C$22),1,"")</f>
        <v/>
      </c>
      <c r="J445" s="34">
        <v>444</v>
      </c>
      <c r="K445">
        <v>45.44267</v>
      </c>
      <c r="L445">
        <v>-92.126810000000006</v>
      </c>
      <c r="M445" s="10">
        <v>8</v>
      </c>
      <c r="N445" s="10" t="s">
        <v>150</v>
      </c>
      <c r="O445" s="10" t="s">
        <v>166</v>
      </c>
      <c r="R445" s="17"/>
      <c r="S445" s="17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EZ445" s="109"/>
      <c r="FA445" s="109"/>
      <c r="FB445" s="109"/>
      <c r="FC445" s="109"/>
      <c r="FD445" s="109"/>
    </row>
    <row r="446" spans="2:160">
      <c r="B446" s="93">
        <f t="shared" si="36"/>
        <v>0</v>
      </c>
      <c r="C446" s="93" t="str">
        <f t="shared" si="37"/>
        <v/>
      </c>
      <c r="D446" s="93" t="str">
        <f t="shared" si="38"/>
        <v/>
      </c>
      <c r="E446" s="93" t="str">
        <f t="shared" si="39"/>
        <v/>
      </c>
      <c r="F446" s="93" t="str">
        <f t="shared" si="40"/>
        <v/>
      </c>
      <c r="G446" s="93" t="str">
        <f t="shared" si="41"/>
        <v/>
      </c>
      <c r="H446" s="112" t="str">
        <f>IF(AND(M446&gt;0,M446&lt;=STATS!$C$22),1,"")</f>
        <v/>
      </c>
      <c r="J446" s="34">
        <v>445</v>
      </c>
      <c r="K446">
        <v>45.442360000000001</v>
      </c>
      <c r="L446">
        <v>-92.126800000000003</v>
      </c>
      <c r="M446" s="10">
        <v>7</v>
      </c>
      <c r="N446" s="10" t="s">
        <v>150</v>
      </c>
      <c r="O446" s="10" t="s">
        <v>166</v>
      </c>
      <c r="R446" s="17"/>
      <c r="S446" s="17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EZ446" s="109"/>
      <c r="FA446" s="109"/>
      <c r="FB446" s="109"/>
      <c r="FC446" s="109"/>
      <c r="FD446" s="109"/>
    </row>
    <row r="447" spans="2:160">
      <c r="B447" s="93">
        <f t="shared" si="36"/>
        <v>0</v>
      </c>
      <c r="C447" s="93" t="str">
        <f t="shared" si="37"/>
        <v/>
      </c>
      <c r="D447" s="93" t="str">
        <f t="shared" si="38"/>
        <v/>
      </c>
      <c r="E447" s="93">
        <f t="shared" si="39"/>
        <v>0</v>
      </c>
      <c r="F447" s="93">
        <f t="shared" si="40"/>
        <v>0</v>
      </c>
      <c r="G447" s="93" t="str">
        <f t="shared" si="41"/>
        <v/>
      </c>
      <c r="H447" s="112">
        <f>IF(AND(M447&gt;0,M447&lt;=STATS!$C$22),1,"")</f>
        <v>1</v>
      </c>
      <c r="J447" s="34">
        <v>446</v>
      </c>
      <c r="K447">
        <v>45.442059999999998</v>
      </c>
      <c r="L447">
        <v>-92.12679</v>
      </c>
      <c r="M447" s="10">
        <v>1.5</v>
      </c>
      <c r="N447" s="10" t="s">
        <v>151</v>
      </c>
      <c r="O447" s="10" t="s">
        <v>166</v>
      </c>
      <c r="R447" s="17"/>
      <c r="S447" s="17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EZ447" s="109"/>
      <c r="FA447" s="109"/>
      <c r="FB447" s="109"/>
      <c r="FC447" s="109"/>
      <c r="FD447" s="109"/>
    </row>
    <row r="448" spans="2:160">
      <c r="B448" s="93">
        <f t="shared" si="36"/>
        <v>0</v>
      </c>
      <c r="C448" s="93" t="str">
        <f t="shared" si="37"/>
        <v/>
      </c>
      <c r="D448" s="93" t="str">
        <f t="shared" si="38"/>
        <v/>
      </c>
      <c r="E448" s="93">
        <f t="shared" si="39"/>
        <v>0</v>
      </c>
      <c r="F448" s="93">
        <f t="shared" si="40"/>
        <v>0</v>
      </c>
      <c r="G448" s="93" t="str">
        <f t="shared" si="41"/>
        <v/>
      </c>
      <c r="H448" s="112">
        <f>IF(AND(M448&gt;0,M448&lt;=STATS!$C$22),1,"")</f>
        <v>1</v>
      </c>
      <c r="J448" s="34">
        <v>447</v>
      </c>
      <c r="K448">
        <v>45.450629999999997</v>
      </c>
      <c r="L448">
        <v>-92.126670000000004</v>
      </c>
      <c r="M448" s="10">
        <v>4</v>
      </c>
      <c r="N448" s="10" t="s">
        <v>151</v>
      </c>
      <c r="O448" s="10" t="s">
        <v>166</v>
      </c>
      <c r="R448" s="17"/>
      <c r="S448" s="17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EZ448" s="109"/>
      <c r="FA448" s="109"/>
      <c r="FB448" s="109"/>
      <c r="FC448" s="109"/>
      <c r="FD448" s="109"/>
    </row>
    <row r="449" spans="2:160">
      <c r="B449" s="93">
        <f t="shared" si="36"/>
        <v>0</v>
      </c>
      <c r="C449" s="93" t="str">
        <f t="shared" si="37"/>
        <v/>
      </c>
      <c r="D449" s="93" t="str">
        <f t="shared" si="38"/>
        <v/>
      </c>
      <c r="E449" s="93" t="str">
        <f t="shared" si="39"/>
        <v/>
      </c>
      <c r="F449" s="93" t="str">
        <f t="shared" si="40"/>
        <v/>
      </c>
      <c r="G449" s="93" t="str">
        <f t="shared" si="41"/>
        <v/>
      </c>
      <c r="H449" s="112" t="str">
        <f>IF(AND(M449&gt;0,M449&lt;=STATS!$C$22),1,"")</f>
        <v/>
      </c>
      <c r="J449" s="34">
        <v>448</v>
      </c>
      <c r="K449">
        <v>45.450319999999998</v>
      </c>
      <c r="L449">
        <v>-92.126660000000001</v>
      </c>
      <c r="M449" s="10">
        <v>5.5</v>
      </c>
      <c r="N449" s="10" t="s">
        <v>150</v>
      </c>
      <c r="O449" s="10" t="s">
        <v>166</v>
      </c>
      <c r="R449" s="17"/>
      <c r="S449" s="17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EZ449" s="109"/>
      <c r="FA449" s="109"/>
      <c r="FB449" s="109"/>
      <c r="FC449" s="109"/>
      <c r="FD449" s="109"/>
    </row>
    <row r="450" spans="2:160">
      <c r="B450" s="93">
        <f t="shared" ref="B450:B513" si="42">COUNT(R450:EY450,FE450:FM450)</f>
        <v>0</v>
      </c>
      <c r="C450" s="93" t="str">
        <f t="shared" ref="C450:C513" si="43">IF(COUNT(R450:EY450,FE450:FM450)&gt;0,COUNT(R450:EY450,FE450:FM450),"")</f>
        <v/>
      </c>
      <c r="D450" s="93" t="str">
        <f t="shared" ref="D450:D513" si="44">IF(COUNT(T450:BJ450,BL450:BT450,BV450:CB450,CD450:EY450,FE450:FM450)&gt;0,COUNT(T450:BJ450,BL450:BT450,BV450:CB450,CD450:EY450,FE450:FM450),"")</f>
        <v/>
      </c>
      <c r="E450" s="93" t="str">
        <f t="shared" ref="E450:E513" si="45">IF(H450=1,COUNT(R450:EY450,FE450:FM450),"")</f>
        <v/>
      </c>
      <c r="F450" s="93" t="str">
        <f t="shared" ref="F450:F513" si="46">IF(H450=1,COUNT(T450:BJ450,BL450:BT450,BV450:CB450,CD450:EY450,FE450:FM450),"")</f>
        <v/>
      </c>
      <c r="G450" s="93" t="str">
        <f t="shared" ref="G450:G513" si="47">IF($B450&gt;=1,$M450,"")</f>
        <v/>
      </c>
      <c r="H450" s="112" t="str">
        <f>IF(AND(M450&gt;0,M450&lt;=STATS!$C$22),1,"")</f>
        <v/>
      </c>
      <c r="J450" s="34">
        <v>449</v>
      </c>
      <c r="K450">
        <v>45.450020000000002</v>
      </c>
      <c r="L450">
        <v>-92.126649999999998</v>
      </c>
      <c r="M450" s="10">
        <v>7</v>
      </c>
      <c r="N450" s="10" t="s">
        <v>150</v>
      </c>
      <c r="O450" s="10" t="s">
        <v>166</v>
      </c>
      <c r="R450" s="17"/>
      <c r="S450" s="17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EZ450" s="109"/>
      <c r="FA450" s="109"/>
      <c r="FB450" s="109"/>
      <c r="FC450" s="109"/>
      <c r="FD450" s="109"/>
    </row>
    <row r="451" spans="2:160">
      <c r="B451" s="93">
        <f t="shared" si="42"/>
        <v>0</v>
      </c>
      <c r="C451" s="93" t="str">
        <f t="shared" si="43"/>
        <v/>
      </c>
      <c r="D451" s="93" t="str">
        <f t="shared" si="44"/>
        <v/>
      </c>
      <c r="E451" s="93" t="str">
        <f t="shared" si="45"/>
        <v/>
      </c>
      <c r="F451" s="93" t="str">
        <f t="shared" si="46"/>
        <v/>
      </c>
      <c r="G451" s="93" t="str">
        <f t="shared" si="47"/>
        <v/>
      </c>
      <c r="H451" s="112" t="str">
        <f>IF(AND(M451&gt;0,M451&lt;=STATS!$C$22),1,"")</f>
        <v/>
      </c>
      <c r="J451" s="34">
        <v>450</v>
      </c>
      <c r="K451">
        <v>45.449710000000003</v>
      </c>
      <c r="L451">
        <v>-92.126639999999995</v>
      </c>
      <c r="M451" s="10">
        <v>7</v>
      </c>
      <c r="N451" s="10" t="s">
        <v>150</v>
      </c>
      <c r="O451" s="10" t="s">
        <v>166</v>
      </c>
      <c r="R451" s="17"/>
      <c r="S451" s="17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EZ451" s="109"/>
      <c r="FA451" s="109"/>
      <c r="FB451" s="109"/>
      <c r="FC451" s="109"/>
      <c r="FD451" s="109"/>
    </row>
    <row r="452" spans="2:160">
      <c r="B452" s="93">
        <f t="shared" si="42"/>
        <v>0</v>
      </c>
      <c r="C452" s="93" t="str">
        <f t="shared" si="43"/>
        <v/>
      </c>
      <c r="D452" s="93" t="str">
        <f t="shared" si="44"/>
        <v/>
      </c>
      <c r="E452" s="93" t="str">
        <f t="shared" si="45"/>
        <v/>
      </c>
      <c r="F452" s="93" t="str">
        <f t="shared" si="46"/>
        <v/>
      </c>
      <c r="G452" s="93" t="str">
        <f t="shared" si="47"/>
        <v/>
      </c>
      <c r="H452" s="112" t="str">
        <f>IF(AND(M452&gt;0,M452&lt;=STATS!$C$22),1,"")</f>
        <v/>
      </c>
      <c r="J452" s="34">
        <v>451</v>
      </c>
      <c r="K452">
        <v>45.44941</v>
      </c>
      <c r="L452">
        <v>-92.126630000000006</v>
      </c>
      <c r="M452" s="10">
        <v>8.5</v>
      </c>
      <c r="N452" s="10" t="s">
        <v>150</v>
      </c>
      <c r="O452" s="10" t="s">
        <v>166</v>
      </c>
      <c r="R452" s="17"/>
      <c r="S452" s="17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EZ452" s="109"/>
      <c r="FA452" s="109"/>
      <c r="FB452" s="109"/>
      <c r="FC452" s="109"/>
      <c r="FD452" s="109"/>
    </row>
    <row r="453" spans="2:160">
      <c r="B453" s="93">
        <f t="shared" si="42"/>
        <v>0</v>
      </c>
      <c r="C453" s="93" t="str">
        <f t="shared" si="43"/>
        <v/>
      </c>
      <c r="D453" s="93" t="str">
        <f t="shared" si="44"/>
        <v/>
      </c>
      <c r="E453" s="93" t="str">
        <f t="shared" si="45"/>
        <v/>
      </c>
      <c r="F453" s="93" t="str">
        <f t="shared" si="46"/>
        <v/>
      </c>
      <c r="G453" s="93" t="str">
        <f t="shared" si="47"/>
        <v/>
      </c>
      <c r="H453" s="112" t="str">
        <f>IF(AND(M453&gt;0,M453&lt;=STATS!$C$22),1,"")</f>
        <v/>
      </c>
      <c r="J453" s="34">
        <v>452</v>
      </c>
      <c r="K453">
        <v>45.449100000000001</v>
      </c>
      <c r="L453">
        <v>-92.126620000000003</v>
      </c>
      <c r="M453" s="10">
        <v>9</v>
      </c>
      <c r="N453" s="10" t="s">
        <v>150</v>
      </c>
      <c r="O453" s="10" t="s">
        <v>166</v>
      </c>
      <c r="R453" s="17"/>
      <c r="S453" s="17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EZ453" s="109"/>
      <c r="FA453" s="109"/>
      <c r="FB453" s="109"/>
      <c r="FC453" s="109"/>
      <c r="FD453" s="109"/>
    </row>
    <row r="454" spans="2:160">
      <c r="B454" s="93">
        <f t="shared" si="42"/>
        <v>0</v>
      </c>
      <c r="C454" s="93" t="str">
        <f t="shared" si="43"/>
        <v/>
      </c>
      <c r="D454" s="93" t="str">
        <f t="shared" si="44"/>
        <v/>
      </c>
      <c r="E454" s="93" t="str">
        <f t="shared" si="45"/>
        <v/>
      </c>
      <c r="F454" s="93" t="str">
        <f t="shared" si="46"/>
        <v/>
      </c>
      <c r="G454" s="93" t="str">
        <f t="shared" si="47"/>
        <v/>
      </c>
      <c r="H454" s="112" t="str">
        <f>IF(AND(M454&gt;0,M454&lt;=STATS!$C$22),1,"")</f>
        <v/>
      </c>
      <c r="J454" s="34">
        <v>453</v>
      </c>
      <c r="K454">
        <v>45.448790000000002</v>
      </c>
      <c r="L454">
        <v>-92.126609999999999</v>
      </c>
      <c r="M454" s="10">
        <v>9</v>
      </c>
      <c r="N454" s="10" t="s">
        <v>150</v>
      </c>
      <c r="O454" s="10" t="s">
        <v>166</v>
      </c>
      <c r="R454" s="17"/>
      <c r="S454" s="17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EZ454" s="109"/>
      <c r="FA454" s="109"/>
      <c r="FB454" s="109"/>
      <c r="FC454" s="109"/>
      <c r="FD454" s="109"/>
    </row>
    <row r="455" spans="2:160">
      <c r="B455" s="93">
        <f t="shared" si="42"/>
        <v>0</v>
      </c>
      <c r="C455" s="93" t="str">
        <f t="shared" si="43"/>
        <v/>
      </c>
      <c r="D455" s="93" t="str">
        <f t="shared" si="44"/>
        <v/>
      </c>
      <c r="E455" s="93" t="str">
        <f t="shared" si="45"/>
        <v/>
      </c>
      <c r="F455" s="93" t="str">
        <f t="shared" si="46"/>
        <v/>
      </c>
      <c r="G455" s="93" t="str">
        <f t="shared" si="47"/>
        <v/>
      </c>
      <c r="H455" s="112" t="str">
        <f>IF(AND(M455&gt;0,M455&lt;=STATS!$C$22),1,"")</f>
        <v/>
      </c>
      <c r="J455" s="34">
        <v>454</v>
      </c>
      <c r="K455">
        <v>45.44849</v>
      </c>
      <c r="L455">
        <v>-92.126589999999993</v>
      </c>
      <c r="M455" s="10">
        <v>10</v>
      </c>
      <c r="N455" s="10" t="s">
        <v>150</v>
      </c>
      <c r="O455" s="10" t="s">
        <v>166</v>
      </c>
      <c r="R455" s="17"/>
      <c r="S455" s="17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EZ455" s="109"/>
      <c r="FA455" s="109"/>
      <c r="FB455" s="109"/>
      <c r="FC455" s="109"/>
      <c r="FD455" s="109"/>
    </row>
    <row r="456" spans="2:160">
      <c r="B456" s="93">
        <f t="shared" si="42"/>
        <v>0</v>
      </c>
      <c r="C456" s="93" t="str">
        <f t="shared" si="43"/>
        <v/>
      </c>
      <c r="D456" s="93" t="str">
        <f t="shared" si="44"/>
        <v/>
      </c>
      <c r="E456" s="93" t="str">
        <f t="shared" si="45"/>
        <v/>
      </c>
      <c r="F456" s="93" t="str">
        <f t="shared" si="46"/>
        <v/>
      </c>
      <c r="G456" s="93" t="str">
        <f t="shared" si="47"/>
        <v/>
      </c>
      <c r="H456" s="112" t="str">
        <f>IF(AND(M456&gt;0,M456&lt;=STATS!$C$22),1,"")</f>
        <v/>
      </c>
      <c r="J456" s="34">
        <v>455</v>
      </c>
      <c r="K456">
        <v>45.448180000000001</v>
      </c>
      <c r="L456">
        <v>-92.126580000000004</v>
      </c>
      <c r="M456" s="10">
        <v>9.5</v>
      </c>
      <c r="N456" s="10" t="s">
        <v>150</v>
      </c>
      <c r="O456" s="10" t="s">
        <v>166</v>
      </c>
      <c r="R456" s="17"/>
      <c r="S456" s="17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EZ456" s="109"/>
      <c r="FA456" s="109"/>
      <c r="FB456" s="109"/>
      <c r="FC456" s="109"/>
      <c r="FD456" s="109"/>
    </row>
    <row r="457" spans="2:160">
      <c r="B457" s="93">
        <f t="shared" si="42"/>
        <v>0</v>
      </c>
      <c r="C457" s="93" t="str">
        <f t="shared" si="43"/>
        <v/>
      </c>
      <c r="D457" s="93" t="str">
        <f t="shared" si="44"/>
        <v/>
      </c>
      <c r="E457" s="93" t="str">
        <f t="shared" si="45"/>
        <v/>
      </c>
      <c r="F457" s="93" t="str">
        <f t="shared" si="46"/>
        <v/>
      </c>
      <c r="G457" s="93" t="str">
        <f t="shared" si="47"/>
        <v/>
      </c>
      <c r="H457" s="112" t="str">
        <f>IF(AND(M457&gt;0,M457&lt;=STATS!$C$22),1,"")</f>
        <v/>
      </c>
      <c r="J457" s="34">
        <v>456</v>
      </c>
      <c r="K457">
        <v>45.447879999999998</v>
      </c>
      <c r="L457">
        <v>-92.126570000000001</v>
      </c>
      <c r="M457" s="10">
        <v>7.5</v>
      </c>
      <c r="N457" s="10" t="s">
        <v>150</v>
      </c>
      <c r="O457" s="10" t="s">
        <v>166</v>
      </c>
      <c r="R457" s="17"/>
      <c r="S457" s="17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EZ457" s="109"/>
      <c r="FA457" s="109"/>
      <c r="FB457" s="109"/>
      <c r="FC457" s="109"/>
      <c r="FD457" s="109"/>
    </row>
    <row r="458" spans="2:160">
      <c r="B458" s="93">
        <f t="shared" si="42"/>
        <v>0</v>
      </c>
      <c r="C458" s="93" t="str">
        <f t="shared" si="43"/>
        <v/>
      </c>
      <c r="D458" s="93" t="str">
        <f t="shared" si="44"/>
        <v/>
      </c>
      <c r="E458" s="93" t="str">
        <f t="shared" si="45"/>
        <v/>
      </c>
      <c r="F458" s="93" t="str">
        <f t="shared" si="46"/>
        <v/>
      </c>
      <c r="G458" s="93" t="str">
        <f t="shared" si="47"/>
        <v/>
      </c>
      <c r="H458" s="112" t="str">
        <f>IF(AND(M458&gt;0,M458&lt;=STATS!$C$22),1,"")</f>
        <v/>
      </c>
      <c r="J458" s="34">
        <v>457</v>
      </c>
      <c r="K458">
        <v>45.447569999999999</v>
      </c>
      <c r="L458">
        <v>-92.126559999999998</v>
      </c>
      <c r="M458" s="10">
        <v>8.5</v>
      </c>
      <c r="N458" s="10" t="s">
        <v>152</v>
      </c>
      <c r="O458" s="10" t="s">
        <v>166</v>
      </c>
      <c r="R458" s="17"/>
      <c r="S458" s="17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EZ458" s="109"/>
      <c r="FA458" s="109"/>
      <c r="FB458" s="109"/>
      <c r="FC458" s="109"/>
      <c r="FD458" s="109"/>
    </row>
    <row r="459" spans="2:160">
      <c r="B459" s="93">
        <f t="shared" si="42"/>
        <v>0</v>
      </c>
      <c r="C459" s="93" t="str">
        <f t="shared" si="43"/>
        <v/>
      </c>
      <c r="D459" s="93" t="str">
        <f t="shared" si="44"/>
        <v/>
      </c>
      <c r="E459" s="93" t="str">
        <f t="shared" si="45"/>
        <v/>
      </c>
      <c r="F459" s="93" t="str">
        <f t="shared" si="46"/>
        <v/>
      </c>
      <c r="G459" s="93" t="str">
        <f t="shared" si="47"/>
        <v/>
      </c>
      <c r="H459" s="112" t="str">
        <f>IF(AND(M459&gt;0,M459&lt;=STATS!$C$22),1,"")</f>
        <v/>
      </c>
      <c r="J459" s="34">
        <v>458</v>
      </c>
      <c r="K459">
        <v>45.44726</v>
      </c>
      <c r="L459">
        <v>-92.126549999999995</v>
      </c>
      <c r="R459" s="17"/>
      <c r="S459" s="17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EZ459" s="109"/>
      <c r="FA459" s="109"/>
      <c r="FB459" s="109"/>
      <c r="FC459" s="109"/>
      <c r="FD459" s="109"/>
    </row>
    <row r="460" spans="2:160">
      <c r="B460" s="93">
        <f t="shared" si="42"/>
        <v>0</v>
      </c>
      <c r="C460" s="93" t="str">
        <f t="shared" si="43"/>
        <v/>
      </c>
      <c r="D460" s="93" t="str">
        <f t="shared" si="44"/>
        <v/>
      </c>
      <c r="E460" s="93" t="str">
        <f t="shared" si="45"/>
        <v/>
      </c>
      <c r="F460" s="93" t="str">
        <f t="shared" si="46"/>
        <v/>
      </c>
      <c r="G460" s="93" t="str">
        <f t="shared" si="47"/>
        <v/>
      </c>
      <c r="H460" s="112" t="str">
        <f>IF(AND(M460&gt;0,M460&lt;=STATS!$C$22),1,"")</f>
        <v/>
      </c>
      <c r="J460" s="34">
        <v>459</v>
      </c>
      <c r="K460">
        <v>45.446959999999997</v>
      </c>
      <c r="L460">
        <v>-92.126540000000006</v>
      </c>
      <c r="R460" s="17"/>
      <c r="S460" s="17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EZ460" s="109"/>
      <c r="FA460" s="109"/>
      <c r="FB460" s="109"/>
      <c r="FC460" s="109"/>
      <c r="FD460" s="109"/>
    </row>
    <row r="461" spans="2:160">
      <c r="B461" s="93">
        <f t="shared" si="42"/>
        <v>0</v>
      </c>
      <c r="C461" s="93" t="str">
        <f t="shared" si="43"/>
        <v/>
      </c>
      <c r="D461" s="93" t="str">
        <f t="shared" si="44"/>
        <v/>
      </c>
      <c r="E461" s="93" t="str">
        <f t="shared" si="45"/>
        <v/>
      </c>
      <c r="F461" s="93" t="str">
        <f t="shared" si="46"/>
        <v/>
      </c>
      <c r="G461" s="93" t="str">
        <f t="shared" si="47"/>
        <v/>
      </c>
      <c r="H461" s="112" t="str">
        <f>IF(AND(M461&gt;0,M461&lt;=STATS!$C$22),1,"")</f>
        <v/>
      </c>
      <c r="J461" s="34">
        <v>460</v>
      </c>
      <c r="K461">
        <v>45.446649999999998</v>
      </c>
      <c r="L461">
        <v>-92.126519999999999</v>
      </c>
      <c r="R461" s="17"/>
      <c r="S461" s="17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EZ461" s="109"/>
      <c r="FA461" s="109"/>
      <c r="FB461" s="109"/>
      <c r="FC461" s="109"/>
      <c r="FD461" s="109"/>
    </row>
    <row r="462" spans="2:160">
      <c r="B462" s="93">
        <f t="shared" si="42"/>
        <v>0</v>
      </c>
      <c r="C462" s="93" t="str">
        <f t="shared" si="43"/>
        <v/>
      </c>
      <c r="D462" s="93" t="str">
        <f t="shared" si="44"/>
        <v/>
      </c>
      <c r="E462" s="93" t="str">
        <f t="shared" si="45"/>
        <v/>
      </c>
      <c r="F462" s="93" t="str">
        <f t="shared" si="46"/>
        <v/>
      </c>
      <c r="G462" s="93" t="str">
        <f t="shared" si="47"/>
        <v/>
      </c>
      <c r="H462" s="112" t="str">
        <f>IF(AND(M462&gt;0,M462&lt;=STATS!$C$22),1,"")</f>
        <v/>
      </c>
      <c r="J462" s="34">
        <v>461</v>
      </c>
      <c r="K462">
        <v>45.446350000000002</v>
      </c>
      <c r="L462">
        <v>-92.126509999999996</v>
      </c>
      <c r="R462" s="17"/>
      <c r="S462" s="17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EZ462" s="109"/>
      <c r="FA462" s="109"/>
      <c r="FB462" s="109"/>
      <c r="FC462" s="109"/>
      <c r="FD462" s="109"/>
    </row>
    <row r="463" spans="2:160">
      <c r="B463" s="93">
        <f t="shared" si="42"/>
        <v>0</v>
      </c>
      <c r="C463" s="93" t="str">
        <f t="shared" si="43"/>
        <v/>
      </c>
      <c r="D463" s="93" t="str">
        <f t="shared" si="44"/>
        <v/>
      </c>
      <c r="E463" s="93" t="str">
        <f t="shared" si="45"/>
        <v/>
      </c>
      <c r="F463" s="93" t="str">
        <f t="shared" si="46"/>
        <v/>
      </c>
      <c r="G463" s="93" t="str">
        <f t="shared" si="47"/>
        <v/>
      </c>
      <c r="H463" s="112" t="str">
        <f>IF(AND(M463&gt;0,M463&lt;=STATS!$C$22),1,"")</f>
        <v/>
      </c>
      <c r="J463" s="34">
        <v>462</v>
      </c>
      <c r="K463">
        <v>45.446040000000004</v>
      </c>
      <c r="L463">
        <v>-92.126499999999993</v>
      </c>
      <c r="R463" s="17"/>
      <c r="S463" s="17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EZ463" s="109"/>
      <c r="FA463" s="109"/>
      <c r="FB463" s="109"/>
      <c r="FC463" s="109"/>
      <c r="FD463" s="109"/>
    </row>
    <row r="464" spans="2:160">
      <c r="B464" s="93">
        <f t="shared" si="42"/>
        <v>0</v>
      </c>
      <c r="C464" s="93" t="str">
        <f t="shared" si="43"/>
        <v/>
      </c>
      <c r="D464" s="93" t="str">
        <f t="shared" si="44"/>
        <v/>
      </c>
      <c r="E464" s="93" t="str">
        <f t="shared" si="45"/>
        <v/>
      </c>
      <c r="F464" s="93" t="str">
        <f t="shared" si="46"/>
        <v/>
      </c>
      <c r="G464" s="93" t="str">
        <f t="shared" si="47"/>
        <v/>
      </c>
      <c r="H464" s="112" t="str">
        <f>IF(AND(M464&gt;0,M464&lt;=STATS!$C$22),1,"")</f>
        <v/>
      </c>
      <c r="J464" s="34">
        <v>463</v>
      </c>
      <c r="K464">
        <v>45.445740000000001</v>
      </c>
      <c r="L464">
        <v>-92.126490000000004</v>
      </c>
      <c r="R464" s="17"/>
      <c r="S464" s="17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EZ464" s="109"/>
      <c r="FA464" s="109"/>
      <c r="FB464" s="109"/>
      <c r="FC464" s="109"/>
      <c r="FD464" s="109"/>
    </row>
    <row r="465" spans="2:160">
      <c r="B465" s="93">
        <f t="shared" si="42"/>
        <v>0</v>
      </c>
      <c r="C465" s="93" t="str">
        <f t="shared" si="43"/>
        <v/>
      </c>
      <c r="D465" s="93" t="str">
        <f t="shared" si="44"/>
        <v/>
      </c>
      <c r="E465" s="93" t="str">
        <f t="shared" si="45"/>
        <v/>
      </c>
      <c r="F465" s="93" t="str">
        <f t="shared" si="46"/>
        <v/>
      </c>
      <c r="G465" s="93" t="str">
        <f t="shared" si="47"/>
        <v/>
      </c>
      <c r="H465" s="112" t="str">
        <f>IF(AND(M465&gt;0,M465&lt;=STATS!$C$22),1,"")</f>
        <v/>
      </c>
      <c r="J465" s="34">
        <v>464</v>
      </c>
      <c r="K465">
        <v>45.445430000000002</v>
      </c>
      <c r="L465">
        <v>-92.126480000000001</v>
      </c>
      <c r="R465" s="17"/>
      <c r="S465" s="17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EZ465" s="109"/>
      <c r="FA465" s="109"/>
      <c r="FB465" s="109"/>
      <c r="FC465" s="109"/>
      <c r="FD465" s="109"/>
    </row>
    <row r="466" spans="2:160">
      <c r="B466" s="93">
        <f t="shared" si="42"/>
        <v>0</v>
      </c>
      <c r="C466" s="93" t="str">
        <f t="shared" si="43"/>
        <v/>
      </c>
      <c r="D466" s="93" t="str">
        <f t="shared" si="44"/>
        <v/>
      </c>
      <c r="E466" s="93" t="str">
        <f t="shared" si="45"/>
        <v/>
      </c>
      <c r="F466" s="93" t="str">
        <f t="shared" si="46"/>
        <v/>
      </c>
      <c r="G466" s="93" t="str">
        <f t="shared" si="47"/>
        <v/>
      </c>
      <c r="H466" s="112" t="str">
        <f>IF(AND(M466&gt;0,M466&lt;=STATS!$C$22),1,"")</f>
        <v/>
      </c>
      <c r="J466" s="34">
        <v>465</v>
      </c>
      <c r="K466">
        <v>45.445120000000003</v>
      </c>
      <c r="L466">
        <v>-92.126469999999998</v>
      </c>
      <c r="R466" s="17"/>
      <c r="S466" s="17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EZ466" s="109"/>
      <c r="FA466" s="109"/>
      <c r="FB466" s="109"/>
      <c r="FC466" s="109"/>
      <c r="FD466" s="109"/>
    </row>
    <row r="467" spans="2:160">
      <c r="B467" s="93">
        <f t="shared" si="42"/>
        <v>0</v>
      </c>
      <c r="C467" s="93" t="str">
        <f t="shared" si="43"/>
        <v/>
      </c>
      <c r="D467" s="93" t="str">
        <f t="shared" si="44"/>
        <v/>
      </c>
      <c r="E467" s="93" t="str">
        <f t="shared" si="45"/>
        <v/>
      </c>
      <c r="F467" s="93" t="str">
        <f t="shared" si="46"/>
        <v/>
      </c>
      <c r="G467" s="93" t="str">
        <f t="shared" si="47"/>
        <v/>
      </c>
      <c r="H467" s="112" t="str">
        <f>IF(AND(M467&gt;0,M467&lt;=STATS!$C$22),1,"")</f>
        <v/>
      </c>
      <c r="J467" s="34">
        <v>466</v>
      </c>
      <c r="K467">
        <v>45.44482</v>
      </c>
      <c r="L467">
        <v>-92.126459999999994</v>
      </c>
      <c r="R467" s="17"/>
      <c r="S467" s="17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EZ467" s="109"/>
      <c r="FA467" s="109"/>
      <c r="FB467" s="109"/>
      <c r="FC467" s="109"/>
      <c r="FD467" s="109"/>
    </row>
    <row r="468" spans="2:160">
      <c r="B468" s="93">
        <f t="shared" si="42"/>
        <v>0</v>
      </c>
      <c r="C468" s="93" t="str">
        <f t="shared" si="43"/>
        <v/>
      </c>
      <c r="D468" s="93" t="str">
        <f t="shared" si="44"/>
        <v/>
      </c>
      <c r="E468" s="93" t="str">
        <f t="shared" si="45"/>
        <v/>
      </c>
      <c r="F468" s="93" t="str">
        <f t="shared" si="46"/>
        <v/>
      </c>
      <c r="G468" s="93" t="str">
        <f t="shared" si="47"/>
        <v/>
      </c>
      <c r="H468" s="112" t="str">
        <f>IF(AND(M468&gt;0,M468&lt;=STATS!$C$22),1,"")</f>
        <v/>
      </c>
      <c r="J468" s="34">
        <v>467</v>
      </c>
      <c r="K468">
        <v>45.444510000000001</v>
      </c>
      <c r="L468">
        <v>-92.126440000000002</v>
      </c>
      <c r="R468" s="17"/>
      <c r="S468" s="17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EZ468" s="109"/>
      <c r="FA468" s="109"/>
      <c r="FB468" s="109"/>
      <c r="FC468" s="109"/>
      <c r="FD468" s="109"/>
    </row>
    <row r="469" spans="2:160">
      <c r="B469" s="93">
        <f t="shared" si="42"/>
        <v>0</v>
      </c>
      <c r="C469" s="93" t="str">
        <f t="shared" si="43"/>
        <v/>
      </c>
      <c r="D469" s="93" t="str">
        <f t="shared" si="44"/>
        <v/>
      </c>
      <c r="E469" s="93" t="str">
        <f t="shared" si="45"/>
        <v/>
      </c>
      <c r="F469" s="93" t="str">
        <f t="shared" si="46"/>
        <v/>
      </c>
      <c r="G469" s="93" t="str">
        <f t="shared" si="47"/>
        <v/>
      </c>
      <c r="H469" s="112" t="str">
        <f>IF(AND(M469&gt;0,M469&lt;=STATS!$C$22),1,"")</f>
        <v/>
      </c>
      <c r="J469" s="34">
        <v>468</v>
      </c>
      <c r="K469">
        <v>45.444209999999998</v>
      </c>
      <c r="L469">
        <v>-92.126429999999999</v>
      </c>
      <c r="R469" s="17"/>
      <c r="S469" s="17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EZ469" s="109"/>
      <c r="FA469" s="109"/>
      <c r="FB469" s="109"/>
      <c r="FC469" s="109"/>
      <c r="FD469" s="109"/>
    </row>
    <row r="470" spans="2:160">
      <c r="B470" s="93">
        <f t="shared" si="42"/>
        <v>0</v>
      </c>
      <c r="C470" s="93" t="str">
        <f t="shared" si="43"/>
        <v/>
      </c>
      <c r="D470" s="93" t="str">
        <f t="shared" si="44"/>
        <v/>
      </c>
      <c r="E470" s="93" t="str">
        <f t="shared" si="45"/>
        <v/>
      </c>
      <c r="F470" s="93" t="str">
        <f t="shared" si="46"/>
        <v/>
      </c>
      <c r="G470" s="93" t="str">
        <f t="shared" si="47"/>
        <v/>
      </c>
      <c r="H470" s="112" t="str">
        <f>IF(AND(M470&gt;0,M470&lt;=STATS!$C$22),1,"")</f>
        <v/>
      </c>
      <c r="J470" s="34">
        <v>469</v>
      </c>
      <c r="K470">
        <v>45.443899999999999</v>
      </c>
      <c r="L470">
        <v>-92.126419999999996</v>
      </c>
      <c r="M470" s="10">
        <v>13</v>
      </c>
      <c r="N470" s="10" t="s">
        <v>152</v>
      </c>
      <c r="O470" s="10" t="s">
        <v>166</v>
      </c>
      <c r="R470" s="17"/>
      <c r="S470" s="17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EZ470" s="109"/>
      <c r="FA470" s="109"/>
      <c r="FB470" s="109"/>
      <c r="FC470" s="109"/>
      <c r="FD470" s="109"/>
    </row>
    <row r="471" spans="2:160">
      <c r="B471" s="93">
        <f t="shared" si="42"/>
        <v>0</v>
      </c>
      <c r="C471" s="93" t="str">
        <f t="shared" si="43"/>
        <v/>
      </c>
      <c r="D471" s="93" t="str">
        <f t="shared" si="44"/>
        <v/>
      </c>
      <c r="E471" s="93">
        <f t="shared" si="45"/>
        <v>0</v>
      </c>
      <c r="F471" s="93">
        <f t="shared" si="46"/>
        <v>0</v>
      </c>
      <c r="G471" s="93" t="str">
        <f t="shared" si="47"/>
        <v/>
      </c>
      <c r="H471" s="112">
        <f>IF(AND(M471&gt;0,M471&lt;=STATS!$C$22),1,"")</f>
        <v>1</v>
      </c>
      <c r="J471" s="34">
        <v>470</v>
      </c>
      <c r="K471">
        <v>45.44359</v>
      </c>
      <c r="L471">
        <v>-92.126410000000007</v>
      </c>
      <c r="M471" s="10">
        <v>3.5</v>
      </c>
      <c r="N471" s="10" t="s">
        <v>152</v>
      </c>
      <c r="O471" s="10" t="s">
        <v>166</v>
      </c>
      <c r="R471" s="17"/>
      <c r="S471" s="17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EZ471" s="109"/>
      <c r="FA471" s="109"/>
      <c r="FB471" s="109"/>
      <c r="FC471" s="109"/>
      <c r="FD471" s="109"/>
    </row>
    <row r="472" spans="2:160">
      <c r="B472" s="93">
        <f t="shared" si="42"/>
        <v>1</v>
      </c>
      <c r="C472" s="93">
        <f t="shared" si="43"/>
        <v>1</v>
      </c>
      <c r="D472" s="93" t="str">
        <f t="shared" si="44"/>
        <v/>
      </c>
      <c r="E472" s="93">
        <f t="shared" si="45"/>
        <v>1</v>
      </c>
      <c r="F472" s="93">
        <f t="shared" si="46"/>
        <v>0</v>
      </c>
      <c r="G472" s="93">
        <f t="shared" si="47"/>
        <v>5</v>
      </c>
      <c r="H472" s="112">
        <f>IF(AND(M472&gt;0,M472&lt;=STATS!$C$22),1,"")</f>
        <v>1</v>
      </c>
      <c r="J472" s="34">
        <v>471</v>
      </c>
      <c r="K472">
        <v>45.442979999999999</v>
      </c>
      <c r="L472">
        <v>-92.126390000000001</v>
      </c>
      <c r="M472" s="10">
        <v>5</v>
      </c>
      <c r="N472" s="10" t="s">
        <v>150</v>
      </c>
      <c r="O472" s="10" t="s">
        <v>166</v>
      </c>
      <c r="R472" s="17">
        <v>1</v>
      </c>
      <c r="S472" s="17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EZ472" s="109"/>
      <c r="FA472" s="109"/>
      <c r="FB472" s="109"/>
      <c r="FC472" s="109"/>
      <c r="FD472" s="109"/>
    </row>
    <row r="473" spans="2:160">
      <c r="B473" s="93">
        <f t="shared" si="42"/>
        <v>0</v>
      </c>
      <c r="C473" s="93" t="str">
        <f t="shared" si="43"/>
        <v/>
      </c>
      <c r="D473" s="93" t="str">
        <f t="shared" si="44"/>
        <v/>
      </c>
      <c r="E473" s="93">
        <f t="shared" si="45"/>
        <v>0</v>
      </c>
      <c r="F473" s="93">
        <f t="shared" si="46"/>
        <v>0</v>
      </c>
      <c r="G473" s="93" t="str">
        <f t="shared" si="47"/>
        <v/>
      </c>
      <c r="H473" s="112">
        <f>IF(AND(M473&gt;0,M473&lt;=STATS!$C$22),1,"")</f>
        <v>1</v>
      </c>
      <c r="J473" s="34">
        <v>472</v>
      </c>
      <c r="K473">
        <v>45.442680000000003</v>
      </c>
      <c r="L473">
        <v>-92.126379999999997</v>
      </c>
      <c r="M473" s="10">
        <v>4</v>
      </c>
      <c r="N473" s="10" t="s">
        <v>151</v>
      </c>
      <c r="O473" s="10" t="s">
        <v>166</v>
      </c>
      <c r="R473" s="17"/>
      <c r="S473" s="17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EZ473" s="109"/>
      <c r="FA473" s="109"/>
      <c r="FB473" s="109"/>
      <c r="FC473" s="109"/>
      <c r="FD473" s="109"/>
    </row>
    <row r="474" spans="2:160">
      <c r="B474" s="93">
        <f t="shared" si="42"/>
        <v>0</v>
      </c>
      <c r="C474" s="93" t="str">
        <f t="shared" si="43"/>
        <v/>
      </c>
      <c r="D474" s="93" t="str">
        <f t="shared" si="44"/>
        <v/>
      </c>
      <c r="E474" s="93">
        <f t="shared" si="45"/>
        <v>0</v>
      </c>
      <c r="F474" s="93">
        <f t="shared" si="46"/>
        <v>0</v>
      </c>
      <c r="G474" s="93" t="str">
        <f t="shared" si="47"/>
        <v/>
      </c>
      <c r="H474" s="112">
        <f>IF(AND(M474&gt;0,M474&lt;=STATS!$C$22),1,"")</f>
        <v>1</v>
      </c>
      <c r="J474" s="34">
        <v>473</v>
      </c>
      <c r="K474">
        <v>45.442369999999997</v>
      </c>
      <c r="L474">
        <v>-92.126360000000005</v>
      </c>
      <c r="M474" s="10">
        <v>4</v>
      </c>
      <c r="N474" s="10" t="s">
        <v>150</v>
      </c>
      <c r="O474" s="10" t="s">
        <v>166</v>
      </c>
      <c r="R474" s="17"/>
      <c r="S474" s="17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EZ474" s="109"/>
      <c r="FA474" s="109"/>
      <c r="FB474" s="109"/>
      <c r="FC474" s="109"/>
      <c r="FD474" s="109"/>
    </row>
    <row r="475" spans="2:160">
      <c r="B475" s="93">
        <f t="shared" si="42"/>
        <v>0</v>
      </c>
      <c r="C475" s="93" t="str">
        <f t="shared" si="43"/>
        <v/>
      </c>
      <c r="D475" s="93" t="str">
        <f t="shared" si="44"/>
        <v/>
      </c>
      <c r="E475" s="93">
        <f t="shared" si="45"/>
        <v>0</v>
      </c>
      <c r="F475" s="93">
        <f t="shared" si="46"/>
        <v>0</v>
      </c>
      <c r="G475" s="93" t="str">
        <f t="shared" si="47"/>
        <v/>
      </c>
      <c r="H475" s="112">
        <f>IF(AND(M475&gt;0,M475&lt;=STATS!$C$22),1,"")</f>
        <v>1</v>
      </c>
      <c r="J475" s="34">
        <v>474</v>
      </c>
      <c r="K475">
        <v>45.45064</v>
      </c>
      <c r="L475">
        <v>-92.126239999999996</v>
      </c>
      <c r="M475" s="10">
        <v>4</v>
      </c>
      <c r="N475" s="10" t="s">
        <v>150</v>
      </c>
      <c r="O475" s="10" t="s">
        <v>166</v>
      </c>
      <c r="R475" s="17"/>
      <c r="S475" s="17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EZ475" s="109"/>
      <c r="FA475" s="109"/>
      <c r="FB475" s="109"/>
      <c r="FC475" s="109"/>
      <c r="FD475" s="109"/>
    </row>
    <row r="476" spans="2:160">
      <c r="B476" s="93">
        <f t="shared" si="42"/>
        <v>0</v>
      </c>
      <c r="C476" s="93" t="str">
        <f t="shared" si="43"/>
        <v/>
      </c>
      <c r="D476" s="93" t="str">
        <f t="shared" si="44"/>
        <v/>
      </c>
      <c r="E476" s="93" t="str">
        <f t="shared" si="45"/>
        <v/>
      </c>
      <c r="F476" s="93" t="str">
        <f t="shared" si="46"/>
        <v/>
      </c>
      <c r="G476" s="93" t="str">
        <f t="shared" si="47"/>
        <v/>
      </c>
      <c r="H476" s="112" t="str">
        <f>IF(AND(M476&gt;0,M476&lt;=STATS!$C$22),1,"")</f>
        <v/>
      </c>
      <c r="J476" s="34">
        <v>475</v>
      </c>
      <c r="K476">
        <v>45.450330000000001</v>
      </c>
      <c r="L476">
        <v>-92.126230000000007</v>
      </c>
      <c r="M476" s="10">
        <v>6.5</v>
      </c>
      <c r="N476" s="10" t="s">
        <v>150</v>
      </c>
      <c r="O476" s="10" t="s">
        <v>166</v>
      </c>
      <c r="R476" s="17"/>
      <c r="S476" s="17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EZ476" s="109"/>
      <c r="FA476" s="109"/>
      <c r="FB476" s="109"/>
      <c r="FC476" s="109"/>
      <c r="FD476" s="109"/>
    </row>
    <row r="477" spans="2:160">
      <c r="B477" s="93">
        <f t="shared" si="42"/>
        <v>0</v>
      </c>
      <c r="C477" s="93" t="str">
        <f t="shared" si="43"/>
        <v/>
      </c>
      <c r="D477" s="93" t="str">
        <f t="shared" si="44"/>
        <v/>
      </c>
      <c r="E477" s="93" t="str">
        <f t="shared" si="45"/>
        <v/>
      </c>
      <c r="F477" s="93" t="str">
        <f t="shared" si="46"/>
        <v/>
      </c>
      <c r="G477" s="93" t="str">
        <f t="shared" si="47"/>
        <v/>
      </c>
      <c r="H477" s="112" t="str">
        <f>IF(AND(M477&gt;0,M477&lt;=STATS!$C$22),1,"")</f>
        <v/>
      </c>
      <c r="J477" s="34">
        <v>476</v>
      </c>
      <c r="K477">
        <v>45.450029999999998</v>
      </c>
      <c r="L477">
        <v>-92.126220000000004</v>
      </c>
      <c r="M477" s="10">
        <v>7</v>
      </c>
      <c r="N477" s="10" t="s">
        <v>150</v>
      </c>
      <c r="O477" s="10" t="s">
        <v>166</v>
      </c>
      <c r="R477" s="17"/>
      <c r="S477" s="17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EZ477" s="109"/>
      <c r="FA477" s="109"/>
      <c r="FB477" s="109"/>
      <c r="FC477" s="109"/>
      <c r="FD477" s="109"/>
    </row>
    <row r="478" spans="2:160">
      <c r="B478" s="93">
        <f t="shared" si="42"/>
        <v>0</v>
      </c>
      <c r="C478" s="93" t="str">
        <f t="shared" si="43"/>
        <v/>
      </c>
      <c r="D478" s="93" t="str">
        <f t="shared" si="44"/>
        <v/>
      </c>
      <c r="E478" s="93" t="str">
        <f t="shared" si="45"/>
        <v/>
      </c>
      <c r="F478" s="93" t="str">
        <f t="shared" si="46"/>
        <v/>
      </c>
      <c r="G478" s="93" t="str">
        <f t="shared" si="47"/>
        <v/>
      </c>
      <c r="H478" s="112" t="str">
        <f>IF(AND(M478&gt;0,M478&lt;=STATS!$C$22),1,"")</f>
        <v/>
      </c>
      <c r="J478" s="34">
        <v>477</v>
      </c>
      <c r="K478">
        <v>45.449719999999999</v>
      </c>
      <c r="L478">
        <v>-92.12621</v>
      </c>
      <c r="M478" s="10">
        <v>7.5</v>
      </c>
      <c r="N478" s="10" t="s">
        <v>150</v>
      </c>
      <c r="O478" s="10" t="s">
        <v>166</v>
      </c>
      <c r="R478" s="17"/>
      <c r="S478" s="17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EZ478" s="109"/>
      <c r="FA478" s="109"/>
      <c r="FB478" s="109"/>
      <c r="FC478" s="109"/>
      <c r="FD478" s="109"/>
    </row>
    <row r="479" spans="2:160">
      <c r="B479" s="93">
        <f t="shared" si="42"/>
        <v>0</v>
      </c>
      <c r="C479" s="93" t="str">
        <f t="shared" si="43"/>
        <v/>
      </c>
      <c r="D479" s="93" t="str">
        <f t="shared" si="44"/>
        <v/>
      </c>
      <c r="E479" s="93" t="str">
        <f t="shared" si="45"/>
        <v/>
      </c>
      <c r="F479" s="93" t="str">
        <f t="shared" si="46"/>
        <v/>
      </c>
      <c r="G479" s="93" t="str">
        <f t="shared" si="47"/>
        <v/>
      </c>
      <c r="H479" s="112" t="str">
        <f>IF(AND(M479&gt;0,M479&lt;=STATS!$C$22),1,"")</f>
        <v/>
      </c>
      <c r="J479" s="34">
        <v>478</v>
      </c>
      <c r="K479">
        <v>45.44941</v>
      </c>
      <c r="L479">
        <v>-92.126189999999994</v>
      </c>
      <c r="M479" s="10">
        <v>9.5</v>
      </c>
      <c r="N479" s="10" t="s">
        <v>150</v>
      </c>
      <c r="O479" s="10" t="s">
        <v>166</v>
      </c>
      <c r="R479" s="17"/>
      <c r="S479" s="17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EZ479" s="109"/>
      <c r="FA479" s="109"/>
      <c r="FB479" s="109"/>
      <c r="FC479" s="109"/>
      <c r="FD479" s="109"/>
    </row>
    <row r="480" spans="2:160">
      <c r="B480" s="93">
        <f t="shared" si="42"/>
        <v>0</v>
      </c>
      <c r="C480" s="93" t="str">
        <f t="shared" si="43"/>
        <v/>
      </c>
      <c r="D480" s="93" t="str">
        <f t="shared" si="44"/>
        <v/>
      </c>
      <c r="E480" s="93" t="str">
        <f t="shared" si="45"/>
        <v/>
      </c>
      <c r="F480" s="93" t="str">
        <f t="shared" si="46"/>
        <v/>
      </c>
      <c r="G480" s="93" t="str">
        <f t="shared" si="47"/>
        <v/>
      </c>
      <c r="H480" s="112" t="str">
        <f>IF(AND(M480&gt;0,M480&lt;=STATS!$C$22),1,"")</f>
        <v/>
      </c>
      <c r="J480" s="34">
        <v>479</v>
      </c>
      <c r="K480">
        <v>45.449109999999997</v>
      </c>
      <c r="L480">
        <v>-92.126180000000005</v>
      </c>
      <c r="M480" s="10">
        <v>10</v>
      </c>
      <c r="N480" s="10" t="s">
        <v>150</v>
      </c>
      <c r="O480" s="10" t="s">
        <v>166</v>
      </c>
      <c r="R480" s="17"/>
      <c r="S480" s="17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EZ480" s="109"/>
      <c r="FA480" s="109"/>
      <c r="FB480" s="109"/>
      <c r="FC480" s="109"/>
      <c r="FD480" s="109"/>
    </row>
    <row r="481" spans="2:160">
      <c r="B481" s="93">
        <f t="shared" si="42"/>
        <v>0</v>
      </c>
      <c r="C481" s="93" t="str">
        <f t="shared" si="43"/>
        <v/>
      </c>
      <c r="D481" s="93" t="str">
        <f t="shared" si="44"/>
        <v/>
      </c>
      <c r="E481" s="93" t="str">
        <f t="shared" si="45"/>
        <v/>
      </c>
      <c r="F481" s="93" t="str">
        <f t="shared" si="46"/>
        <v/>
      </c>
      <c r="G481" s="93" t="str">
        <f t="shared" si="47"/>
        <v/>
      </c>
      <c r="H481" s="112" t="str">
        <f>IF(AND(M481&gt;0,M481&lt;=STATS!$C$22),1,"")</f>
        <v/>
      </c>
      <c r="J481" s="34">
        <v>480</v>
      </c>
      <c r="K481">
        <v>45.448799999999999</v>
      </c>
      <c r="L481">
        <v>-92.126170000000002</v>
      </c>
      <c r="M481" s="10">
        <v>10.5</v>
      </c>
      <c r="N481" s="10" t="s">
        <v>150</v>
      </c>
      <c r="O481" s="10" t="s">
        <v>166</v>
      </c>
      <c r="R481" s="17"/>
      <c r="S481" s="17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EZ481" s="109"/>
      <c r="FA481" s="109"/>
      <c r="FB481" s="109"/>
      <c r="FC481" s="109"/>
      <c r="FD481" s="109"/>
    </row>
    <row r="482" spans="2:160">
      <c r="B482" s="93">
        <f t="shared" si="42"/>
        <v>0</v>
      </c>
      <c r="C482" s="93" t="str">
        <f t="shared" si="43"/>
        <v/>
      </c>
      <c r="D482" s="93" t="str">
        <f t="shared" si="44"/>
        <v/>
      </c>
      <c r="E482" s="93" t="str">
        <f t="shared" si="45"/>
        <v/>
      </c>
      <c r="F482" s="93" t="str">
        <f t="shared" si="46"/>
        <v/>
      </c>
      <c r="G482" s="93" t="str">
        <f t="shared" si="47"/>
        <v/>
      </c>
      <c r="H482" s="112" t="str">
        <f>IF(AND(M482&gt;0,M482&lt;=STATS!$C$22),1,"")</f>
        <v/>
      </c>
      <c r="J482" s="34">
        <v>481</v>
      </c>
      <c r="K482">
        <v>45.448500000000003</v>
      </c>
      <c r="L482">
        <v>-92.126159999999999</v>
      </c>
      <c r="M482" s="10">
        <v>11</v>
      </c>
      <c r="N482" s="10" t="s">
        <v>150</v>
      </c>
      <c r="O482" s="10" t="s">
        <v>166</v>
      </c>
      <c r="R482" s="17"/>
      <c r="S482" s="17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EZ482" s="109"/>
      <c r="FA482" s="109"/>
      <c r="FB482" s="109"/>
      <c r="FC482" s="109"/>
      <c r="FD482" s="109"/>
    </row>
    <row r="483" spans="2:160">
      <c r="B483" s="93">
        <f t="shared" si="42"/>
        <v>0</v>
      </c>
      <c r="C483" s="93" t="str">
        <f t="shared" si="43"/>
        <v/>
      </c>
      <c r="D483" s="93" t="str">
        <f t="shared" si="44"/>
        <v/>
      </c>
      <c r="E483" s="93" t="str">
        <f t="shared" si="45"/>
        <v/>
      </c>
      <c r="F483" s="93" t="str">
        <f t="shared" si="46"/>
        <v/>
      </c>
      <c r="G483" s="93" t="str">
        <f t="shared" si="47"/>
        <v/>
      </c>
      <c r="H483" s="112" t="str">
        <f>IF(AND(M483&gt;0,M483&lt;=STATS!$C$22),1,"")</f>
        <v/>
      </c>
      <c r="J483" s="34">
        <v>482</v>
      </c>
      <c r="K483">
        <v>45.448189999999997</v>
      </c>
      <c r="L483">
        <v>-92.126149999999996</v>
      </c>
      <c r="M483" s="10">
        <v>10.5</v>
      </c>
      <c r="N483" s="10" t="s">
        <v>150</v>
      </c>
      <c r="O483" s="10" t="s">
        <v>166</v>
      </c>
      <c r="R483" s="17"/>
      <c r="S483" s="17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EZ483" s="109"/>
      <c r="FA483" s="109"/>
      <c r="FB483" s="109"/>
      <c r="FC483" s="109"/>
      <c r="FD483" s="109"/>
    </row>
    <row r="484" spans="2:160">
      <c r="B484" s="93">
        <f t="shared" si="42"/>
        <v>0</v>
      </c>
      <c r="C484" s="93" t="str">
        <f t="shared" si="43"/>
        <v/>
      </c>
      <c r="D484" s="93" t="str">
        <f t="shared" si="44"/>
        <v/>
      </c>
      <c r="E484" s="93" t="str">
        <f t="shared" si="45"/>
        <v/>
      </c>
      <c r="F484" s="93" t="str">
        <f t="shared" si="46"/>
        <v/>
      </c>
      <c r="G484" s="93" t="str">
        <f t="shared" si="47"/>
        <v/>
      </c>
      <c r="H484" s="112" t="str">
        <f>IF(AND(M484&gt;0,M484&lt;=STATS!$C$22),1,"")</f>
        <v/>
      </c>
      <c r="J484" s="34">
        <v>483</v>
      </c>
      <c r="K484">
        <v>45.447879999999998</v>
      </c>
      <c r="L484">
        <v>-92.126140000000007</v>
      </c>
      <c r="M484" s="10">
        <v>11</v>
      </c>
      <c r="N484" s="10" t="s">
        <v>150</v>
      </c>
      <c r="O484" s="10" t="s">
        <v>166</v>
      </c>
      <c r="P484" s="123"/>
      <c r="R484" s="17"/>
      <c r="S484" s="17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EZ484" s="109"/>
      <c r="FA484" s="109"/>
      <c r="FB484" s="109"/>
      <c r="FC484" s="109"/>
      <c r="FD484" s="109"/>
    </row>
    <row r="485" spans="2:160">
      <c r="B485" s="93">
        <f t="shared" si="42"/>
        <v>0</v>
      </c>
      <c r="C485" s="93" t="str">
        <f t="shared" si="43"/>
        <v/>
      </c>
      <c r="D485" s="93" t="str">
        <f t="shared" si="44"/>
        <v/>
      </c>
      <c r="E485" s="93" t="str">
        <f t="shared" si="45"/>
        <v/>
      </c>
      <c r="F485" s="93" t="str">
        <f t="shared" si="46"/>
        <v/>
      </c>
      <c r="G485" s="93" t="str">
        <f t="shared" si="47"/>
        <v/>
      </c>
      <c r="H485" s="112" t="str">
        <f>IF(AND(M485&gt;0,M485&lt;=STATS!$C$22),1,"")</f>
        <v/>
      </c>
      <c r="J485" s="34">
        <v>484</v>
      </c>
      <c r="K485">
        <v>45.447580000000002</v>
      </c>
      <c r="L485">
        <v>-92.12612</v>
      </c>
      <c r="M485" s="10">
        <v>8.5</v>
      </c>
      <c r="N485" s="10" t="s">
        <v>152</v>
      </c>
      <c r="O485" s="10" t="s">
        <v>166</v>
      </c>
      <c r="R485" s="17"/>
      <c r="S485" s="17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EZ485" s="109"/>
      <c r="FA485" s="109"/>
      <c r="FB485" s="109"/>
      <c r="FC485" s="109"/>
      <c r="FD485" s="109"/>
    </row>
    <row r="486" spans="2:160">
      <c r="B486" s="93">
        <f t="shared" si="42"/>
        <v>0</v>
      </c>
      <c r="C486" s="93" t="str">
        <f t="shared" si="43"/>
        <v/>
      </c>
      <c r="D486" s="93" t="str">
        <f t="shared" si="44"/>
        <v/>
      </c>
      <c r="E486" s="93" t="str">
        <f t="shared" si="45"/>
        <v/>
      </c>
      <c r="F486" s="93" t="str">
        <f t="shared" si="46"/>
        <v/>
      </c>
      <c r="G486" s="93" t="str">
        <f t="shared" si="47"/>
        <v/>
      </c>
      <c r="H486" s="112" t="str">
        <f>IF(AND(M486&gt;0,M486&lt;=STATS!$C$22),1,"")</f>
        <v/>
      </c>
      <c r="J486" s="34">
        <v>485</v>
      </c>
      <c r="K486">
        <v>45.447270000000003</v>
      </c>
      <c r="L486">
        <v>-92.126109999999997</v>
      </c>
      <c r="M486" s="10">
        <v>15</v>
      </c>
      <c r="N486" s="10" t="s">
        <v>150</v>
      </c>
      <c r="O486" s="10" t="s">
        <v>166</v>
      </c>
      <c r="R486" s="17"/>
      <c r="S486" s="17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EZ486" s="109"/>
      <c r="FA486" s="109"/>
      <c r="FB486" s="109"/>
      <c r="FC486" s="109"/>
      <c r="FD486" s="109"/>
    </row>
    <row r="487" spans="2:160">
      <c r="B487" s="93">
        <f t="shared" si="42"/>
        <v>0</v>
      </c>
      <c r="C487" s="93" t="str">
        <f t="shared" si="43"/>
        <v/>
      </c>
      <c r="D487" s="93" t="str">
        <f t="shared" si="44"/>
        <v/>
      </c>
      <c r="E487" s="93" t="str">
        <f t="shared" si="45"/>
        <v/>
      </c>
      <c r="F487" s="93" t="str">
        <f t="shared" si="46"/>
        <v/>
      </c>
      <c r="G487" s="93" t="str">
        <f t="shared" si="47"/>
        <v/>
      </c>
      <c r="H487" s="112" t="str">
        <f>IF(AND(M487&gt;0,M487&lt;=STATS!$C$22),1,"")</f>
        <v/>
      </c>
      <c r="J487" s="34">
        <v>486</v>
      </c>
      <c r="K487">
        <v>45.44697</v>
      </c>
      <c r="L487">
        <v>-92.126099999999994</v>
      </c>
      <c r="R487" s="17"/>
      <c r="S487" s="17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EZ487" s="109"/>
      <c r="FA487" s="109"/>
      <c r="FB487" s="109"/>
      <c r="FC487" s="109"/>
      <c r="FD487" s="109"/>
    </row>
    <row r="488" spans="2:160">
      <c r="B488" s="93">
        <f t="shared" si="42"/>
        <v>0</v>
      </c>
      <c r="C488" s="93" t="str">
        <f t="shared" si="43"/>
        <v/>
      </c>
      <c r="D488" s="93" t="str">
        <f t="shared" si="44"/>
        <v/>
      </c>
      <c r="E488" s="93" t="str">
        <f t="shared" si="45"/>
        <v/>
      </c>
      <c r="F488" s="93" t="str">
        <f t="shared" si="46"/>
        <v/>
      </c>
      <c r="G488" s="93" t="str">
        <f t="shared" si="47"/>
        <v/>
      </c>
      <c r="H488" s="112" t="str">
        <f>IF(AND(M488&gt;0,M488&lt;=STATS!$C$22),1,"")</f>
        <v/>
      </c>
      <c r="J488" s="34">
        <v>487</v>
      </c>
      <c r="K488">
        <v>45.446660000000001</v>
      </c>
      <c r="L488">
        <v>-92.126090000000005</v>
      </c>
      <c r="R488" s="17"/>
      <c r="S488" s="17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EZ488" s="109"/>
      <c r="FA488" s="109"/>
      <c r="FB488" s="109"/>
      <c r="FC488" s="109"/>
      <c r="FD488" s="109"/>
    </row>
    <row r="489" spans="2:160">
      <c r="B489" s="93">
        <f t="shared" si="42"/>
        <v>0</v>
      </c>
      <c r="C489" s="93" t="str">
        <f t="shared" si="43"/>
        <v/>
      </c>
      <c r="D489" s="93" t="str">
        <f t="shared" si="44"/>
        <v/>
      </c>
      <c r="E489" s="93" t="str">
        <f t="shared" si="45"/>
        <v/>
      </c>
      <c r="F489" s="93" t="str">
        <f t="shared" si="46"/>
        <v/>
      </c>
      <c r="G489" s="93" t="str">
        <f t="shared" si="47"/>
        <v/>
      </c>
      <c r="H489" s="112" t="str">
        <f>IF(AND(M489&gt;0,M489&lt;=STATS!$C$22),1,"")</f>
        <v/>
      </c>
      <c r="J489" s="34">
        <v>488</v>
      </c>
      <c r="K489">
        <v>45.446359999999999</v>
      </c>
      <c r="L489">
        <v>-92.126080000000002</v>
      </c>
      <c r="R489" s="17"/>
      <c r="S489" s="17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EZ489" s="109"/>
      <c r="FA489" s="109"/>
      <c r="FB489" s="109"/>
      <c r="FC489" s="109"/>
      <c r="FD489" s="109"/>
    </row>
    <row r="490" spans="2:160">
      <c r="B490" s="93">
        <f t="shared" si="42"/>
        <v>0</v>
      </c>
      <c r="C490" s="93" t="str">
        <f t="shared" si="43"/>
        <v/>
      </c>
      <c r="D490" s="93" t="str">
        <f t="shared" si="44"/>
        <v/>
      </c>
      <c r="E490" s="93" t="str">
        <f t="shared" si="45"/>
        <v/>
      </c>
      <c r="F490" s="93" t="str">
        <f t="shared" si="46"/>
        <v/>
      </c>
      <c r="G490" s="93" t="str">
        <f t="shared" si="47"/>
        <v/>
      </c>
      <c r="H490" s="112" t="str">
        <f>IF(AND(M490&gt;0,M490&lt;=STATS!$C$22),1,"")</f>
        <v/>
      </c>
      <c r="J490" s="34">
        <v>489</v>
      </c>
      <c r="K490">
        <v>45.44605</v>
      </c>
      <c r="L490">
        <v>-92.126069999999999</v>
      </c>
      <c r="R490" s="17"/>
      <c r="S490" s="17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EZ490" s="109"/>
      <c r="FA490" s="109"/>
      <c r="FB490" s="109"/>
      <c r="FC490" s="109"/>
      <c r="FD490" s="109"/>
    </row>
    <row r="491" spans="2:160">
      <c r="B491" s="93">
        <f t="shared" si="42"/>
        <v>0</v>
      </c>
      <c r="C491" s="93" t="str">
        <f t="shared" si="43"/>
        <v/>
      </c>
      <c r="D491" s="93" t="str">
        <f t="shared" si="44"/>
        <v/>
      </c>
      <c r="E491" s="93" t="str">
        <f t="shared" si="45"/>
        <v/>
      </c>
      <c r="F491" s="93" t="str">
        <f t="shared" si="46"/>
        <v/>
      </c>
      <c r="G491" s="93" t="str">
        <f t="shared" si="47"/>
        <v/>
      </c>
      <c r="H491" s="112" t="str">
        <f>IF(AND(M491&gt;0,M491&lt;=STATS!$C$22),1,"")</f>
        <v/>
      </c>
      <c r="J491" s="34">
        <v>490</v>
      </c>
      <c r="K491">
        <v>45.445740000000001</v>
      </c>
      <c r="L491">
        <v>-92.126059999999995</v>
      </c>
      <c r="R491" s="17"/>
      <c r="S491" s="17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EZ491" s="109"/>
      <c r="FA491" s="109"/>
      <c r="FB491" s="109"/>
      <c r="FC491" s="109"/>
      <c r="FD491" s="109"/>
    </row>
    <row r="492" spans="2:160">
      <c r="B492" s="93">
        <f t="shared" si="42"/>
        <v>0</v>
      </c>
      <c r="C492" s="93" t="str">
        <f t="shared" si="43"/>
        <v/>
      </c>
      <c r="D492" s="93" t="str">
        <f t="shared" si="44"/>
        <v/>
      </c>
      <c r="E492" s="93" t="str">
        <f t="shared" si="45"/>
        <v/>
      </c>
      <c r="F492" s="93" t="str">
        <f t="shared" si="46"/>
        <v/>
      </c>
      <c r="G492" s="93" t="str">
        <f t="shared" si="47"/>
        <v/>
      </c>
      <c r="H492" s="112" t="str">
        <f>IF(AND(M492&gt;0,M492&lt;=STATS!$C$22),1,"")</f>
        <v/>
      </c>
      <c r="J492" s="34">
        <v>491</v>
      </c>
      <c r="K492">
        <v>45.445439999999998</v>
      </c>
      <c r="L492">
        <v>-92.126040000000003</v>
      </c>
      <c r="R492" s="17"/>
      <c r="S492" s="17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EZ492" s="109"/>
      <c r="FA492" s="109"/>
      <c r="FB492" s="109"/>
      <c r="FC492" s="109"/>
      <c r="FD492" s="109"/>
    </row>
    <row r="493" spans="2:160">
      <c r="B493" s="93">
        <f t="shared" si="42"/>
        <v>0</v>
      </c>
      <c r="C493" s="93" t="str">
        <f t="shared" si="43"/>
        <v/>
      </c>
      <c r="D493" s="93" t="str">
        <f t="shared" si="44"/>
        <v/>
      </c>
      <c r="E493" s="93" t="str">
        <f t="shared" si="45"/>
        <v/>
      </c>
      <c r="F493" s="93" t="str">
        <f t="shared" si="46"/>
        <v/>
      </c>
      <c r="G493" s="93" t="str">
        <f t="shared" si="47"/>
        <v/>
      </c>
      <c r="H493" s="112" t="str">
        <f>IF(AND(M493&gt;0,M493&lt;=STATS!$C$22),1,"")</f>
        <v/>
      </c>
      <c r="J493" s="34">
        <v>492</v>
      </c>
      <c r="K493">
        <v>45.445129999999999</v>
      </c>
      <c r="L493">
        <v>-92.12603</v>
      </c>
      <c r="R493" s="17"/>
      <c r="S493" s="17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EZ493" s="109"/>
      <c r="FA493" s="109"/>
      <c r="FB493" s="109"/>
      <c r="FC493" s="109"/>
      <c r="FD493" s="109"/>
    </row>
    <row r="494" spans="2:160">
      <c r="B494" s="93">
        <f t="shared" si="42"/>
        <v>0</v>
      </c>
      <c r="C494" s="93" t="str">
        <f t="shared" si="43"/>
        <v/>
      </c>
      <c r="D494" s="93" t="str">
        <f t="shared" si="44"/>
        <v/>
      </c>
      <c r="E494" s="93" t="str">
        <f t="shared" si="45"/>
        <v/>
      </c>
      <c r="F494" s="93" t="str">
        <f t="shared" si="46"/>
        <v/>
      </c>
      <c r="G494" s="93" t="str">
        <f t="shared" si="47"/>
        <v/>
      </c>
      <c r="H494" s="112" t="str">
        <f>IF(AND(M494&gt;0,M494&lt;=STATS!$C$22),1,"")</f>
        <v/>
      </c>
      <c r="J494" s="34">
        <v>493</v>
      </c>
      <c r="K494">
        <v>45.444830000000003</v>
      </c>
      <c r="L494">
        <v>-92.126019999999997</v>
      </c>
      <c r="R494" s="17"/>
      <c r="S494" s="17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EZ494" s="109"/>
      <c r="FA494" s="109"/>
      <c r="FB494" s="109"/>
      <c r="FC494" s="109"/>
      <c r="FD494" s="109"/>
    </row>
    <row r="495" spans="2:160">
      <c r="B495" s="93">
        <f t="shared" si="42"/>
        <v>0</v>
      </c>
      <c r="C495" s="93" t="str">
        <f t="shared" si="43"/>
        <v/>
      </c>
      <c r="D495" s="93" t="str">
        <f t="shared" si="44"/>
        <v/>
      </c>
      <c r="E495" s="93" t="str">
        <f t="shared" si="45"/>
        <v/>
      </c>
      <c r="F495" s="93" t="str">
        <f t="shared" si="46"/>
        <v/>
      </c>
      <c r="G495" s="93" t="str">
        <f t="shared" si="47"/>
        <v/>
      </c>
      <c r="H495" s="112" t="str">
        <f>IF(AND(M495&gt;0,M495&lt;=STATS!$C$22),1,"")</f>
        <v/>
      </c>
      <c r="J495" s="34">
        <v>494</v>
      </c>
      <c r="K495">
        <v>45.444519999999997</v>
      </c>
      <c r="L495">
        <v>-92.126009999999994</v>
      </c>
      <c r="R495" s="17"/>
      <c r="S495" s="17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EZ495" s="109"/>
      <c r="FA495" s="109"/>
      <c r="FB495" s="109"/>
      <c r="FC495" s="109"/>
      <c r="FD495" s="109"/>
    </row>
    <row r="496" spans="2:160">
      <c r="B496" s="93">
        <f t="shared" si="42"/>
        <v>0</v>
      </c>
      <c r="C496" s="93" t="str">
        <f t="shared" si="43"/>
        <v/>
      </c>
      <c r="D496" s="93" t="str">
        <f t="shared" si="44"/>
        <v/>
      </c>
      <c r="E496" s="93" t="str">
        <f t="shared" si="45"/>
        <v/>
      </c>
      <c r="F496" s="93" t="str">
        <f t="shared" si="46"/>
        <v/>
      </c>
      <c r="G496" s="93" t="str">
        <f t="shared" si="47"/>
        <v/>
      </c>
      <c r="H496" s="112" t="str">
        <f>IF(AND(M496&gt;0,M496&lt;=STATS!$C$22),1,"")</f>
        <v/>
      </c>
      <c r="J496" s="34">
        <v>495</v>
      </c>
      <c r="K496">
        <v>45.444209999999998</v>
      </c>
      <c r="L496">
        <v>-92.126000000000005</v>
      </c>
      <c r="R496" s="17"/>
      <c r="S496" s="17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EZ496" s="109"/>
      <c r="FA496" s="109"/>
      <c r="FB496" s="109"/>
      <c r="FC496" s="109"/>
      <c r="FD496" s="109"/>
    </row>
    <row r="497" spans="2:160">
      <c r="B497" s="93">
        <f t="shared" si="42"/>
        <v>0</v>
      </c>
      <c r="C497" s="93" t="str">
        <f t="shared" si="43"/>
        <v/>
      </c>
      <c r="D497" s="93" t="str">
        <f t="shared" si="44"/>
        <v/>
      </c>
      <c r="E497" s="93" t="str">
        <f t="shared" si="45"/>
        <v/>
      </c>
      <c r="F497" s="93" t="str">
        <f t="shared" si="46"/>
        <v/>
      </c>
      <c r="G497" s="93" t="str">
        <f t="shared" si="47"/>
        <v/>
      </c>
      <c r="H497" s="112" t="str">
        <f>IF(AND(M497&gt;0,M497&lt;=STATS!$C$22),1,"")</f>
        <v/>
      </c>
      <c r="J497" s="34">
        <v>496</v>
      </c>
      <c r="K497">
        <v>45.443910000000002</v>
      </c>
      <c r="L497">
        <v>-92.125990000000002</v>
      </c>
      <c r="M497" s="10">
        <v>15.5</v>
      </c>
      <c r="N497" s="10" t="s">
        <v>152</v>
      </c>
      <c r="O497" s="10" t="s">
        <v>166</v>
      </c>
      <c r="R497" s="17"/>
      <c r="S497" s="17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EZ497" s="109"/>
      <c r="FA497" s="109"/>
      <c r="FB497" s="109"/>
      <c r="FC497" s="109"/>
      <c r="FD497" s="109"/>
    </row>
    <row r="498" spans="2:160">
      <c r="B498" s="93">
        <f t="shared" si="42"/>
        <v>0</v>
      </c>
      <c r="C498" s="93" t="str">
        <f t="shared" si="43"/>
        <v/>
      </c>
      <c r="D498" s="93" t="str">
        <f t="shared" si="44"/>
        <v/>
      </c>
      <c r="E498" s="93">
        <f t="shared" si="45"/>
        <v>0</v>
      </c>
      <c r="F498" s="93">
        <f t="shared" si="46"/>
        <v>0</v>
      </c>
      <c r="G498" s="93" t="str">
        <f t="shared" si="47"/>
        <v/>
      </c>
      <c r="H498" s="112">
        <f>IF(AND(M498&gt;0,M498&lt;=STATS!$C$22),1,"")</f>
        <v>1</v>
      </c>
      <c r="J498" s="34">
        <v>497</v>
      </c>
      <c r="K498">
        <v>45.443600000000004</v>
      </c>
      <c r="L498">
        <v>-92.125979999999998</v>
      </c>
      <c r="M498" s="10">
        <v>5</v>
      </c>
      <c r="N498" s="10" t="s">
        <v>152</v>
      </c>
      <c r="O498" s="10" t="s">
        <v>166</v>
      </c>
      <c r="R498" s="17"/>
      <c r="S498" s="17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EZ498" s="109"/>
      <c r="FA498" s="109"/>
      <c r="FB498" s="109"/>
      <c r="FC498" s="109"/>
      <c r="FD498" s="109"/>
    </row>
    <row r="499" spans="2:160">
      <c r="B499" s="93">
        <f t="shared" si="42"/>
        <v>0</v>
      </c>
      <c r="C499" s="93" t="str">
        <f t="shared" si="43"/>
        <v/>
      </c>
      <c r="D499" s="93" t="str">
        <f t="shared" si="44"/>
        <v/>
      </c>
      <c r="E499" s="93">
        <f t="shared" si="45"/>
        <v>0</v>
      </c>
      <c r="F499" s="93">
        <f t="shared" si="46"/>
        <v>0</v>
      </c>
      <c r="G499" s="93" t="str">
        <f t="shared" si="47"/>
        <v/>
      </c>
      <c r="H499" s="112">
        <f>IF(AND(M499&gt;0,M499&lt;=STATS!$C$22),1,"")</f>
        <v>1</v>
      </c>
      <c r="J499" s="34">
        <v>498</v>
      </c>
      <c r="K499">
        <v>45.442990000000002</v>
      </c>
      <c r="L499">
        <v>-92.125950000000003</v>
      </c>
      <c r="M499" s="10">
        <v>3.5</v>
      </c>
      <c r="N499" s="10" t="s">
        <v>150</v>
      </c>
      <c r="O499" s="10" t="s">
        <v>166</v>
      </c>
      <c r="R499" s="17"/>
      <c r="S499" s="17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EZ499" s="109"/>
      <c r="FA499" s="109"/>
      <c r="FB499" s="109"/>
      <c r="FC499" s="109"/>
      <c r="FD499" s="109"/>
    </row>
    <row r="500" spans="2:160">
      <c r="B500" s="93">
        <f t="shared" si="42"/>
        <v>0</v>
      </c>
      <c r="C500" s="93" t="str">
        <f t="shared" si="43"/>
        <v/>
      </c>
      <c r="D500" s="93" t="str">
        <f t="shared" si="44"/>
        <v/>
      </c>
      <c r="E500" s="93">
        <f t="shared" si="45"/>
        <v>0</v>
      </c>
      <c r="F500" s="93">
        <f t="shared" si="46"/>
        <v>0</v>
      </c>
      <c r="G500" s="93" t="str">
        <f t="shared" si="47"/>
        <v/>
      </c>
      <c r="H500" s="112">
        <f>IF(AND(M500&gt;0,M500&lt;=STATS!$C$22),1,"")</f>
        <v>1</v>
      </c>
      <c r="J500" s="34">
        <v>499</v>
      </c>
      <c r="K500">
        <v>45.442689999999999</v>
      </c>
      <c r="L500">
        <v>-92.12594</v>
      </c>
      <c r="M500" s="10">
        <v>3.5</v>
      </c>
      <c r="N500" s="10" t="s">
        <v>150</v>
      </c>
      <c r="O500" s="10" t="s">
        <v>166</v>
      </c>
      <c r="R500" s="17"/>
      <c r="S500" s="17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EZ500" s="109"/>
      <c r="FA500" s="109"/>
      <c r="FB500" s="109"/>
      <c r="FC500" s="109"/>
      <c r="FD500" s="109"/>
    </row>
    <row r="501" spans="2:160">
      <c r="B501" s="93">
        <f t="shared" si="42"/>
        <v>0</v>
      </c>
      <c r="C501" s="93" t="str">
        <f t="shared" si="43"/>
        <v/>
      </c>
      <c r="D501" s="93" t="str">
        <f t="shared" si="44"/>
        <v/>
      </c>
      <c r="E501" s="93">
        <f t="shared" si="45"/>
        <v>0</v>
      </c>
      <c r="F501" s="93">
        <f t="shared" si="46"/>
        <v>0</v>
      </c>
      <c r="G501" s="93" t="str">
        <f t="shared" si="47"/>
        <v/>
      </c>
      <c r="H501" s="112">
        <f>IF(AND(M501&gt;0,M501&lt;=STATS!$C$22),1,"")</f>
        <v>1</v>
      </c>
      <c r="J501" s="34">
        <v>500</v>
      </c>
      <c r="K501">
        <v>45.450650000000003</v>
      </c>
      <c r="L501">
        <v>-92.125810000000001</v>
      </c>
      <c r="M501" s="10">
        <v>4.5</v>
      </c>
      <c r="N501" s="10" t="s">
        <v>150</v>
      </c>
      <c r="O501" s="10" t="s">
        <v>166</v>
      </c>
      <c r="R501" s="17"/>
      <c r="S501" s="17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EZ501" s="109"/>
      <c r="FA501" s="109"/>
      <c r="FB501" s="109"/>
      <c r="FC501" s="109"/>
      <c r="FD501" s="109"/>
    </row>
    <row r="502" spans="2:160">
      <c r="B502" s="93">
        <f t="shared" si="42"/>
        <v>0</v>
      </c>
      <c r="C502" s="93" t="str">
        <f t="shared" si="43"/>
        <v/>
      </c>
      <c r="D502" s="93" t="str">
        <f t="shared" si="44"/>
        <v/>
      </c>
      <c r="E502" s="93" t="str">
        <f t="shared" si="45"/>
        <v/>
      </c>
      <c r="F502" s="93" t="str">
        <f t="shared" si="46"/>
        <v/>
      </c>
      <c r="G502" s="93" t="str">
        <f t="shared" si="47"/>
        <v/>
      </c>
      <c r="H502" s="112" t="str">
        <f>IF(AND(M502&gt;0,M502&lt;=STATS!$C$22),1,"")</f>
        <v/>
      </c>
      <c r="J502" s="34">
        <v>501</v>
      </c>
      <c r="K502">
        <v>45.450339999999997</v>
      </c>
      <c r="L502">
        <v>-92.125789999999995</v>
      </c>
      <c r="M502" s="10">
        <v>6.5</v>
      </c>
      <c r="N502" s="10" t="s">
        <v>150</v>
      </c>
      <c r="O502" s="10" t="s">
        <v>166</v>
      </c>
      <c r="R502" s="17"/>
      <c r="S502" s="17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EZ502" s="109"/>
      <c r="FA502" s="109"/>
      <c r="FB502" s="109"/>
      <c r="FC502" s="109"/>
      <c r="FD502" s="109"/>
    </row>
    <row r="503" spans="2:160">
      <c r="B503" s="93">
        <f t="shared" si="42"/>
        <v>0</v>
      </c>
      <c r="C503" s="93" t="str">
        <f t="shared" si="43"/>
        <v/>
      </c>
      <c r="D503" s="93" t="str">
        <f t="shared" si="44"/>
        <v/>
      </c>
      <c r="E503" s="93" t="str">
        <f t="shared" si="45"/>
        <v/>
      </c>
      <c r="F503" s="93" t="str">
        <f t="shared" si="46"/>
        <v/>
      </c>
      <c r="G503" s="93" t="str">
        <f t="shared" si="47"/>
        <v/>
      </c>
      <c r="H503" s="112" t="str">
        <f>IF(AND(M503&gt;0,M503&lt;=STATS!$C$22),1,"")</f>
        <v/>
      </c>
      <c r="J503" s="34">
        <v>502</v>
      </c>
      <c r="K503">
        <v>45.450029999999998</v>
      </c>
      <c r="L503">
        <v>-92.125780000000006</v>
      </c>
      <c r="M503" s="10">
        <v>7</v>
      </c>
      <c r="N503" s="10" t="s">
        <v>151</v>
      </c>
      <c r="O503" s="10" t="s">
        <v>166</v>
      </c>
      <c r="R503" s="17"/>
      <c r="S503" s="17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EZ503" s="109"/>
      <c r="FA503" s="109"/>
      <c r="FB503" s="109"/>
      <c r="FC503" s="109"/>
      <c r="FD503" s="109"/>
    </row>
    <row r="504" spans="2:160">
      <c r="B504" s="93">
        <f t="shared" si="42"/>
        <v>0</v>
      </c>
      <c r="C504" s="93" t="str">
        <f t="shared" si="43"/>
        <v/>
      </c>
      <c r="D504" s="93" t="str">
        <f t="shared" si="44"/>
        <v/>
      </c>
      <c r="E504" s="93" t="str">
        <f t="shared" si="45"/>
        <v/>
      </c>
      <c r="F504" s="93" t="str">
        <f t="shared" si="46"/>
        <v/>
      </c>
      <c r="G504" s="93" t="str">
        <f t="shared" si="47"/>
        <v/>
      </c>
      <c r="H504" s="112" t="str">
        <f>IF(AND(M504&gt;0,M504&lt;=STATS!$C$22),1,"")</f>
        <v/>
      </c>
      <c r="J504" s="34">
        <v>503</v>
      </c>
      <c r="K504">
        <v>45.449730000000002</v>
      </c>
      <c r="L504">
        <v>-92.125770000000003</v>
      </c>
      <c r="M504" s="10">
        <v>8</v>
      </c>
      <c r="N504" s="10" t="s">
        <v>150</v>
      </c>
      <c r="O504" s="10" t="s">
        <v>166</v>
      </c>
      <c r="R504" s="17"/>
      <c r="S504" s="17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EZ504" s="109"/>
      <c r="FA504" s="109"/>
      <c r="FB504" s="109"/>
      <c r="FC504" s="109"/>
      <c r="FD504" s="109"/>
    </row>
    <row r="505" spans="2:160">
      <c r="B505" s="93">
        <f t="shared" si="42"/>
        <v>0</v>
      </c>
      <c r="C505" s="93" t="str">
        <f t="shared" si="43"/>
        <v/>
      </c>
      <c r="D505" s="93" t="str">
        <f t="shared" si="44"/>
        <v/>
      </c>
      <c r="E505" s="93" t="str">
        <f t="shared" si="45"/>
        <v/>
      </c>
      <c r="F505" s="93" t="str">
        <f t="shared" si="46"/>
        <v/>
      </c>
      <c r="G505" s="93" t="str">
        <f t="shared" si="47"/>
        <v/>
      </c>
      <c r="H505" s="112" t="str">
        <f>IF(AND(M505&gt;0,M505&lt;=STATS!$C$22),1,"")</f>
        <v/>
      </c>
      <c r="J505" s="34">
        <v>504</v>
      </c>
      <c r="K505">
        <v>45.449420000000003</v>
      </c>
      <c r="L505">
        <v>-92.12576</v>
      </c>
      <c r="M505" s="10">
        <v>9</v>
      </c>
      <c r="N505" s="10" t="s">
        <v>150</v>
      </c>
      <c r="O505" s="10" t="s">
        <v>166</v>
      </c>
      <c r="R505" s="17"/>
      <c r="S505" s="17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EZ505" s="109"/>
      <c r="FA505" s="109"/>
      <c r="FB505" s="109"/>
      <c r="FC505" s="109"/>
      <c r="FD505" s="109"/>
    </row>
    <row r="506" spans="2:160">
      <c r="B506" s="93">
        <f t="shared" si="42"/>
        <v>0</v>
      </c>
      <c r="C506" s="93" t="str">
        <f t="shared" si="43"/>
        <v/>
      </c>
      <c r="D506" s="93" t="str">
        <f t="shared" si="44"/>
        <v/>
      </c>
      <c r="E506" s="93" t="str">
        <f t="shared" si="45"/>
        <v/>
      </c>
      <c r="F506" s="93" t="str">
        <f t="shared" si="46"/>
        <v/>
      </c>
      <c r="G506" s="93" t="str">
        <f t="shared" si="47"/>
        <v/>
      </c>
      <c r="H506" s="112" t="str">
        <f>IF(AND(M506&gt;0,M506&lt;=STATS!$C$22),1,"")</f>
        <v/>
      </c>
      <c r="J506" s="34">
        <v>505</v>
      </c>
      <c r="K506">
        <v>45.449120000000001</v>
      </c>
      <c r="L506">
        <v>-92.125749999999996</v>
      </c>
      <c r="M506" s="10">
        <v>10.5</v>
      </c>
      <c r="N506" s="10" t="s">
        <v>150</v>
      </c>
      <c r="O506" s="10" t="s">
        <v>166</v>
      </c>
      <c r="R506" s="17"/>
      <c r="S506" s="17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EZ506" s="109"/>
      <c r="FA506" s="109"/>
      <c r="FB506" s="109"/>
      <c r="FC506" s="109"/>
      <c r="FD506" s="109"/>
    </row>
    <row r="507" spans="2:160">
      <c r="B507" s="93">
        <f t="shared" si="42"/>
        <v>0</v>
      </c>
      <c r="C507" s="93" t="str">
        <f t="shared" si="43"/>
        <v/>
      </c>
      <c r="D507" s="93" t="str">
        <f t="shared" si="44"/>
        <v/>
      </c>
      <c r="E507" s="93" t="str">
        <f t="shared" si="45"/>
        <v/>
      </c>
      <c r="F507" s="93" t="str">
        <f t="shared" si="46"/>
        <v/>
      </c>
      <c r="G507" s="93" t="str">
        <f t="shared" si="47"/>
        <v/>
      </c>
      <c r="H507" s="112" t="str">
        <f>IF(AND(M507&gt;0,M507&lt;=STATS!$C$22),1,"")</f>
        <v/>
      </c>
      <c r="J507" s="34">
        <v>506</v>
      </c>
      <c r="K507">
        <v>45.448810000000002</v>
      </c>
      <c r="L507">
        <v>-92.125739999999993</v>
      </c>
      <c r="M507" s="10">
        <v>10.5</v>
      </c>
      <c r="N507" s="10" t="s">
        <v>150</v>
      </c>
      <c r="O507" s="10" t="s">
        <v>166</v>
      </c>
      <c r="R507" s="17"/>
      <c r="S507" s="17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EZ507" s="109"/>
      <c r="FA507" s="109"/>
      <c r="FB507" s="109"/>
      <c r="FC507" s="109"/>
      <c r="FD507" s="109"/>
    </row>
    <row r="508" spans="2:160">
      <c r="B508" s="93">
        <f t="shared" si="42"/>
        <v>0</v>
      </c>
      <c r="C508" s="93" t="str">
        <f t="shared" si="43"/>
        <v/>
      </c>
      <c r="D508" s="93" t="str">
        <f t="shared" si="44"/>
        <v/>
      </c>
      <c r="E508" s="93" t="str">
        <f t="shared" si="45"/>
        <v/>
      </c>
      <c r="F508" s="93" t="str">
        <f t="shared" si="46"/>
        <v/>
      </c>
      <c r="G508" s="93" t="str">
        <f t="shared" si="47"/>
        <v/>
      </c>
      <c r="H508" s="112" t="str">
        <f>IF(AND(M508&gt;0,M508&lt;=STATS!$C$22),1,"")</f>
        <v/>
      </c>
      <c r="J508" s="34">
        <v>507</v>
      </c>
      <c r="K508">
        <v>45.448500000000003</v>
      </c>
      <c r="L508">
        <v>-92.125720000000001</v>
      </c>
      <c r="M508" s="10">
        <v>10.5</v>
      </c>
      <c r="N508" s="10" t="s">
        <v>150</v>
      </c>
      <c r="O508" s="10" t="s">
        <v>166</v>
      </c>
      <c r="R508" s="17"/>
      <c r="S508" s="17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EZ508" s="109"/>
      <c r="FA508" s="109"/>
      <c r="FB508" s="109"/>
      <c r="FC508" s="109"/>
      <c r="FD508" s="109"/>
    </row>
    <row r="509" spans="2:160">
      <c r="B509" s="93">
        <f t="shared" si="42"/>
        <v>0</v>
      </c>
      <c r="C509" s="93" t="str">
        <f t="shared" si="43"/>
        <v/>
      </c>
      <c r="D509" s="93" t="str">
        <f t="shared" si="44"/>
        <v/>
      </c>
      <c r="E509" s="93" t="str">
        <f t="shared" si="45"/>
        <v/>
      </c>
      <c r="F509" s="93" t="str">
        <f t="shared" si="46"/>
        <v/>
      </c>
      <c r="G509" s="93" t="str">
        <f t="shared" si="47"/>
        <v/>
      </c>
      <c r="H509" s="112" t="str">
        <f>IF(AND(M509&gt;0,M509&lt;=STATS!$C$22),1,"")</f>
        <v/>
      </c>
      <c r="J509" s="34">
        <v>508</v>
      </c>
      <c r="K509">
        <v>45.4482</v>
      </c>
      <c r="L509">
        <v>-92.125709999999998</v>
      </c>
      <c r="M509" s="10">
        <v>10.5</v>
      </c>
      <c r="N509" s="10" t="s">
        <v>150</v>
      </c>
      <c r="O509" s="10" t="s">
        <v>166</v>
      </c>
      <c r="R509" s="17"/>
      <c r="S509" s="17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EZ509" s="109"/>
      <c r="FA509" s="109"/>
      <c r="FB509" s="109"/>
      <c r="FC509" s="109"/>
      <c r="FD509" s="109"/>
    </row>
    <row r="510" spans="2:160">
      <c r="B510" s="93">
        <f t="shared" si="42"/>
        <v>0</v>
      </c>
      <c r="C510" s="93" t="str">
        <f t="shared" si="43"/>
        <v/>
      </c>
      <c r="D510" s="93" t="str">
        <f t="shared" si="44"/>
        <v/>
      </c>
      <c r="E510" s="93" t="str">
        <f t="shared" si="45"/>
        <v/>
      </c>
      <c r="F510" s="93" t="str">
        <f t="shared" si="46"/>
        <v/>
      </c>
      <c r="G510" s="93" t="str">
        <f t="shared" si="47"/>
        <v/>
      </c>
      <c r="H510" s="112" t="str">
        <f>IF(AND(M510&gt;0,M510&lt;=STATS!$C$22),1,"")</f>
        <v/>
      </c>
      <c r="J510" s="34">
        <v>509</v>
      </c>
      <c r="K510">
        <v>45.447890000000001</v>
      </c>
      <c r="L510">
        <v>-92.125699999999995</v>
      </c>
      <c r="M510" s="10">
        <v>12</v>
      </c>
      <c r="N510" s="10" t="s">
        <v>150</v>
      </c>
      <c r="O510" s="10" t="s">
        <v>166</v>
      </c>
      <c r="R510" s="17"/>
      <c r="S510" s="17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EZ510" s="109"/>
      <c r="FA510" s="109"/>
      <c r="FB510" s="109"/>
      <c r="FC510" s="109"/>
      <c r="FD510" s="109"/>
    </row>
    <row r="511" spans="2:160">
      <c r="B511" s="93">
        <f t="shared" si="42"/>
        <v>0</v>
      </c>
      <c r="C511" s="93" t="str">
        <f t="shared" si="43"/>
        <v/>
      </c>
      <c r="D511" s="93" t="str">
        <f t="shared" si="44"/>
        <v/>
      </c>
      <c r="E511" s="93" t="str">
        <f t="shared" si="45"/>
        <v/>
      </c>
      <c r="F511" s="93" t="str">
        <f t="shared" si="46"/>
        <v/>
      </c>
      <c r="G511" s="93" t="str">
        <f t="shared" si="47"/>
        <v/>
      </c>
      <c r="H511" s="112" t="str">
        <f>IF(AND(M511&gt;0,M511&lt;=STATS!$C$22),1,"")</f>
        <v/>
      </c>
      <c r="J511" s="34">
        <v>510</v>
      </c>
      <c r="K511">
        <v>45.447589999999998</v>
      </c>
      <c r="L511">
        <v>-92.125690000000006</v>
      </c>
      <c r="M511" s="10">
        <v>16</v>
      </c>
      <c r="N511" s="10" t="s">
        <v>150</v>
      </c>
      <c r="O511" s="10" t="s">
        <v>166</v>
      </c>
      <c r="R511" s="17"/>
      <c r="S511" s="17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EZ511" s="109"/>
      <c r="FA511" s="109"/>
      <c r="FB511" s="109"/>
      <c r="FC511" s="109"/>
      <c r="FD511" s="109"/>
    </row>
    <row r="512" spans="2:160">
      <c r="B512" s="93">
        <f t="shared" si="42"/>
        <v>0</v>
      </c>
      <c r="C512" s="93" t="str">
        <f t="shared" si="43"/>
        <v/>
      </c>
      <c r="D512" s="93" t="str">
        <f t="shared" si="44"/>
        <v/>
      </c>
      <c r="E512" s="93" t="str">
        <f t="shared" si="45"/>
        <v/>
      </c>
      <c r="F512" s="93" t="str">
        <f t="shared" si="46"/>
        <v/>
      </c>
      <c r="G512" s="93" t="str">
        <f t="shared" si="47"/>
        <v/>
      </c>
      <c r="H512" s="112" t="str">
        <f>IF(AND(M512&gt;0,M512&lt;=STATS!$C$22),1,"")</f>
        <v/>
      </c>
      <c r="J512" s="34">
        <v>511</v>
      </c>
      <c r="K512">
        <v>45.447279999999999</v>
      </c>
      <c r="L512">
        <v>-92.125680000000003</v>
      </c>
      <c r="R512" s="17"/>
      <c r="S512" s="17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EZ512" s="109"/>
      <c r="FA512" s="109"/>
      <c r="FB512" s="109"/>
      <c r="FC512" s="109"/>
      <c r="FD512" s="109"/>
    </row>
    <row r="513" spans="2:160">
      <c r="B513" s="93">
        <f t="shared" si="42"/>
        <v>0</v>
      </c>
      <c r="C513" s="93" t="str">
        <f t="shared" si="43"/>
        <v/>
      </c>
      <c r="D513" s="93" t="str">
        <f t="shared" si="44"/>
        <v/>
      </c>
      <c r="E513" s="93" t="str">
        <f t="shared" si="45"/>
        <v/>
      </c>
      <c r="F513" s="93" t="str">
        <f t="shared" si="46"/>
        <v/>
      </c>
      <c r="G513" s="93" t="str">
        <f t="shared" si="47"/>
        <v/>
      </c>
      <c r="H513" s="112" t="str">
        <f>IF(AND(M513&gt;0,M513&lt;=STATS!$C$22),1,"")</f>
        <v/>
      </c>
      <c r="J513" s="34">
        <v>512</v>
      </c>
      <c r="K513">
        <v>45.446980000000003</v>
      </c>
      <c r="L513">
        <v>-92.12567</v>
      </c>
      <c r="R513" s="17"/>
      <c r="S513" s="17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EZ513" s="109"/>
      <c r="FA513" s="109"/>
      <c r="FB513" s="109"/>
      <c r="FC513" s="109"/>
      <c r="FD513" s="109"/>
    </row>
    <row r="514" spans="2:160">
      <c r="B514" s="93">
        <f t="shared" ref="B514:B577" si="48">COUNT(R514:EY514,FE514:FM514)</f>
        <v>0</v>
      </c>
      <c r="C514" s="93" t="str">
        <f t="shared" ref="C514:C577" si="49">IF(COUNT(R514:EY514,FE514:FM514)&gt;0,COUNT(R514:EY514,FE514:FM514),"")</f>
        <v/>
      </c>
      <c r="D514" s="93" t="str">
        <f t="shared" ref="D514:D577" si="50">IF(COUNT(T514:BJ514,BL514:BT514,BV514:CB514,CD514:EY514,FE514:FM514)&gt;0,COUNT(T514:BJ514,BL514:BT514,BV514:CB514,CD514:EY514,FE514:FM514),"")</f>
        <v/>
      </c>
      <c r="E514" s="93" t="str">
        <f t="shared" ref="E514:E577" si="51">IF(H514=1,COUNT(R514:EY514,FE514:FM514),"")</f>
        <v/>
      </c>
      <c r="F514" s="93" t="str">
        <f t="shared" ref="F514:F577" si="52">IF(H514=1,COUNT(T514:BJ514,BL514:BT514,BV514:CB514,CD514:EY514,FE514:FM514),"")</f>
        <v/>
      </c>
      <c r="G514" s="93" t="str">
        <f t="shared" ref="G514:G577" si="53">IF($B514&gt;=1,$M514,"")</f>
        <v/>
      </c>
      <c r="H514" s="112" t="str">
        <f>IF(AND(M514&gt;0,M514&lt;=STATS!$C$22),1,"")</f>
        <v/>
      </c>
      <c r="J514" s="34">
        <v>513</v>
      </c>
      <c r="K514">
        <v>45.446669999999997</v>
      </c>
      <c r="L514">
        <v>-92.125659999999996</v>
      </c>
      <c r="R514" s="17"/>
      <c r="S514" s="17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EZ514" s="109"/>
      <c r="FA514" s="109"/>
      <c r="FB514" s="109"/>
      <c r="FC514" s="109"/>
      <c r="FD514" s="109"/>
    </row>
    <row r="515" spans="2:160">
      <c r="B515" s="93">
        <f t="shared" si="48"/>
        <v>0</v>
      </c>
      <c r="C515" s="93" t="str">
        <f t="shared" si="49"/>
        <v/>
      </c>
      <c r="D515" s="93" t="str">
        <f t="shared" si="50"/>
        <v/>
      </c>
      <c r="E515" s="93" t="str">
        <f t="shared" si="51"/>
        <v/>
      </c>
      <c r="F515" s="93" t="str">
        <f t="shared" si="52"/>
        <v/>
      </c>
      <c r="G515" s="93" t="str">
        <f t="shared" si="53"/>
        <v/>
      </c>
      <c r="H515" s="112" t="str">
        <f>IF(AND(M515&gt;0,M515&lt;=STATS!$C$22),1,"")</f>
        <v/>
      </c>
      <c r="J515" s="34">
        <v>514</v>
      </c>
      <c r="K515">
        <v>45.446359999999999</v>
      </c>
      <c r="L515">
        <v>-92.125640000000004</v>
      </c>
      <c r="R515" s="17"/>
      <c r="S515" s="17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EZ515" s="109"/>
      <c r="FA515" s="109"/>
      <c r="FB515" s="109"/>
      <c r="FC515" s="109"/>
      <c r="FD515" s="109"/>
    </row>
    <row r="516" spans="2:160">
      <c r="B516" s="93">
        <f t="shared" si="48"/>
        <v>0</v>
      </c>
      <c r="C516" s="93" t="str">
        <f t="shared" si="49"/>
        <v/>
      </c>
      <c r="D516" s="93" t="str">
        <f t="shared" si="50"/>
        <v/>
      </c>
      <c r="E516" s="93" t="str">
        <f t="shared" si="51"/>
        <v/>
      </c>
      <c r="F516" s="93" t="str">
        <f t="shared" si="52"/>
        <v/>
      </c>
      <c r="G516" s="93" t="str">
        <f t="shared" si="53"/>
        <v/>
      </c>
      <c r="H516" s="112" t="str">
        <f>IF(AND(M516&gt;0,M516&lt;=STATS!$C$22),1,"")</f>
        <v/>
      </c>
      <c r="J516" s="34">
        <v>515</v>
      </c>
      <c r="K516">
        <v>45.446060000000003</v>
      </c>
      <c r="L516">
        <v>-92.125630000000001</v>
      </c>
      <c r="R516" s="17"/>
      <c r="S516" s="17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EZ516" s="109"/>
      <c r="FA516" s="109"/>
      <c r="FB516" s="109"/>
      <c r="FC516" s="109"/>
      <c r="FD516" s="109"/>
    </row>
    <row r="517" spans="2:160">
      <c r="B517" s="93">
        <f t="shared" si="48"/>
        <v>0</v>
      </c>
      <c r="C517" s="93" t="str">
        <f t="shared" si="49"/>
        <v/>
      </c>
      <c r="D517" s="93" t="str">
        <f t="shared" si="50"/>
        <v/>
      </c>
      <c r="E517" s="93" t="str">
        <f t="shared" si="51"/>
        <v/>
      </c>
      <c r="F517" s="93" t="str">
        <f t="shared" si="52"/>
        <v/>
      </c>
      <c r="G517" s="93" t="str">
        <f t="shared" si="53"/>
        <v/>
      </c>
      <c r="H517" s="112" t="str">
        <f>IF(AND(M517&gt;0,M517&lt;=STATS!$C$22),1,"")</f>
        <v/>
      </c>
      <c r="J517" s="34">
        <v>516</v>
      </c>
      <c r="K517">
        <v>45.445749999999997</v>
      </c>
      <c r="L517">
        <v>-92.125619999999998</v>
      </c>
      <c r="R517" s="17"/>
      <c r="S517" s="17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EZ517" s="109"/>
      <c r="FA517" s="109"/>
      <c r="FB517" s="109"/>
      <c r="FC517" s="109"/>
      <c r="FD517" s="109"/>
    </row>
    <row r="518" spans="2:160">
      <c r="B518" s="93">
        <f t="shared" si="48"/>
        <v>0</v>
      </c>
      <c r="C518" s="93" t="str">
        <f t="shared" si="49"/>
        <v/>
      </c>
      <c r="D518" s="93" t="str">
        <f t="shared" si="50"/>
        <v/>
      </c>
      <c r="E518" s="93" t="str">
        <f t="shared" si="51"/>
        <v/>
      </c>
      <c r="F518" s="93" t="str">
        <f t="shared" si="52"/>
        <v/>
      </c>
      <c r="G518" s="93" t="str">
        <f t="shared" si="53"/>
        <v/>
      </c>
      <c r="H518" s="112" t="str">
        <f>IF(AND(M518&gt;0,M518&lt;=STATS!$C$22),1,"")</f>
        <v/>
      </c>
      <c r="J518" s="34">
        <v>517</v>
      </c>
      <c r="K518">
        <v>45.445450000000001</v>
      </c>
      <c r="L518">
        <v>-92.125609999999995</v>
      </c>
      <c r="R518" s="17"/>
      <c r="S518" s="17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EZ518" s="109"/>
      <c r="FA518" s="109"/>
      <c r="FB518" s="109"/>
      <c r="FC518" s="109"/>
      <c r="FD518" s="109"/>
    </row>
    <row r="519" spans="2:160">
      <c r="B519" s="93">
        <f t="shared" si="48"/>
        <v>0</v>
      </c>
      <c r="C519" s="93" t="str">
        <f t="shared" si="49"/>
        <v/>
      </c>
      <c r="D519" s="93" t="str">
        <f t="shared" si="50"/>
        <v/>
      </c>
      <c r="E519" s="93" t="str">
        <f t="shared" si="51"/>
        <v/>
      </c>
      <c r="F519" s="93" t="str">
        <f t="shared" si="52"/>
        <v/>
      </c>
      <c r="G519" s="93" t="str">
        <f t="shared" si="53"/>
        <v/>
      </c>
      <c r="H519" s="112" t="str">
        <f>IF(AND(M519&gt;0,M519&lt;=STATS!$C$22),1,"")</f>
        <v/>
      </c>
      <c r="J519" s="34">
        <v>518</v>
      </c>
      <c r="K519">
        <v>45.445140000000002</v>
      </c>
      <c r="L519">
        <v>-92.125600000000006</v>
      </c>
      <c r="R519" s="17"/>
      <c r="S519" s="17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EZ519" s="109"/>
      <c r="FA519" s="109"/>
      <c r="FB519" s="109"/>
      <c r="FC519" s="109"/>
      <c r="FD519" s="109"/>
    </row>
    <row r="520" spans="2:160">
      <c r="B520" s="93">
        <f t="shared" si="48"/>
        <v>0</v>
      </c>
      <c r="C520" s="93" t="str">
        <f t="shared" si="49"/>
        <v/>
      </c>
      <c r="D520" s="93" t="str">
        <f t="shared" si="50"/>
        <v/>
      </c>
      <c r="E520" s="93" t="str">
        <f t="shared" si="51"/>
        <v/>
      </c>
      <c r="F520" s="93" t="str">
        <f t="shared" si="52"/>
        <v/>
      </c>
      <c r="G520" s="93" t="str">
        <f t="shared" si="53"/>
        <v/>
      </c>
      <c r="H520" s="112" t="str">
        <f>IF(AND(M520&gt;0,M520&lt;=STATS!$C$22),1,"")</f>
        <v/>
      </c>
      <c r="J520" s="34">
        <v>519</v>
      </c>
      <c r="K520">
        <v>45.444830000000003</v>
      </c>
      <c r="L520">
        <v>-92.125590000000003</v>
      </c>
      <c r="R520" s="17"/>
      <c r="S520" s="17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EZ520" s="109"/>
      <c r="FA520" s="109"/>
      <c r="FB520" s="109"/>
      <c r="FC520" s="109"/>
      <c r="FD520" s="109"/>
    </row>
    <row r="521" spans="2:160">
      <c r="B521" s="93">
        <f t="shared" si="48"/>
        <v>0</v>
      </c>
      <c r="C521" s="93" t="str">
        <f t="shared" si="49"/>
        <v/>
      </c>
      <c r="D521" s="93" t="str">
        <f t="shared" si="50"/>
        <v/>
      </c>
      <c r="E521" s="93" t="str">
        <f t="shared" si="51"/>
        <v/>
      </c>
      <c r="F521" s="93" t="str">
        <f t="shared" si="52"/>
        <v/>
      </c>
      <c r="G521" s="93" t="str">
        <f t="shared" si="53"/>
        <v/>
      </c>
      <c r="H521" s="112" t="str">
        <f>IF(AND(M521&gt;0,M521&lt;=STATS!$C$22),1,"")</f>
        <v/>
      </c>
      <c r="J521" s="34">
        <v>520</v>
      </c>
      <c r="K521">
        <v>45.44453</v>
      </c>
      <c r="L521">
        <v>-92.125579999999999</v>
      </c>
      <c r="R521" s="17"/>
      <c r="S521" s="17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EZ521" s="109"/>
      <c r="FA521" s="109"/>
      <c r="FB521" s="109"/>
      <c r="FC521" s="109"/>
      <c r="FD521" s="109"/>
    </row>
    <row r="522" spans="2:160">
      <c r="B522" s="93">
        <f t="shared" si="48"/>
        <v>0</v>
      </c>
      <c r="C522" s="93" t="str">
        <f t="shared" si="49"/>
        <v/>
      </c>
      <c r="D522" s="93" t="str">
        <f t="shared" si="50"/>
        <v/>
      </c>
      <c r="E522" s="93" t="str">
        <f t="shared" si="51"/>
        <v/>
      </c>
      <c r="F522" s="93" t="str">
        <f t="shared" si="52"/>
        <v/>
      </c>
      <c r="G522" s="93" t="str">
        <f t="shared" si="53"/>
        <v/>
      </c>
      <c r="H522" s="112" t="str">
        <f>IF(AND(M522&gt;0,M522&lt;=STATS!$C$22),1,"")</f>
        <v/>
      </c>
      <c r="J522" s="34">
        <v>521</v>
      </c>
      <c r="K522">
        <v>45.444220000000001</v>
      </c>
      <c r="L522">
        <v>-92.125559999999993</v>
      </c>
      <c r="R522" s="17"/>
      <c r="S522" s="17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EZ522" s="109"/>
      <c r="FA522" s="109"/>
      <c r="FB522" s="109"/>
      <c r="FC522" s="109"/>
      <c r="FD522" s="109"/>
    </row>
    <row r="523" spans="2:160">
      <c r="B523" s="93">
        <f t="shared" si="48"/>
        <v>0</v>
      </c>
      <c r="C523" s="93" t="str">
        <f t="shared" si="49"/>
        <v/>
      </c>
      <c r="D523" s="93" t="str">
        <f t="shared" si="50"/>
        <v/>
      </c>
      <c r="E523" s="93" t="str">
        <f t="shared" si="51"/>
        <v/>
      </c>
      <c r="F523" s="93" t="str">
        <f t="shared" si="52"/>
        <v/>
      </c>
      <c r="G523" s="93" t="str">
        <f t="shared" si="53"/>
        <v/>
      </c>
      <c r="H523" s="112" t="str">
        <f>IF(AND(M523&gt;0,M523&lt;=STATS!$C$22),1,"")</f>
        <v/>
      </c>
      <c r="J523" s="34">
        <v>522</v>
      </c>
      <c r="K523">
        <v>45.443919999999999</v>
      </c>
      <c r="L523">
        <v>-92.125550000000004</v>
      </c>
      <c r="R523" s="17"/>
      <c r="S523" s="17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EZ523" s="109"/>
      <c r="FA523" s="109"/>
      <c r="FB523" s="109"/>
      <c r="FC523" s="109"/>
      <c r="FD523" s="109"/>
    </row>
    <row r="524" spans="2:160">
      <c r="B524" s="93">
        <f t="shared" si="48"/>
        <v>0</v>
      </c>
      <c r="C524" s="93" t="str">
        <f t="shared" si="49"/>
        <v/>
      </c>
      <c r="D524" s="93" t="str">
        <f t="shared" si="50"/>
        <v/>
      </c>
      <c r="E524" s="93" t="str">
        <f t="shared" si="51"/>
        <v/>
      </c>
      <c r="F524" s="93" t="str">
        <f t="shared" si="52"/>
        <v/>
      </c>
      <c r="G524" s="93" t="str">
        <f t="shared" si="53"/>
        <v/>
      </c>
      <c r="H524" s="112" t="str">
        <f>IF(AND(M524&gt;0,M524&lt;=STATS!$C$22),1,"")</f>
        <v/>
      </c>
      <c r="J524" s="34">
        <v>523</v>
      </c>
      <c r="K524">
        <v>45.44361</v>
      </c>
      <c r="L524">
        <v>-92.125540000000001</v>
      </c>
      <c r="M524" s="10">
        <v>6</v>
      </c>
      <c r="N524" s="10" t="s">
        <v>152</v>
      </c>
      <c r="O524" s="10" t="s">
        <v>166</v>
      </c>
      <c r="R524" s="17"/>
      <c r="S524" s="17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EZ524" s="109"/>
      <c r="FA524" s="109"/>
      <c r="FB524" s="109"/>
      <c r="FC524" s="109"/>
      <c r="FD524" s="109"/>
    </row>
    <row r="525" spans="2:160">
      <c r="B525" s="93">
        <f t="shared" si="48"/>
        <v>0</v>
      </c>
      <c r="C525" s="93" t="str">
        <f t="shared" si="49"/>
        <v/>
      </c>
      <c r="D525" s="93" t="str">
        <f t="shared" si="50"/>
        <v/>
      </c>
      <c r="E525" s="93">
        <f t="shared" si="51"/>
        <v>0</v>
      </c>
      <c r="F525" s="93">
        <f t="shared" si="52"/>
        <v>0</v>
      </c>
      <c r="G525" s="93" t="str">
        <f t="shared" si="53"/>
        <v/>
      </c>
      <c r="H525" s="112">
        <f>IF(AND(M525&gt;0,M525&lt;=STATS!$C$22),1,"")</f>
        <v>1</v>
      </c>
      <c r="J525" s="34">
        <v>524</v>
      </c>
      <c r="K525">
        <v>45.450650000000003</v>
      </c>
      <c r="L525">
        <v>-92.125370000000004</v>
      </c>
      <c r="M525" s="10">
        <v>4.5</v>
      </c>
      <c r="N525" s="10" t="s">
        <v>150</v>
      </c>
      <c r="O525" s="10" t="s">
        <v>166</v>
      </c>
      <c r="R525" s="17"/>
      <c r="S525" s="17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EZ525" s="109"/>
      <c r="FA525" s="109"/>
      <c r="FB525" s="109"/>
      <c r="FC525" s="109"/>
      <c r="FD525" s="109"/>
    </row>
    <row r="526" spans="2:160">
      <c r="B526" s="93">
        <f t="shared" si="48"/>
        <v>0</v>
      </c>
      <c r="C526" s="93" t="str">
        <f t="shared" si="49"/>
        <v/>
      </c>
      <c r="D526" s="93" t="str">
        <f t="shared" si="50"/>
        <v/>
      </c>
      <c r="E526" s="93" t="str">
        <f t="shared" si="51"/>
        <v/>
      </c>
      <c r="F526" s="93" t="str">
        <f t="shared" si="52"/>
        <v/>
      </c>
      <c r="G526" s="93" t="str">
        <f t="shared" si="53"/>
        <v/>
      </c>
      <c r="H526" s="112" t="str">
        <f>IF(AND(M526&gt;0,M526&lt;=STATS!$C$22),1,"")</f>
        <v/>
      </c>
      <c r="J526" s="34">
        <v>525</v>
      </c>
      <c r="K526">
        <v>45.45035</v>
      </c>
      <c r="L526">
        <v>-92.125360000000001</v>
      </c>
      <c r="M526" s="10">
        <v>6</v>
      </c>
      <c r="N526" s="10" t="s">
        <v>150</v>
      </c>
      <c r="O526" s="10" t="s">
        <v>166</v>
      </c>
      <c r="R526" s="17"/>
      <c r="S526" s="17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EZ526" s="109"/>
      <c r="FA526" s="109"/>
      <c r="FB526" s="109"/>
      <c r="FC526" s="109"/>
      <c r="FD526" s="109"/>
    </row>
    <row r="527" spans="2:160">
      <c r="B527" s="93">
        <f t="shared" si="48"/>
        <v>0</v>
      </c>
      <c r="C527" s="93" t="str">
        <f t="shared" si="49"/>
        <v/>
      </c>
      <c r="D527" s="93" t="str">
        <f t="shared" si="50"/>
        <v/>
      </c>
      <c r="E527" s="93" t="str">
        <f t="shared" si="51"/>
        <v/>
      </c>
      <c r="F527" s="93" t="str">
        <f t="shared" si="52"/>
        <v/>
      </c>
      <c r="G527" s="93" t="str">
        <f t="shared" si="53"/>
        <v/>
      </c>
      <c r="H527" s="112" t="str">
        <f>IF(AND(M527&gt;0,M527&lt;=STATS!$C$22),1,"")</f>
        <v/>
      </c>
      <c r="J527" s="34">
        <v>526</v>
      </c>
      <c r="K527">
        <v>45.450040000000001</v>
      </c>
      <c r="L527">
        <v>-92.125349999999997</v>
      </c>
      <c r="M527" s="10">
        <v>7.5</v>
      </c>
      <c r="N527" s="10" t="s">
        <v>150</v>
      </c>
      <c r="O527" s="10" t="s">
        <v>166</v>
      </c>
      <c r="R527" s="17"/>
      <c r="S527" s="17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EZ527" s="109"/>
      <c r="FA527" s="109"/>
      <c r="FB527" s="109"/>
      <c r="FC527" s="109"/>
      <c r="FD527" s="109"/>
    </row>
    <row r="528" spans="2:160">
      <c r="B528" s="93">
        <f t="shared" si="48"/>
        <v>0</v>
      </c>
      <c r="C528" s="93" t="str">
        <f t="shared" si="49"/>
        <v/>
      </c>
      <c r="D528" s="93" t="str">
        <f t="shared" si="50"/>
        <v/>
      </c>
      <c r="E528" s="93" t="str">
        <f t="shared" si="51"/>
        <v/>
      </c>
      <c r="F528" s="93" t="str">
        <f t="shared" si="52"/>
        <v/>
      </c>
      <c r="G528" s="93" t="str">
        <f t="shared" si="53"/>
        <v/>
      </c>
      <c r="H528" s="112" t="str">
        <f>IF(AND(M528&gt;0,M528&lt;=STATS!$C$22),1,"")</f>
        <v/>
      </c>
      <c r="J528" s="34">
        <v>527</v>
      </c>
      <c r="K528">
        <v>45.449739999999998</v>
      </c>
      <c r="L528">
        <v>-92.125339999999994</v>
      </c>
      <c r="M528" s="10">
        <v>8</v>
      </c>
      <c r="N528" s="10" t="s">
        <v>150</v>
      </c>
      <c r="O528" s="10" t="s">
        <v>166</v>
      </c>
      <c r="R528" s="17"/>
      <c r="S528" s="17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EZ528" s="109"/>
      <c r="FA528" s="109"/>
      <c r="FB528" s="109"/>
      <c r="FC528" s="109"/>
      <c r="FD528" s="109"/>
    </row>
    <row r="529" spans="2:160">
      <c r="B529" s="93">
        <f t="shared" si="48"/>
        <v>0</v>
      </c>
      <c r="C529" s="93" t="str">
        <f t="shared" si="49"/>
        <v/>
      </c>
      <c r="D529" s="93" t="str">
        <f t="shared" si="50"/>
        <v/>
      </c>
      <c r="E529" s="93" t="str">
        <f t="shared" si="51"/>
        <v/>
      </c>
      <c r="F529" s="93" t="str">
        <f t="shared" si="52"/>
        <v/>
      </c>
      <c r="G529" s="93" t="str">
        <f t="shared" si="53"/>
        <v/>
      </c>
      <c r="H529" s="112" t="str">
        <f>IF(AND(M529&gt;0,M529&lt;=STATS!$C$22),1,"")</f>
        <v/>
      </c>
      <c r="J529" s="34">
        <v>528</v>
      </c>
      <c r="K529">
        <v>45.44943</v>
      </c>
      <c r="L529">
        <v>-92.125320000000002</v>
      </c>
      <c r="M529" s="10">
        <v>9</v>
      </c>
      <c r="N529" s="10" t="s">
        <v>150</v>
      </c>
      <c r="O529" s="10" t="s">
        <v>166</v>
      </c>
      <c r="R529" s="17"/>
      <c r="S529" s="17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EZ529" s="109"/>
      <c r="FA529" s="109"/>
      <c r="FB529" s="109"/>
      <c r="FC529" s="109"/>
      <c r="FD529" s="109"/>
    </row>
    <row r="530" spans="2:160">
      <c r="B530" s="93">
        <f t="shared" si="48"/>
        <v>0</v>
      </c>
      <c r="C530" s="93" t="str">
        <f t="shared" si="49"/>
        <v/>
      </c>
      <c r="D530" s="93" t="str">
        <f t="shared" si="50"/>
        <v/>
      </c>
      <c r="E530" s="93" t="str">
        <f t="shared" si="51"/>
        <v/>
      </c>
      <c r="F530" s="93" t="str">
        <f t="shared" si="52"/>
        <v/>
      </c>
      <c r="G530" s="93" t="str">
        <f t="shared" si="53"/>
        <v/>
      </c>
      <c r="H530" s="112" t="str">
        <f>IF(AND(M530&gt;0,M530&lt;=STATS!$C$22),1,"")</f>
        <v/>
      </c>
      <c r="J530" s="34">
        <v>529</v>
      </c>
      <c r="K530">
        <v>45.449120000000001</v>
      </c>
      <c r="L530">
        <v>-92.125309999999999</v>
      </c>
      <c r="M530" s="10">
        <v>10</v>
      </c>
      <c r="N530" s="10" t="s">
        <v>150</v>
      </c>
      <c r="O530" s="10" t="s">
        <v>166</v>
      </c>
      <c r="R530" s="17"/>
      <c r="S530" s="17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EZ530" s="109"/>
      <c r="FA530" s="109"/>
      <c r="FB530" s="109"/>
      <c r="FC530" s="109"/>
      <c r="FD530" s="109"/>
    </row>
    <row r="531" spans="2:160">
      <c r="B531" s="93">
        <f t="shared" si="48"/>
        <v>0</v>
      </c>
      <c r="C531" s="93" t="str">
        <f t="shared" si="49"/>
        <v/>
      </c>
      <c r="D531" s="93" t="str">
        <f t="shared" si="50"/>
        <v/>
      </c>
      <c r="E531" s="93" t="str">
        <f t="shared" si="51"/>
        <v/>
      </c>
      <c r="F531" s="93" t="str">
        <f t="shared" si="52"/>
        <v/>
      </c>
      <c r="G531" s="93" t="str">
        <f t="shared" si="53"/>
        <v/>
      </c>
      <c r="H531" s="112" t="str">
        <f>IF(AND(M531&gt;0,M531&lt;=STATS!$C$22),1,"")</f>
        <v/>
      </c>
      <c r="J531" s="34">
        <v>530</v>
      </c>
      <c r="K531">
        <v>45.448819999999998</v>
      </c>
      <c r="L531">
        <v>-92.125299999999996</v>
      </c>
      <c r="M531" s="10">
        <v>10</v>
      </c>
      <c r="N531" s="10" t="s">
        <v>150</v>
      </c>
      <c r="O531" s="10" t="s">
        <v>166</v>
      </c>
      <c r="R531" s="17"/>
      <c r="S531" s="17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EZ531" s="109"/>
      <c r="FA531" s="109"/>
      <c r="FB531" s="109"/>
      <c r="FC531" s="109"/>
      <c r="FD531" s="109"/>
    </row>
    <row r="532" spans="2:160">
      <c r="B532" s="93">
        <f t="shared" si="48"/>
        <v>0</v>
      </c>
      <c r="C532" s="93" t="str">
        <f t="shared" si="49"/>
        <v/>
      </c>
      <c r="D532" s="93" t="str">
        <f t="shared" si="50"/>
        <v/>
      </c>
      <c r="E532" s="93" t="str">
        <f t="shared" si="51"/>
        <v/>
      </c>
      <c r="F532" s="93" t="str">
        <f t="shared" si="52"/>
        <v/>
      </c>
      <c r="G532" s="93" t="str">
        <f t="shared" si="53"/>
        <v/>
      </c>
      <c r="H532" s="112" t="str">
        <f>IF(AND(M532&gt;0,M532&lt;=STATS!$C$22),1,"")</f>
        <v/>
      </c>
      <c r="J532" s="34">
        <v>531</v>
      </c>
      <c r="K532">
        <v>45.448509999999999</v>
      </c>
      <c r="L532">
        <v>-92.125290000000007</v>
      </c>
      <c r="M532" s="10">
        <v>9.5</v>
      </c>
      <c r="N532" s="10" t="s">
        <v>150</v>
      </c>
      <c r="O532" s="10" t="s">
        <v>166</v>
      </c>
      <c r="R532" s="17"/>
      <c r="S532" s="17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EZ532" s="109"/>
      <c r="FA532" s="109"/>
      <c r="FB532" s="109"/>
      <c r="FC532" s="109"/>
      <c r="FD532" s="109"/>
    </row>
    <row r="533" spans="2:160">
      <c r="B533" s="93">
        <f t="shared" si="48"/>
        <v>0</v>
      </c>
      <c r="C533" s="93" t="str">
        <f t="shared" si="49"/>
        <v/>
      </c>
      <c r="D533" s="93" t="str">
        <f t="shared" si="50"/>
        <v/>
      </c>
      <c r="E533" s="93" t="str">
        <f t="shared" si="51"/>
        <v/>
      </c>
      <c r="F533" s="93" t="str">
        <f t="shared" si="52"/>
        <v/>
      </c>
      <c r="G533" s="93" t="str">
        <f t="shared" si="53"/>
        <v/>
      </c>
      <c r="H533" s="112" t="str">
        <f>IF(AND(M533&gt;0,M533&lt;=STATS!$C$22),1,"")</f>
        <v/>
      </c>
      <c r="J533" s="34">
        <v>532</v>
      </c>
      <c r="K533">
        <v>45.448210000000003</v>
      </c>
      <c r="L533">
        <v>-92.125280000000004</v>
      </c>
      <c r="M533" s="10">
        <v>10</v>
      </c>
      <c r="N533" s="10" t="s">
        <v>150</v>
      </c>
      <c r="O533" s="10" t="s">
        <v>166</v>
      </c>
      <c r="R533" s="17"/>
      <c r="S533" s="17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EZ533" s="109"/>
      <c r="FA533" s="109"/>
      <c r="FB533" s="109"/>
      <c r="FC533" s="109"/>
      <c r="FD533" s="109"/>
    </row>
    <row r="534" spans="2:160">
      <c r="B534" s="93">
        <f t="shared" si="48"/>
        <v>0</v>
      </c>
      <c r="C534" s="93" t="str">
        <f t="shared" si="49"/>
        <v/>
      </c>
      <c r="D534" s="93" t="str">
        <f t="shared" si="50"/>
        <v/>
      </c>
      <c r="E534" s="93" t="str">
        <f t="shared" si="51"/>
        <v/>
      </c>
      <c r="F534" s="93" t="str">
        <f t="shared" si="52"/>
        <v/>
      </c>
      <c r="G534" s="93" t="str">
        <f t="shared" si="53"/>
        <v/>
      </c>
      <c r="H534" s="112" t="str">
        <f>IF(AND(M534&gt;0,M534&lt;=STATS!$C$22),1,"")</f>
        <v/>
      </c>
      <c r="J534" s="34">
        <v>533</v>
      </c>
      <c r="K534">
        <v>45.447899999999997</v>
      </c>
      <c r="L534">
        <v>-92.12527</v>
      </c>
      <c r="M534" s="10">
        <v>12.5</v>
      </c>
      <c r="N534" s="10" t="s">
        <v>150</v>
      </c>
      <c r="O534" s="10" t="s">
        <v>166</v>
      </c>
      <c r="R534" s="17"/>
      <c r="S534" s="17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EZ534" s="109"/>
      <c r="FA534" s="109"/>
      <c r="FB534" s="109"/>
      <c r="FC534" s="109"/>
      <c r="FD534" s="109"/>
    </row>
    <row r="535" spans="2:160">
      <c r="B535" s="93">
        <f t="shared" si="48"/>
        <v>0</v>
      </c>
      <c r="C535" s="93" t="str">
        <f t="shared" si="49"/>
        <v/>
      </c>
      <c r="D535" s="93" t="str">
        <f t="shared" si="50"/>
        <v/>
      </c>
      <c r="E535" s="93" t="str">
        <f t="shared" si="51"/>
        <v/>
      </c>
      <c r="F535" s="93" t="str">
        <f t="shared" si="52"/>
        <v/>
      </c>
      <c r="G535" s="93" t="str">
        <f t="shared" si="53"/>
        <v/>
      </c>
      <c r="H535" s="112" t="str">
        <f>IF(AND(M535&gt;0,M535&lt;=STATS!$C$22),1,"")</f>
        <v/>
      </c>
      <c r="J535" s="34">
        <v>534</v>
      </c>
      <c r="K535">
        <v>45.447600000000001</v>
      </c>
      <c r="L535">
        <v>-92.125259999999997</v>
      </c>
      <c r="M535" s="10">
        <v>16</v>
      </c>
      <c r="N535" s="10" t="s">
        <v>150</v>
      </c>
      <c r="O535" s="10" t="s">
        <v>166</v>
      </c>
      <c r="R535" s="17"/>
      <c r="S535" s="17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EZ535" s="109"/>
      <c r="FA535" s="109"/>
      <c r="FB535" s="109"/>
      <c r="FC535" s="109"/>
      <c r="FD535" s="109"/>
    </row>
    <row r="536" spans="2:160">
      <c r="B536" s="93">
        <f t="shared" si="48"/>
        <v>0</v>
      </c>
      <c r="C536" s="93" t="str">
        <f t="shared" si="49"/>
        <v/>
      </c>
      <c r="D536" s="93" t="str">
        <f t="shared" si="50"/>
        <v/>
      </c>
      <c r="E536" s="93" t="str">
        <f t="shared" si="51"/>
        <v/>
      </c>
      <c r="F536" s="93" t="str">
        <f t="shared" si="52"/>
        <v/>
      </c>
      <c r="G536" s="93" t="str">
        <f t="shared" si="53"/>
        <v/>
      </c>
      <c r="H536" s="112" t="str">
        <f>IF(AND(M536&gt;0,M536&lt;=STATS!$C$22),1,"")</f>
        <v/>
      </c>
      <c r="J536" s="34">
        <v>535</v>
      </c>
      <c r="K536">
        <v>45.447290000000002</v>
      </c>
      <c r="L536">
        <v>-92.125240000000005</v>
      </c>
      <c r="R536" s="17"/>
      <c r="S536" s="17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EZ536" s="109"/>
      <c r="FA536" s="109"/>
      <c r="FB536" s="109"/>
      <c r="FC536" s="109"/>
      <c r="FD536" s="109"/>
    </row>
    <row r="537" spans="2:160">
      <c r="B537" s="93">
        <f t="shared" si="48"/>
        <v>0</v>
      </c>
      <c r="C537" s="93" t="str">
        <f t="shared" si="49"/>
        <v/>
      </c>
      <c r="D537" s="93" t="str">
        <f t="shared" si="50"/>
        <v/>
      </c>
      <c r="E537" s="93" t="str">
        <f t="shared" si="51"/>
        <v/>
      </c>
      <c r="F537" s="93" t="str">
        <f t="shared" si="52"/>
        <v/>
      </c>
      <c r="G537" s="93" t="str">
        <f t="shared" si="53"/>
        <v/>
      </c>
      <c r="H537" s="112" t="str">
        <f>IF(AND(M537&gt;0,M537&lt;=STATS!$C$22),1,"")</f>
        <v/>
      </c>
      <c r="J537" s="34">
        <v>536</v>
      </c>
      <c r="K537">
        <v>45.446980000000003</v>
      </c>
      <c r="L537">
        <v>-92.125230000000002</v>
      </c>
      <c r="R537" s="17"/>
      <c r="S537" s="17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EZ537" s="109"/>
      <c r="FA537" s="109"/>
      <c r="FB537" s="109"/>
      <c r="FC537" s="109"/>
      <c r="FD537" s="109"/>
    </row>
    <row r="538" spans="2:160">
      <c r="B538" s="93">
        <f t="shared" si="48"/>
        <v>0</v>
      </c>
      <c r="C538" s="93" t="str">
        <f t="shared" si="49"/>
        <v/>
      </c>
      <c r="D538" s="93" t="str">
        <f t="shared" si="50"/>
        <v/>
      </c>
      <c r="E538" s="93" t="str">
        <f t="shared" si="51"/>
        <v/>
      </c>
      <c r="F538" s="93" t="str">
        <f t="shared" si="52"/>
        <v/>
      </c>
      <c r="G538" s="93" t="str">
        <f t="shared" si="53"/>
        <v/>
      </c>
      <c r="H538" s="112" t="str">
        <f>IF(AND(M538&gt;0,M538&lt;=STATS!$C$22),1,"")</f>
        <v/>
      </c>
      <c r="J538" s="34">
        <v>537</v>
      </c>
      <c r="K538">
        <v>45.446680000000001</v>
      </c>
      <c r="L538">
        <v>-92.125219999999999</v>
      </c>
      <c r="R538" s="17"/>
      <c r="S538" s="17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EZ538" s="109"/>
      <c r="FA538" s="109"/>
      <c r="FB538" s="109"/>
      <c r="FC538" s="109"/>
      <c r="FD538" s="109"/>
    </row>
    <row r="539" spans="2:160">
      <c r="B539" s="93">
        <f t="shared" si="48"/>
        <v>0</v>
      </c>
      <c r="C539" s="93" t="str">
        <f t="shared" si="49"/>
        <v/>
      </c>
      <c r="D539" s="93" t="str">
        <f t="shared" si="50"/>
        <v/>
      </c>
      <c r="E539" s="93" t="str">
        <f t="shared" si="51"/>
        <v/>
      </c>
      <c r="F539" s="93" t="str">
        <f t="shared" si="52"/>
        <v/>
      </c>
      <c r="G539" s="93" t="str">
        <f t="shared" si="53"/>
        <v/>
      </c>
      <c r="H539" s="112" t="str">
        <f>IF(AND(M539&gt;0,M539&lt;=STATS!$C$22),1,"")</f>
        <v/>
      </c>
      <c r="J539" s="34">
        <v>538</v>
      </c>
      <c r="K539">
        <v>45.446370000000002</v>
      </c>
      <c r="L539">
        <v>-92.125209999999996</v>
      </c>
      <c r="R539" s="17"/>
      <c r="S539" s="17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EZ539" s="109"/>
      <c r="FA539" s="109"/>
      <c r="FB539" s="109"/>
      <c r="FC539" s="109"/>
      <c r="FD539" s="109"/>
    </row>
    <row r="540" spans="2:160">
      <c r="B540" s="93">
        <f t="shared" si="48"/>
        <v>0</v>
      </c>
      <c r="C540" s="93" t="str">
        <f t="shared" si="49"/>
        <v/>
      </c>
      <c r="D540" s="93" t="str">
        <f t="shared" si="50"/>
        <v/>
      </c>
      <c r="E540" s="93" t="str">
        <f t="shared" si="51"/>
        <v/>
      </c>
      <c r="F540" s="93" t="str">
        <f t="shared" si="52"/>
        <v/>
      </c>
      <c r="G540" s="93" t="str">
        <f t="shared" si="53"/>
        <v/>
      </c>
      <c r="H540" s="112" t="str">
        <f>IF(AND(M540&gt;0,M540&lt;=STATS!$C$22),1,"")</f>
        <v/>
      </c>
      <c r="J540" s="34">
        <v>539</v>
      </c>
      <c r="K540">
        <v>45.446069999999999</v>
      </c>
      <c r="L540">
        <v>-92.125200000000007</v>
      </c>
      <c r="R540" s="17"/>
      <c r="S540" s="17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EZ540" s="109"/>
      <c r="FA540" s="109"/>
      <c r="FB540" s="109"/>
      <c r="FC540" s="109"/>
      <c r="FD540" s="109"/>
    </row>
    <row r="541" spans="2:160">
      <c r="B541" s="93">
        <f t="shared" si="48"/>
        <v>0</v>
      </c>
      <c r="C541" s="93" t="str">
        <f t="shared" si="49"/>
        <v/>
      </c>
      <c r="D541" s="93" t="str">
        <f t="shared" si="50"/>
        <v/>
      </c>
      <c r="E541" s="93" t="str">
        <f t="shared" si="51"/>
        <v/>
      </c>
      <c r="F541" s="93" t="str">
        <f t="shared" si="52"/>
        <v/>
      </c>
      <c r="G541" s="93" t="str">
        <f t="shared" si="53"/>
        <v/>
      </c>
      <c r="H541" s="112" t="str">
        <f>IF(AND(M541&gt;0,M541&lt;=STATS!$C$22),1,"")</f>
        <v/>
      </c>
      <c r="J541" s="34">
        <v>540</v>
      </c>
      <c r="K541">
        <v>45.44576</v>
      </c>
      <c r="L541">
        <v>-92.125190000000003</v>
      </c>
      <c r="R541" s="17"/>
      <c r="S541" s="17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EZ541" s="109"/>
      <c r="FA541" s="109"/>
      <c r="FB541" s="109"/>
      <c r="FC541" s="109"/>
      <c r="FD541" s="109"/>
    </row>
    <row r="542" spans="2:160">
      <c r="B542" s="93">
        <f t="shared" si="48"/>
        <v>0</v>
      </c>
      <c r="C542" s="93" t="str">
        <f t="shared" si="49"/>
        <v/>
      </c>
      <c r="D542" s="93" t="str">
        <f t="shared" si="50"/>
        <v/>
      </c>
      <c r="E542" s="93" t="str">
        <f t="shared" si="51"/>
        <v/>
      </c>
      <c r="F542" s="93" t="str">
        <f t="shared" si="52"/>
        <v/>
      </c>
      <c r="G542" s="93" t="str">
        <f t="shared" si="53"/>
        <v/>
      </c>
      <c r="H542" s="112" t="str">
        <f>IF(AND(M542&gt;0,M542&lt;=STATS!$C$22),1,"")</f>
        <v/>
      </c>
      <c r="J542" s="34">
        <v>541</v>
      </c>
      <c r="K542">
        <v>45.445450000000001</v>
      </c>
      <c r="L542">
        <v>-92.12518</v>
      </c>
      <c r="R542" s="17"/>
      <c r="S542" s="17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EZ542" s="109"/>
      <c r="FA542" s="109"/>
      <c r="FB542" s="109"/>
      <c r="FC542" s="109"/>
      <c r="FD542" s="109"/>
    </row>
    <row r="543" spans="2:160">
      <c r="B543" s="93">
        <f t="shared" si="48"/>
        <v>0</v>
      </c>
      <c r="C543" s="93" t="str">
        <f t="shared" si="49"/>
        <v/>
      </c>
      <c r="D543" s="93" t="str">
        <f t="shared" si="50"/>
        <v/>
      </c>
      <c r="E543" s="93" t="str">
        <f t="shared" si="51"/>
        <v/>
      </c>
      <c r="F543" s="93" t="str">
        <f t="shared" si="52"/>
        <v/>
      </c>
      <c r="G543" s="93" t="str">
        <f t="shared" si="53"/>
        <v/>
      </c>
      <c r="H543" s="112" t="str">
        <f>IF(AND(M543&gt;0,M543&lt;=STATS!$C$22),1,"")</f>
        <v/>
      </c>
      <c r="J543" s="34">
        <v>542</v>
      </c>
      <c r="K543">
        <v>45.445149999999998</v>
      </c>
      <c r="L543">
        <v>-92.125159999999994</v>
      </c>
      <c r="R543" s="17"/>
      <c r="S543" s="17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EZ543" s="109"/>
      <c r="FA543" s="109"/>
      <c r="FB543" s="109"/>
      <c r="FC543" s="109"/>
      <c r="FD543" s="109"/>
    </row>
    <row r="544" spans="2:160">
      <c r="B544" s="93">
        <f t="shared" si="48"/>
        <v>0</v>
      </c>
      <c r="C544" s="93" t="str">
        <f t="shared" si="49"/>
        <v/>
      </c>
      <c r="D544" s="93" t="str">
        <f t="shared" si="50"/>
        <v/>
      </c>
      <c r="E544" s="93" t="str">
        <f t="shared" si="51"/>
        <v/>
      </c>
      <c r="F544" s="93" t="str">
        <f t="shared" si="52"/>
        <v/>
      </c>
      <c r="G544" s="93" t="str">
        <f t="shared" si="53"/>
        <v/>
      </c>
      <c r="H544" s="112" t="str">
        <f>IF(AND(M544&gt;0,M544&lt;=STATS!$C$22),1,"")</f>
        <v/>
      </c>
      <c r="J544" s="34">
        <v>543</v>
      </c>
      <c r="K544">
        <v>45.444839999999999</v>
      </c>
      <c r="L544">
        <v>-92.125150000000005</v>
      </c>
      <c r="R544" s="17"/>
      <c r="S544" s="17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EZ544" s="109"/>
      <c r="FA544" s="109"/>
      <c r="FB544" s="109"/>
      <c r="FC544" s="109"/>
      <c r="FD544" s="109"/>
    </row>
    <row r="545" spans="2:160">
      <c r="B545" s="93">
        <f t="shared" si="48"/>
        <v>0</v>
      </c>
      <c r="C545" s="93" t="str">
        <f t="shared" si="49"/>
        <v/>
      </c>
      <c r="D545" s="93" t="str">
        <f t="shared" si="50"/>
        <v/>
      </c>
      <c r="E545" s="93" t="str">
        <f t="shared" si="51"/>
        <v/>
      </c>
      <c r="F545" s="93" t="str">
        <f t="shared" si="52"/>
        <v/>
      </c>
      <c r="G545" s="93" t="str">
        <f t="shared" si="53"/>
        <v/>
      </c>
      <c r="H545" s="112" t="str">
        <f>IF(AND(M545&gt;0,M545&lt;=STATS!$C$22),1,"")</f>
        <v/>
      </c>
      <c r="J545" s="34">
        <v>544</v>
      </c>
      <c r="K545">
        <v>45.444540000000003</v>
      </c>
      <c r="L545">
        <v>-92.125140000000002</v>
      </c>
      <c r="R545" s="17"/>
      <c r="S545" s="17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EZ545" s="109"/>
      <c r="FA545" s="109"/>
      <c r="FB545" s="109"/>
      <c r="FC545" s="109"/>
      <c r="FD545" s="109"/>
    </row>
    <row r="546" spans="2:160">
      <c r="B546" s="93">
        <f t="shared" si="48"/>
        <v>0</v>
      </c>
      <c r="C546" s="93" t="str">
        <f t="shared" si="49"/>
        <v/>
      </c>
      <c r="D546" s="93" t="str">
        <f t="shared" si="50"/>
        <v/>
      </c>
      <c r="E546" s="93" t="str">
        <f t="shared" si="51"/>
        <v/>
      </c>
      <c r="F546" s="93" t="str">
        <f t="shared" si="52"/>
        <v/>
      </c>
      <c r="G546" s="93" t="str">
        <f t="shared" si="53"/>
        <v/>
      </c>
      <c r="H546" s="112" t="str">
        <f>IF(AND(M546&gt;0,M546&lt;=STATS!$C$22),1,"")</f>
        <v/>
      </c>
      <c r="J546" s="34">
        <v>545</v>
      </c>
      <c r="K546">
        <v>45.444229999999997</v>
      </c>
      <c r="L546">
        <v>-92.125129999999999</v>
      </c>
      <c r="R546" s="17"/>
      <c r="S546" s="17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EZ546" s="109"/>
      <c r="FA546" s="109"/>
      <c r="FB546" s="109"/>
      <c r="FC546" s="109"/>
      <c r="FD546" s="109"/>
    </row>
    <row r="547" spans="2:160">
      <c r="B547" s="93">
        <f t="shared" si="48"/>
        <v>0</v>
      </c>
      <c r="C547" s="93" t="str">
        <f t="shared" si="49"/>
        <v/>
      </c>
      <c r="D547" s="93" t="str">
        <f t="shared" si="50"/>
        <v/>
      </c>
      <c r="E547" s="93" t="str">
        <f t="shared" si="51"/>
        <v/>
      </c>
      <c r="F547" s="93" t="str">
        <f t="shared" si="52"/>
        <v/>
      </c>
      <c r="G547" s="93" t="str">
        <f t="shared" si="53"/>
        <v/>
      </c>
      <c r="H547" s="112" t="str">
        <f>IF(AND(M547&gt;0,M547&lt;=STATS!$C$22),1,"")</f>
        <v/>
      </c>
      <c r="J547" s="34">
        <v>546</v>
      </c>
      <c r="K547">
        <v>45.443930000000002</v>
      </c>
      <c r="L547">
        <v>-92.125119999999995</v>
      </c>
      <c r="R547" s="17"/>
      <c r="S547" s="17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EZ547" s="109"/>
      <c r="FA547" s="109"/>
      <c r="FB547" s="109"/>
      <c r="FC547" s="109"/>
      <c r="FD547" s="109"/>
    </row>
    <row r="548" spans="2:160">
      <c r="B548" s="93">
        <f t="shared" si="48"/>
        <v>0</v>
      </c>
      <c r="C548" s="93" t="str">
        <f t="shared" si="49"/>
        <v/>
      </c>
      <c r="D548" s="93" t="str">
        <f t="shared" si="50"/>
        <v/>
      </c>
      <c r="E548" s="93" t="str">
        <f t="shared" si="51"/>
        <v/>
      </c>
      <c r="F548" s="93" t="str">
        <f t="shared" si="52"/>
        <v/>
      </c>
      <c r="G548" s="93" t="str">
        <f t="shared" si="53"/>
        <v/>
      </c>
      <c r="H548" s="112" t="str">
        <f>IF(AND(M548&gt;0,M548&lt;=STATS!$C$22),1,"")</f>
        <v/>
      </c>
      <c r="J548" s="34">
        <v>547</v>
      </c>
      <c r="K548">
        <v>45.443620000000003</v>
      </c>
      <c r="L548">
        <v>-92.125110000000006</v>
      </c>
      <c r="M548" s="10">
        <v>17.5</v>
      </c>
      <c r="R548" s="17"/>
      <c r="S548" s="17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EZ548" s="109"/>
      <c r="FA548" s="109"/>
      <c r="FB548" s="109"/>
      <c r="FC548" s="109"/>
      <c r="FD548" s="109"/>
    </row>
    <row r="549" spans="2:160">
      <c r="B549" s="93">
        <f t="shared" si="48"/>
        <v>0</v>
      </c>
      <c r="C549" s="93" t="str">
        <f t="shared" si="49"/>
        <v/>
      </c>
      <c r="D549" s="93" t="str">
        <f t="shared" si="50"/>
        <v/>
      </c>
      <c r="E549" s="93" t="str">
        <f t="shared" si="51"/>
        <v/>
      </c>
      <c r="F549" s="93" t="str">
        <f t="shared" si="52"/>
        <v/>
      </c>
      <c r="G549" s="93" t="str">
        <f t="shared" si="53"/>
        <v/>
      </c>
      <c r="H549" s="112" t="str">
        <f>IF(AND(M549&gt;0,M549&lt;=STATS!$C$22),1,"")</f>
        <v/>
      </c>
      <c r="J549" s="34">
        <v>548</v>
      </c>
      <c r="K549">
        <v>45.443309999999997</v>
      </c>
      <c r="L549">
        <v>-92.125100000000003</v>
      </c>
      <c r="M549" s="10">
        <v>8</v>
      </c>
      <c r="N549" s="10" t="s">
        <v>151</v>
      </c>
      <c r="O549" s="10" t="s">
        <v>166</v>
      </c>
      <c r="R549" s="17"/>
      <c r="S549" s="17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EZ549" s="109"/>
      <c r="FA549" s="109"/>
      <c r="FB549" s="109"/>
      <c r="FC549" s="109"/>
      <c r="FD549" s="109"/>
    </row>
    <row r="550" spans="2:160">
      <c r="B550" s="93">
        <f t="shared" si="48"/>
        <v>0</v>
      </c>
      <c r="C550" s="93" t="str">
        <f t="shared" si="49"/>
        <v/>
      </c>
      <c r="D550" s="93" t="str">
        <f t="shared" si="50"/>
        <v/>
      </c>
      <c r="E550" s="93">
        <f t="shared" si="51"/>
        <v>0</v>
      </c>
      <c r="F550" s="93">
        <f t="shared" si="52"/>
        <v>0</v>
      </c>
      <c r="G550" s="93" t="str">
        <f t="shared" si="53"/>
        <v/>
      </c>
      <c r="H550" s="112">
        <f>IF(AND(M550&gt;0,M550&lt;=STATS!$C$22),1,"")</f>
        <v>1</v>
      </c>
      <c r="J550" s="34">
        <v>549</v>
      </c>
      <c r="K550">
        <v>45.450659999999999</v>
      </c>
      <c r="L550">
        <v>-92.124939999999995</v>
      </c>
      <c r="M550" s="10">
        <v>3.5</v>
      </c>
      <c r="N550" s="10" t="s">
        <v>151</v>
      </c>
      <c r="O550" s="10" t="s">
        <v>166</v>
      </c>
      <c r="R550" s="17"/>
      <c r="S550" s="17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EZ550" s="109"/>
      <c r="FA550" s="109"/>
      <c r="FB550" s="109"/>
      <c r="FC550" s="109"/>
      <c r="FD550" s="109"/>
    </row>
    <row r="551" spans="2:160">
      <c r="B551" s="93">
        <f t="shared" si="48"/>
        <v>0</v>
      </c>
      <c r="C551" s="93" t="str">
        <f t="shared" si="49"/>
        <v/>
      </c>
      <c r="D551" s="93" t="str">
        <f t="shared" si="50"/>
        <v/>
      </c>
      <c r="E551" s="93">
        <f t="shared" si="51"/>
        <v>0</v>
      </c>
      <c r="F551" s="93">
        <f t="shared" si="52"/>
        <v>0</v>
      </c>
      <c r="G551" s="93" t="str">
        <f t="shared" si="53"/>
        <v/>
      </c>
      <c r="H551" s="112">
        <f>IF(AND(M551&gt;0,M551&lt;=STATS!$C$22),1,"")</f>
        <v>1</v>
      </c>
      <c r="J551" s="34">
        <v>550</v>
      </c>
      <c r="K551">
        <v>45.450360000000003</v>
      </c>
      <c r="L551">
        <v>-92.124920000000003</v>
      </c>
      <c r="M551" s="10">
        <v>5</v>
      </c>
      <c r="N551" s="10" t="s">
        <v>150</v>
      </c>
      <c r="O551" s="10" t="s">
        <v>166</v>
      </c>
      <c r="R551" s="17"/>
      <c r="S551" s="17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EZ551" s="109"/>
      <c r="FA551" s="109"/>
      <c r="FB551" s="109"/>
      <c r="FC551" s="109"/>
      <c r="FD551" s="109"/>
    </row>
    <row r="552" spans="2:160">
      <c r="B552" s="93">
        <f t="shared" si="48"/>
        <v>0</v>
      </c>
      <c r="C552" s="93" t="str">
        <f t="shared" si="49"/>
        <v/>
      </c>
      <c r="D552" s="93" t="str">
        <f t="shared" si="50"/>
        <v/>
      </c>
      <c r="E552" s="93" t="str">
        <f t="shared" si="51"/>
        <v/>
      </c>
      <c r="F552" s="93" t="str">
        <f t="shared" si="52"/>
        <v/>
      </c>
      <c r="G552" s="93" t="str">
        <f t="shared" si="53"/>
        <v/>
      </c>
      <c r="H552" s="112" t="str">
        <f>IF(AND(M552&gt;0,M552&lt;=STATS!$C$22),1,"")</f>
        <v/>
      </c>
      <c r="J552" s="34">
        <v>551</v>
      </c>
      <c r="K552">
        <v>45.450049999999997</v>
      </c>
      <c r="L552">
        <v>-92.12491</v>
      </c>
      <c r="M552" s="10">
        <v>5.5</v>
      </c>
      <c r="N552" s="10" t="s">
        <v>150</v>
      </c>
      <c r="O552" s="10" t="s">
        <v>166</v>
      </c>
      <c r="R552" s="17"/>
      <c r="S552" s="17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EZ552" s="109"/>
      <c r="FA552" s="109"/>
      <c r="FB552" s="109"/>
      <c r="FC552" s="109"/>
      <c r="FD552" s="109"/>
    </row>
    <row r="553" spans="2:160">
      <c r="B553" s="93">
        <f t="shared" si="48"/>
        <v>0</v>
      </c>
      <c r="C553" s="93" t="str">
        <f t="shared" si="49"/>
        <v/>
      </c>
      <c r="D553" s="93" t="str">
        <f t="shared" si="50"/>
        <v/>
      </c>
      <c r="E553" s="93" t="str">
        <f t="shared" si="51"/>
        <v/>
      </c>
      <c r="F553" s="93" t="str">
        <f t="shared" si="52"/>
        <v/>
      </c>
      <c r="G553" s="93" t="str">
        <f t="shared" si="53"/>
        <v/>
      </c>
      <c r="H553" s="112" t="str">
        <f>IF(AND(M553&gt;0,M553&lt;=STATS!$C$22),1,"")</f>
        <v/>
      </c>
      <c r="J553" s="34">
        <v>552</v>
      </c>
      <c r="K553">
        <v>45.449440000000003</v>
      </c>
      <c r="L553">
        <v>-92.124889999999994</v>
      </c>
      <c r="M553" s="10">
        <v>7.5</v>
      </c>
      <c r="N553" s="10" t="s">
        <v>150</v>
      </c>
      <c r="O553" s="10" t="s">
        <v>166</v>
      </c>
      <c r="R553" s="17"/>
      <c r="S553" s="17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EZ553" s="109"/>
      <c r="FA553" s="109"/>
      <c r="FB553" s="109"/>
      <c r="FC553" s="109"/>
      <c r="FD553" s="109"/>
    </row>
    <row r="554" spans="2:160">
      <c r="B554" s="93">
        <f t="shared" si="48"/>
        <v>0</v>
      </c>
      <c r="C554" s="93" t="str">
        <f t="shared" si="49"/>
        <v/>
      </c>
      <c r="D554" s="93" t="str">
        <f t="shared" si="50"/>
        <v/>
      </c>
      <c r="E554" s="93" t="str">
        <f t="shared" si="51"/>
        <v/>
      </c>
      <c r="F554" s="93" t="str">
        <f t="shared" si="52"/>
        <v/>
      </c>
      <c r="G554" s="93" t="str">
        <f t="shared" si="53"/>
        <v/>
      </c>
      <c r="H554" s="112" t="str">
        <f>IF(AND(M554&gt;0,M554&lt;=STATS!$C$22),1,"")</f>
        <v/>
      </c>
      <c r="J554" s="34">
        <v>553</v>
      </c>
      <c r="K554">
        <v>45.449129999999997</v>
      </c>
      <c r="L554">
        <v>-92.124880000000005</v>
      </c>
      <c r="M554" s="10">
        <v>8.5</v>
      </c>
      <c r="N554" s="10" t="s">
        <v>150</v>
      </c>
      <c r="O554" s="10" t="s">
        <v>166</v>
      </c>
      <c r="R554" s="17"/>
      <c r="S554" s="17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EZ554" s="109"/>
      <c r="FA554" s="109"/>
      <c r="FB554" s="109"/>
      <c r="FC554" s="109"/>
      <c r="FD554" s="109"/>
    </row>
    <row r="555" spans="2:160">
      <c r="B555" s="93">
        <f t="shared" si="48"/>
        <v>0</v>
      </c>
      <c r="C555" s="93" t="str">
        <f t="shared" si="49"/>
        <v/>
      </c>
      <c r="D555" s="93" t="str">
        <f t="shared" si="50"/>
        <v/>
      </c>
      <c r="E555" s="93">
        <f t="shared" si="51"/>
        <v>0</v>
      </c>
      <c r="F555" s="93">
        <f t="shared" si="52"/>
        <v>0</v>
      </c>
      <c r="G555" s="93" t="str">
        <f t="shared" si="53"/>
        <v/>
      </c>
      <c r="H555" s="112">
        <f>IF(AND(M555&gt;0,M555&lt;=STATS!$C$22),1,"")</f>
        <v>1</v>
      </c>
      <c r="J555" s="34">
        <v>554</v>
      </c>
      <c r="K555">
        <v>45.448210000000003</v>
      </c>
      <c r="L555">
        <v>-92.124840000000006</v>
      </c>
      <c r="M555" s="10">
        <v>3.5</v>
      </c>
      <c r="N555" s="10" t="s">
        <v>151</v>
      </c>
      <c r="O555" s="10" t="s">
        <v>166</v>
      </c>
      <c r="R555" s="17"/>
      <c r="S555" s="17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EZ555" s="109"/>
      <c r="FA555" s="109"/>
      <c r="FB555" s="109"/>
      <c r="FC555" s="109"/>
      <c r="FD555" s="109"/>
    </row>
    <row r="556" spans="2:160">
      <c r="B556" s="93">
        <f t="shared" si="48"/>
        <v>0</v>
      </c>
      <c r="C556" s="93" t="str">
        <f t="shared" si="49"/>
        <v/>
      </c>
      <c r="D556" s="93" t="str">
        <f t="shared" si="50"/>
        <v/>
      </c>
      <c r="E556" s="93" t="str">
        <f t="shared" si="51"/>
        <v/>
      </c>
      <c r="F556" s="93" t="str">
        <f t="shared" si="52"/>
        <v/>
      </c>
      <c r="G556" s="93" t="str">
        <f t="shared" si="53"/>
        <v/>
      </c>
      <c r="H556" s="112" t="str">
        <f>IF(AND(M556&gt;0,M556&lt;=STATS!$C$22),1,"")</f>
        <v/>
      </c>
      <c r="J556" s="34">
        <v>555</v>
      </c>
      <c r="K556">
        <v>45.44791</v>
      </c>
      <c r="L556">
        <v>-92.124830000000003</v>
      </c>
      <c r="M556" s="10">
        <v>8</v>
      </c>
      <c r="N556" s="10" t="s">
        <v>152</v>
      </c>
      <c r="O556" s="10" t="s">
        <v>166</v>
      </c>
      <c r="R556" s="17"/>
      <c r="S556" s="17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EZ556" s="109"/>
      <c r="FA556" s="109"/>
      <c r="FB556" s="109"/>
      <c r="FC556" s="109"/>
      <c r="FD556" s="109"/>
    </row>
    <row r="557" spans="2:160">
      <c r="B557" s="93">
        <f t="shared" si="48"/>
        <v>0</v>
      </c>
      <c r="C557" s="93" t="str">
        <f t="shared" si="49"/>
        <v/>
      </c>
      <c r="D557" s="93" t="str">
        <f t="shared" si="50"/>
        <v/>
      </c>
      <c r="E557" s="93" t="str">
        <f t="shared" si="51"/>
        <v/>
      </c>
      <c r="F557" s="93" t="str">
        <f t="shared" si="52"/>
        <v/>
      </c>
      <c r="G557" s="93" t="str">
        <f t="shared" si="53"/>
        <v/>
      </c>
      <c r="H557" s="112" t="str">
        <f>IF(AND(M557&gt;0,M557&lt;=STATS!$C$22),1,"")</f>
        <v/>
      </c>
      <c r="J557" s="34">
        <v>556</v>
      </c>
      <c r="K557">
        <v>45.447600000000001</v>
      </c>
      <c r="L557">
        <v>-92.12482</v>
      </c>
      <c r="M557" s="10">
        <v>12</v>
      </c>
      <c r="N557" s="10" t="s">
        <v>150</v>
      </c>
      <c r="O557" s="10" t="s">
        <v>166</v>
      </c>
      <c r="R557" s="17"/>
      <c r="S557" s="17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EZ557" s="109"/>
      <c r="FA557" s="109"/>
      <c r="FB557" s="109"/>
      <c r="FC557" s="109"/>
      <c r="FD557" s="109"/>
    </row>
    <row r="558" spans="2:160">
      <c r="B558" s="93">
        <f t="shared" si="48"/>
        <v>0</v>
      </c>
      <c r="C558" s="93" t="str">
        <f t="shared" si="49"/>
        <v/>
      </c>
      <c r="D558" s="93" t="str">
        <f t="shared" si="50"/>
        <v/>
      </c>
      <c r="E558" s="93" t="str">
        <f t="shared" si="51"/>
        <v/>
      </c>
      <c r="F558" s="93" t="str">
        <f t="shared" si="52"/>
        <v/>
      </c>
      <c r="G558" s="93" t="str">
        <f t="shared" si="53"/>
        <v/>
      </c>
      <c r="H558" s="112" t="str">
        <f>IF(AND(M558&gt;0,M558&lt;=STATS!$C$22),1,"")</f>
        <v/>
      </c>
      <c r="J558" s="34">
        <v>557</v>
      </c>
      <c r="K558">
        <v>45.447299999999998</v>
      </c>
      <c r="L558">
        <v>-92.124809999999997</v>
      </c>
      <c r="M558" s="10">
        <v>15</v>
      </c>
      <c r="N558" s="10" t="s">
        <v>150</v>
      </c>
      <c r="O558" s="10" t="s">
        <v>166</v>
      </c>
      <c r="R558" s="17"/>
      <c r="S558" s="17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EZ558" s="109"/>
      <c r="FA558" s="109"/>
      <c r="FB558" s="109"/>
      <c r="FC558" s="109"/>
      <c r="FD558" s="109"/>
    </row>
    <row r="559" spans="2:160">
      <c r="B559" s="93">
        <f t="shared" si="48"/>
        <v>0</v>
      </c>
      <c r="C559" s="93" t="str">
        <f t="shared" si="49"/>
        <v/>
      </c>
      <c r="D559" s="93" t="str">
        <f t="shared" si="50"/>
        <v/>
      </c>
      <c r="E559" s="93" t="str">
        <f t="shared" si="51"/>
        <v/>
      </c>
      <c r="F559" s="93" t="str">
        <f t="shared" si="52"/>
        <v/>
      </c>
      <c r="G559" s="93" t="str">
        <f t="shared" si="53"/>
        <v/>
      </c>
      <c r="H559" s="112" t="str">
        <f>IF(AND(M559&gt;0,M559&lt;=STATS!$C$22),1,"")</f>
        <v/>
      </c>
      <c r="J559" s="34">
        <v>558</v>
      </c>
      <c r="K559">
        <v>45.44699</v>
      </c>
      <c r="L559">
        <v>-92.124799999999993</v>
      </c>
      <c r="M559" s="10">
        <v>17.5</v>
      </c>
      <c r="N559" s="10" t="s">
        <v>150</v>
      </c>
      <c r="R559" s="17"/>
      <c r="S559" s="17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EZ559" s="109"/>
      <c r="FA559" s="109"/>
      <c r="FB559" s="109"/>
      <c r="FC559" s="109"/>
      <c r="FD559" s="109"/>
    </row>
    <row r="560" spans="2:160">
      <c r="B560" s="93">
        <f t="shared" si="48"/>
        <v>0</v>
      </c>
      <c r="C560" s="93" t="str">
        <f t="shared" si="49"/>
        <v/>
      </c>
      <c r="D560" s="93" t="str">
        <f t="shared" si="50"/>
        <v/>
      </c>
      <c r="E560" s="93" t="str">
        <f t="shared" si="51"/>
        <v/>
      </c>
      <c r="F560" s="93" t="str">
        <f t="shared" si="52"/>
        <v/>
      </c>
      <c r="G560" s="93" t="str">
        <f t="shared" si="53"/>
        <v/>
      </c>
      <c r="H560" s="112" t="str">
        <f>IF(AND(M560&gt;0,M560&lt;=STATS!$C$22),1,"")</f>
        <v/>
      </c>
      <c r="J560" s="34">
        <v>559</v>
      </c>
      <c r="K560">
        <v>45.446689999999997</v>
      </c>
      <c r="L560">
        <v>-92.124790000000004</v>
      </c>
      <c r="R560" s="17"/>
      <c r="S560" s="17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EZ560" s="109"/>
      <c r="FA560" s="109"/>
      <c r="FB560" s="109"/>
      <c r="FC560" s="109"/>
      <c r="FD560" s="109"/>
    </row>
    <row r="561" spans="2:160">
      <c r="B561" s="93">
        <f t="shared" si="48"/>
        <v>0</v>
      </c>
      <c r="C561" s="93" t="str">
        <f t="shared" si="49"/>
        <v/>
      </c>
      <c r="D561" s="93" t="str">
        <f t="shared" si="50"/>
        <v/>
      </c>
      <c r="E561" s="93" t="str">
        <f t="shared" si="51"/>
        <v/>
      </c>
      <c r="F561" s="93" t="str">
        <f t="shared" si="52"/>
        <v/>
      </c>
      <c r="G561" s="93" t="str">
        <f t="shared" si="53"/>
        <v/>
      </c>
      <c r="H561" s="112" t="str">
        <f>IF(AND(M561&gt;0,M561&lt;=STATS!$C$22),1,"")</f>
        <v/>
      </c>
      <c r="J561" s="34">
        <v>560</v>
      </c>
      <c r="K561">
        <v>45.446379999999998</v>
      </c>
      <c r="L561">
        <v>-92.124780000000001</v>
      </c>
      <c r="R561" s="17"/>
      <c r="S561" s="17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EZ561" s="109"/>
      <c r="FA561" s="109"/>
      <c r="FB561" s="109"/>
      <c r="FC561" s="109"/>
      <c r="FD561" s="109"/>
    </row>
    <row r="562" spans="2:160">
      <c r="B562" s="93">
        <f t="shared" si="48"/>
        <v>0</v>
      </c>
      <c r="C562" s="93" t="str">
        <f t="shared" si="49"/>
        <v/>
      </c>
      <c r="D562" s="93" t="str">
        <f t="shared" si="50"/>
        <v/>
      </c>
      <c r="E562" s="93" t="str">
        <f t="shared" si="51"/>
        <v/>
      </c>
      <c r="F562" s="93" t="str">
        <f t="shared" si="52"/>
        <v/>
      </c>
      <c r="G562" s="93" t="str">
        <f t="shared" si="53"/>
        <v/>
      </c>
      <c r="H562" s="112" t="str">
        <f>IF(AND(M562&gt;0,M562&lt;=STATS!$C$22),1,"")</f>
        <v/>
      </c>
      <c r="J562" s="34">
        <v>561</v>
      </c>
      <c r="K562">
        <v>45.446069999999999</v>
      </c>
      <c r="L562">
        <v>-92.124759999999995</v>
      </c>
      <c r="R562" s="17"/>
      <c r="S562" s="17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EZ562" s="109"/>
      <c r="FA562" s="109"/>
      <c r="FB562" s="109"/>
      <c r="FC562" s="109"/>
      <c r="FD562" s="109"/>
    </row>
    <row r="563" spans="2:160">
      <c r="B563" s="93">
        <f t="shared" si="48"/>
        <v>0</v>
      </c>
      <c r="C563" s="93" t="str">
        <f t="shared" si="49"/>
        <v/>
      </c>
      <c r="D563" s="93" t="str">
        <f t="shared" si="50"/>
        <v/>
      </c>
      <c r="E563" s="93" t="str">
        <f t="shared" si="51"/>
        <v/>
      </c>
      <c r="F563" s="93" t="str">
        <f t="shared" si="52"/>
        <v/>
      </c>
      <c r="G563" s="93" t="str">
        <f t="shared" si="53"/>
        <v/>
      </c>
      <c r="H563" s="112" t="str">
        <f>IF(AND(M563&gt;0,M563&lt;=STATS!$C$22),1,"")</f>
        <v/>
      </c>
      <c r="J563" s="34">
        <v>562</v>
      </c>
      <c r="K563">
        <v>45.445770000000003</v>
      </c>
      <c r="L563">
        <v>-92.124750000000006</v>
      </c>
      <c r="M563" s="10">
        <v>16</v>
      </c>
      <c r="N563" s="10" t="s">
        <v>150</v>
      </c>
      <c r="O563" s="10" t="s">
        <v>166</v>
      </c>
      <c r="R563" s="17"/>
      <c r="S563" s="17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EZ563" s="109"/>
      <c r="FA563" s="109"/>
      <c r="FB563" s="109"/>
      <c r="FC563" s="109"/>
      <c r="FD563" s="109"/>
    </row>
    <row r="564" spans="2:160">
      <c r="B564" s="93">
        <f t="shared" si="48"/>
        <v>0</v>
      </c>
      <c r="C564" s="93" t="str">
        <f t="shared" si="49"/>
        <v/>
      </c>
      <c r="D564" s="93" t="str">
        <f t="shared" si="50"/>
        <v/>
      </c>
      <c r="E564" s="93" t="str">
        <f t="shared" si="51"/>
        <v/>
      </c>
      <c r="F564" s="93" t="str">
        <f t="shared" si="52"/>
        <v/>
      </c>
      <c r="G564" s="93" t="str">
        <f t="shared" si="53"/>
        <v/>
      </c>
      <c r="H564" s="112" t="str">
        <f>IF(AND(M564&gt;0,M564&lt;=STATS!$C$22),1,"")</f>
        <v/>
      </c>
      <c r="J564" s="34">
        <v>563</v>
      </c>
      <c r="K564">
        <v>45.445459999999997</v>
      </c>
      <c r="L564">
        <v>-92.124740000000003</v>
      </c>
      <c r="M564" s="10">
        <v>12</v>
      </c>
      <c r="N564" s="10" t="s">
        <v>152</v>
      </c>
      <c r="O564" s="10" t="s">
        <v>166</v>
      </c>
      <c r="R564" s="17"/>
      <c r="S564" s="17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EZ564" s="109"/>
      <c r="FA564" s="109"/>
      <c r="FB564" s="109"/>
      <c r="FC564" s="109"/>
      <c r="FD564" s="109"/>
    </row>
    <row r="565" spans="2:160">
      <c r="B565" s="93">
        <f t="shared" si="48"/>
        <v>0</v>
      </c>
      <c r="C565" s="93" t="str">
        <f t="shared" si="49"/>
        <v/>
      </c>
      <c r="D565" s="93" t="str">
        <f t="shared" si="50"/>
        <v/>
      </c>
      <c r="E565" s="93" t="str">
        <f t="shared" si="51"/>
        <v/>
      </c>
      <c r="F565" s="93" t="str">
        <f t="shared" si="52"/>
        <v/>
      </c>
      <c r="G565" s="93" t="str">
        <f t="shared" si="53"/>
        <v/>
      </c>
      <c r="H565" s="112" t="str">
        <f>IF(AND(M565&gt;0,M565&lt;=STATS!$C$22),1,"")</f>
        <v/>
      </c>
      <c r="J565" s="34">
        <v>564</v>
      </c>
      <c r="K565">
        <v>45.445160000000001</v>
      </c>
      <c r="L565">
        <v>-92.12473</v>
      </c>
      <c r="M565" s="10">
        <v>11.5</v>
      </c>
      <c r="N565" s="10" t="s">
        <v>152</v>
      </c>
      <c r="O565" s="10" t="s">
        <v>166</v>
      </c>
      <c r="R565" s="17"/>
      <c r="S565" s="17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EZ565" s="109"/>
      <c r="FA565" s="109"/>
      <c r="FB565" s="109"/>
      <c r="FC565" s="109"/>
      <c r="FD565" s="109"/>
    </row>
    <row r="566" spans="2:160">
      <c r="B566" s="93">
        <f t="shared" si="48"/>
        <v>0</v>
      </c>
      <c r="C566" s="93" t="str">
        <f t="shared" si="49"/>
        <v/>
      </c>
      <c r="D566" s="93" t="str">
        <f t="shared" si="50"/>
        <v/>
      </c>
      <c r="E566" s="93" t="str">
        <f t="shared" si="51"/>
        <v/>
      </c>
      <c r="F566" s="93" t="str">
        <f t="shared" si="52"/>
        <v/>
      </c>
      <c r="G566" s="93" t="str">
        <f t="shared" si="53"/>
        <v/>
      </c>
      <c r="H566" s="112" t="str">
        <f>IF(AND(M566&gt;0,M566&lt;=STATS!$C$22),1,"")</f>
        <v/>
      </c>
      <c r="J566" s="34">
        <v>565</v>
      </c>
      <c r="K566">
        <v>45.444850000000002</v>
      </c>
      <c r="L566">
        <v>-92.124719999999996</v>
      </c>
      <c r="M566" s="10">
        <v>14</v>
      </c>
      <c r="N566" s="10" t="s">
        <v>150</v>
      </c>
      <c r="O566" s="10" t="s">
        <v>166</v>
      </c>
      <c r="R566" s="17"/>
      <c r="S566" s="17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EZ566" s="109"/>
      <c r="FA566" s="109"/>
      <c r="FB566" s="109"/>
      <c r="FC566" s="109"/>
      <c r="FD566" s="109"/>
    </row>
    <row r="567" spans="2:160">
      <c r="B567" s="93">
        <f t="shared" si="48"/>
        <v>0</v>
      </c>
      <c r="C567" s="93" t="str">
        <f t="shared" si="49"/>
        <v/>
      </c>
      <c r="D567" s="93" t="str">
        <f t="shared" si="50"/>
        <v/>
      </c>
      <c r="E567" s="93" t="str">
        <f t="shared" si="51"/>
        <v/>
      </c>
      <c r="F567" s="93" t="str">
        <f t="shared" si="52"/>
        <v/>
      </c>
      <c r="G567" s="93" t="str">
        <f t="shared" si="53"/>
        <v/>
      </c>
      <c r="H567" s="112" t="str">
        <f>IF(AND(M567&gt;0,M567&lt;=STATS!$C$22),1,"")</f>
        <v/>
      </c>
      <c r="J567" s="34">
        <v>566</v>
      </c>
      <c r="K567">
        <v>45.444540000000003</v>
      </c>
      <c r="L567">
        <v>-92.124709999999993</v>
      </c>
      <c r="M567" s="10">
        <v>20</v>
      </c>
      <c r="R567" s="17"/>
      <c r="S567" s="17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EZ567" s="109"/>
      <c r="FA567" s="109"/>
      <c r="FB567" s="109"/>
      <c r="FC567" s="109"/>
      <c r="FD567" s="109"/>
    </row>
    <row r="568" spans="2:160">
      <c r="B568" s="93">
        <f t="shared" si="48"/>
        <v>0</v>
      </c>
      <c r="C568" s="93" t="str">
        <f t="shared" si="49"/>
        <v/>
      </c>
      <c r="D568" s="93" t="str">
        <f t="shared" si="50"/>
        <v/>
      </c>
      <c r="E568" s="93" t="str">
        <f t="shared" si="51"/>
        <v/>
      </c>
      <c r="F568" s="93" t="str">
        <f t="shared" si="52"/>
        <v/>
      </c>
      <c r="G568" s="93" t="str">
        <f t="shared" si="53"/>
        <v/>
      </c>
      <c r="H568" s="112" t="str">
        <f>IF(AND(M568&gt;0,M568&lt;=STATS!$C$22),1,"")</f>
        <v/>
      </c>
      <c r="J568" s="34">
        <v>567</v>
      </c>
      <c r="K568">
        <v>45.444240000000001</v>
      </c>
      <c r="L568">
        <v>-92.124700000000004</v>
      </c>
      <c r="M568" s="10">
        <v>27</v>
      </c>
      <c r="R568" s="17"/>
      <c r="S568" s="17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EZ568" s="109"/>
      <c r="FA568" s="109"/>
      <c r="FB568" s="109"/>
      <c r="FC568" s="109"/>
      <c r="FD568" s="109"/>
    </row>
    <row r="569" spans="2:160">
      <c r="B569" s="93">
        <f t="shared" si="48"/>
        <v>0</v>
      </c>
      <c r="C569" s="93" t="str">
        <f t="shared" si="49"/>
        <v/>
      </c>
      <c r="D569" s="93" t="str">
        <f t="shared" si="50"/>
        <v/>
      </c>
      <c r="E569" s="93" t="str">
        <f t="shared" si="51"/>
        <v/>
      </c>
      <c r="F569" s="93" t="str">
        <f t="shared" si="52"/>
        <v/>
      </c>
      <c r="G569" s="93" t="str">
        <f t="shared" si="53"/>
        <v/>
      </c>
      <c r="H569" s="112" t="str">
        <f>IF(AND(M569&gt;0,M569&lt;=STATS!$C$22),1,"")</f>
        <v/>
      </c>
      <c r="J569" s="34">
        <v>568</v>
      </c>
      <c r="K569">
        <v>45.443930000000002</v>
      </c>
      <c r="L569">
        <v>-92.124679999999998</v>
      </c>
      <c r="M569" s="10">
        <v>27</v>
      </c>
      <c r="R569" s="17"/>
      <c r="S569" s="17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EZ569" s="109"/>
      <c r="FA569" s="109"/>
      <c r="FB569" s="109"/>
      <c r="FC569" s="109"/>
      <c r="FD569" s="109"/>
    </row>
    <row r="570" spans="2:160">
      <c r="B570" s="93">
        <f t="shared" si="48"/>
        <v>0</v>
      </c>
      <c r="C570" s="93" t="str">
        <f t="shared" si="49"/>
        <v/>
      </c>
      <c r="D570" s="93" t="str">
        <f t="shared" si="50"/>
        <v/>
      </c>
      <c r="E570" s="93" t="str">
        <f t="shared" si="51"/>
        <v/>
      </c>
      <c r="F570" s="93" t="str">
        <f t="shared" si="52"/>
        <v/>
      </c>
      <c r="G570" s="93" t="str">
        <f t="shared" si="53"/>
        <v/>
      </c>
      <c r="H570" s="112" t="str">
        <f>IF(AND(M570&gt;0,M570&lt;=STATS!$C$22),1,"")</f>
        <v/>
      </c>
      <c r="J570" s="34">
        <v>569</v>
      </c>
      <c r="K570">
        <v>45.443629999999999</v>
      </c>
      <c r="L570">
        <v>-92.124669999999995</v>
      </c>
      <c r="M570" s="10">
        <v>21</v>
      </c>
      <c r="R570" s="17"/>
      <c r="S570" s="17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EZ570" s="109"/>
      <c r="FA570" s="109"/>
      <c r="FB570" s="109"/>
      <c r="FC570" s="109"/>
      <c r="FD570" s="109"/>
    </row>
    <row r="571" spans="2:160">
      <c r="B571" s="93">
        <f t="shared" si="48"/>
        <v>0</v>
      </c>
      <c r="C571" s="93" t="str">
        <f t="shared" si="49"/>
        <v/>
      </c>
      <c r="D571" s="93" t="str">
        <f t="shared" si="50"/>
        <v/>
      </c>
      <c r="E571" s="93" t="str">
        <f t="shared" si="51"/>
        <v/>
      </c>
      <c r="F571" s="93" t="str">
        <f t="shared" si="52"/>
        <v/>
      </c>
      <c r="G571" s="93" t="str">
        <f t="shared" si="53"/>
        <v/>
      </c>
      <c r="H571" s="112" t="str">
        <f>IF(AND(M571&gt;0,M571&lt;=STATS!$C$22),1,"")</f>
        <v/>
      </c>
      <c r="J571" s="34">
        <v>570</v>
      </c>
      <c r="K571">
        <v>45.44332</v>
      </c>
      <c r="L571">
        <v>-92.124660000000006</v>
      </c>
      <c r="M571" s="10">
        <v>11</v>
      </c>
      <c r="N571" s="10" t="s">
        <v>150</v>
      </c>
      <c r="O571" s="10" t="s">
        <v>166</v>
      </c>
      <c r="R571" s="17"/>
      <c r="S571" s="17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EZ571" s="109"/>
      <c r="FA571" s="109"/>
      <c r="FB571" s="109"/>
      <c r="FC571" s="109"/>
      <c r="FD571" s="109"/>
    </row>
    <row r="572" spans="2:160">
      <c r="B572" s="93">
        <f t="shared" si="48"/>
        <v>0</v>
      </c>
      <c r="C572" s="93" t="str">
        <f t="shared" si="49"/>
        <v/>
      </c>
      <c r="D572" s="93" t="str">
        <f t="shared" si="50"/>
        <v/>
      </c>
      <c r="E572" s="93">
        <f t="shared" si="51"/>
        <v>0</v>
      </c>
      <c r="F572" s="93">
        <f t="shared" si="52"/>
        <v>0</v>
      </c>
      <c r="G572" s="93" t="str">
        <f t="shared" si="53"/>
        <v/>
      </c>
      <c r="H572" s="112">
        <f>IF(AND(M572&gt;0,M572&lt;=STATS!$C$22),1,"")</f>
        <v>1</v>
      </c>
      <c r="J572" s="34">
        <v>571</v>
      </c>
      <c r="K572">
        <v>45.449449999999999</v>
      </c>
      <c r="L572">
        <v>-92.124459999999999</v>
      </c>
      <c r="M572" s="10">
        <v>5</v>
      </c>
      <c r="N572" s="10" t="s">
        <v>151</v>
      </c>
      <c r="O572" s="10" t="s">
        <v>166</v>
      </c>
      <c r="R572" s="17"/>
      <c r="S572" s="17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EZ572" s="109"/>
      <c r="FA572" s="109"/>
      <c r="FB572" s="109"/>
      <c r="FC572" s="109"/>
      <c r="FD572" s="109"/>
    </row>
    <row r="573" spans="2:160">
      <c r="B573" s="93">
        <f t="shared" si="48"/>
        <v>0</v>
      </c>
      <c r="C573" s="93" t="str">
        <f t="shared" si="49"/>
        <v/>
      </c>
      <c r="D573" s="93" t="str">
        <f t="shared" si="50"/>
        <v/>
      </c>
      <c r="E573" s="93" t="str">
        <f t="shared" si="51"/>
        <v/>
      </c>
      <c r="F573" s="93" t="str">
        <f t="shared" si="52"/>
        <v/>
      </c>
      <c r="G573" s="93" t="str">
        <f t="shared" si="53"/>
        <v/>
      </c>
      <c r="H573" s="112" t="str">
        <f>IF(AND(M573&gt;0,M573&lt;=STATS!$C$22),1,"")</f>
        <v/>
      </c>
      <c r="J573" s="34">
        <v>572</v>
      </c>
      <c r="K573">
        <v>45.44914</v>
      </c>
      <c r="L573">
        <v>-92.124440000000007</v>
      </c>
      <c r="M573" s="10">
        <v>6</v>
      </c>
      <c r="N573" s="10" t="s">
        <v>150</v>
      </c>
      <c r="O573" s="10" t="s">
        <v>166</v>
      </c>
      <c r="R573" s="17"/>
      <c r="S573" s="17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EZ573" s="109"/>
      <c r="FA573" s="109"/>
      <c r="FB573" s="109"/>
      <c r="FC573" s="109"/>
      <c r="FD573" s="109"/>
    </row>
    <row r="574" spans="2:160">
      <c r="B574" s="93">
        <f t="shared" si="48"/>
        <v>0</v>
      </c>
      <c r="C574" s="93" t="str">
        <f t="shared" si="49"/>
        <v/>
      </c>
      <c r="D574" s="93" t="str">
        <f t="shared" si="50"/>
        <v/>
      </c>
      <c r="E574" s="93" t="str">
        <f t="shared" si="51"/>
        <v/>
      </c>
      <c r="F574" s="93" t="str">
        <f t="shared" si="52"/>
        <v/>
      </c>
      <c r="G574" s="93" t="str">
        <f t="shared" si="53"/>
        <v/>
      </c>
      <c r="H574" s="112" t="str">
        <f>IF(AND(M574&gt;0,M574&lt;=STATS!$C$22),1,"")</f>
        <v/>
      </c>
      <c r="J574" s="34">
        <v>573</v>
      </c>
      <c r="K574">
        <v>45.447000000000003</v>
      </c>
      <c r="L574">
        <v>-92.124359999999996</v>
      </c>
      <c r="M574" s="10">
        <v>10</v>
      </c>
      <c r="N574" s="10" t="s">
        <v>152</v>
      </c>
      <c r="O574" s="10" t="s">
        <v>166</v>
      </c>
      <c r="R574" s="17"/>
      <c r="S574" s="17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EZ574" s="109"/>
      <c r="FA574" s="109"/>
      <c r="FB574" s="109"/>
      <c r="FC574" s="109"/>
      <c r="FD574" s="109"/>
    </row>
    <row r="575" spans="2:160">
      <c r="B575" s="93">
        <f t="shared" si="48"/>
        <v>0</v>
      </c>
      <c r="C575" s="93" t="str">
        <f t="shared" si="49"/>
        <v/>
      </c>
      <c r="D575" s="93" t="str">
        <f t="shared" si="50"/>
        <v/>
      </c>
      <c r="E575" s="93" t="str">
        <f t="shared" si="51"/>
        <v/>
      </c>
      <c r="F575" s="93" t="str">
        <f t="shared" si="52"/>
        <v/>
      </c>
      <c r="G575" s="93" t="str">
        <f t="shared" si="53"/>
        <v/>
      </c>
      <c r="H575" s="112" t="str">
        <f>IF(AND(M575&gt;0,M575&lt;=STATS!$C$22),1,"")</f>
        <v/>
      </c>
      <c r="J575" s="34">
        <v>574</v>
      </c>
      <c r="K575">
        <v>45.446689999999997</v>
      </c>
      <c r="L575">
        <v>-92.124350000000007</v>
      </c>
      <c r="M575" s="10">
        <v>14.5</v>
      </c>
      <c r="N575" s="10" t="s">
        <v>150</v>
      </c>
      <c r="O575" s="10" t="s">
        <v>166</v>
      </c>
      <c r="R575" s="17"/>
      <c r="S575" s="17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EZ575" s="109"/>
      <c r="FA575" s="109"/>
      <c r="FB575" s="109"/>
      <c r="FC575" s="109"/>
      <c r="FD575" s="109"/>
    </row>
    <row r="576" spans="2:160">
      <c r="B576" s="93">
        <f t="shared" si="48"/>
        <v>0</v>
      </c>
      <c r="C576" s="93" t="str">
        <f t="shared" si="49"/>
        <v/>
      </c>
      <c r="D576" s="93" t="str">
        <f t="shared" si="50"/>
        <v/>
      </c>
      <c r="E576" s="93" t="str">
        <f t="shared" si="51"/>
        <v/>
      </c>
      <c r="F576" s="93" t="str">
        <f t="shared" si="52"/>
        <v/>
      </c>
      <c r="G576" s="93" t="str">
        <f t="shared" si="53"/>
        <v/>
      </c>
      <c r="H576" s="112" t="str">
        <f>IF(AND(M576&gt;0,M576&lt;=STATS!$C$22),1,"")</f>
        <v/>
      </c>
      <c r="J576" s="34">
        <v>575</v>
      </c>
      <c r="K576">
        <v>45.446390000000001</v>
      </c>
      <c r="L576">
        <v>-92.124340000000004</v>
      </c>
      <c r="R576" s="17"/>
      <c r="S576" s="17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EZ576" s="109"/>
      <c r="FA576" s="109"/>
      <c r="FB576" s="109"/>
      <c r="FC576" s="109"/>
      <c r="FD576" s="109"/>
    </row>
    <row r="577" spans="2:160">
      <c r="B577" s="93">
        <f t="shared" si="48"/>
        <v>0</v>
      </c>
      <c r="C577" s="93" t="str">
        <f t="shared" si="49"/>
        <v/>
      </c>
      <c r="D577" s="93" t="str">
        <f t="shared" si="50"/>
        <v/>
      </c>
      <c r="E577" s="93" t="str">
        <f t="shared" si="51"/>
        <v/>
      </c>
      <c r="F577" s="93" t="str">
        <f t="shared" si="52"/>
        <v/>
      </c>
      <c r="G577" s="93" t="str">
        <f t="shared" si="53"/>
        <v/>
      </c>
      <c r="H577" s="112" t="str">
        <f>IF(AND(M577&gt;0,M577&lt;=STATS!$C$22),1,"")</f>
        <v/>
      </c>
      <c r="J577" s="34">
        <v>576</v>
      </c>
      <c r="K577">
        <v>45.446080000000002</v>
      </c>
      <c r="L577">
        <v>-92.12433</v>
      </c>
      <c r="R577" s="17"/>
      <c r="S577" s="17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EZ577" s="109"/>
      <c r="FA577" s="109"/>
      <c r="FB577" s="109"/>
      <c r="FC577" s="109"/>
      <c r="FD577" s="109"/>
    </row>
    <row r="578" spans="2:160">
      <c r="B578" s="93">
        <f t="shared" ref="B578:B600" si="54">COUNT(R578:EY578,FE578:FM578)</f>
        <v>0</v>
      </c>
      <c r="C578" s="93" t="str">
        <f t="shared" ref="C578:C600" si="55">IF(COUNT(R578:EY578,FE578:FM578)&gt;0,COUNT(R578:EY578,FE578:FM578),"")</f>
        <v/>
      </c>
      <c r="D578" s="93" t="str">
        <f t="shared" ref="D578:D600" si="56">IF(COUNT(T578:BJ578,BL578:BT578,BV578:CB578,CD578:EY578,FE578:FM578)&gt;0,COUNT(T578:BJ578,BL578:BT578,BV578:CB578,CD578:EY578,FE578:FM578),"")</f>
        <v/>
      </c>
      <c r="E578" s="93" t="str">
        <f t="shared" ref="E578:E600" si="57">IF(H578=1,COUNT(R578:EY578,FE578:FM578),"")</f>
        <v/>
      </c>
      <c r="F578" s="93" t="str">
        <f t="shared" ref="F578:F600" si="58">IF(H578=1,COUNT(T578:BJ578,BL578:BT578,BV578:CB578,CD578:EY578,FE578:FM578),"")</f>
        <v/>
      </c>
      <c r="G578" s="93" t="str">
        <f t="shared" ref="G578:G600" si="59">IF($B578&gt;=1,$M578,"")</f>
        <v/>
      </c>
      <c r="H578" s="112" t="str">
        <f>IF(AND(M578&gt;0,M578&lt;=STATS!$C$22),1,"")</f>
        <v/>
      </c>
      <c r="J578" s="34">
        <v>577</v>
      </c>
      <c r="K578">
        <v>45.445779999999999</v>
      </c>
      <c r="L578">
        <v>-92.124319999999997</v>
      </c>
      <c r="M578" s="10">
        <v>13.5</v>
      </c>
      <c r="N578" s="10" t="s">
        <v>150</v>
      </c>
      <c r="O578" s="10" t="s">
        <v>166</v>
      </c>
      <c r="R578" s="17"/>
      <c r="S578" s="17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EZ578" s="109"/>
      <c r="FA578" s="109"/>
      <c r="FB578" s="109"/>
      <c r="FC578" s="109"/>
      <c r="FD578" s="109"/>
    </row>
    <row r="579" spans="2:160">
      <c r="B579" s="93">
        <f t="shared" si="54"/>
        <v>0</v>
      </c>
      <c r="C579" s="93" t="str">
        <f t="shared" si="55"/>
        <v/>
      </c>
      <c r="D579" s="93" t="str">
        <f t="shared" si="56"/>
        <v/>
      </c>
      <c r="E579" s="93" t="str">
        <f t="shared" si="57"/>
        <v/>
      </c>
      <c r="F579" s="93" t="str">
        <f t="shared" si="58"/>
        <v/>
      </c>
      <c r="G579" s="93" t="str">
        <f t="shared" si="59"/>
        <v/>
      </c>
      <c r="H579" s="112" t="str">
        <f>IF(AND(M579&gt;0,M579&lt;=STATS!$C$22),1,"")</f>
        <v/>
      </c>
      <c r="J579" s="34">
        <v>578</v>
      </c>
      <c r="K579">
        <v>45.44547</v>
      </c>
      <c r="L579">
        <v>-92.124309999999994</v>
      </c>
      <c r="M579" s="10">
        <v>6</v>
      </c>
      <c r="N579" s="10" t="s">
        <v>152</v>
      </c>
      <c r="O579" s="10" t="s">
        <v>166</v>
      </c>
      <c r="R579" s="17"/>
      <c r="S579" s="17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EZ579" s="109"/>
      <c r="FA579" s="109"/>
      <c r="FB579" s="109"/>
      <c r="FC579" s="109"/>
      <c r="FD579" s="109"/>
    </row>
    <row r="580" spans="2:160">
      <c r="B580" s="93">
        <f t="shared" si="54"/>
        <v>0</v>
      </c>
      <c r="C580" s="93" t="str">
        <f t="shared" si="55"/>
        <v/>
      </c>
      <c r="D580" s="93" t="str">
        <f t="shared" si="56"/>
        <v/>
      </c>
      <c r="E580" s="93">
        <f t="shared" si="57"/>
        <v>0</v>
      </c>
      <c r="F580" s="93">
        <f t="shared" si="58"/>
        <v>0</v>
      </c>
      <c r="G580" s="93" t="str">
        <f t="shared" si="59"/>
        <v/>
      </c>
      <c r="H580" s="112">
        <f>IF(AND(M580&gt;0,M580&lt;=STATS!$C$22),1,"")</f>
        <v>1</v>
      </c>
      <c r="J580" s="34">
        <v>579</v>
      </c>
      <c r="K580">
        <v>45.445160000000001</v>
      </c>
      <c r="L580">
        <v>-92.124300000000005</v>
      </c>
      <c r="M580" s="10">
        <v>3.5</v>
      </c>
      <c r="N580" s="10" t="s">
        <v>152</v>
      </c>
      <c r="O580" s="10" t="s">
        <v>166</v>
      </c>
      <c r="R580" s="17"/>
      <c r="S580" s="17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EZ580" s="109"/>
      <c r="FA580" s="109"/>
      <c r="FB580" s="109"/>
      <c r="FC580" s="109"/>
      <c r="FD580" s="109"/>
    </row>
    <row r="581" spans="2:160">
      <c r="B581" s="93">
        <f t="shared" si="54"/>
        <v>0</v>
      </c>
      <c r="C581" s="93" t="str">
        <f t="shared" si="55"/>
        <v/>
      </c>
      <c r="D581" s="93" t="str">
        <f t="shared" si="56"/>
        <v/>
      </c>
      <c r="E581" s="93">
        <f t="shared" si="57"/>
        <v>0</v>
      </c>
      <c r="F581" s="93">
        <f t="shared" si="58"/>
        <v>0</v>
      </c>
      <c r="G581" s="93" t="str">
        <f t="shared" si="59"/>
        <v/>
      </c>
      <c r="H581" s="112">
        <f>IF(AND(M581&gt;0,M581&lt;=STATS!$C$22),1,"")</f>
        <v>1</v>
      </c>
      <c r="J581" s="34">
        <v>580</v>
      </c>
      <c r="K581">
        <v>45.444859999999998</v>
      </c>
      <c r="L581">
        <v>-92.124279999999999</v>
      </c>
      <c r="M581" s="10">
        <v>5</v>
      </c>
      <c r="N581" s="10" t="s">
        <v>152</v>
      </c>
      <c r="O581" s="10" t="s">
        <v>166</v>
      </c>
      <c r="R581" s="17"/>
      <c r="S581" s="17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EZ581" s="109"/>
      <c r="FA581" s="109"/>
      <c r="FB581" s="109"/>
      <c r="FC581" s="109"/>
      <c r="FD581" s="109"/>
    </row>
    <row r="582" spans="2:160">
      <c r="B582" s="93">
        <f t="shared" si="54"/>
        <v>0</v>
      </c>
      <c r="C582" s="93" t="str">
        <f t="shared" si="55"/>
        <v/>
      </c>
      <c r="D582" s="93" t="str">
        <f t="shared" si="56"/>
        <v/>
      </c>
      <c r="E582" s="93" t="str">
        <f t="shared" si="57"/>
        <v/>
      </c>
      <c r="F582" s="93" t="str">
        <f t="shared" si="58"/>
        <v/>
      </c>
      <c r="G582" s="93" t="str">
        <f t="shared" si="59"/>
        <v/>
      </c>
      <c r="H582" s="112" t="str">
        <f>IF(AND(M582&gt;0,M582&lt;=STATS!$C$22),1,"")</f>
        <v/>
      </c>
      <c r="J582" s="34">
        <v>581</v>
      </c>
      <c r="K582">
        <v>45.44455</v>
      </c>
      <c r="L582">
        <v>-92.124269999999996</v>
      </c>
      <c r="M582" s="10">
        <v>11</v>
      </c>
      <c r="N582" s="10" t="s">
        <v>152</v>
      </c>
      <c r="O582" s="10" t="s">
        <v>166</v>
      </c>
      <c r="R582" s="17"/>
      <c r="S582" s="17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EZ582" s="109"/>
      <c r="FA582" s="109"/>
      <c r="FB582" s="109"/>
      <c r="FC582" s="109"/>
      <c r="FD582" s="109"/>
    </row>
    <row r="583" spans="2:160">
      <c r="B583" s="93">
        <f t="shared" si="54"/>
        <v>0</v>
      </c>
      <c r="C583" s="93" t="str">
        <f t="shared" si="55"/>
        <v/>
      </c>
      <c r="D583" s="93" t="str">
        <f t="shared" si="56"/>
        <v/>
      </c>
      <c r="E583" s="93" t="str">
        <f t="shared" si="57"/>
        <v/>
      </c>
      <c r="F583" s="93" t="str">
        <f t="shared" si="58"/>
        <v/>
      </c>
      <c r="G583" s="93" t="str">
        <f t="shared" si="59"/>
        <v/>
      </c>
      <c r="H583" s="112" t="str">
        <f>IF(AND(M583&gt;0,M583&lt;=STATS!$C$22),1,"")</f>
        <v/>
      </c>
      <c r="J583" s="34">
        <v>582</v>
      </c>
      <c r="K583">
        <v>45.444249999999997</v>
      </c>
      <c r="L583">
        <v>-92.124260000000007</v>
      </c>
      <c r="M583" s="10">
        <v>17</v>
      </c>
      <c r="N583" s="10" t="s">
        <v>150</v>
      </c>
      <c r="R583" s="17"/>
      <c r="S583" s="17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EZ583" s="109"/>
      <c r="FA583" s="109"/>
      <c r="FB583" s="109"/>
      <c r="FC583" s="109"/>
      <c r="FD583" s="109"/>
    </row>
    <row r="584" spans="2:160">
      <c r="B584" s="93">
        <f t="shared" si="54"/>
        <v>0</v>
      </c>
      <c r="C584" s="93" t="str">
        <f t="shared" si="55"/>
        <v/>
      </c>
      <c r="D584" s="93" t="str">
        <f t="shared" si="56"/>
        <v/>
      </c>
      <c r="E584" s="93" t="str">
        <f t="shared" si="57"/>
        <v/>
      </c>
      <c r="F584" s="93" t="str">
        <f t="shared" si="58"/>
        <v/>
      </c>
      <c r="G584" s="93" t="str">
        <f t="shared" si="59"/>
        <v/>
      </c>
      <c r="H584" s="112" t="str">
        <f>IF(AND(M584&gt;0,M584&lt;=STATS!$C$22),1,"")</f>
        <v/>
      </c>
      <c r="J584" s="34">
        <v>583</v>
      </c>
      <c r="K584">
        <v>45.443939999999998</v>
      </c>
      <c r="L584">
        <v>-92.124250000000004</v>
      </c>
      <c r="R584" s="17"/>
      <c r="S584" s="17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EZ584" s="109"/>
      <c r="FA584" s="109"/>
      <c r="FB584" s="109"/>
      <c r="FC584" s="109"/>
      <c r="FD584" s="109"/>
    </row>
    <row r="585" spans="2:160">
      <c r="B585" s="93">
        <f t="shared" si="54"/>
        <v>0</v>
      </c>
      <c r="C585" s="93" t="str">
        <f t="shared" si="55"/>
        <v/>
      </c>
      <c r="D585" s="93" t="str">
        <f t="shared" si="56"/>
        <v/>
      </c>
      <c r="E585" s="93" t="str">
        <f t="shared" si="57"/>
        <v/>
      </c>
      <c r="F585" s="93" t="str">
        <f t="shared" si="58"/>
        <v/>
      </c>
      <c r="G585" s="93" t="str">
        <f t="shared" si="59"/>
        <v/>
      </c>
      <c r="H585" s="112" t="str">
        <f>IF(AND(M585&gt;0,M585&lt;=STATS!$C$22),1,"")</f>
        <v/>
      </c>
      <c r="J585" s="34">
        <v>584</v>
      </c>
      <c r="K585">
        <v>45.443640000000002</v>
      </c>
      <c r="L585">
        <v>-92.12424</v>
      </c>
      <c r="M585" s="10">
        <v>17.5</v>
      </c>
      <c r="N585" s="10" t="s">
        <v>150</v>
      </c>
      <c r="R585" s="17"/>
      <c r="S585" s="17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EZ585" s="109"/>
      <c r="FA585" s="109"/>
      <c r="FB585" s="109"/>
      <c r="FC585" s="109"/>
      <c r="FD585" s="109"/>
    </row>
    <row r="586" spans="2:160">
      <c r="B586" s="93">
        <f t="shared" si="54"/>
        <v>0</v>
      </c>
      <c r="C586" s="93" t="str">
        <f t="shared" si="55"/>
        <v/>
      </c>
      <c r="D586" s="93" t="str">
        <f t="shared" si="56"/>
        <v/>
      </c>
      <c r="E586" s="93" t="str">
        <f t="shared" si="57"/>
        <v/>
      </c>
      <c r="F586" s="93" t="str">
        <f t="shared" si="58"/>
        <v/>
      </c>
      <c r="G586" s="93" t="str">
        <f t="shared" si="59"/>
        <v/>
      </c>
      <c r="H586" s="112" t="str">
        <f>IF(AND(M586&gt;0,M586&lt;=STATS!$C$22),1,"")</f>
        <v/>
      </c>
      <c r="J586" s="34">
        <v>585</v>
      </c>
      <c r="K586">
        <v>45.443330000000003</v>
      </c>
      <c r="L586">
        <v>-92.124229999999997</v>
      </c>
      <c r="M586" s="10">
        <v>12.5</v>
      </c>
      <c r="N586" s="10" t="s">
        <v>150</v>
      </c>
      <c r="O586" s="10" t="s">
        <v>166</v>
      </c>
      <c r="R586" s="17"/>
      <c r="S586" s="17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EZ586" s="109"/>
      <c r="FA586" s="109"/>
      <c r="FB586" s="109"/>
      <c r="FC586" s="109"/>
      <c r="FD586" s="109"/>
    </row>
    <row r="587" spans="2:160">
      <c r="B587" s="93">
        <f t="shared" si="54"/>
        <v>0</v>
      </c>
      <c r="C587" s="93" t="str">
        <f t="shared" si="55"/>
        <v/>
      </c>
      <c r="D587" s="93" t="str">
        <f t="shared" si="56"/>
        <v/>
      </c>
      <c r="E587" s="93" t="str">
        <f t="shared" si="57"/>
        <v/>
      </c>
      <c r="F587" s="93" t="str">
        <f t="shared" si="58"/>
        <v/>
      </c>
      <c r="G587" s="93" t="str">
        <f t="shared" si="59"/>
        <v/>
      </c>
      <c r="H587" s="112" t="str">
        <f>IF(AND(M587&gt;0,M587&lt;=STATS!$C$22),1,"")</f>
        <v/>
      </c>
      <c r="J587" s="34">
        <v>586</v>
      </c>
      <c r="K587">
        <v>45.443019999999997</v>
      </c>
      <c r="L587">
        <v>-92.124210000000005</v>
      </c>
      <c r="M587" s="10">
        <v>7</v>
      </c>
      <c r="N587" s="10" t="s">
        <v>151</v>
      </c>
      <c r="O587" s="10" t="s">
        <v>166</v>
      </c>
      <c r="R587" s="17"/>
      <c r="S587" s="17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EZ587" s="109"/>
      <c r="FA587" s="109"/>
      <c r="FB587" s="109"/>
      <c r="FC587" s="109"/>
      <c r="FD587" s="109"/>
    </row>
    <row r="588" spans="2:160">
      <c r="B588" s="93">
        <f t="shared" si="54"/>
        <v>0</v>
      </c>
      <c r="C588" s="93" t="str">
        <f t="shared" si="55"/>
        <v/>
      </c>
      <c r="D588" s="93" t="str">
        <f t="shared" si="56"/>
        <v/>
      </c>
      <c r="E588" s="93" t="str">
        <f t="shared" si="57"/>
        <v/>
      </c>
      <c r="F588" s="93" t="str">
        <f t="shared" si="58"/>
        <v/>
      </c>
      <c r="G588" s="93" t="str">
        <f t="shared" si="59"/>
        <v/>
      </c>
      <c r="H588" s="112" t="str">
        <f>IF(AND(M588&gt;0,M588&lt;=STATS!$C$22),1,"")</f>
        <v/>
      </c>
      <c r="J588" s="34">
        <v>587</v>
      </c>
      <c r="K588">
        <v>45.446399999999997</v>
      </c>
      <c r="L588">
        <v>-92.123909999999995</v>
      </c>
      <c r="M588" s="10">
        <v>11</v>
      </c>
      <c r="N588" s="10" t="s">
        <v>150</v>
      </c>
      <c r="O588" s="10" t="s">
        <v>166</v>
      </c>
      <c r="R588" s="17"/>
      <c r="S588" s="17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EZ588" s="109"/>
      <c r="FA588" s="109"/>
      <c r="FB588" s="109"/>
      <c r="FC588" s="109"/>
      <c r="FD588" s="109"/>
    </row>
    <row r="589" spans="2:160">
      <c r="B589" s="93">
        <f t="shared" si="54"/>
        <v>0</v>
      </c>
      <c r="C589" s="93" t="str">
        <f t="shared" si="55"/>
        <v/>
      </c>
      <c r="D589" s="93" t="str">
        <f t="shared" si="56"/>
        <v/>
      </c>
      <c r="E589" s="93" t="str">
        <f t="shared" si="57"/>
        <v/>
      </c>
      <c r="F589" s="93" t="str">
        <f t="shared" si="58"/>
        <v/>
      </c>
      <c r="G589" s="93" t="str">
        <f t="shared" si="59"/>
        <v/>
      </c>
      <c r="H589" s="112" t="str">
        <f>IF(AND(M589&gt;0,M589&lt;=STATS!$C$22),1,"")</f>
        <v/>
      </c>
      <c r="J589" s="34">
        <v>588</v>
      </c>
      <c r="K589">
        <v>45.446089999999998</v>
      </c>
      <c r="L589">
        <v>-92.123900000000006</v>
      </c>
      <c r="M589" s="10">
        <v>14</v>
      </c>
      <c r="N589" s="10" t="s">
        <v>150</v>
      </c>
      <c r="O589" s="10" t="s">
        <v>166</v>
      </c>
      <c r="R589" s="17"/>
      <c r="S589" s="17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EZ589" s="109"/>
      <c r="FA589" s="109"/>
      <c r="FB589" s="109"/>
      <c r="FC589" s="109"/>
      <c r="FD589" s="109"/>
    </row>
    <row r="590" spans="2:160">
      <c r="B590" s="93">
        <f t="shared" si="54"/>
        <v>0</v>
      </c>
      <c r="C590" s="93" t="str">
        <f t="shared" si="55"/>
        <v/>
      </c>
      <c r="D590" s="93" t="str">
        <f t="shared" si="56"/>
        <v/>
      </c>
      <c r="E590" s="93" t="str">
        <f t="shared" si="57"/>
        <v/>
      </c>
      <c r="F590" s="93" t="str">
        <f t="shared" si="58"/>
        <v/>
      </c>
      <c r="G590" s="93" t="str">
        <f t="shared" si="59"/>
        <v/>
      </c>
      <c r="H590" s="112" t="str">
        <f>IF(AND(M590&gt;0,M590&lt;=STATS!$C$22),1,"")</f>
        <v/>
      </c>
      <c r="J590" s="34">
        <v>589</v>
      </c>
      <c r="K590">
        <v>45.445779999999999</v>
      </c>
      <c r="L590">
        <v>-92.12388</v>
      </c>
      <c r="M590" s="10">
        <v>13.5</v>
      </c>
      <c r="N590" s="10" t="s">
        <v>150</v>
      </c>
      <c r="O590" s="10" t="s">
        <v>166</v>
      </c>
      <c r="R590" s="17"/>
      <c r="S590" s="17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EZ590" s="109"/>
      <c r="FA590" s="109"/>
      <c r="FB590" s="109"/>
      <c r="FC590" s="109"/>
      <c r="FD590" s="109"/>
    </row>
    <row r="591" spans="2:160">
      <c r="B591" s="93">
        <f t="shared" si="54"/>
        <v>0</v>
      </c>
      <c r="C591" s="93" t="str">
        <f t="shared" si="55"/>
        <v/>
      </c>
      <c r="D591" s="93" t="str">
        <f t="shared" si="56"/>
        <v/>
      </c>
      <c r="E591" s="93" t="str">
        <f t="shared" si="57"/>
        <v/>
      </c>
      <c r="F591" s="93" t="str">
        <f t="shared" si="58"/>
        <v/>
      </c>
      <c r="G591" s="93" t="str">
        <f t="shared" si="59"/>
        <v/>
      </c>
      <c r="H591" s="112" t="str">
        <f>IF(AND(M591&gt;0,M591&lt;=STATS!$C$22),1,"")</f>
        <v/>
      </c>
      <c r="J591" s="34">
        <v>590</v>
      </c>
      <c r="K591">
        <v>45.445480000000003</v>
      </c>
      <c r="L591">
        <v>-92.123869999999997</v>
      </c>
      <c r="M591" s="10">
        <v>9.5</v>
      </c>
      <c r="N591" s="10" t="s">
        <v>150</v>
      </c>
      <c r="O591" s="10" t="s">
        <v>166</v>
      </c>
      <c r="R591" s="17"/>
      <c r="S591" s="17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EZ591" s="109"/>
      <c r="FA591" s="109"/>
      <c r="FB591" s="109"/>
      <c r="FC591" s="109"/>
      <c r="FD591" s="109"/>
    </row>
    <row r="592" spans="2:160">
      <c r="B592" s="93">
        <f t="shared" si="54"/>
        <v>0</v>
      </c>
      <c r="C592" s="93" t="str">
        <f t="shared" si="55"/>
        <v/>
      </c>
      <c r="D592" s="93" t="str">
        <f t="shared" si="56"/>
        <v/>
      </c>
      <c r="E592" s="93" t="str">
        <f t="shared" si="57"/>
        <v/>
      </c>
      <c r="F592" s="93" t="str">
        <f t="shared" si="58"/>
        <v/>
      </c>
      <c r="G592" s="93" t="str">
        <f t="shared" si="59"/>
        <v/>
      </c>
      <c r="H592" s="112" t="str">
        <f>IF(AND(M592&gt;0,M592&lt;=STATS!$C$22),1,"")</f>
        <v/>
      </c>
      <c r="J592" s="34">
        <v>591</v>
      </c>
      <c r="K592">
        <v>45.44426</v>
      </c>
      <c r="L592">
        <v>-92.123829999999998</v>
      </c>
      <c r="M592" s="10">
        <v>6</v>
      </c>
      <c r="N592" s="10" t="s">
        <v>152</v>
      </c>
      <c r="O592" s="10" t="s">
        <v>166</v>
      </c>
      <c r="R592" s="17"/>
      <c r="S592" s="17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EZ592" s="109"/>
      <c r="FA592" s="109"/>
      <c r="FB592" s="109"/>
      <c r="FC592" s="109"/>
      <c r="FD592" s="109"/>
    </row>
    <row r="593" spans="2:160">
      <c r="B593" s="93">
        <f t="shared" si="54"/>
        <v>0</v>
      </c>
      <c r="C593" s="93" t="str">
        <f t="shared" si="55"/>
        <v/>
      </c>
      <c r="D593" s="93" t="str">
        <f t="shared" si="56"/>
        <v/>
      </c>
      <c r="E593" s="93" t="str">
        <f t="shared" si="57"/>
        <v/>
      </c>
      <c r="F593" s="93" t="str">
        <f t="shared" si="58"/>
        <v/>
      </c>
      <c r="G593" s="93" t="str">
        <f t="shared" si="59"/>
        <v/>
      </c>
      <c r="H593" s="112" t="str">
        <f>IF(AND(M593&gt;0,M593&lt;=STATS!$C$22),1,"")</f>
        <v/>
      </c>
      <c r="J593" s="34">
        <v>592</v>
      </c>
      <c r="K593">
        <v>45.443950000000001</v>
      </c>
      <c r="L593">
        <v>-92.123810000000006</v>
      </c>
      <c r="M593" s="10">
        <v>12.5</v>
      </c>
      <c r="N593" s="10" t="s">
        <v>150</v>
      </c>
      <c r="O593" s="10" t="s">
        <v>166</v>
      </c>
      <c r="R593" s="17"/>
      <c r="S593" s="17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EZ593" s="109"/>
      <c r="FA593" s="109"/>
      <c r="FB593" s="109"/>
      <c r="FC593" s="109"/>
      <c r="FD593" s="109"/>
    </row>
    <row r="594" spans="2:160">
      <c r="B594" s="93">
        <f t="shared" si="54"/>
        <v>0</v>
      </c>
      <c r="C594" s="93" t="str">
        <f t="shared" si="55"/>
        <v/>
      </c>
      <c r="D594" s="93" t="str">
        <f t="shared" si="56"/>
        <v/>
      </c>
      <c r="E594" s="93" t="str">
        <f t="shared" si="57"/>
        <v/>
      </c>
      <c r="F594" s="93" t="str">
        <f t="shared" si="58"/>
        <v/>
      </c>
      <c r="G594" s="93" t="str">
        <f t="shared" si="59"/>
        <v/>
      </c>
      <c r="H594" s="112" t="str">
        <f>IF(AND(M594&gt;0,M594&lt;=STATS!$C$22),1,"")</f>
        <v/>
      </c>
      <c r="J594" s="34">
        <v>593</v>
      </c>
      <c r="K594">
        <v>45.443640000000002</v>
      </c>
      <c r="L594">
        <v>-92.123800000000003</v>
      </c>
      <c r="M594" s="10">
        <v>12</v>
      </c>
      <c r="N594" s="10" t="s">
        <v>150</v>
      </c>
      <c r="O594" s="10" t="s">
        <v>166</v>
      </c>
      <c r="R594" s="17"/>
      <c r="S594" s="17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EZ594" s="109"/>
      <c r="FA594" s="109"/>
      <c r="FB594" s="109"/>
      <c r="FC594" s="109"/>
      <c r="FD594" s="109"/>
    </row>
    <row r="595" spans="2:160">
      <c r="B595" s="93">
        <f t="shared" si="54"/>
        <v>0</v>
      </c>
      <c r="C595" s="93" t="str">
        <f t="shared" si="55"/>
        <v/>
      </c>
      <c r="D595" s="93" t="str">
        <f t="shared" si="56"/>
        <v/>
      </c>
      <c r="E595" s="93" t="str">
        <f t="shared" si="57"/>
        <v/>
      </c>
      <c r="F595" s="93" t="str">
        <f t="shared" si="58"/>
        <v/>
      </c>
      <c r="G595" s="93" t="str">
        <f t="shared" si="59"/>
        <v/>
      </c>
      <c r="H595" s="112" t="str">
        <f>IF(AND(M595&gt;0,M595&lt;=STATS!$C$22),1,"")</f>
        <v/>
      </c>
      <c r="J595" s="34">
        <v>594</v>
      </c>
      <c r="K595">
        <v>45.443339999999999</v>
      </c>
      <c r="L595">
        <v>-92.12379</v>
      </c>
      <c r="M595" s="10">
        <v>10.5</v>
      </c>
      <c r="N595" s="10" t="s">
        <v>150</v>
      </c>
      <c r="O595" s="10" t="s">
        <v>166</v>
      </c>
      <c r="R595" s="17"/>
      <c r="S595" s="17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EZ595" s="109"/>
      <c r="FA595" s="109"/>
      <c r="FB595" s="109"/>
      <c r="FC595" s="109"/>
      <c r="FD595" s="109"/>
    </row>
    <row r="596" spans="2:160">
      <c r="B596" s="93">
        <f t="shared" si="54"/>
        <v>0</v>
      </c>
      <c r="C596" s="93" t="str">
        <f t="shared" si="55"/>
        <v/>
      </c>
      <c r="D596" s="93" t="str">
        <f t="shared" si="56"/>
        <v/>
      </c>
      <c r="E596" s="93">
        <f t="shared" si="57"/>
        <v>0</v>
      </c>
      <c r="F596" s="93">
        <f t="shared" si="58"/>
        <v>0</v>
      </c>
      <c r="G596" s="93" t="str">
        <f t="shared" si="59"/>
        <v/>
      </c>
      <c r="H596" s="112">
        <f>IF(AND(M596&gt;0,M596&lt;=STATS!$C$22),1,"")</f>
        <v>1</v>
      </c>
      <c r="J596" s="34">
        <v>595</v>
      </c>
      <c r="K596">
        <v>45.44303</v>
      </c>
      <c r="L596">
        <v>-92.123779999999996</v>
      </c>
      <c r="M596" s="10">
        <v>4</v>
      </c>
      <c r="N596" s="10" t="s">
        <v>151</v>
      </c>
      <c r="O596" s="10" t="s">
        <v>166</v>
      </c>
      <c r="R596" s="17"/>
      <c r="S596" s="17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EZ596" s="109"/>
      <c r="FA596" s="109"/>
      <c r="FB596" s="109"/>
      <c r="FC596" s="109"/>
      <c r="FD596" s="109"/>
    </row>
    <row r="597" spans="2:160">
      <c r="B597" s="93">
        <f t="shared" si="54"/>
        <v>0</v>
      </c>
      <c r="C597" s="93" t="str">
        <f t="shared" si="55"/>
        <v/>
      </c>
      <c r="D597" s="93" t="str">
        <f t="shared" si="56"/>
        <v/>
      </c>
      <c r="E597" s="93" t="str">
        <f t="shared" si="57"/>
        <v/>
      </c>
      <c r="F597" s="93" t="str">
        <f t="shared" si="58"/>
        <v/>
      </c>
      <c r="G597" s="93" t="str">
        <f t="shared" si="59"/>
        <v/>
      </c>
      <c r="H597" s="112" t="str">
        <f>IF(AND(M597&gt;0,M597&lt;=STATS!$C$22),1,"")</f>
        <v/>
      </c>
      <c r="J597" s="34">
        <v>596</v>
      </c>
      <c r="K597">
        <v>45.446100000000001</v>
      </c>
      <c r="L597">
        <v>-92.123459999999994</v>
      </c>
      <c r="M597" s="10">
        <v>8</v>
      </c>
      <c r="N597" s="10" t="s">
        <v>150</v>
      </c>
      <c r="O597" s="10" t="s">
        <v>166</v>
      </c>
      <c r="R597" s="17"/>
      <c r="S597" s="17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EZ597" s="109"/>
      <c r="FA597" s="109"/>
      <c r="FB597" s="109"/>
      <c r="FC597" s="109"/>
      <c r="FD597" s="109"/>
    </row>
    <row r="598" spans="2:160">
      <c r="B598" s="93">
        <f t="shared" si="54"/>
        <v>0</v>
      </c>
      <c r="C598" s="93" t="str">
        <f t="shared" si="55"/>
        <v/>
      </c>
      <c r="D598" s="93" t="str">
        <f t="shared" si="56"/>
        <v/>
      </c>
      <c r="E598" s="93" t="str">
        <f t="shared" si="57"/>
        <v/>
      </c>
      <c r="F598" s="93" t="str">
        <f t="shared" si="58"/>
        <v/>
      </c>
      <c r="G598" s="93" t="str">
        <f t="shared" si="59"/>
        <v/>
      </c>
      <c r="H598" s="112" t="str">
        <f>IF(AND(M598&gt;0,M598&lt;=STATS!$C$22),1,"")</f>
        <v/>
      </c>
      <c r="J598" s="34">
        <v>597</v>
      </c>
      <c r="K598">
        <v>45.445790000000002</v>
      </c>
      <c r="L598">
        <v>-92.123450000000005</v>
      </c>
      <c r="M598" s="10">
        <v>8.5</v>
      </c>
      <c r="N598" s="10" t="s">
        <v>150</v>
      </c>
      <c r="O598" s="10" t="s">
        <v>166</v>
      </c>
      <c r="R598" s="17"/>
      <c r="S598" s="17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EZ598" s="109"/>
      <c r="FA598" s="109"/>
      <c r="FB598" s="109"/>
      <c r="FC598" s="109"/>
      <c r="FD598" s="109"/>
    </row>
    <row r="599" spans="2:160">
      <c r="B599" s="93">
        <f t="shared" si="54"/>
        <v>0</v>
      </c>
      <c r="C599" s="93" t="str">
        <f t="shared" si="55"/>
        <v/>
      </c>
      <c r="D599" s="93" t="str">
        <f t="shared" si="56"/>
        <v/>
      </c>
      <c r="E599" s="93">
        <f t="shared" si="57"/>
        <v>0</v>
      </c>
      <c r="F599" s="93">
        <f t="shared" si="58"/>
        <v>0</v>
      </c>
      <c r="G599" s="93" t="str">
        <f t="shared" si="59"/>
        <v/>
      </c>
      <c r="H599" s="112">
        <f>IF(AND(M599&gt;0,M599&lt;=STATS!$C$22),1,"")</f>
        <v>1</v>
      </c>
      <c r="J599" s="34">
        <v>598</v>
      </c>
      <c r="K599">
        <v>45.445489999999999</v>
      </c>
      <c r="L599">
        <v>-92.123440000000002</v>
      </c>
      <c r="M599" s="10">
        <v>4.4000000000000004</v>
      </c>
      <c r="N599" s="10" t="s">
        <v>151</v>
      </c>
      <c r="O599" s="10" t="s">
        <v>166</v>
      </c>
      <c r="R599" s="17"/>
      <c r="S599" s="17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EZ599" s="109"/>
      <c r="FA599" s="109"/>
      <c r="FB599" s="109"/>
      <c r="FC599" s="109"/>
      <c r="FD599" s="109"/>
    </row>
    <row r="600" spans="2:160">
      <c r="B600" s="93">
        <f t="shared" si="54"/>
        <v>0</v>
      </c>
      <c r="C600" s="93" t="str">
        <f t="shared" si="55"/>
        <v/>
      </c>
      <c r="D600" s="93" t="str">
        <f t="shared" si="56"/>
        <v/>
      </c>
      <c r="E600" s="93" t="str">
        <f t="shared" si="57"/>
        <v/>
      </c>
      <c r="F600" s="93" t="str">
        <f t="shared" si="58"/>
        <v/>
      </c>
      <c r="G600" s="93" t="str">
        <f t="shared" si="59"/>
        <v/>
      </c>
      <c r="H600" s="112" t="str">
        <f>IF(AND(M600&gt;0,M600&lt;=STATS!$C$22),1,"")</f>
        <v/>
      </c>
      <c r="J600" s="34">
        <v>599</v>
      </c>
      <c r="K600">
        <v>45.443649999999998</v>
      </c>
      <c r="L600">
        <v>-92.123369999999994</v>
      </c>
      <c r="M600" s="10">
        <v>7</v>
      </c>
      <c r="N600" s="10" t="s">
        <v>151</v>
      </c>
      <c r="O600" s="10" t="s">
        <v>166</v>
      </c>
      <c r="R600" s="17"/>
      <c r="S600" s="17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EZ600" s="109"/>
      <c r="FA600" s="109"/>
      <c r="FB600" s="109"/>
      <c r="FC600" s="109"/>
      <c r="FD600" s="109"/>
    </row>
  </sheetData>
  <sheetProtection formatCells="0" sort="0"/>
  <protectedRanges>
    <protectedRange sqref="N338:N600" name="Range1"/>
    <protectedRange sqref="N304:N337" name="Range1_2"/>
    <protectedRange sqref="P2:Q8 N2:N303 O2:O600" name="Range1_3"/>
    <protectedRange sqref="K2:L8" name="Range1_1_1"/>
  </protectedRanges>
  <sortState ref="A2:FM600">
    <sortCondition ref="J2:J600"/>
  </sortState>
  <phoneticPr fontId="17" type="noConversion"/>
  <dataValidations count="9">
    <dataValidation type="list" allowBlank="1" showInputMessage="1" showErrorMessage="1" sqref="EZ601:EZ65536 Q601:AF65536 X1 AC1 AE1:AF1 Q1">
      <formula1>"V,v,1,2,3"</formula1>
    </dataValidation>
    <dataValidation type="whole" allowBlank="1" showInputMessage="1" showErrorMessage="1" errorTitle="Presence/Absence Data" error="Enter 1 if present" sqref="AG601:EY65536 FA601:FM65536">
      <formula1>1</formula1>
      <formula2>1</formula2>
    </dataValidation>
    <dataValidation type="list" allowBlank="1" showInputMessage="1" showErrorMessage="1" sqref="O601:O65536">
      <formula1>"R,P"</formula1>
    </dataValidation>
    <dataValidation type="list" allowBlank="1" showInputMessage="1" showErrorMessage="1" sqref="O2:O600">
      <formula1>"R,r,P,p"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1:P81 P84:P65536"/>
    <dataValidation type="list" allowBlank="1" showInputMessage="1" showErrorMessage="1" error="Please enter an overall rake fullness of 1, 2, 3 or leave cell blank if no plants found" sqref="Q2:Q600">
      <formula1>"1,2,3"</formula1>
    </dataValidation>
    <dataValidation type="list" allowBlank="1" showInputMessage="1" showErrorMessage="1" error="Please enter a rake fullness rating of 1, 2, 3 or V (visual).  If species not found, leave cell blank." sqref="R2:FM600">
      <formula1>"V,v,1,2,3"</formula1>
    </dataValidation>
    <dataValidation type="decimal" allowBlank="1" showInputMessage="1" showErrorMessage="1" error="Is your depth really more than 99 feet?" sqref="M2:M65536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N2:N600">
      <formula1>"M,m,s,S,R,r"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B22" sqref="B22"/>
    </sheetView>
  </sheetViews>
  <sheetFormatPr defaultColWidth="4.7109375" defaultRowHeight="12.75"/>
  <cols>
    <col min="1" max="1" width="32.85546875" customWidth="1"/>
    <col min="2" max="2" width="74.28515625" customWidth="1"/>
    <col min="3" max="3" width="62.140625" customWidth="1"/>
    <col min="6" max="8" width="5.7109375" customWidth="1"/>
    <col min="9" max="9" width="8" customWidth="1"/>
    <col min="10" max="12" width="5.7109375" customWidth="1"/>
  </cols>
  <sheetData>
    <row r="1" spans="1:2" ht="26.25">
      <c r="A1" s="7" t="s">
        <v>12</v>
      </c>
    </row>
    <row r="2" spans="1:2">
      <c r="A2" s="68" t="s">
        <v>86</v>
      </c>
      <c r="B2" t="str">
        <f>IF('ENTRY '!I2="","",'ENTRY '!I2)</f>
        <v>Echo Lake</v>
      </c>
    </row>
    <row r="3" spans="1:2">
      <c r="A3" s="68" t="s">
        <v>37</v>
      </c>
      <c r="B3" t="str">
        <f>IF('ENTRY '!I3="","",'ENTRY '!I3)</f>
        <v>Barron</v>
      </c>
    </row>
    <row r="4" spans="1:2">
      <c r="A4" s="68" t="s">
        <v>87</v>
      </c>
      <c r="B4" s="71">
        <f>IF('ENTRY '!I4="","",'ENTRY '!I4)</f>
        <v>2630200</v>
      </c>
    </row>
    <row r="5" spans="1:2">
      <c r="A5" s="69" t="s">
        <v>58</v>
      </c>
      <c r="B5" s="87">
        <f>IF('ENTRY '!I5="","",'ENTRY '!I5)</f>
        <v>42909</v>
      </c>
    </row>
    <row r="6" spans="1:2">
      <c r="A6" s="69" t="s">
        <v>85</v>
      </c>
      <c r="B6" s="71" t="str">
        <f>IF('ENTRY '!I6="","",'ENTRY '!I6)</f>
        <v>Matthew S. Berg</v>
      </c>
    </row>
    <row r="7" spans="1:2">
      <c r="A7" s="69"/>
    </row>
    <row r="8" spans="1:2">
      <c r="A8" s="69"/>
      <c r="B8" s="71"/>
    </row>
    <row r="9" spans="1:2">
      <c r="A9" s="69"/>
      <c r="B9" s="71"/>
    </row>
    <row r="10" spans="1:2">
      <c r="A10" s="88" t="s">
        <v>75</v>
      </c>
      <c r="B10" s="88" t="s">
        <v>81</v>
      </c>
    </row>
    <row r="11" spans="1:2">
      <c r="A11" s="70"/>
      <c r="B11" s="89"/>
    </row>
    <row r="12" spans="1:2">
      <c r="A12" s="70"/>
      <c r="B12" s="89"/>
    </row>
    <row r="13" spans="1:2">
      <c r="B13" t="s">
        <v>168</v>
      </c>
    </row>
    <row r="26" spans="2:2">
      <c r="B26" s="88" t="s">
        <v>88</v>
      </c>
    </row>
  </sheetData>
  <phoneticPr fontId="17" type="noConversion"/>
  <printOptions headings="1"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="85"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I12" sqref="I11:I12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51" bestFit="1" customWidth="1"/>
    <col min="4" max="5" width="6.7109375" style="43" customWidth="1"/>
    <col min="6" max="16384" width="5.7109375" style="37"/>
  </cols>
  <sheetData>
    <row r="1" spans="1:7" s="25" customFormat="1" ht="138.6" customHeight="1">
      <c r="A1" s="60"/>
      <c r="B1" s="50" t="s">
        <v>11</v>
      </c>
      <c r="C1" s="115" t="s">
        <v>8</v>
      </c>
      <c r="D1" s="116" t="s">
        <v>140</v>
      </c>
      <c r="E1" s="117" t="s">
        <v>141</v>
      </c>
      <c r="F1" s="118"/>
      <c r="G1" s="35"/>
    </row>
    <row r="2" spans="1:7" s="25" customFormat="1" ht="12.75" customHeight="1">
      <c r="A2" s="61" t="s">
        <v>86</v>
      </c>
      <c r="B2" s="59" t="str">
        <f>IF('ENTRY '!I2="","",'ENTRY '!I2)</f>
        <v>Echo Lake</v>
      </c>
      <c r="C2" s="49"/>
      <c r="D2" s="45"/>
      <c r="E2" s="39"/>
      <c r="F2" s="35"/>
    </row>
    <row r="3" spans="1:7" s="25" customFormat="1" ht="12.75" customHeight="1">
      <c r="A3" s="61" t="s">
        <v>37</v>
      </c>
      <c r="B3" s="59" t="str">
        <f>IF('ENTRY '!I3="","",'ENTRY '!I3)</f>
        <v>Barron</v>
      </c>
      <c r="C3" s="49"/>
      <c r="D3" s="45"/>
      <c r="E3" s="39"/>
      <c r="F3" s="35"/>
    </row>
    <row r="4" spans="1:7" s="25" customFormat="1" ht="12.75" customHeight="1">
      <c r="A4" s="61" t="s">
        <v>39</v>
      </c>
      <c r="B4" s="59">
        <f>IF('ENTRY '!I4="","",'ENTRY '!I4)</f>
        <v>2630200</v>
      </c>
      <c r="C4" s="49"/>
      <c r="D4" s="45"/>
      <c r="E4" s="39"/>
      <c r="F4" s="35"/>
    </row>
    <row r="5" spans="1:7" s="25" customFormat="1" ht="12.75" customHeight="1">
      <c r="A5" s="62" t="s">
        <v>59</v>
      </c>
      <c r="B5" s="65">
        <f>IF('ENTRY '!I5="","",'ENTRY '!I5)</f>
        <v>42909</v>
      </c>
      <c r="C5" s="49"/>
      <c r="D5" s="45"/>
      <c r="E5" s="39"/>
      <c r="F5" s="35"/>
    </row>
    <row r="6" spans="1:7" s="25" customFormat="1" ht="15" customHeight="1">
      <c r="B6" s="24" t="s">
        <v>35</v>
      </c>
      <c r="C6" s="49"/>
      <c r="D6" s="45"/>
      <c r="E6" s="39"/>
      <c r="F6" s="40"/>
    </row>
    <row r="7" spans="1:7" s="80" customFormat="1" ht="12.75" customHeight="1">
      <c r="A7" s="56"/>
      <c r="B7" s="56" t="s">
        <v>10</v>
      </c>
      <c r="C7" s="53"/>
      <c r="D7" s="57">
        <f>IF(D11="","",(D11/$C$18)*100)</f>
        <v>100</v>
      </c>
      <c r="E7" s="58" t="str">
        <f>IF(E11="","",(E11/$C$18)*100)</f>
        <v/>
      </c>
      <c r="F7" s="58"/>
    </row>
    <row r="8" spans="1:7" s="80" customFormat="1" ht="11.25" customHeight="1">
      <c r="A8" s="56"/>
      <c r="B8" s="56" t="s">
        <v>17</v>
      </c>
      <c r="C8" s="55"/>
      <c r="D8" s="57">
        <f>IF(D11="","",(D11/$C$19)*100)</f>
        <v>2.083333333333333</v>
      </c>
      <c r="E8" s="58" t="str">
        <f>IF(E11="","",(E11/$C$19)*100)</f>
        <v/>
      </c>
      <c r="F8" s="58"/>
    </row>
    <row r="9" spans="1:7" s="81" customFormat="1" ht="12.75" customHeight="1">
      <c r="A9" s="19"/>
      <c r="B9" s="18" t="s">
        <v>1</v>
      </c>
      <c r="C9" s="53"/>
      <c r="D9" s="47">
        <f>IF(D8="","",(D8/(SUM($D$8:$E$8,$F$8:$F$8)/100)))</f>
        <v>100.00000000000001</v>
      </c>
      <c r="E9" s="47" t="str">
        <f>IF(E8="","",(E8/(SUM($D$8:$E$8,$F$8:$F$8)/100)))</f>
        <v/>
      </c>
      <c r="F9" s="47"/>
    </row>
    <row r="10" spans="1:7" s="82" customFormat="1">
      <c r="A10" s="30"/>
      <c r="B10" s="30" t="s">
        <v>2</v>
      </c>
      <c r="C10" s="26">
        <f>IF(SUM(D10:F10)&gt;0,SUM(D10:F10),"")</f>
        <v>1.0000000000000004</v>
      </c>
      <c r="D10" s="31">
        <f t="shared" ref="D10:E10" si="0">IF(D9="","",(D9*D9)/10000)</f>
        <v>1.0000000000000004</v>
      </c>
      <c r="E10" s="31" t="str">
        <f t="shared" si="0"/>
        <v/>
      </c>
      <c r="F10" s="31"/>
    </row>
    <row r="11" spans="1:7">
      <c r="B11" s="1" t="s">
        <v>94</v>
      </c>
      <c r="C11" s="63"/>
      <c r="D11" s="46">
        <f>IF(SUM('ENTRY '!R2:R600)=0,"",COUNT('ENTRY '!R2:R600))</f>
        <v>1</v>
      </c>
      <c r="E11" s="46" t="str">
        <f>IF(SUM('ENTRY '!S2:S600)=0,"",COUNT('ENTRY '!S2:S600))</f>
        <v/>
      </c>
      <c r="F11" s="46"/>
    </row>
    <row r="12" spans="1:7" s="79" customFormat="1">
      <c r="A12" s="72"/>
      <c r="B12" s="56" t="s">
        <v>57</v>
      </c>
      <c r="C12" s="63" t="e">
        <f>IF(C17="","",AVERAGE('ENTRY '!Q2:Q600))</f>
        <v>#DIV/0!</v>
      </c>
      <c r="D12" s="26">
        <f>IF(D11="","",AVERAGE('ENTRY '!R2:R600))</f>
        <v>1</v>
      </c>
      <c r="E12" s="26" t="str">
        <f>IF(E11="","",AVERAGE('ENTRY '!S2:S600))</f>
        <v/>
      </c>
      <c r="F12" s="26"/>
    </row>
    <row r="13" spans="1:7" s="77" customFormat="1">
      <c r="A13" s="38"/>
      <c r="B13" s="28" t="s">
        <v>55</v>
      </c>
      <c r="C13" s="64"/>
      <c r="D13" s="48">
        <f>IF(COUNTIF('ENTRY '!R2:R600,"v")=0,"",(COUNTIF('ENTRY '!R2:R600,"v")))</f>
        <v>2</v>
      </c>
      <c r="E13" s="48" t="str">
        <f>IF(COUNTIF('ENTRY '!S2:S600,"v")=0,"",(COUNTIF('ENTRY '!S2:S600,"v")))</f>
        <v/>
      </c>
      <c r="F13" s="48"/>
    </row>
    <row r="14" spans="1:7" s="77" customFormat="1">
      <c r="B14" s="78" t="s">
        <v>56</v>
      </c>
      <c r="C14" s="76"/>
      <c r="D14" s="31" t="str">
        <f t="shared" ref="D14:E14" si="1">IF((OR(D12&lt;&gt;"",D13&lt;&gt;"")),"present","")</f>
        <v>present</v>
      </c>
      <c r="E14" s="31" t="str">
        <f t="shared" si="1"/>
        <v/>
      </c>
      <c r="F14" s="31"/>
    </row>
    <row r="15" spans="1:7" s="73" customFormat="1">
      <c r="B15" s="74"/>
      <c r="C15" s="75"/>
      <c r="D15" s="42"/>
      <c r="E15" s="42"/>
    </row>
    <row r="16" spans="1:7" ht="18">
      <c r="B16" s="27" t="s">
        <v>36</v>
      </c>
      <c r="C16" s="83"/>
      <c r="D16" s="41"/>
      <c r="E16" s="42"/>
    </row>
    <row r="17" spans="2:5">
      <c r="B17" s="20" t="s">
        <v>138</v>
      </c>
      <c r="C17" s="52">
        <f>IF(SUM('ENTRY '!M2:M600)=0,"",COUNT('ENTRY '!M2:M600))</f>
        <v>323</v>
      </c>
    </row>
    <row r="18" spans="2:5">
      <c r="B18" s="1" t="s">
        <v>89</v>
      </c>
      <c r="C18" s="52">
        <f>IF(SUM('ENTRY '!G2:G600)=0,"",COUNT('ENTRY '!G2:G600))</f>
        <v>1</v>
      </c>
      <c r="D18" s="44"/>
      <c r="E18" s="44"/>
    </row>
    <row r="19" spans="2:5">
      <c r="B19" s="1" t="s">
        <v>90</v>
      </c>
      <c r="C19" s="52">
        <f>IF(SUM('ENTRY '!H2:H600)=0,"",SUM('ENTRY '!H2:H600))</f>
        <v>48</v>
      </c>
    </row>
    <row r="20" spans="2:5">
      <c r="B20" s="18" t="s">
        <v>17</v>
      </c>
      <c r="C20" s="53">
        <f>IF(C19="","",(C18/C19)*100)</f>
        <v>2.083333333333333</v>
      </c>
    </row>
    <row r="21" spans="2:5">
      <c r="B21" s="1" t="s">
        <v>3</v>
      </c>
      <c r="C21" s="53">
        <f>IF(C10="","",(1-C10))</f>
        <v>-4.4408920985006262E-16</v>
      </c>
    </row>
    <row r="22" spans="2:5" ht="15" customHeight="1">
      <c r="B22" s="1" t="s">
        <v>116</v>
      </c>
      <c r="C22" s="53">
        <f>IF(SUM('ENTRY '!G2:G600)=0,"",MAX('ENTRY '!G2:G600))</f>
        <v>5</v>
      </c>
    </row>
    <row r="23" spans="2:5">
      <c r="B23" s="1" t="s">
        <v>91</v>
      </c>
      <c r="C23" s="54">
        <f>IF($C$17="","",COUNTIF('ENTRY '!O2:O600,"R"))</f>
        <v>0</v>
      </c>
    </row>
    <row r="24" spans="2:5">
      <c r="B24" s="1" t="s">
        <v>42</v>
      </c>
      <c r="C24" s="54">
        <f>IF($C$17="","",COUNTIF('ENTRY '!O2:O600,"P"))</f>
        <v>277</v>
      </c>
    </row>
    <row r="25" spans="2:5">
      <c r="B25" s="1" t="s">
        <v>52</v>
      </c>
      <c r="C25" s="55">
        <f>IF($C$17="","",(IF(SUM('ENTRY '!E2:E600)=0,"",AVERAGE('ENTRY '!E2:E600))))</f>
        <v>2.0833333333333332E-2</v>
      </c>
    </row>
    <row r="26" spans="2:5">
      <c r="B26" s="1" t="s">
        <v>92</v>
      </c>
      <c r="C26" s="55">
        <f>IF(SUM('ENTRY '!C2:C600)=0,"",AVERAGE('ENTRY '!C2:C600))</f>
        <v>1</v>
      </c>
    </row>
    <row r="27" spans="2:5">
      <c r="B27" s="1" t="s">
        <v>48</v>
      </c>
      <c r="C27" s="55" t="str">
        <f>IF(SUM('ENTRY '!F2:F600)=0,"",AVERAGE('ENTRY '!F2:F600))</f>
        <v/>
      </c>
    </row>
    <row r="28" spans="2:5">
      <c r="B28" s="1" t="s">
        <v>93</v>
      </c>
      <c r="C28" s="55" t="str">
        <f>IF(SUM('ENTRY '!D2:D600)=0,"",AVERAGE('ENTRY '!D2:D600))</f>
        <v/>
      </c>
    </row>
    <row r="29" spans="2:5">
      <c r="B29" s="1" t="s">
        <v>54</v>
      </c>
      <c r="C29" s="52">
        <f>IF(SUM(D7:E7,F7:F7)=0,"",COUNT(D7:E7,F7:F7))</f>
        <v>1</v>
      </c>
    </row>
    <row r="30" spans="2:5">
      <c r="B30" s="1" t="s">
        <v>53</v>
      </c>
      <c r="C30" s="52">
        <f>IF($C$17="","",SUM((COUNTIF(D14:E14,"present")),(COUNTIF(F14:F14,"present"))))</f>
        <v>1</v>
      </c>
    </row>
    <row r="31" spans="2:5">
      <c r="B31" s="1" t="s">
        <v>149</v>
      </c>
      <c r="C31" s="52"/>
    </row>
    <row r="32" spans="2:5" ht="15" customHeight="1">
      <c r="B32" s="1" t="s">
        <v>147</v>
      </c>
      <c r="C32" s="53">
        <f>IF(SUM('ENTRY '!G2:G600)=0,"",AVERAGE('ENTRY '!G2:G600))</f>
        <v>5</v>
      </c>
    </row>
    <row r="33" spans="2:3" ht="15" customHeight="1">
      <c r="B33" s="1" t="s">
        <v>148</v>
      </c>
      <c r="C33" s="53">
        <f>IF(SUM('ENTRY '!G2:G600)=0,"",MEDIAN('ENTRY '!G2:G600))</f>
        <v>5</v>
      </c>
    </row>
    <row r="35" spans="2:3" ht="15.75">
      <c r="B35" s="95" t="s">
        <v>115</v>
      </c>
    </row>
  </sheetData>
  <sheetProtection selectLockedCells="1" selectUnlockedCells="1"/>
  <phoneticPr fontId="17" type="noConversion"/>
  <dataValidations count="1">
    <dataValidation type="whole" allowBlank="1" showInputMessage="1" showErrorMessage="1" errorTitle="Presence/Absence Data" error="Enter 1 if present" sqref="D1:E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5"/>
  <sheetViews>
    <sheetView topLeftCell="A4" workbookViewId="0"/>
  </sheetViews>
  <sheetFormatPr defaultRowHeight="12.75"/>
  <cols>
    <col min="1" max="1" width="14.7109375" bestFit="1" customWidth="1"/>
    <col min="2" max="2" width="19.28515625" bestFit="1" customWidth="1"/>
  </cols>
  <sheetData>
    <row r="1" spans="1:2">
      <c r="A1" s="1" t="s">
        <v>113</v>
      </c>
      <c r="B1" s="1" t="s">
        <v>114</v>
      </c>
    </row>
    <row r="2" spans="1:2">
      <c r="A2">
        <v>1</v>
      </c>
      <c r="B2">
        <f>COUNTIF('ENTRY '!G2:G600,"&lt;=1")</f>
        <v>0</v>
      </c>
    </row>
    <row r="3" spans="1:2">
      <c r="A3">
        <v>2</v>
      </c>
      <c r="B3">
        <f>COUNTIF('ENTRY '!G2:G600,"&lt;=2")-(B2)</f>
        <v>0</v>
      </c>
    </row>
    <row r="4" spans="1:2">
      <c r="A4">
        <v>3</v>
      </c>
      <c r="B4">
        <f>COUNTIF('ENTRY '!G2:G600,"&lt;=3")-(B2+B3)</f>
        <v>0</v>
      </c>
    </row>
    <row r="5" spans="1:2">
      <c r="A5">
        <v>4</v>
      </c>
      <c r="B5">
        <f>COUNTIF('ENTRY '!G2:G600,"&lt;=4")-(SUM(B2:B4))</f>
        <v>0</v>
      </c>
    </row>
    <row r="6" spans="1:2">
      <c r="A6">
        <v>5</v>
      </c>
      <c r="B6">
        <f>COUNTIF('ENTRY '!G2:G600,"&lt;=5")-(SUM(B2:B5))</f>
        <v>1</v>
      </c>
    </row>
    <row r="7" spans="1:2">
      <c r="A7">
        <v>6</v>
      </c>
      <c r="B7">
        <f>COUNTIF('ENTRY '!G2:G600,"&lt;=6")-(SUM(B2:B6))</f>
        <v>0</v>
      </c>
    </row>
    <row r="8" spans="1:2">
      <c r="A8">
        <v>7</v>
      </c>
      <c r="B8">
        <f>COUNTIF('ENTRY '!G2:G600,"&lt;=7")-(SUM(B2:B7))</f>
        <v>0</v>
      </c>
    </row>
    <row r="9" spans="1:2">
      <c r="A9">
        <v>8</v>
      </c>
      <c r="B9">
        <f>COUNTIF('ENTRY '!G2:G600,"&lt;=8")-(SUM(B2:B8))</f>
        <v>0</v>
      </c>
    </row>
    <row r="10" spans="1:2">
      <c r="A10">
        <v>9</v>
      </c>
      <c r="B10">
        <f>COUNTIF('ENTRY '!G2:G600,"&lt;=9")-(SUM(B2:B9))</f>
        <v>0</v>
      </c>
    </row>
    <row r="11" spans="1:2">
      <c r="A11">
        <v>10</v>
      </c>
      <c r="B11">
        <f>COUNTIF('ENTRY '!G2:G600,"&lt;=10")-(SUM(B2:B10))</f>
        <v>0</v>
      </c>
    </row>
    <row r="12" spans="1:2">
      <c r="A12">
        <v>11</v>
      </c>
      <c r="B12">
        <f>COUNTIF('ENTRY '!G2:G600,"&lt;=11")-(SUM(B2:B11))</f>
        <v>0</v>
      </c>
    </row>
    <row r="13" spans="1:2">
      <c r="A13">
        <v>12</v>
      </c>
      <c r="B13">
        <f>COUNTIF('ENTRY '!G2:G600,"&lt;=12")-(SUM(B2:B12))</f>
        <v>0</v>
      </c>
    </row>
    <row r="14" spans="1:2">
      <c r="A14">
        <v>13</v>
      </c>
      <c r="B14">
        <f>COUNTIF('ENTRY '!G2:G600,"&lt;=13")-(SUM(B2:B13))</f>
        <v>0</v>
      </c>
    </row>
    <row r="15" spans="1:2">
      <c r="A15">
        <v>14</v>
      </c>
      <c r="B15">
        <f>COUNTIF('ENTRY '!G2:G600,"&lt;=14")-(SUM(B2:B14))</f>
        <v>0</v>
      </c>
    </row>
    <row r="16" spans="1:2">
      <c r="A16">
        <v>15</v>
      </c>
      <c r="B16">
        <f>COUNTIF('ENTRY '!G2:G600,"&lt;=15")-(SUM(B2:B15))</f>
        <v>0</v>
      </c>
    </row>
    <row r="17" spans="1:2">
      <c r="A17">
        <v>16</v>
      </c>
      <c r="B17">
        <f>COUNTIF('ENTRY '!G2:G600,"&lt;=16")-(SUM(B2:B16))</f>
        <v>0</v>
      </c>
    </row>
    <row r="18" spans="1:2">
      <c r="A18">
        <v>17</v>
      </c>
      <c r="B18">
        <f>COUNTIF('ENTRY '!G2:G600,"&lt;=17")-(SUM(B2:B17))</f>
        <v>0</v>
      </c>
    </row>
    <row r="19" spans="1:2">
      <c r="A19">
        <v>18</v>
      </c>
      <c r="B19">
        <f>COUNTIF('ENTRY '!G2:G600,"&lt;=18")-(SUM(B2:B18))</f>
        <v>0</v>
      </c>
    </row>
    <row r="20" spans="1:2">
      <c r="A20">
        <v>19</v>
      </c>
      <c r="B20">
        <f>COUNTIF('ENTRY '!G2:G600,"&lt;=19")-(SUM(B2:B19))</f>
        <v>0</v>
      </c>
    </row>
    <row r="21" spans="1:2">
      <c r="A21">
        <v>20</v>
      </c>
      <c r="B21">
        <f>COUNTIF('ENTRY '!G2:G600,"&lt;=20")-(SUM(B2:B20))</f>
        <v>0</v>
      </c>
    </row>
    <row r="22" spans="1:2">
      <c r="A22">
        <v>21</v>
      </c>
      <c r="B22">
        <f>COUNTIF('ENTRY '!G2:G600,"&lt;=21")-(SUM(B2:B21))</f>
        <v>0</v>
      </c>
    </row>
    <row r="23" spans="1:2">
      <c r="A23">
        <v>22</v>
      </c>
      <c r="B23">
        <f>COUNTIF('ENTRY '!G2:G600,"&lt;=22")-(SUM(B2:B22))</f>
        <v>0</v>
      </c>
    </row>
    <row r="24" spans="1:2">
      <c r="A24">
        <v>23</v>
      </c>
      <c r="B24">
        <f>COUNTIF('ENTRY '!G2:G600,"&lt;=23")-(SUM(B2:B23))</f>
        <v>0</v>
      </c>
    </row>
    <row r="25" spans="1:2">
      <c r="A25">
        <v>24</v>
      </c>
      <c r="B25">
        <f>COUNTIF('ENTRY '!G2:G600,"&lt;=24")-(SUM(B2:B24))</f>
        <v>0</v>
      </c>
    </row>
    <row r="26" spans="1:2">
      <c r="A26">
        <v>25</v>
      </c>
      <c r="B26">
        <f>COUNTIF('ENTRY '!G2:G600,"&lt;=25")-(SUM(B2:B25))</f>
        <v>0</v>
      </c>
    </row>
    <row r="27" spans="1:2">
      <c r="A27">
        <v>26</v>
      </c>
      <c r="B27">
        <f>COUNTIF('ENTRY '!G2:G600,"&lt;=26")-(SUM(B2:B26))</f>
        <v>0</v>
      </c>
    </row>
    <row r="28" spans="1:2">
      <c r="A28">
        <v>27</v>
      </c>
      <c r="B28">
        <f>COUNTIF('ENTRY '!G2:G600,"&lt;=27")-(SUM(B2:B27))</f>
        <v>0</v>
      </c>
    </row>
    <row r="29" spans="1:2">
      <c r="A29">
        <v>28</v>
      </c>
      <c r="B29">
        <f>COUNTIF('ENTRY '!G2:G600,"&lt;=28")-(SUM(B2:B28))</f>
        <v>0</v>
      </c>
    </row>
    <row r="30" spans="1:2">
      <c r="A30">
        <v>29</v>
      </c>
      <c r="B30">
        <f>COUNTIF('ENTRY '!G2:G600,"&lt;=29")-(SUM(B2:B29))</f>
        <v>0</v>
      </c>
    </row>
    <row r="31" spans="1:2">
      <c r="A31">
        <v>30</v>
      </c>
      <c r="B31">
        <f>COUNTIF('ENTRY '!G2:G600,"&lt;=30")-(SUM(B2:B30))</f>
        <v>0</v>
      </c>
    </row>
    <row r="32" spans="1:2">
      <c r="A32">
        <v>31</v>
      </c>
      <c r="B32">
        <f>COUNTIF('ENTRY '!G2:G600,"&lt;=31")-(SUM(B2:B31))</f>
        <v>0</v>
      </c>
    </row>
    <row r="33" spans="1:7">
      <c r="A33">
        <v>32</v>
      </c>
      <c r="B33">
        <f>COUNTIF('ENTRY '!G2:G600,"&lt;=32")-(SUM(B2:B32))</f>
        <v>0</v>
      </c>
    </row>
    <row r="34" spans="1:7">
      <c r="A34">
        <v>33</v>
      </c>
      <c r="B34">
        <f>COUNTIF('ENTRY '!G2:G600,"&lt;=33")-(SUM(B2:B33))</f>
        <v>0</v>
      </c>
    </row>
    <row r="35" spans="1:7">
      <c r="A35">
        <v>34</v>
      </c>
      <c r="B35">
        <f>COUNTIF('ENTRY '!G2:G600,"&lt;=34")-(SUM(B2:B34))</f>
        <v>0</v>
      </c>
    </row>
    <row r="36" spans="1:7">
      <c r="A36">
        <v>35</v>
      </c>
      <c r="B36">
        <f>COUNTIF('ENTRY '!G2:G600,"&lt;=35")-(SUM(B2:B35))</f>
        <v>0</v>
      </c>
    </row>
    <row r="37" spans="1:7">
      <c r="A37">
        <v>36</v>
      </c>
      <c r="B37">
        <f>COUNTIF('ENTRY '!G2:G600,"&lt;=36")-(SUM(B2:B36))</f>
        <v>0</v>
      </c>
    </row>
    <row r="38" spans="1:7">
      <c r="A38">
        <v>37</v>
      </c>
      <c r="B38">
        <f>COUNTIF('ENTRY '!G2:G600,"&lt;=37")-(SUM(B2:B37))</f>
        <v>0</v>
      </c>
    </row>
    <row r="39" spans="1:7">
      <c r="A39">
        <v>38</v>
      </c>
      <c r="B39">
        <f>COUNTIF('ENTRY '!G2:G600,"&lt;=38")-(SUM(B2:B38))</f>
        <v>0</v>
      </c>
    </row>
    <row r="40" spans="1:7">
      <c r="A40">
        <v>39</v>
      </c>
      <c r="B40">
        <f>COUNTIF('ENTRY '!G2:G600,"&lt;=39")-(SUM(B2:B39))</f>
        <v>0</v>
      </c>
    </row>
    <row r="41" spans="1:7">
      <c r="A41">
        <v>40</v>
      </c>
      <c r="B41">
        <f>COUNTIF('ENTRY '!G2:G600,"&lt;=40")-(SUM(B2:B40))</f>
        <v>0</v>
      </c>
    </row>
    <row r="43" spans="1:7" ht="13.5" thickBot="1">
      <c r="G43" s="94"/>
    </row>
    <row r="44" spans="1:7" ht="15">
      <c r="A44" s="98" t="s">
        <v>137</v>
      </c>
      <c r="B44" s="99"/>
      <c r="C44" s="99"/>
      <c r="D44" s="99"/>
      <c r="E44" s="99"/>
      <c r="F44" s="100"/>
      <c r="G44" s="104"/>
    </row>
    <row r="45" spans="1:7" ht="15" thickBot="1">
      <c r="A45" s="101" t="s">
        <v>136</v>
      </c>
      <c r="B45" s="102"/>
      <c r="C45" s="102"/>
      <c r="D45" s="102"/>
      <c r="E45" s="102"/>
      <c r="F45" s="103"/>
      <c r="G45" s="105"/>
    </row>
  </sheetData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62317Mapping Data</vt:lpstr>
      <vt:lpstr>READ ME</vt:lpstr>
      <vt:lpstr>ENTRY </vt:lpstr>
      <vt:lpstr>BOAT SURVEY</vt:lpstr>
      <vt:lpstr>STATS</vt:lpstr>
      <vt:lpstr>MAX DEPTH GRAPH</vt:lpstr>
      <vt:lpstr>'62317Mapping Data'!Print_Area</vt:lpstr>
      <vt:lpstr>'BOAT SURVEY'!Print_Area</vt:lpstr>
      <vt:lpstr>'ENTRY '!Print_Area</vt:lpstr>
      <vt:lpstr>STATS!Print_Area</vt:lpstr>
    </vt:vector>
  </TitlesOfParts>
  <Company>University of Wisconsin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Matt</cp:lastModifiedBy>
  <cp:lastPrinted>2009-11-02T19:37:36Z</cp:lastPrinted>
  <dcterms:created xsi:type="dcterms:W3CDTF">2004-09-23T19:27:36Z</dcterms:created>
  <dcterms:modified xsi:type="dcterms:W3CDTF">2017-12-24T13:55:53Z</dcterms:modified>
</cp:coreProperties>
</file>