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0" yWindow="60" windowWidth="19095" windowHeight="8865" tabRatio="630" firstSheet="1" activeTab="6"/>
  </bookViews>
  <sheets>
    <sheet name="2019 Spring Exotic Mapping Data" sheetId="31" r:id="rId1"/>
    <sheet name="2008 Mapping Data" sheetId="29" r:id="rId2"/>
    <sheet name="BOAT SURVEY" sheetId="19" r:id="rId3"/>
    <sheet name="READ ME" sheetId="16" r:id="rId4"/>
    <sheet name="ENTRY " sheetId="11" r:id="rId5"/>
    <sheet name="STATS" sheetId="15" r:id="rId6"/>
    <sheet name="2019CLPStatsSummary" sheetId="30" r:id="rId7"/>
    <sheet name="MAX DEPTH GRAPH" sheetId="25" r:id="rId8"/>
    <sheet name="CALCULATE FQI" sheetId="23" r:id="rId9"/>
  </sheets>
  <definedNames>
    <definedName name="_xlnm.Print_Area" localSheetId="1">'2008 Mapping Data'!$A$1:$O$24</definedName>
    <definedName name="_xlnm.Print_Area" localSheetId="0">'2019 Spring Exotic Mapping Data'!$A$1:$G$24</definedName>
    <definedName name="_xlnm.Print_Area" localSheetId="6">'2019CLPStatsSummary'!$B$1:$E$35</definedName>
    <definedName name="_xlnm.Print_Area" localSheetId="2">'BOAT SURVEY'!$A$1:$C$15</definedName>
    <definedName name="_xlnm.Print_Area" localSheetId="4">'ENTRY '!$A$1:$AJ$24</definedName>
    <definedName name="_xlnm.Print_Area" localSheetId="5">STATS!$B$1:$U$35</definedName>
  </definedNames>
  <calcPr calcId="145621"/>
</workbook>
</file>

<file path=xl/calcChain.xml><?xml version="1.0" encoding="utf-8"?>
<calcChain xmlns="http://schemas.openxmlformats.org/spreadsheetml/2006/main">
  <c r="P457" i="11" l="1"/>
  <c r="P456" i="11"/>
  <c r="P455" i="11"/>
  <c r="P454" i="11"/>
  <c r="P453" i="11"/>
  <c r="P452" i="11"/>
  <c r="P451" i="11"/>
  <c r="P450" i="11"/>
  <c r="P449" i="11"/>
  <c r="P448" i="11"/>
  <c r="P447" i="11"/>
  <c r="P446" i="11"/>
  <c r="P445" i="11"/>
  <c r="P444" i="11"/>
  <c r="P443" i="11"/>
  <c r="P442" i="11"/>
  <c r="P441" i="11"/>
  <c r="P440" i="11"/>
  <c r="P439" i="11"/>
  <c r="P438" i="11"/>
  <c r="P437" i="11"/>
  <c r="P436" i="11"/>
  <c r="P435" i="11"/>
  <c r="P434" i="11"/>
  <c r="P433" i="11"/>
  <c r="P432" i="11"/>
  <c r="P431" i="11"/>
  <c r="P430" i="11"/>
  <c r="P429" i="11"/>
  <c r="P428" i="11"/>
  <c r="P427" i="11"/>
  <c r="P426" i="11"/>
  <c r="P425" i="11"/>
  <c r="P424" i="11"/>
  <c r="P423" i="11"/>
  <c r="P422" i="11"/>
  <c r="P421" i="11"/>
  <c r="P416" i="11"/>
  <c r="P415" i="11"/>
  <c r="P414" i="11"/>
  <c r="P413" i="11"/>
  <c r="P412" i="11"/>
  <c r="P411" i="11"/>
  <c r="P404" i="11"/>
  <c r="D3" i="23"/>
  <c r="D2" i="23"/>
  <c r="D1" i="23"/>
  <c r="C17" i="15" l="1"/>
  <c r="C34" i="15" s="1"/>
  <c r="EY12" i="15"/>
  <c r="EX12" i="15"/>
  <c r="EW12" i="15"/>
  <c r="EV12" i="15"/>
  <c r="EU12" i="15"/>
  <c r="ET12" i="15"/>
  <c r="ES12" i="15"/>
  <c r="ER12" i="15"/>
  <c r="EQ12" i="15"/>
  <c r="EP12" i="15"/>
  <c r="EO12" i="15"/>
  <c r="EN12" i="15"/>
  <c r="EM12" i="15"/>
  <c r="EL12" i="15"/>
  <c r="EK12" i="15"/>
  <c r="EJ12" i="15"/>
  <c r="EI12" i="15"/>
  <c r="EH12" i="15"/>
  <c r="EG12" i="15"/>
  <c r="EF12" i="15"/>
  <c r="EE12" i="15"/>
  <c r="ED12" i="15"/>
  <c r="EC12" i="15"/>
  <c r="EB12" i="15"/>
  <c r="EA12" i="15"/>
  <c r="DZ12" i="15"/>
  <c r="DY12" i="15"/>
  <c r="DX12" i="15"/>
  <c r="DW12" i="15"/>
  <c r="DV12" i="15"/>
  <c r="DU12" i="15"/>
  <c r="DT12" i="15"/>
  <c r="DS12" i="15"/>
  <c r="DR12" i="15"/>
  <c r="DQ12" i="15"/>
  <c r="DP12" i="15"/>
  <c r="DO12" i="15"/>
  <c r="DN12" i="15"/>
  <c r="DM12" i="15"/>
  <c r="DL12" i="15"/>
  <c r="DK12" i="15"/>
  <c r="DJ12" i="15"/>
  <c r="DI12" i="15"/>
  <c r="DH12" i="15"/>
  <c r="DG12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1" i="15" l="1"/>
  <c r="C24" i="15"/>
  <c r="C23" i="15" s="1"/>
  <c r="EY7" i="15"/>
  <c r="EX7" i="15"/>
  <c r="EW7" i="15"/>
  <c r="EW11" i="15" s="1"/>
  <c r="EW13" i="15" s="1"/>
  <c r="EV7" i="15"/>
  <c r="EV11" i="15" s="1"/>
  <c r="EU7" i="15"/>
  <c r="EU10" i="15" s="1"/>
  <c r="ET7" i="15"/>
  <c r="ES7" i="15"/>
  <c r="ES10" i="15" s="1"/>
  <c r="ER7" i="15"/>
  <c r="ER9" i="15" s="1"/>
  <c r="EQ7" i="15"/>
  <c r="EP7" i="15"/>
  <c r="EO7" i="15"/>
  <c r="EN7" i="15"/>
  <c r="EM7" i="15"/>
  <c r="EM11" i="15" s="1"/>
  <c r="EL7" i="15"/>
  <c r="EL11" i="15" s="1"/>
  <c r="EK7" i="15"/>
  <c r="EJ7" i="15"/>
  <c r="EI7" i="15"/>
  <c r="EH7" i="15"/>
  <c r="EG7" i="15"/>
  <c r="EF7" i="15"/>
  <c r="EE7" i="15"/>
  <c r="ED7" i="15"/>
  <c r="EC7" i="15"/>
  <c r="EB7" i="15"/>
  <c r="EA7" i="15"/>
  <c r="DZ7" i="15"/>
  <c r="DY7" i="15"/>
  <c r="DY9" i="15" s="1"/>
  <c r="DX7" i="15"/>
  <c r="DW7" i="15"/>
  <c r="DV7" i="15"/>
  <c r="DU7" i="15"/>
  <c r="DT7" i="15"/>
  <c r="DS7" i="15"/>
  <c r="DS9" i="15" s="1"/>
  <c r="DR7" i="15"/>
  <c r="DQ7" i="15"/>
  <c r="DP7" i="15"/>
  <c r="DO7" i="15"/>
  <c r="DN7" i="15"/>
  <c r="DM7" i="15"/>
  <c r="DL7" i="15"/>
  <c r="DK7" i="15"/>
  <c r="DJ7" i="15"/>
  <c r="DI7" i="15"/>
  <c r="DI9" i="15" s="1"/>
  <c r="DH7" i="15"/>
  <c r="DH9" i="15" s="1"/>
  <c r="DG7" i="15"/>
  <c r="DF7" i="15"/>
  <c r="DE7" i="15"/>
  <c r="DD7" i="15"/>
  <c r="DC7" i="15"/>
  <c r="DC9" i="15" s="1"/>
  <c r="DB7" i="15"/>
  <c r="DA7" i="15"/>
  <c r="CZ7" i="15"/>
  <c r="CZ9" i="15" s="1"/>
  <c r="CY7" i="15"/>
  <c r="CX7" i="15"/>
  <c r="CW7" i="15"/>
  <c r="CW11" i="15" s="1"/>
  <c r="CV7" i="15"/>
  <c r="CV10" i="15" s="1"/>
  <c r="CU7" i="15"/>
  <c r="CT7" i="15"/>
  <c r="CS7" i="15"/>
  <c r="CS9" i="15" s="1"/>
  <c r="CR7" i="15"/>
  <c r="CR10" i="15" s="1"/>
  <c r="CQ7" i="15"/>
  <c r="CP7" i="15"/>
  <c r="CO7" i="15"/>
  <c r="CO10" i="15" s="1"/>
  <c r="CN7" i="15"/>
  <c r="CN9" i="15" s="1"/>
  <c r="CM7" i="15"/>
  <c r="CM9" i="15" s="1"/>
  <c r="CL7" i="15"/>
  <c r="CK7" i="15"/>
  <c r="CJ7" i="15"/>
  <c r="CJ9" i="15" s="1"/>
  <c r="CI7" i="15"/>
  <c r="CI10" i="15" s="1"/>
  <c r="CH7" i="15"/>
  <c r="CH9" i="15" s="1"/>
  <c r="CG7" i="15"/>
  <c r="CF7" i="15"/>
  <c r="CF9" i="15" s="1"/>
  <c r="CE7" i="15"/>
  <c r="CE10" i="15" s="1"/>
  <c r="CD7" i="15"/>
  <c r="CC7" i="15"/>
  <c r="CC9" i="15" s="1"/>
  <c r="CB7" i="15"/>
  <c r="CB9" i="15" s="1"/>
  <c r="CA7" i="15"/>
  <c r="BZ7" i="15"/>
  <c r="BY7" i="15"/>
  <c r="BX7" i="15"/>
  <c r="BX9" i="15" s="1"/>
  <c r="BW7" i="15"/>
  <c r="BV7" i="15"/>
  <c r="BU7" i="15"/>
  <c r="BT7" i="15"/>
  <c r="BT9" i="15" s="1"/>
  <c r="BS7" i="15"/>
  <c r="BR7" i="15"/>
  <c r="BQ7" i="15"/>
  <c r="BQ10" i="15" s="1"/>
  <c r="BP7" i="15"/>
  <c r="BP9" i="15" s="1"/>
  <c r="BO7" i="15"/>
  <c r="BO11" i="15" s="1"/>
  <c r="BO13" i="15" s="1"/>
  <c r="BN7" i="15"/>
  <c r="BM7" i="15"/>
  <c r="BL7" i="15"/>
  <c r="BL9" i="15" s="1"/>
  <c r="BK7" i="15"/>
  <c r="BK9" i="15" s="1"/>
  <c r="BJ7" i="15"/>
  <c r="BI7" i="15"/>
  <c r="BI10" i="15" s="1"/>
  <c r="BH7" i="15"/>
  <c r="BH9" i="15" s="1"/>
  <c r="BG7" i="15"/>
  <c r="BG11" i="15" s="1"/>
  <c r="BF7" i="15"/>
  <c r="BE7" i="15"/>
  <c r="BE10" i="15" s="1"/>
  <c r="BD7" i="15"/>
  <c r="BC7" i="15"/>
  <c r="BC10" i="15" s="1"/>
  <c r="BB7" i="15"/>
  <c r="BA7" i="15"/>
  <c r="AZ7" i="15"/>
  <c r="AZ9" i="15" s="1"/>
  <c r="AY7" i="15"/>
  <c r="AY10" i="15" s="1"/>
  <c r="AX7" i="15"/>
  <c r="AW7" i="15"/>
  <c r="AW11" i="15" s="1"/>
  <c r="AV7" i="15"/>
  <c r="AV10" i="15" s="1"/>
  <c r="AU7" i="15"/>
  <c r="AT7" i="15"/>
  <c r="AS7" i="15"/>
  <c r="AS10" i="15" s="1"/>
  <c r="AR7" i="15"/>
  <c r="AR10" i="15" s="1"/>
  <c r="AQ7" i="15"/>
  <c r="AP7" i="15"/>
  <c r="AO7" i="15"/>
  <c r="AO10" i="15" s="1"/>
  <c r="AN7" i="15"/>
  <c r="AN10" i="15" s="1"/>
  <c r="AM7" i="15"/>
  <c r="AL7" i="15"/>
  <c r="AK7" i="15"/>
  <c r="AK11" i="15" s="1"/>
  <c r="AJ7" i="15"/>
  <c r="AJ11" i="15" s="1"/>
  <c r="AI7" i="15"/>
  <c r="AH7" i="15"/>
  <c r="AG7" i="15"/>
  <c r="AG10" i="15" s="1"/>
  <c r="AF7" i="15"/>
  <c r="AF9" i="15" s="1"/>
  <c r="AE7" i="15"/>
  <c r="AE9" i="15" s="1"/>
  <c r="AD7" i="15"/>
  <c r="AC7" i="15"/>
  <c r="AB7" i="15"/>
  <c r="AB10" i="15" s="1"/>
  <c r="AA7" i="15"/>
  <c r="AA10" i="15" s="1"/>
  <c r="Z7" i="15"/>
  <c r="Y7" i="15"/>
  <c r="X7" i="15"/>
  <c r="X10" i="15" s="1"/>
  <c r="W7" i="15"/>
  <c r="W10" i="15" s="1"/>
  <c r="V7" i="15"/>
  <c r="U7" i="15"/>
  <c r="U11" i="15" s="1"/>
  <c r="T7" i="15"/>
  <c r="T11" i="15" s="1"/>
  <c r="S7" i="15"/>
  <c r="R7" i="15"/>
  <c r="Q7" i="15"/>
  <c r="P7" i="15"/>
  <c r="P9" i="15" s="1"/>
  <c r="O7" i="15"/>
  <c r="N7" i="15"/>
  <c r="M7" i="15"/>
  <c r="M10" i="15" s="1"/>
  <c r="L7" i="15"/>
  <c r="L10" i="15" s="1"/>
  <c r="K7" i="15"/>
  <c r="J7" i="15"/>
  <c r="I7" i="15"/>
  <c r="I9" i="15" s="1"/>
  <c r="H7" i="15"/>
  <c r="H9" i="15" s="1"/>
  <c r="G7" i="15"/>
  <c r="F7" i="15"/>
  <c r="E7" i="15"/>
  <c r="E11" i="15" s="1"/>
  <c r="D7" i="15"/>
  <c r="D11" i="15" s="1"/>
  <c r="B5" i="15"/>
  <c r="B4" i="15"/>
  <c r="B3" i="15"/>
  <c r="B2" i="15"/>
  <c r="EY1" i="15"/>
  <c r="EX1" i="15"/>
  <c r="EW1" i="15"/>
  <c r="EV1" i="15"/>
  <c r="EU1" i="15"/>
  <c r="ET1" i="15"/>
  <c r="ES1" i="15"/>
  <c r="ER1" i="15"/>
  <c r="EQ1" i="15"/>
  <c r="EP1" i="15"/>
  <c r="EO1" i="15"/>
  <c r="EN1" i="15"/>
  <c r="EM1" i="15"/>
  <c r="EL1" i="15"/>
  <c r="EK1" i="15"/>
  <c r="EJ1" i="15"/>
  <c r="EI1" i="15"/>
  <c r="EH1" i="15"/>
  <c r="EG1" i="15"/>
  <c r="EF1" i="15"/>
  <c r="EE1" i="15"/>
  <c r="ED1" i="15"/>
  <c r="EC1" i="15"/>
  <c r="EB1" i="15"/>
  <c r="EA1" i="15"/>
  <c r="DZ1" i="15"/>
  <c r="DY1" i="15"/>
  <c r="DX1" i="15"/>
  <c r="DW1" i="15"/>
  <c r="DV1" i="15"/>
  <c r="DU1" i="15"/>
  <c r="DT1" i="15"/>
  <c r="DS1" i="15"/>
  <c r="DR1" i="15"/>
  <c r="DQ1" i="15"/>
  <c r="DP1" i="15"/>
  <c r="DO1" i="15"/>
  <c r="DN1" i="15"/>
  <c r="DM1" i="15"/>
  <c r="DL1" i="15"/>
  <c r="DK1" i="15"/>
  <c r="DJ1" i="15"/>
  <c r="DI1" i="15"/>
  <c r="DH1" i="15"/>
  <c r="DG1" i="15"/>
  <c r="DF1" i="15"/>
  <c r="DE1" i="15"/>
  <c r="DD1" i="15"/>
  <c r="DC1" i="15"/>
  <c r="DB1" i="15"/>
  <c r="DA1" i="15"/>
  <c r="CZ1" i="15"/>
  <c r="CY1" i="15"/>
  <c r="CX1" i="15"/>
  <c r="CW1" i="15"/>
  <c r="CV1" i="15"/>
  <c r="CU1" i="15"/>
  <c r="CT1" i="15"/>
  <c r="CS1" i="15"/>
  <c r="CR1" i="15"/>
  <c r="CQ1" i="15"/>
  <c r="CP1" i="15"/>
  <c r="CO1" i="15"/>
  <c r="CN1" i="15"/>
  <c r="CM1" i="15"/>
  <c r="CL1" i="15"/>
  <c r="CK1" i="15"/>
  <c r="CJ1" i="15"/>
  <c r="CI1" i="15"/>
  <c r="CH1" i="15"/>
  <c r="CG1" i="15"/>
  <c r="CF1" i="15"/>
  <c r="CE1" i="15"/>
  <c r="CD1" i="15"/>
  <c r="CC1" i="15"/>
  <c r="CB1" i="15"/>
  <c r="CA1" i="15"/>
  <c r="BZ1" i="15"/>
  <c r="BY1" i="15"/>
  <c r="BX1" i="15"/>
  <c r="BW1" i="15"/>
  <c r="BV1" i="15"/>
  <c r="BU1" i="15"/>
  <c r="BT1" i="15"/>
  <c r="BS1" i="15"/>
  <c r="BR1" i="15"/>
  <c r="BQ1" i="15"/>
  <c r="BP1" i="15"/>
  <c r="BO1" i="15"/>
  <c r="BN1" i="15"/>
  <c r="BM1" i="15"/>
  <c r="BL1" i="15"/>
  <c r="BK1" i="15"/>
  <c r="BJ1" i="15"/>
  <c r="BI1" i="15"/>
  <c r="BH1" i="15"/>
  <c r="BG1" i="15"/>
  <c r="BF1" i="15"/>
  <c r="BE1" i="15"/>
  <c r="BD1" i="15"/>
  <c r="BC1" i="15"/>
  <c r="BB1" i="15"/>
  <c r="BA1" i="15"/>
  <c r="AZ1" i="15"/>
  <c r="AY1" i="15"/>
  <c r="AX1" i="15"/>
  <c r="AW1" i="15"/>
  <c r="AV1" i="15"/>
  <c r="AU1" i="15"/>
  <c r="AT1" i="15"/>
  <c r="AS1" i="15"/>
  <c r="AR1" i="15"/>
  <c r="AQ1" i="15"/>
  <c r="AP1" i="15"/>
  <c r="AO1" i="15"/>
  <c r="AN1" i="15"/>
  <c r="AM1" i="15"/>
  <c r="AL1" i="15"/>
  <c r="AK1" i="15"/>
  <c r="AJ1" i="15"/>
  <c r="AI1" i="15"/>
  <c r="AH1" i="15"/>
  <c r="AG1" i="15"/>
  <c r="AF1" i="15"/>
  <c r="AE1" i="15"/>
  <c r="AD1" i="15"/>
  <c r="AC1" i="15"/>
  <c r="AB1" i="15"/>
  <c r="AA1" i="15"/>
  <c r="Z1" i="15"/>
  <c r="Y1" i="15"/>
  <c r="X1" i="15"/>
  <c r="W1" i="15"/>
  <c r="V1" i="15"/>
  <c r="U1" i="15"/>
  <c r="T1" i="15"/>
  <c r="S1" i="15"/>
  <c r="R1" i="15"/>
  <c r="Q1" i="15"/>
  <c r="P1" i="15"/>
  <c r="O1" i="15"/>
  <c r="N1" i="15"/>
  <c r="M1" i="15"/>
  <c r="L1" i="15"/>
  <c r="K1" i="15"/>
  <c r="J1" i="15"/>
  <c r="I1" i="15"/>
  <c r="H1" i="15"/>
  <c r="G1" i="15"/>
  <c r="F1" i="15"/>
  <c r="B6" i="19"/>
  <c r="B5" i="19"/>
  <c r="B4" i="19"/>
  <c r="B3" i="19"/>
  <c r="B2" i="19"/>
  <c r="D456" i="11"/>
  <c r="C456" i="11"/>
  <c r="B456" i="11"/>
  <c r="G456" i="11" s="1"/>
  <c r="D455" i="11"/>
  <c r="C455" i="11"/>
  <c r="B455" i="11"/>
  <c r="G455" i="11" s="1"/>
  <c r="D454" i="11"/>
  <c r="C454" i="11"/>
  <c r="B454" i="11"/>
  <c r="G454" i="11" s="1"/>
  <c r="D453" i="11"/>
  <c r="C453" i="11"/>
  <c r="B453" i="11"/>
  <c r="G453" i="11" s="1"/>
  <c r="D452" i="11"/>
  <c r="C452" i="11"/>
  <c r="B452" i="11"/>
  <c r="G452" i="11" s="1"/>
  <c r="D451" i="11"/>
  <c r="C451" i="11"/>
  <c r="B451" i="11"/>
  <c r="G451" i="11" s="1"/>
  <c r="D450" i="11"/>
  <c r="C450" i="11"/>
  <c r="B450" i="11"/>
  <c r="G450" i="11" s="1"/>
  <c r="D449" i="11"/>
  <c r="C449" i="11"/>
  <c r="B449" i="11"/>
  <c r="G449" i="11" s="1"/>
  <c r="D448" i="11"/>
  <c r="C448" i="11"/>
  <c r="B448" i="11"/>
  <c r="G448" i="11" s="1"/>
  <c r="D447" i="11"/>
  <c r="C447" i="11"/>
  <c r="B447" i="11"/>
  <c r="G447" i="11" s="1"/>
  <c r="D446" i="11"/>
  <c r="C446" i="11"/>
  <c r="B446" i="11"/>
  <c r="G446" i="11" s="1"/>
  <c r="D445" i="11"/>
  <c r="C445" i="11"/>
  <c r="B445" i="11"/>
  <c r="G445" i="11" s="1"/>
  <c r="D444" i="11"/>
  <c r="C444" i="11"/>
  <c r="B444" i="11"/>
  <c r="G444" i="11" s="1"/>
  <c r="D443" i="11"/>
  <c r="C443" i="11"/>
  <c r="B443" i="11"/>
  <c r="G443" i="11" s="1"/>
  <c r="D442" i="11"/>
  <c r="C442" i="11"/>
  <c r="B442" i="11"/>
  <c r="G442" i="11" s="1"/>
  <c r="D441" i="11"/>
  <c r="C441" i="11"/>
  <c r="B441" i="11"/>
  <c r="G441" i="11" s="1"/>
  <c r="D440" i="11"/>
  <c r="C440" i="11"/>
  <c r="B440" i="11"/>
  <c r="G440" i="11" s="1"/>
  <c r="D439" i="11"/>
  <c r="C439" i="11"/>
  <c r="B439" i="11"/>
  <c r="G439" i="11" s="1"/>
  <c r="D438" i="11"/>
  <c r="C438" i="11"/>
  <c r="B438" i="11"/>
  <c r="G438" i="11" s="1"/>
  <c r="D437" i="11"/>
  <c r="C437" i="11"/>
  <c r="B437" i="11"/>
  <c r="G437" i="11" s="1"/>
  <c r="D436" i="11"/>
  <c r="C436" i="11"/>
  <c r="B436" i="11"/>
  <c r="G436" i="11" s="1"/>
  <c r="D435" i="11"/>
  <c r="C435" i="11"/>
  <c r="B435" i="11"/>
  <c r="G435" i="11" s="1"/>
  <c r="D434" i="11"/>
  <c r="C434" i="11"/>
  <c r="B434" i="11"/>
  <c r="G434" i="11" s="1"/>
  <c r="D433" i="11"/>
  <c r="C433" i="11"/>
  <c r="B433" i="11"/>
  <c r="G433" i="11" s="1"/>
  <c r="D432" i="11"/>
  <c r="C432" i="11"/>
  <c r="B432" i="11"/>
  <c r="G432" i="11" s="1"/>
  <c r="D431" i="11"/>
  <c r="C431" i="11"/>
  <c r="B431" i="11"/>
  <c r="G431" i="11" s="1"/>
  <c r="D430" i="11"/>
  <c r="C430" i="11"/>
  <c r="B430" i="11"/>
  <c r="G430" i="11" s="1"/>
  <c r="D429" i="11"/>
  <c r="C429" i="11"/>
  <c r="B429" i="11"/>
  <c r="G429" i="11" s="1"/>
  <c r="D428" i="11"/>
  <c r="C428" i="11"/>
  <c r="B428" i="11"/>
  <c r="G428" i="11" s="1"/>
  <c r="D427" i="11"/>
  <c r="C427" i="11"/>
  <c r="B427" i="11"/>
  <c r="G427" i="11" s="1"/>
  <c r="D426" i="11"/>
  <c r="C426" i="11"/>
  <c r="B426" i="11"/>
  <c r="G426" i="11" s="1"/>
  <c r="D425" i="11"/>
  <c r="C425" i="11"/>
  <c r="B425" i="11"/>
  <c r="G425" i="11" s="1"/>
  <c r="D424" i="11"/>
  <c r="C424" i="11"/>
  <c r="B424" i="11"/>
  <c r="G424" i="11" s="1"/>
  <c r="D423" i="11"/>
  <c r="C423" i="11"/>
  <c r="B423" i="11"/>
  <c r="G423" i="11" s="1"/>
  <c r="D422" i="11"/>
  <c r="C422" i="11"/>
  <c r="B422" i="11"/>
  <c r="G422" i="11" s="1"/>
  <c r="D421" i="11"/>
  <c r="C421" i="11"/>
  <c r="B421" i="11"/>
  <c r="G421" i="11" s="1"/>
  <c r="D420" i="11"/>
  <c r="C420" i="11"/>
  <c r="B420" i="11"/>
  <c r="G420" i="11" s="1"/>
  <c r="D419" i="11"/>
  <c r="C419" i="11"/>
  <c r="B419" i="11"/>
  <c r="G419" i="11" s="1"/>
  <c r="D418" i="11"/>
  <c r="C418" i="11"/>
  <c r="B418" i="11"/>
  <c r="G418" i="11" s="1"/>
  <c r="D417" i="11"/>
  <c r="C417" i="11"/>
  <c r="B417" i="11"/>
  <c r="G417" i="11" s="1"/>
  <c r="D416" i="11"/>
  <c r="C416" i="11"/>
  <c r="B416" i="11"/>
  <c r="G416" i="11" s="1"/>
  <c r="D415" i="11"/>
  <c r="C415" i="11"/>
  <c r="B415" i="11"/>
  <c r="G415" i="11" s="1"/>
  <c r="D414" i="11"/>
  <c r="C414" i="11"/>
  <c r="B414" i="11"/>
  <c r="G414" i="11" s="1"/>
  <c r="D413" i="11"/>
  <c r="C413" i="11"/>
  <c r="B413" i="11"/>
  <c r="G413" i="11" s="1"/>
  <c r="D412" i="11"/>
  <c r="C412" i="11"/>
  <c r="B412" i="11"/>
  <c r="G412" i="11" s="1"/>
  <c r="D411" i="11"/>
  <c r="C411" i="11"/>
  <c r="B411" i="11"/>
  <c r="G411" i="11" s="1"/>
  <c r="D410" i="11"/>
  <c r="C410" i="11"/>
  <c r="B410" i="11"/>
  <c r="G410" i="11" s="1"/>
  <c r="D409" i="11"/>
  <c r="C409" i="11"/>
  <c r="B409" i="11"/>
  <c r="G409" i="11" s="1"/>
  <c r="D408" i="11"/>
  <c r="C408" i="11"/>
  <c r="B408" i="11"/>
  <c r="G408" i="11" s="1"/>
  <c r="D407" i="11"/>
  <c r="C407" i="11"/>
  <c r="B407" i="11"/>
  <c r="G407" i="11" s="1"/>
  <c r="D406" i="11"/>
  <c r="C406" i="11"/>
  <c r="B406" i="11"/>
  <c r="G406" i="11" s="1"/>
  <c r="D405" i="11"/>
  <c r="C405" i="11"/>
  <c r="B405" i="11"/>
  <c r="G405" i="11" s="1"/>
  <c r="D404" i="11"/>
  <c r="C404" i="11"/>
  <c r="B404" i="11"/>
  <c r="G404" i="11" s="1"/>
  <c r="D403" i="11"/>
  <c r="C403" i="11"/>
  <c r="B403" i="11"/>
  <c r="G403" i="11" s="1"/>
  <c r="D402" i="11"/>
  <c r="C402" i="11"/>
  <c r="B402" i="11"/>
  <c r="G402" i="11" s="1"/>
  <c r="D401" i="11"/>
  <c r="C401" i="11"/>
  <c r="B401" i="11"/>
  <c r="G401" i="11" s="1"/>
  <c r="D400" i="11"/>
  <c r="C400" i="11"/>
  <c r="B400" i="11"/>
  <c r="G400" i="11" s="1"/>
  <c r="D399" i="11"/>
  <c r="C399" i="11"/>
  <c r="B399" i="11"/>
  <c r="G399" i="11" s="1"/>
  <c r="D398" i="11"/>
  <c r="C398" i="11"/>
  <c r="B398" i="11"/>
  <c r="G398" i="11" s="1"/>
  <c r="D397" i="11"/>
  <c r="C397" i="11"/>
  <c r="B397" i="11"/>
  <c r="G397" i="11" s="1"/>
  <c r="D396" i="11"/>
  <c r="C396" i="11"/>
  <c r="B396" i="11"/>
  <c r="G396" i="11" s="1"/>
  <c r="D395" i="11"/>
  <c r="C395" i="11"/>
  <c r="B395" i="11"/>
  <c r="G395" i="11" s="1"/>
  <c r="D394" i="11"/>
  <c r="C394" i="11"/>
  <c r="B394" i="11"/>
  <c r="G394" i="11" s="1"/>
  <c r="D393" i="11"/>
  <c r="C393" i="11"/>
  <c r="B393" i="11"/>
  <c r="G393" i="11" s="1"/>
  <c r="D392" i="11"/>
  <c r="C392" i="11"/>
  <c r="B392" i="11"/>
  <c r="G392" i="11" s="1"/>
  <c r="D391" i="11"/>
  <c r="C391" i="11"/>
  <c r="B391" i="11"/>
  <c r="G391" i="11" s="1"/>
  <c r="D390" i="11"/>
  <c r="C390" i="11"/>
  <c r="B390" i="11"/>
  <c r="G390" i="11" s="1"/>
  <c r="D389" i="11"/>
  <c r="C389" i="11"/>
  <c r="B389" i="11"/>
  <c r="G389" i="11" s="1"/>
  <c r="D388" i="11"/>
  <c r="C388" i="11"/>
  <c r="B388" i="11"/>
  <c r="G388" i="11" s="1"/>
  <c r="D387" i="11"/>
  <c r="C387" i="11"/>
  <c r="B387" i="11"/>
  <c r="G387" i="11" s="1"/>
  <c r="D386" i="11"/>
  <c r="C386" i="11"/>
  <c r="B386" i="11"/>
  <c r="G386" i="11" s="1"/>
  <c r="D385" i="11"/>
  <c r="C385" i="11"/>
  <c r="B385" i="11"/>
  <c r="G385" i="11" s="1"/>
  <c r="D384" i="11"/>
  <c r="C384" i="11"/>
  <c r="B384" i="11"/>
  <c r="G384" i="11" s="1"/>
  <c r="D383" i="11"/>
  <c r="C383" i="11"/>
  <c r="B383" i="11"/>
  <c r="G383" i="11" s="1"/>
  <c r="D382" i="11"/>
  <c r="C382" i="11"/>
  <c r="B382" i="11"/>
  <c r="G382" i="11" s="1"/>
  <c r="D381" i="11"/>
  <c r="C381" i="11"/>
  <c r="B381" i="11"/>
  <c r="G381" i="11" s="1"/>
  <c r="D380" i="11"/>
  <c r="C380" i="11"/>
  <c r="B380" i="11"/>
  <c r="G380" i="11" s="1"/>
  <c r="D379" i="11"/>
  <c r="C379" i="11"/>
  <c r="B379" i="11"/>
  <c r="G379" i="11" s="1"/>
  <c r="D378" i="11"/>
  <c r="C378" i="11"/>
  <c r="B378" i="11"/>
  <c r="G378" i="11" s="1"/>
  <c r="D377" i="11"/>
  <c r="C377" i="11"/>
  <c r="B377" i="11"/>
  <c r="G377" i="11" s="1"/>
  <c r="D376" i="11"/>
  <c r="C376" i="11"/>
  <c r="B376" i="11"/>
  <c r="G376" i="11" s="1"/>
  <c r="D375" i="11"/>
  <c r="C375" i="11"/>
  <c r="B375" i="11"/>
  <c r="G375" i="11" s="1"/>
  <c r="D374" i="11"/>
  <c r="C374" i="11"/>
  <c r="B374" i="11"/>
  <c r="G374" i="11" s="1"/>
  <c r="D373" i="11"/>
  <c r="C373" i="11"/>
  <c r="B373" i="11"/>
  <c r="G373" i="11" s="1"/>
  <c r="D372" i="11"/>
  <c r="C372" i="11"/>
  <c r="B372" i="11"/>
  <c r="G372" i="11" s="1"/>
  <c r="D371" i="11"/>
  <c r="C371" i="11"/>
  <c r="B371" i="11"/>
  <c r="G371" i="11" s="1"/>
  <c r="D370" i="11"/>
  <c r="C370" i="11"/>
  <c r="B370" i="11"/>
  <c r="G370" i="11" s="1"/>
  <c r="D369" i="11"/>
  <c r="C369" i="11"/>
  <c r="B369" i="11"/>
  <c r="G369" i="11" s="1"/>
  <c r="D368" i="11"/>
  <c r="C368" i="11"/>
  <c r="B368" i="11"/>
  <c r="G368" i="11" s="1"/>
  <c r="D367" i="11"/>
  <c r="C367" i="11"/>
  <c r="B367" i="11"/>
  <c r="G367" i="11" s="1"/>
  <c r="D366" i="11"/>
  <c r="C366" i="11"/>
  <c r="B366" i="11"/>
  <c r="G366" i="11" s="1"/>
  <c r="D365" i="11"/>
  <c r="C365" i="11"/>
  <c r="B365" i="11"/>
  <c r="G365" i="11" s="1"/>
  <c r="D364" i="11"/>
  <c r="C364" i="11"/>
  <c r="B364" i="11"/>
  <c r="G364" i="11" s="1"/>
  <c r="D363" i="11"/>
  <c r="C363" i="11"/>
  <c r="B363" i="11"/>
  <c r="G363" i="11" s="1"/>
  <c r="D362" i="11"/>
  <c r="C362" i="11"/>
  <c r="B362" i="11"/>
  <c r="G362" i="11" s="1"/>
  <c r="D361" i="11"/>
  <c r="C361" i="11"/>
  <c r="B361" i="11"/>
  <c r="G361" i="11" s="1"/>
  <c r="D360" i="11"/>
  <c r="C360" i="11"/>
  <c r="B360" i="11"/>
  <c r="G360" i="11" s="1"/>
  <c r="D359" i="11"/>
  <c r="C359" i="11"/>
  <c r="B359" i="11"/>
  <c r="G359" i="11" s="1"/>
  <c r="D358" i="11"/>
  <c r="C358" i="11"/>
  <c r="B358" i="11"/>
  <c r="G358" i="11" s="1"/>
  <c r="D357" i="11"/>
  <c r="C357" i="11"/>
  <c r="B357" i="11"/>
  <c r="G357" i="11" s="1"/>
  <c r="D356" i="11"/>
  <c r="C356" i="11"/>
  <c r="B356" i="11"/>
  <c r="G356" i="11" s="1"/>
  <c r="D355" i="11"/>
  <c r="C355" i="11"/>
  <c r="B355" i="11"/>
  <c r="G355" i="11" s="1"/>
  <c r="D354" i="11"/>
  <c r="C354" i="11"/>
  <c r="B354" i="11"/>
  <c r="G354" i="11" s="1"/>
  <c r="D353" i="11"/>
  <c r="C353" i="11"/>
  <c r="B353" i="11"/>
  <c r="G353" i="11" s="1"/>
  <c r="D352" i="11"/>
  <c r="C352" i="11"/>
  <c r="B352" i="11"/>
  <c r="G352" i="11" s="1"/>
  <c r="D351" i="11"/>
  <c r="C351" i="11"/>
  <c r="B351" i="11"/>
  <c r="G351" i="11" s="1"/>
  <c r="D350" i="11"/>
  <c r="C350" i="11"/>
  <c r="B350" i="11"/>
  <c r="G350" i="11" s="1"/>
  <c r="D349" i="11"/>
  <c r="C349" i="11"/>
  <c r="B349" i="11"/>
  <c r="G349" i="11" s="1"/>
  <c r="D348" i="11"/>
  <c r="C348" i="11"/>
  <c r="B348" i="11"/>
  <c r="G348" i="11" s="1"/>
  <c r="D347" i="11"/>
  <c r="C347" i="11"/>
  <c r="B347" i="11"/>
  <c r="G347" i="11" s="1"/>
  <c r="D346" i="11"/>
  <c r="C346" i="11"/>
  <c r="B346" i="11"/>
  <c r="G346" i="11" s="1"/>
  <c r="D345" i="11"/>
  <c r="C345" i="11"/>
  <c r="B345" i="11"/>
  <c r="G345" i="11" s="1"/>
  <c r="D344" i="11"/>
  <c r="C344" i="11"/>
  <c r="B344" i="11"/>
  <c r="G344" i="11" s="1"/>
  <c r="D343" i="11"/>
  <c r="C343" i="11"/>
  <c r="B343" i="11"/>
  <c r="G343" i="11" s="1"/>
  <c r="D342" i="11"/>
  <c r="C342" i="11"/>
  <c r="B342" i="11"/>
  <c r="G342" i="11" s="1"/>
  <c r="D341" i="11"/>
  <c r="C341" i="11"/>
  <c r="B341" i="11"/>
  <c r="G341" i="11" s="1"/>
  <c r="D340" i="11"/>
  <c r="C340" i="11"/>
  <c r="B340" i="11"/>
  <c r="G340" i="11" s="1"/>
  <c r="D339" i="11"/>
  <c r="C339" i="11"/>
  <c r="B339" i="11"/>
  <c r="G339" i="11" s="1"/>
  <c r="D338" i="11"/>
  <c r="C338" i="11"/>
  <c r="B338" i="11"/>
  <c r="G338" i="11" s="1"/>
  <c r="D337" i="11"/>
  <c r="C337" i="11"/>
  <c r="B337" i="11"/>
  <c r="G337" i="11" s="1"/>
  <c r="D336" i="11"/>
  <c r="C336" i="11"/>
  <c r="B336" i="11"/>
  <c r="G336" i="11" s="1"/>
  <c r="D335" i="11"/>
  <c r="C335" i="11"/>
  <c r="B335" i="11"/>
  <c r="G335" i="11" s="1"/>
  <c r="D334" i="11"/>
  <c r="C334" i="11"/>
  <c r="B334" i="11"/>
  <c r="G334" i="11" s="1"/>
  <c r="D333" i="11"/>
  <c r="C333" i="11"/>
  <c r="B333" i="11"/>
  <c r="G333" i="11" s="1"/>
  <c r="D332" i="11"/>
  <c r="C332" i="11"/>
  <c r="B332" i="11"/>
  <c r="G332" i="11" s="1"/>
  <c r="D331" i="11"/>
  <c r="C331" i="11"/>
  <c r="B331" i="11"/>
  <c r="G331" i="11" s="1"/>
  <c r="D330" i="11"/>
  <c r="C330" i="11"/>
  <c r="B330" i="11"/>
  <c r="G330" i="11" s="1"/>
  <c r="D329" i="11"/>
  <c r="C329" i="11"/>
  <c r="B329" i="11"/>
  <c r="G329" i="11" s="1"/>
  <c r="D328" i="11"/>
  <c r="C328" i="11"/>
  <c r="B328" i="11"/>
  <c r="G328" i="11" s="1"/>
  <c r="D327" i="11"/>
  <c r="C327" i="11"/>
  <c r="B327" i="11"/>
  <c r="G327" i="11" s="1"/>
  <c r="D326" i="11"/>
  <c r="C326" i="11"/>
  <c r="B326" i="11"/>
  <c r="G326" i="11" s="1"/>
  <c r="D325" i="11"/>
  <c r="C325" i="11"/>
  <c r="B325" i="11"/>
  <c r="G325" i="11" s="1"/>
  <c r="D324" i="11"/>
  <c r="C324" i="11"/>
  <c r="B324" i="11"/>
  <c r="G324" i="11" s="1"/>
  <c r="D323" i="11"/>
  <c r="C323" i="11"/>
  <c r="B323" i="11"/>
  <c r="G323" i="11" s="1"/>
  <c r="D322" i="11"/>
  <c r="C322" i="11"/>
  <c r="B322" i="11"/>
  <c r="G322" i="11" s="1"/>
  <c r="D321" i="11"/>
  <c r="C321" i="11"/>
  <c r="B321" i="11"/>
  <c r="G321" i="11" s="1"/>
  <c r="D320" i="11"/>
  <c r="C320" i="11"/>
  <c r="B320" i="11"/>
  <c r="G320" i="11" s="1"/>
  <c r="D319" i="11"/>
  <c r="C319" i="11"/>
  <c r="B319" i="11"/>
  <c r="G319" i="11" s="1"/>
  <c r="D318" i="11"/>
  <c r="C318" i="11"/>
  <c r="B318" i="11"/>
  <c r="G318" i="11" s="1"/>
  <c r="D317" i="11"/>
  <c r="C317" i="11"/>
  <c r="B317" i="11"/>
  <c r="G317" i="11" s="1"/>
  <c r="D316" i="11"/>
  <c r="C316" i="11"/>
  <c r="B316" i="11"/>
  <c r="G316" i="11" s="1"/>
  <c r="D315" i="11"/>
  <c r="C315" i="11"/>
  <c r="B315" i="11"/>
  <c r="G315" i="11" s="1"/>
  <c r="D314" i="11"/>
  <c r="C314" i="11"/>
  <c r="B314" i="11"/>
  <c r="G314" i="11" s="1"/>
  <c r="D313" i="11"/>
  <c r="C313" i="11"/>
  <c r="B313" i="11"/>
  <c r="G313" i="11" s="1"/>
  <c r="D312" i="11"/>
  <c r="C312" i="11"/>
  <c r="B312" i="11"/>
  <c r="G312" i="11" s="1"/>
  <c r="D311" i="11"/>
  <c r="C311" i="11"/>
  <c r="B311" i="11"/>
  <c r="G311" i="11" s="1"/>
  <c r="D310" i="11"/>
  <c r="C310" i="11"/>
  <c r="B310" i="11"/>
  <c r="G310" i="11" s="1"/>
  <c r="D309" i="11"/>
  <c r="C309" i="11"/>
  <c r="B309" i="11"/>
  <c r="G309" i="11" s="1"/>
  <c r="D308" i="11"/>
  <c r="C308" i="11"/>
  <c r="B308" i="11"/>
  <c r="G308" i="11" s="1"/>
  <c r="D307" i="11"/>
  <c r="C307" i="11"/>
  <c r="B307" i="11"/>
  <c r="G307" i="11" s="1"/>
  <c r="D306" i="11"/>
  <c r="C306" i="11"/>
  <c r="B306" i="11"/>
  <c r="G306" i="11" s="1"/>
  <c r="D305" i="11"/>
  <c r="C305" i="11"/>
  <c r="B305" i="11"/>
  <c r="G305" i="11" s="1"/>
  <c r="D304" i="11"/>
  <c r="C304" i="11"/>
  <c r="B304" i="11"/>
  <c r="G304" i="11" s="1"/>
  <c r="D303" i="11"/>
  <c r="C303" i="11"/>
  <c r="B303" i="11"/>
  <c r="G303" i="11" s="1"/>
  <c r="D302" i="11"/>
  <c r="C302" i="11"/>
  <c r="B302" i="11"/>
  <c r="G302" i="11" s="1"/>
  <c r="D301" i="11"/>
  <c r="C301" i="11"/>
  <c r="B301" i="11"/>
  <c r="G301" i="11" s="1"/>
  <c r="D300" i="11"/>
  <c r="C300" i="11"/>
  <c r="B300" i="11"/>
  <c r="G300" i="11" s="1"/>
  <c r="D299" i="11"/>
  <c r="C299" i="11"/>
  <c r="B299" i="11"/>
  <c r="G299" i="11" s="1"/>
  <c r="D298" i="11"/>
  <c r="C298" i="11"/>
  <c r="B298" i="11"/>
  <c r="G298" i="11" s="1"/>
  <c r="D297" i="11"/>
  <c r="C297" i="11"/>
  <c r="B297" i="11"/>
  <c r="G297" i="11" s="1"/>
  <c r="D296" i="11"/>
  <c r="C296" i="11"/>
  <c r="B296" i="11"/>
  <c r="G296" i="11" s="1"/>
  <c r="D295" i="11"/>
  <c r="C295" i="11"/>
  <c r="B295" i="11"/>
  <c r="G295" i="11" s="1"/>
  <c r="D294" i="11"/>
  <c r="C294" i="11"/>
  <c r="B294" i="11"/>
  <c r="G294" i="11" s="1"/>
  <c r="D293" i="11"/>
  <c r="C293" i="11"/>
  <c r="B293" i="11"/>
  <c r="G293" i="11" s="1"/>
  <c r="D292" i="11"/>
  <c r="C292" i="11"/>
  <c r="B292" i="11"/>
  <c r="G292" i="11" s="1"/>
  <c r="D291" i="11"/>
  <c r="C291" i="11"/>
  <c r="B291" i="11"/>
  <c r="G291" i="11" s="1"/>
  <c r="D290" i="11"/>
  <c r="C290" i="11"/>
  <c r="B290" i="11"/>
  <c r="G290" i="11" s="1"/>
  <c r="D289" i="11"/>
  <c r="C289" i="11"/>
  <c r="B289" i="11"/>
  <c r="G289" i="11" s="1"/>
  <c r="D288" i="11"/>
  <c r="C288" i="11"/>
  <c r="B288" i="11"/>
  <c r="G288" i="11" s="1"/>
  <c r="D190" i="11"/>
  <c r="C190" i="11"/>
  <c r="B190" i="11"/>
  <c r="D189" i="11"/>
  <c r="C189" i="11"/>
  <c r="B189" i="11"/>
  <c r="D220" i="11"/>
  <c r="C220" i="11"/>
  <c r="B220" i="11"/>
  <c r="D219" i="11"/>
  <c r="C219" i="11"/>
  <c r="B219" i="11"/>
  <c r="D218" i="11"/>
  <c r="C218" i="11"/>
  <c r="B218" i="11"/>
  <c r="D217" i="11"/>
  <c r="C217" i="11"/>
  <c r="B217" i="11"/>
  <c r="D245" i="11"/>
  <c r="C245" i="11"/>
  <c r="B245" i="11"/>
  <c r="G245" i="11" s="1"/>
  <c r="D216" i="11"/>
  <c r="C216" i="11"/>
  <c r="B216" i="11"/>
  <c r="D191" i="11"/>
  <c r="C191" i="11"/>
  <c r="B191" i="11"/>
  <c r="D188" i="11"/>
  <c r="C188" i="11"/>
  <c r="B188" i="11"/>
  <c r="D192" i="11"/>
  <c r="C192" i="11"/>
  <c r="B192" i="11"/>
  <c r="D187" i="11"/>
  <c r="C187" i="11"/>
  <c r="B187" i="11"/>
  <c r="D246" i="11"/>
  <c r="C246" i="11"/>
  <c r="B246" i="11"/>
  <c r="D186" i="11"/>
  <c r="C186" i="11"/>
  <c r="B186" i="11"/>
  <c r="D150" i="11"/>
  <c r="C150" i="11"/>
  <c r="B150" i="11"/>
  <c r="D244" i="11"/>
  <c r="C244" i="11"/>
  <c r="B244" i="11"/>
  <c r="D221" i="11"/>
  <c r="C221" i="11"/>
  <c r="B221" i="11"/>
  <c r="G221" i="11" s="1"/>
  <c r="D154" i="11"/>
  <c r="C154" i="11"/>
  <c r="B154" i="11"/>
  <c r="D151" i="11"/>
  <c r="C151" i="11"/>
  <c r="B151" i="11"/>
  <c r="D149" i="11"/>
  <c r="C149" i="11"/>
  <c r="B149" i="11"/>
  <c r="D148" i="11"/>
  <c r="C148" i="11"/>
  <c r="B148" i="11"/>
  <c r="D153" i="11"/>
  <c r="C153" i="11"/>
  <c r="B153" i="11"/>
  <c r="D152" i="11"/>
  <c r="C152" i="11"/>
  <c r="B152" i="11"/>
  <c r="D155" i="11"/>
  <c r="C155" i="11"/>
  <c r="B155" i="11"/>
  <c r="D147" i="11"/>
  <c r="C147" i="11"/>
  <c r="B147" i="11"/>
  <c r="D247" i="11"/>
  <c r="C247" i="11"/>
  <c r="B247" i="11"/>
  <c r="D222" i="11"/>
  <c r="C222" i="11"/>
  <c r="B222" i="11"/>
  <c r="D193" i="11"/>
  <c r="C193" i="11"/>
  <c r="B193" i="11"/>
  <c r="D185" i="11"/>
  <c r="C185" i="11"/>
  <c r="B185" i="11"/>
  <c r="D107" i="11"/>
  <c r="C107" i="11"/>
  <c r="B107" i="11"/>
  <c r="D243" i="11"/>
  <c r="C243" i="11"/>
  <c r="B243" i="11"/>
  <c r="D215" i="11"/>
  <c r="C215" i="11"/>
  <c r="B215" i="11"/>
  <c r="D106" i="11"/>
  <c r="C106" i="11"/>
  <c r="B106" i="11"/>
  <c r="D156" i="11"/>
  <c r="C156" i="11"/>
  <c r="B156" i="11"/>
  <c r="D108" i="11"/>
  <c r="C108" i="11"/>
  <c r="B108" i="11"/>
  <c r="D105" i="11"/>
  <c r="C105" i="11"/>
  <c r="B105" i="11"/>
  <c r="D248" i="11"/>
  <c r="C248" i="11"/>
  <c r="B248" i="11"/>
  <c r="D223" i="11"/>
  <c r="C223" i="11"/>
  <c r="B223" i="11"/>
  <c r="D194" i="11"/>
  <c r="C194" i="11"/>
  <c r="B194" i="11"/>
  <c r="D146" i="11"/>
  <c r="C146" i="11"/>
  <c r="B146" i="11"/>
  <c r="D67" i="11"/>
  <c r="C67" i="11"/>
  <c r="B67" i="11"/>
  <c r="D242" i="11"/>
  <c r="C242" i="11"/>
  <c r="B242" i="11"/>
  <c r="D66" i="11"/>
  <c r="C66" i="11"/>
  <c r="B66" i="11"/>
  <c r="D195" i="11"/>
  <c r="C195" i="11"/>
  <c r="B195" i="11"/>
  <c r="D104" i="11"/>
  <c r="C104" i="11"/>
  <c r="B104" i="11"/>
  <c r="D68" i="11"/>
  <c r="C68" i="11"/>
  <c r="B68" i="11"/>
  <c r="D224" i="11"/>
  <c r="C224" i="11"/>
  <c r="B224" i="11"/>
  <c r="D184" i="11"/>
  <c r="C184" i="11"/>
  <c r="B184" i="11"/>
  <c r="D157" i="11"/>
  <c r="C157" i="11"/>
  <c r="B157" i="11"/>
  <c r="G157" i="11" s="1"/>
  <c r="D114" i="11"/>
  <c r="C114" i="11"/>
  <c r="B114" i="11"/>
  <c r="D109" i="11"/>
  <c r="C109" i="11"/>
  <c r="B109" i="11"/>
  <c r="D270" i="11"/>
  <c r="C270" i="11"/>
  <c r="B270" i="11"/>
  <c r="D269" i="11"/>
  <c r="C269" i="11"/>
  <c r="B269" i="11"/>
  <c r="D268" i="11"/>
  <c r="C268" i="11"/>
  <c r="B268" i="11"/>
  <c r="D249" i="11"/>
  <c r="C249" i="11"/>
  <c r="B249" i="11"/>
  <c r="D271" i="11"/>
  <c r="C271" i="11"/>
  <c r="B271" i="11"/>
  <c r="D214" i="11"/>
  <c r="C214" i="11"/>
  <c r="B214" i="11"/>
  <c r="D65" i="11"/>
  <c r="C65" i="11"/>
  <c r="B65" i="11"/>
  <c r="D241" i="11"/>
  <c r="C241" i="11"/>
  <c r="B241" i="11"/>
  <c r="D225" i="11"/>
  <c r="C225" i="11"/>
  <c r="B225" i="11"/>
  <c r="D196" i="11"/>
  <c r="C196" i="11"/>
  <c r="B196" i="11"/>
  <c r="D158" i="11"/>
  <c r="C158" i="11"/>
  <c r="B158" i="11"/>
  <c r="D113" i="11"/>
  <c r="C113" i="11"/>
  <c r="B113" i="11"/>
  <c r="D115" i="11"/>
  <c r="C115" i="11"/>
  <c r="B115" i="11"/>
  <c r="D69" i="11"/>
  <c r="C69" i="11"/>
  <c r="B69" i="11"/>
  <c r="D37" i="11"/>
  <c r="C37" i="11"/>
  <c r="B37" i="11"/>
  <c r="D198" i="11"/>
  <c r="C198" i="11"/>
  <c r="B198" i="11"/>
  <c r="D197" i="11"/>
  <c r="C197" i="11"/>
  <c r="B197" i="11"/>
  <c r="D145" i="11"/>
  <c r="C145" i="11"/>
  <c r="B145" i="11"/>
  <c r="D112" i="11"/>
  <c r="C112" i="11"/>
  <c r="B112" i="11"/>
  <c r="D110" i="11"/>
  <c r="C110" i="11"/>
  <c r="B110" i="11"/>
  <c r="D103" i="11"/>
  <c r="C103" i="11"/>
  <c r="B103" i="11"/>
  <c r="D250" i="11"/>
  <c r="C250" i="11"/>
  <c r="B250" i="11"/>
  <c r="D226" i="11"/>
  <c r="C226" i="11"/>
  <c r="B226" i="11"/>
  <c r="D111" i="11"/>
  <c r="C111" i="11"/>
  <c r="B111" i="11"/>
  <c r="D36" i="11"/>
  <c r="C36" i="11"/>
  <c r="B36" i="11"/>
  <c r="D199" i="11"/>
  <c r="C199" i="11"/>
  <c r="B199" i="11"/>
  <c r="D159" i="11"/>
  <c r="C159" i="11"/>
  <c r="B159" i="11"/>
  <c r="D116" i="11"/>
  <c r="C116" i="11"/>
  <c r="B116" i="11"/>
  <c r="D64" i="11"/>
  <c r="C64" i="11"/>
  <c r="B64" i="11"/>
  <c r="D251" i="11"/>
  <c r="C251" i="11"/>
  <c r="B251" i="11"/>
  <c r="D227" i="11"/>
  <c r="C227" i="11"/>
  <c r="B227" i="11"/>
  <c r="D200" i="11"/>
  <c r="C200" i="11"/>
  <c r="B200" i="11"/>
  <c r="D161" i="11"/>
  <c r="C161" i="11"/>
  <c r="B161" i="11"/>
  <c r="D160" i="11"/>
  <c r="C160" i="11"/>
  <c r="B160" i="11"/>
  <c r="D35" i="11"/>
  <c r="C35" i="11"/>
  <c r="B35" i="11"/>
  <c r="D229" i="11"/>
  <c r="C229" i="11"/>
  <c r="B229" i="11"/>
  <c r="D162" i="11"/>
  <c r="C162" i="11"/>
  <c r="B162" i="11"/>
  <c r="D117" i="11"/>
  <c r="C117" i="11"/>
  <c r="B117" i="11"/>
  <c r="G117" i="11" s="1"/>
  <c r="D230" i="11"/>
  <c r="C230" i="11"/>
  <c r="B230" i="11"/>
  <c r="D228" i="11"/>
  <c r="C228" i="11"/>
  <c r="B228" i="11"/>
  <c r="D201" i="11"/>
  <c r="C201" i="11"/>
  <c r="B201" i="11"/>
  <c r="D38" i="11"/>
  <c r="C38" i="11"/>
  <c r="B38" i="11"/>
  <c r="D267" i="11"/>
  <c r="C267" i="11"/>
  <c r="B267" i="11"/>
  <c r="D163" i="11"/>
  <c r="C163" i="11"/>
  <c r="B163" i="11"/>
  <c r="D144" i="11"/>
  <c r="C144" i="11"/>
  <c r="B144" i="11"/>
  <c r="D76" i="11"/>
  <c r="C76" i="11"/>
  <c r="B76" i="11"/>
  <c r="D75" i="11"/>
  <c r="C75" i="11"/>
  <c r="B75" i="11"/>
  <c r="D70" i="11"/>
  <c r="C70" i="11"/>
  <c r="B70" i="11"/>
  <c r="D252" i="11"/>
  <c r="C252" i="11"/>
  <c r="B252" i="11"/>
  <c r="D102" i="11"/>
  <c r="C102" i="11"/>
  <c r="B102" i="11"/>
  <c r="D63" i="11"/>
  <c r="C63" i="11"/>
  <c r="B63" i="11"/>
  <c r="D274" i="11"/>
  <c r="C274" i="11"/>
  <c r="B274" i="11"/>
  <c r="D254" i="11"/>
  <c r="C254" i="11"/>
  <c r="B254" i="11"/>
  <c r="D118" i="11"/>
  <c r="C118" i="11"/>
  <c r="B118" i="11"/>
  <c r="D77" i="11"/>
  <c r="C77" i="11"/>
  <c r="B77" i="11"/>
  <c r="D34" i="11"/>
  <c r="C34" i="11"/>
  <c r="B34" i="11"/>
  <c r="D255" i="11"/>
  <c r="C255" i="11"/>
  <c r="B255" i="11"/>
  <c r="D253" i="11"/>
  <c r="C253" i="11"/>
  <c r="B253" i="11"/>
  <c r="D202" i="11"/>
  <c r="C202" i="11"/>
  <c r="B202" i="11"/>
  <c r="D164" i="11"/>
  <c r="C164" i="11"/>
  <c r="B164" i="11"/>
  <c r="D119" i="11"/>
  <c r="C119" i="11"/>
  <c r="B119" i="11"/>
  <c r="D231" i="11"/>
  <c r="C231" i="11"/>
  <c r="B231" i="11"/>
  <c r="D120" i="11"/>
  <c r="C120" i="11"/>
  <c r="B120" i="11"/>
  <c r="D78" i="11"/>
  <c r="C78" i="11"/>
  <c r="B78" i="11"/>
  <c r="D39" i="11"/>
  <c r="C39" i="11"/>
  <c r="B39" i="11"/>
  <c r="D16" i="11"/>
  <c r="C16" i="11"/>
  <c r="B16" i="11"/>
  <c r="D213" i="11"/>
  <c r="C213" i="11"/>
  <c r="B213" i="11"/>
  <c r="D15" i="11"/>
  <c r="C15" i="11"/>
  <c r="B15" i="11"/>
  <c r="D203" i="11"/>
  <c r="C203" i="11"/>
  <c r="B203" i="11"/>
  <c r="D121" i="11"/>
  <c r="C121" i="11"/>
  <c r="B121" i="11"/>
  <c r="D79" i="11"/>
  <c r="C79" i="11"/>
  <c r="B79" i="11"/>
  <c r="D62" i="11"/>
  <c r="C62" i="11"/>
  <c r="B62" i="11"/>
  <c r="D60" i="11"/>
  <c r="C60" i="11"/>
  <c r="B60" i="11"/>
  <c r="D272" i="11"/>
  <c r="C272" i="11"/>
  <c r="B272" i="11"/>
  <c r="D256" i="11"/>
  <c r="C256" i="11"/>
  <c r="B256" i="11"/>
  <c r="D240" i="11"/>
  <c r="C240" i="11"/>
  <c r="B240" i="11"/>
  <c r="D165" i="11"/>
  <c r="C165" i="11"/>
  <c r="B165" i="11"/>
  <c r="D122" i="11"/>
  <c r="C122" i="11"/>
  <c r="B122" i="11"/>
  <c r="D17" i="11"/>
  <c r="C17" i="11"/>
  <c r="B17" i="11"/>
  <c r="G17" i="11" s="1"/>
  <c r="D101" i="11"/>
  <c r="C101" i="11"/>
  <c r="B101" i="11"/>
  <c r="D204" i="11"/>
  <c r="C204" i="11"/>
  <c r="B204" i="11"/>
  <c r="D166" i="11"/>
  <c r="C166" i="11"/>
  <c r="B166" i="11"/>
  <c r="D33" i="11"/>
  <c r="C33" i="11"/>
  <c r="B33" i="11"/>
  <c r="G33" i="11" s="1"/>
  <c r="D14" i="11"/>
  <c r="C14" i="11"/>
  <c r="B14" i="11"/>
  <c r="D232" i="11"/>
  <c r="C232" i="11"/>
  <c r="B232" i="11"/>
  <c r="D18" i="11"/>
  <c r="C18" i="11"/>
  <c r="B18" i="11"/>
  <c r="D257" i="11"/>
  <c r="C257" i="11"/>
  <c r="B257" i="11"/>
  <c r="D183" i="11"/>
  <c r="C183" i="11"/>
  <c r="B183" i="11"/>
  <c r="D167" i="11"/>
  <c r="C167" i="11"/>
  <c r="B167" i="11"/>
  <c r="D123" i="11"/>
  <c r="C123" i="11"/>
  <c r="B123" i="11"/>
  <c r="D99" i="11"/>
  <c r="C99" i="11"/>
  <c r="B99" i="11"/>
  <c r="D80" i="11"/>
  <c r="C80" i="11"/>
  <c r="B80" i="11"/>
  <c r="D71" i="11"/>
  <c r="C71" i="11"/>
  <c r="B71" i="11"/>
  <c r="D205" i="11"/>
  <c r="C205" i="11"/>
  <c r="B205" i="11"/>
  <c r="D126" i="11"/>
  <c r="C126" i="11"/>
  <c r="B126" i="11"/>
  <c r="D125" i="11"/>
  <c r="C125" i="11"/>
  <c r="B125" i="11"/>
  <c r="D74" i="11"/>
  <c r="C74" i="11"/>
  <c r="B74" i="11"/>
  <c r="D61" i="11"/>
  <c r="C61" i="11"/>
  <c r="B61" i="11"/>
  <c r="D168" i="11"/>
  <c r="C168" i="11"/>
  <c r="B168" i="11"/>
  <c r="D124" i="11"/>
  <c r="C124" i="11"/>
  <c r="B124" i="11"/>
  <c r="D32" i="11"/>
  <c r="C32" i="11"/>
  <c r="B32" i="11"/>
  <c r="D13" i="11"/>
  <c r="C13" i="11"/>
  <c r="B13" i="11"/>
  <c r="D273" i="11"/>
  <c r="C273" i="11"/>
  <c r="B273" i="11"/>
  <c r="D265" i="11"/>
  <c r="C265" i="11"/>
  <c r="B265" i="11"/>
  <c r="D206" i="11"/>
  <c r="C206" i="11"/>
  <c r="B206" i="11"/>
  <c r="D44" i="11"/>
  <c r="C44" i="11"/>
  <c r="B44" i="11"/>
  <c r="D31" i="11"/>
  <c r="C31" i="11"/>
  <c r="B31" i="11"/>
  <c r="D258" i="11"/>
  <c r="C258" i="11"/>
  <c r="B258" i="11"/>
  <c r="D127" i="11"/>
  <c r="C127" i="11"/>
  <c r="B127" i="11"/>
  <c r="D279" i="11"/>
  <c r="C279" i="11"/>
  <c r="B279" i="11"/>
  <c r="D233" i="11"/>
  <c r="C233" i="11"/>
  <c r="B233" i="11"/>
  <c r="D207" i="11"/>
  <c r="C207" i="11"/>
  <c r="B207" i="11"/>
  <c r="D169" i="11"/>
  <c r="C169" i="11"/>
  <c r="B169" i="11"/>
  <c r="D143" i="11"/>
  <c r="C143" i="11"/>
  <c r="B143" i="11"/>
  <c r="D100" i="11"/>
  <c r="C100" i="11"/>
  <c r="B100" i="11"/>
  <c r="D88" i="11"/>
  <c r="C88" i="11"/>
  <c r="B88" i="11"/>
  <c r="D81" i="11"/>
  <c r="C81" i="11"/>
  <c r="B81" i="11"/>
  <c r="D45" i="11"/>
  <c r="C45" i="11"/>
  <c r="B45" i="11"/>
  <c r="D12" i="11"/>
  <c r="C12" i="11"/>
  <c r="B12" i="11"/>
  <c r="D275" i="11"/>
  <c r="C275" i="11"/>
  <c r="B275" i="11"/>
  <c r="D128" i="11"/>
  <c r="C128" i="11"/>
  <c r="B128" i="11"/>
  <c r="D5" i="11"/>
  <c r="C5" i="11"/>
  <c r="B5" i="11"/>
  <c r="D4" i="11"/>
  <c r="C4" i="11"/>
  <c r="B4" i="11"/>
  <c r="D266" i="11"/>
  <c r="C266" i="11"/>
  <c r="B266" i="11"/>
  <c r="D234" i="11"/>
  <c r="C234" i="11"/>
  <c r="B234" i="11"/>
  <c r="D170" i="11"/>
  <c r="C170" i="11"/>
  <c r="B170" i="11"/>
  <c r="D89" i="11"/>
  <c r="C89" i="11"/>
  <c r="B89" i="11"/>
  <c r="D87" i="11"/>
  <c r="C87" i="11"/>
  <c r="B87" i="11"/>
  <c r="D40" i="11"/>
  <c r="C40" i="11"/>
  <c r="B40" i="11"/>
  <c r="D208" i="11"/>
  <c r="C208" i="11"/>
  <c r="B208" i="11"/>
  <c r="D129" i="11"/>
  <c r="C129" i="11"/>
  <c r="B129" i="11"/>
  <c r="D6" i="11"/>
  <c r="C6" i="11"/>
  <c r="B6" i="11"/>
  <c r="D90" i="11"/>
  <c r="C90" i="11"/>
  <c r="B90" i="11"/>
  <c r="D82" i="11"/>
  <c r="C82" i="11"/>
  <c r="B82" i="11"/>
  <c r="D43" i="11"/>
  <c r="C43" i="11"/>
  <c r="B43" i="11"/>
  <c r="D3" i="11"/>
  <c r="C3" i="11"/>
  <c r="B3" i="11"/>
  <c r="D236" i="11"/>
  <c r="C236" i="11"/>
  <c r="B236" i="11"/>
  <c r="D91" i="11"/>
  <c r="C91" i="11"/>
  <c r="B91" i="11"/>
  <c r="D72" i="11"/>
  <c r="C72" i="11"/>
  <c r="B72" i="11"/>
  <c r="D278" i="11"/>
  <c r="C278" i="11"/>
  <c r="B278" i="11"/>
  <c r="D276" i="11"/>
  <c r="C276" i="11"/>
  <c r="B276" i="11"/>
  <c r="D235" i="11"/>
  <c r="C235" i="11"/>
  <c r="B235" i="11"/>
  <c r="D171" i="11"/>
  <c r="C171" i="11"/>
  <c r="B171" i="11"/>
  <c r="D142" i="11"/>
  <c r="C142" i="11"/>
  <c r="B142" i="11"/>
  <c r="D130" i="11"/>
  <c r="C130" i="11"/>
  <c r="B130" i="11"/>
  <c r="D73" i="11"/>
  <c r="C73" i="11"/>
  <c r="B73" i="11"/>
  <c r="D54" i="11"/>
  <c r="C54" i="11"/>
  <c r="B54" i="11"/>
  <c r="D284" i="11"/>
  <c r="C284" i="11"/>
  <c r="B284" i="11"/>
  <c r="D86" i="11"/>
  <c r="C86" i="11"/>
  <c r="B86" i="11"/>
  <c r="D53" i="11"/>
  <c r="C53" i="11"/>
  <c r="B53" i="11"/>
  <c r="G53" i="11" s="1"/>
  <c r="D52" i="11"/>
  <c r="C52" i="11"/>
  <c r="B52" i="11"/>
  <c r="D11" i="11"/>
  <c r="C11" i="11"/>
  <c r="B11" i="11"/>
  <c r="D239" i="11"/>
  <c r="C239" i="11"/>
  <c r="B239" i="11"/>
  <c r="D209" i="11"/>
  <c r="C209" i="11"/>
  <c r="B209" i="11"/>
  <c r="D283" i="11"/>
  <c r="C283" i="11"/>
  <c r="B283" i="11"/>
  <c r="D264" i="11"/>
  <c r="C264" i="11"/>
  <c r="B264" i="11"/>
  <c r="D83" i="11"/>
  <c r="C83" i="11"/>
  <c r="B83" i="11"/>
  <c r="D55" i="11"/>
  <c r="C55" i="11"/>
  <c r="B55" i="11"/>
  <c r="D46" i="11"/>
  <c r="C46" i="11"/>
  <c r="B46" i="11"/>
  <c r="D277" i="11"/>
  <c r="C277" i="11"/>
  <c r="B277" i="11"/>
  <c r="D237" i="11"/>
  <c r="C237" i="11"/>
  <c r="B237" i="11"/>
  <c r="D131" i="11"/>
  <c r="C131" i="11"/>
  <c r="B131" i="11"/>
  <c r="D92" i="11"/>
  <c r="C92" i="11"/>
  <c r="B92" i="11"/>
  <c r="D2" i="11"/>
  <c r="C2" i="11"/>
  <c r="B2" i="11"/>
  <c r="D259" i="11"/>
  <c r="C259" i="11"/>
  <c r="B259" i="11"/>
  <c r="D59" i="11"/>
  <c r="C59" i="11"/>
  <c r="B59" i="11"/>
  <c r="D280" i="11"/>
  <c r="C280" i="11"/>
  <c r="B280" i="11"/>
  <c r="D141" i="11"/>
  <c r="C141" i="11"/>
  <c r="B141" i="11"/>
  <c r="D98" i="11"/>
  <c r="C98" i="11"/>
  <c r="B98" i="11"/>
  <c r="D84" i="11"/>
  <c r="C84" i="11"/>
  <c r="B84" i="11"/>
  <c r="D42" i="11"/>
  <c r="C42" i="11"/>
  <c r="B42" i="11"/>
  <c r="D140" i="11"/>
  <c r="C140" i="11"/>
  <c r="B140" i="11"/>
  <c r="D28" i="11"/>
  <c r="C28" i="11"/>
  <c r="B28" i="11"/>
  <c r="D19" i="11"/>
  <c r="C19" i="11"/>
  <c r="B19" i="11"/>
  <c r="D287" i="11"/>
  <c r="C287" i="11"/>
  <c r="B287" i="11"/>
  <c r="D286" i="11"/>
  <c r="C286" i="11"/>
  <c r="B286" i="11"/>
  <c r="D282" i="11"/>
  <c r="C282" i="11"/>
  <c r="B282" i="11"/>
  <c r="D210" i="11"/>
  <c r="C210" i="11"/>
  <c r="B210" i="11"/>
  <c r="D172" i="11"/>
  <c r="C172" i="11"/>
  <c r="B172" i="11"/>
  <c r="D27" i="11"/>
  <c r="C27" i="11"/>
  <c r="B27" i="11"/>
  <c r="D139" i="11"/>
  <c r="C139" i="11"/>
  <c r="B139" i="11"/>
  <c r="D30" i="11"/>
  <c r="C30" i="11"/>
  <c r="B30" i="11"/>
  <c r="D285" i="11"/>
  <c r="C285" i="11"/>
  <c r="B285" i="11"/>
  <c r="G285" i="11" s="1"/>
  <c r="D85" i="11"/>
  <c r="C85" i="11"/>
  <c r="B85" i="11"/>
  <c r="D56" i="11"/>
  <c r="C56" i="11"/>
  <c r="B56" i="11"/>
  <c r="D182" i="11"/>
  <c r="C182" i="11"/>
  <c r="B182" i="11"/>
  <c r="D51" i="11"/>
  <c r="C51" i="11"/>
  <c r="B51" i="11"/>
  <c r="D10" i="11"/>
  <c r="C10" i="11"/>
  <c r="B10" i="11"/>
  <c r="D173" i="11"/>
  <c r="C173" i="11"/>
  <c r="B173" i="11"/>
  <c r="D26" i="11"/>
  <c r="C26" i="11"/>
  <c r="B26" i="11"/>
  <c r="D22" i="11"/>
  <c r="C22" i="11"/>
  <c r="B22" i="11"/>
  <c r="D21" i="11"/>
  <c r="C21" i="11"/>
  <c r="B21" i="11"/>
  <c r="D212" i="11"/>
  <c r="C212" i="11"/>
  <c r="B212" i="11"/>
  <c r="D47" i="11"/>
  <c r="C47" i="11"/>
  <c r="B47" i="11"/>
  <c r="D29" i="11"/>
  <c r="C29" i="11"/>
  <c r="B29" i="11"/>
  <c r="D132" i="11"/>
  <c r="C132" i="11"/>
  <c r="B132" i="11"/>
  <c r="D58" i="11"/>
  <c r="C58" i="11"/>
  <c r="B58" i="11"/>
  <c r="D48" i="11"/>
  <c r="C48" i="11"/>
  <c r="B48" i="11"/>
  <c r="D135" i="11"/>
  <c r="C135" i="11"/>
  <c r="B135" i="11"/>
  <c r="D133" i="11"/>
  <c r="C133" i="11"/>
  <c r="B133" i="11"/>
  <c r="D97" i="11"/>
  <c r="C97" i="11"/>
  <c r="B97" i="11"/>
  <c r="D23" i="11"/>
  <c r="C23" i="11"/>
  <c r="B23" i="11"/>
  <c r="D138" i="11"/>
  <c r="C138" i="11"/>
  <c r="B138" i="11"/>
  <c r="D134" i="11"/>
  <c r="C134" i="11"/>
  <c r="B134" i="11"/>
  <c r="D94" i="11"/>
  <c r="C94" i="11"/>
  <c r="B94" i="11"/>
  <c r="D93" i="11"/>
  <c r="C93" i="11"/>
  <c r="B93" i="11"/>
  <c r="G93" i="11" s="1"/>
  <c r="D7" i="11"/>
  <c r="C7" i="11"/>
  <c r="B7" i="11"/>
  <c r="D238" i="11"/>
  <c r="C238" i="11"/>
  <c r="B238" i="11"/>
  <c r="D211" i="11"/>
  <c r="C211" i="11"/>
  <c r="B211" i="11"/>
  <c r="D181" i="11"/>
  <c r="C181" i="11"/>
  <c r="B181" i="11"/>
  <c r="G181" i="11" s="1"/>
  <c r="D177" i="11"/>
  <c r="C177" i="11"/>
  <c r="B177" i="11"/>
  <c r="D136" i="11"/>
  <c r="C136" i="11"/>
  <c r="B136" i="11"/>
  <c r="D24" i="11"/>
  <c r="C24" i="11"/>
  <c r="B24" i="11"/>
  <c r="D281" i="11"/>
  <c r="C281" i="11"/>
  <c r="B281" i="11"/>
  <c r="D176" i="11"/>
  <c r="C176" i="11"/>
  <c r="B176" i="11"/>
  <c r="D49" i="11"/>
  <c r="C49" i="11"/>
  <c r="B49" i="11"/>
  <c r="D25" i="11"/>
  <c r="C25" i="11"/>
  <c r="B25" i="11"/>
  <c r="D8" i="11"/>
  <c r="C8" i="11"/>
  <c r="B8" i="11"/>
  <c r="D175" i="11"/>
  <c r="C175" i="11"/>
  <c r="B175" i="11"/>
  <c r="D174" i="11"/>
  <c r="C174" i="11"/>
  <c r="B174" i="11"/>
  <c r="D137" i="11"/>
  <c r="C137" i="11"/>
  <c r="B137" i="11"/>
  <c r="D57" i="11"/>
  <c r="C57" i="11"/>
  <c r="B57" i="11"/>
  <c r="D50" i="11"/>
  <c r="C50" i="11"/>
  <c r="B50" i="11"/>
  <c r="D20" i="11"/>
  <c r="C20" i="11"/>
  <c r="B20" i="11"/>
  <c r="D9" i="11"/>
  <c r="C9" i="11"/>
  <c r="B9" i="11"/>
  <c r="D263" i="11"/>
  <c r="C263" i="11"/>
  <c r="B263" i="11"/>
  <c r="D262" i="11"/>
  <c r="C262" i="11"/>
  <c r="B262" i="11"/>
  <c r="D261" i="11"/>
  <c r="C261" i="11"/>
  <c r="B261" i="11"/>
  <c r="D260" i="11"/>
  <c r="C260" i="11"/>
  <c r="B260" i="11"/>
  <c r="D180" i="11"/>
  <c r="C180" i="11"/>
  <c r="B180" i="11"/>
  <c r="D179" i="11"/>
  <c r="C179" i="11"/>
  <c r="B179" i="11"/>
  <c r="D178" i="11"/>
  <c r="C178" i="11"/>
  <c r="B178" i="11"/>
  <c r="D96" i="11"/>
  <c r="C96" i="11"/>
  <c r="B96" i="11"/>
  <c r="D95" i="11"/>
  <c r="C95" i="11"/>
  <c r="B95" i="11"/>
  <c r="D41" i="11"/>
  <c r="C41" i="11"/>
  <c r="B41" i="11"/>
  <c r="BD10" i="15" l="1"/>
  <c r="CN10" i="15"/>
  <c r="DX9" i="15"/>
  <c r="K10" i="15"/>
  <c r="EL9" i="15"/>
  <c r="EV13" i="15"/>
  <c r="AA9" i="15"/>
  <c r="AJ10" i="15"/>
  <c r="G9" i="15"/>
  <c r="AU10" i="15"/>
  <c r="BG9" i="15"/>
  <c r="BO9" i="15"/>
  <c r="CI9" i="15"/>
  <c r="CY9" i="15"/>
  <c r="DO9" i="15"/>
  <c r="L9" i="15"/>
  <c r="W9" i="15"/>
  <c r="AR9" i="15"/>
  <c r="CR9" i="15"/>
  <c r="EU9" i="15"/>
  <c r="BL10" i="15"/>
  <c r="CW10" i="15"/>
  <c r="AW9" i="15"/>
  <c r="AV9" i="15" s="1"/>
  <c r="CW9" i="15"/>
  <c r="EV9" i="15"/>
  <c r="AF10" i="15"/>
  <c r="BP10" i="15"/>
  <c r="CS10" i="15"/>
  <c r="CG9" i="15"/>
  <c r="AK9" i="15"/>
  <c r="BH10" i="15"/>
  <c r="C28" i="15"/>
  <c r="C26" i="15"/>
  <c r="D9" i="23"/>
  <c r="F11" i="15"/>
  <c r="F9" i="15"/>
  <c r="D13" i="23"/>
  <c r="J11" i="15"/>
  <c r="I11" i="15" s="1"/>
  <c r="D17" i="23"/>
  <c r="N10" i="15"/>
  <c r="N9" i="15"/>
  <c r="D21" i="23"/>
  <c r="R11" i="15"/>
  <c r="R10" i="15"/>
  <c r="V11" i="15"/>
  <c r="V13" i="15" s="1"/>
  <c r="U13" i="15" s="1"/>
  <c r="T13" i="15" s="1"/>
  <c r="V10" i="15"/>
  <c r="U10" i="15" s="1"/>
  <c r="V9" i="15"/>
  <c r="D27" i="23"/>
  <c r="Z11" i="15"/>
  <c r="Z10" i="15"/>
  <c r="Z9" i="15"/>
  <c r="D30" i="23"/>
  <c r="AD11" i="15"/>
  <c r="AD10" i="15"/>
  <c r="AD9" i="15"/>
  <c r="D34" i="23"/>
  <c r="AH11" i="15"/>
  <c r="AH10" i="15"/>
  <c r="AH9" i="15"/>
  <c r="AG9" i="15" s="1"/>
  <c r="D36" i="23"/>
  <c r="AL11" i="15"/>
  <c r="AL10" i="15"/>
  <c r="AL9" i="15"/>
  <c r="D40" i="23"/>
  <c r="AP11" i="15"/>
  <c r="AP13" i="15" s="1"/>
  <c r="AP10" i="15"/>
  <c r="D44" i="23"/>
  <c r="AT11" i="15"/>
  <c r="AT10" i="15"/>
  <c r="AT9" i="15"/>
  <c r="D47" i="23"/>
  <c r="AX11" i="15"/>
  <c r="AX9" i="15"/>
  <c r="F10" i="15"/>
  <c r="EP9" i="15"/>
  <c r="AX10" i="15"/>
  <c r="AW10" i="15" s="1"/>
  <c r="BB11" i="15"/>
  <c r="BB13" i="15" s="1"/>
  <c r="BB10" i="15"/>
  <c r="BF11" i="15"/>
  <c r="BF10" i="15"/>
  <c r="D58" i="23"/>
  <c r="BJ11" i="15"/>
  <c r="BJ10" i="15"/>
  <c r="BJ9" i="15"/>
  <c r="D62" i="23"/>
  <c r="BN11" i="15"/>
  <c r="BN13" i="15" s="1"/>
  <c r="BN10" i="15"/>
  <c r="BN9" i="15"/>
  <c r="D65" i="23"/>
  <c r="BR11" i="15"/>
  <c r="BR9" i="15"/>
  <c r="BV11" i="15"/>
  <c r="BV9" i="15"/>
  <c r="D73" i="23"/>
  <c r="BZ11" i="15"/>
  <c r="BY11" i="15" s="1"/>
  <c r="BZ9" i="15"/>
  <c r="D77" i="23"/>
  <c r="CD11" i="15"/>
  <c r="CD10" i="15"/>
  <c r="CC10" i="15" s="1"/>
  <c r="CH11" i="15"/>
  <c r="CH13" i="15" s="1"/>
  <c r="CH10" i="15"/>
  <c r="D85" i="23"/>
  <c r="CL11" i="15"/>
  <c r="D89" i="23"/>
  <c r="CP9" i="15"/>
  <c r="CP10" i="15"/>
  <c r="D93" i="23"/>
  <c r="CT11" i="15"/>
  <c r="CS11" i="15" s="1"/>
  <c r="CS13" i="15" s="1"/>
  <c r="CT10" i="15"/>
  <c r="D98" i="23"/>
  <c r="CX11" i="15"/>
  <c r="CX13" i="15" s="1"/>
  <c r="DB10" i="15"/>
  <c r="DB9" i="15"/>
  <c r="DF11" i="15"/>
  <c r="DF10" i="15"/>
  <c r="DF9" i="15"/>
  <c r="DE9" i="15" s="1"/>
  <c r="DD9" i="15" s="1"/>
  <c r="D109" i="23"/>
  <c r="DJ11" i="15"/>
  <c r="DI11" i="15" s="1"/>
  <c r="DI13" i="15" s="1"/>
  <c r="DJ10" i="15"/>
  <c r="D113" i="23"/>
  <c r="DN10" i="15"/>
  <c r="D116" i="23"/>
  <c r="D120" i="23"/>
  <c r="DV10" i="15"/>
  <c r="DV9" i="15"/>
  <c r="D124" i="23"/>
  <c r="DZ11" i="15"/>
  <c r="DZ10" i="15"/>
  <c r="DY10" i="15" s="1"/>
  <c r="DZ9" i="15"/>
  <c r="D128" i="23"/>
  <c r="ED11" i="15"/>
  <c r="ED10" i="15"/>
  <c r="EH11" i="15"/>
  <c r="EH10" i="15"/>
  <c r="EP11" i="15"/>
  <c r="EP13" i="15" s="1"/>
  <c r="EP10" i="15"/>
  <c r="ET11" i="15"/>
  <c r="ES11" i="15" s="1"/>
  <c r="ES13" i="15" s="1"/>
  <c r="ET9" i="15"/>
  <c r="EX11" i="15"/>
  <c r="EX9" i="15"/>
  <c r="BF9" i="15"/>
  <c r="DN9" i="15"/>
  <c r="EH9" i="15"/>
  <c r="BZ10" i="15"/>
  <c r="BB9" i="15"/>
  <c r="BA9" i="15" s="1"/>
  <c r="ED9" i="15"/>
  <c r="BV10" i="15"/>
  <c r="D10" i="23"/>
  <c r="G11" i="15"/>
  <c r="D14" i="23"/>
  <c r="K11" i="15"/>
  <c r="D18" i="23"/>
  <c r="O11" i="15"/>
  <c r="N11" i="15" s="1"/>
  <c r="N13" i="15" s="1"/>
  <c r="D22" i="23"/>
  <c r="S11" i="15"/>
  <c r="D24" i="23"/>
  <c r="W11" i="15"/>
  <c r="D28" i="23"/>
  <c r="AA11" i="15"/>
  <c r="AE11" i="15"/>
  <c r="D35" i="23"/>
  <c r="E34" i="23" s="1"/>
  <c r="AI11" i="15"/>
  <c r="AM11" i="15"/>
  <c r="D41" i="23"/>
  <c r="AQ11" i="15"/>
  <c r="D45" i="23"/>
  <c r="AU11" i="15"/>
  <c r="D48" i="23"/>
  <c r="D52" i="23"/>
  <c r="BC11" i="15"/>
  <c r="D59" i="23"/>
  <c r="BK11" i="15"/>
  <c r="D66" i="23"/>
  <c r="BS11" i="15"/>
  <c r="D70" i="23"/>
  <c r="BW11" i="15"/>
  <c r="D74" i="23"/>
  <c r="E73" i="23" s="1"/>
  <c r="CA11" i="15"/>
  <c r="CA13" i="15" s="1"/>
  <c r="D78" i="23"/>
  <c r="CE11" i="15"/>
  <c r="D82" i="23"/>
  <c r="CI11" i="15"/>
  <c r="CM11" i="15"/>
  <c r="CM13" i="15" s="1"/>
  <c r="D90" i="23"/>
  <c r="CQ11" i="15"/>
  <c r="CP11" i="15" s="1"/>
  <c r="CP13" i="15" s="1"/>
  <c r="CU11" i="15"/>
  <c r="CU13" i="15" s="1"/>
  <c r="D99" i="23"/>
  <c r="CY10" i="15"/>
  <c r="CY11" i="15"/>
  <c r="DC11" i="15"/>
  <c r="DB11" i="15" s="1"/>
  <c r="DC10" i="15"/>
  <c r="D106" i="23"/>
  <c r="DG11" i="15"/>
  <c r="D110" i="23"/>
  <c r="DK10" i="15"/>
  <c r="DO10" i="15"/>
  <c r="DO11" i="15"/>
  <c r="DN11" i="15" s="1"/>
  <c r="DN13" i="15" s="1"/>
  <c r="D117" i="23"/>
  <c r="DS11" i="15"/>
  <c r="DR11" i="15" s="1"/>
  <c r="DS10" i="15"/>
  <c r="D121" i="23"/>
  <c r="DW10" i="15"/>
  <c r="DW11" i="15"/>
  <c r="DV11" i="15" s="1"/>
  <c r="DV13" i="15" s="1"/>
  <c r="D125" i="23"/>
  <c r="EA11" i="15"/>
  <c r="D129" i="23"/>
  <c r="EE11" i="15"/>
  <c r="D133" i="23"/>
  <c r="EI11" i="15"/>
  <c r="EI13" i="15" s="1"/>
  <c r="EH13" i="15" s="1"/>
  <c r="EQ11" i="15"/>
  <c r="EY10" i="15"/>
  <c r="EX10" i="15" s="1"/>
  <c r="EW10" i="15" s="1"/>
  <c r="EV10" i="15" s="1"/>
  <c r="EY11" i="15"/>
  <c r="ET10" i="15"/>
  <c r="M9" i="15"/>
  <c r="X9" i="15"/>
  <c r="AB9" i="15"/>
  <c r="AS9" i="15"/>
  <c r="BC9" i="15"/>
  <c r="BQ9" i="15"/>
  <c r="DK9" i="15"/>
  <c r="DJ9" i="15" s="1"/>
  <c r="EI9" i="15"/>
  <c r="EM9" i="15"/>
  <c r="ES9" i="15"/>
  <c r="EW9" i="15"/>
  <c r="G10" i="15"/>
  <c r="AK10" i="15"/>
  <c r="AZ10" i="15"/>
  <c r="BW10" i="15"/>
  <c r="CA10" i="15"/>
  <c r="CF10" i="15"/>
  <c r="D12" i="23"/>
  <c r="M11" i="15"/>
  <c r="Q11" i="15"/>
  <c r="D26" i="23"/>
  <c r="Y11" i="15"/>
  <c r="Y13" i="15" s="1"/>
  <c r="D29" i="23"/>
  <c r="AC11" i="15"/>
  <c r="AB11" i="15" s="1"/>
  <c r="AB13" i="15" s="1"/>
  <c r="D33" i="23"/>
  <c r="AG11" i="15"/>
  <c r="AO11" i="15"/>
  <c r="D43" i="23"/>
  <c r="AS11" i="15"/>
  <c r="AS13" i="15" s="1"/>
  <c r="D50" i="23"/>
  <c r="BA11" i="15"/>
  <c r="AZ11" i="15" s="1"/>
  <c r="AY11" i="15" s="1"/>
  <c r="AY13" i="15" s="1"/>
  <c r="AX13" i="15" s="1"/>
  <c r="AW13" i="15" s="1"/>
  <c r="BE11" i="15"/>
  <c r="BI11" i="15"/>
  <c r="BH11" i="15" s="1"/>
  <c r="BH13" i="15" s="1"/>
  <c r="BG13" i="15" s="1"/>
  <c r="BM11" i="15"/>
  <c r="D64" i="23"/>
  <c r="BQ11" i="15"/>
  <c r="BU11" i="15"/>
  <c r="D72" i="23"/>
  <c r="D76" i="23"/>
  <c r="CC11" i="15"/>
  <c r="D80" i="23"/>
  <c r="CG11" i="15"/>
  <c r="CG13" i="15" s="1"/>
  <c r="CK11" i="15"/>
  <c r="CO11" i="15"/>
  <c r="D92" i="23"/>
  <c r="CV11" i="15"/>
  <c r="CV13" i="15" s="1"/>
  <c r="CW13" i="15"/>
  <c r="D101" i="23"/>
  <c r="DA10" i="15"/>
  <c r="CZ10" i="15" s="1"/>
  <c r="DA11" i="15"/>
  <c r="D104" i="23"/>
  <c r="DE11" i="15"/>
  <c r="DE10" i="15"/>
  <c r="D108" i="23"/>
  <c r="DI10" i="15"/>
  <c r="D112" i="23"/>
  <c r="DM11" i="15"/>
  <c r="DM13" i="15" s="1"/>
  <c r="DM10" i="15"/>
  <c r="D115" i="23"/>
  <c r="DQ10" i="15"/>
  <c r="DU11" i="15"/>
  <c r="D123" i="23"/>
  <c r="DY11" i="15"/>
  <c r="DY13" i="15" s="1"/>
  <c r="D127" i="23"/>
  <c r="EC11" i="15"/>
  <c r="EC10" i="15"/>
  <c r="D131" i="23"/>
  <c r="EG11" i="15"/>
  <c r="D135" i="23"/>
  <c r="EK10" i="15"/>
  <c r="EK11" i="15"/>
  <c r="EO11" i="15"/>
  <c r="EO10" i="15"/>
  <c r="K9" i="15"/>
  <c r="AJ9" i="15"/>
  <c r="AO9" i="15"/>
  <c r="AN9" i="15" s="1"/>
  <c r="AU9" i="15"/>
  <c r="BE9" i="15"/>
  <c r="BS9" i="15"/>
  <c r="BW9" i="15"/>
  <c r="CA9" i="15"/>
  <c r="CV9" i="15"/>
  <c r="DM9" i="15"/>
  <c r="DW9" i="15"/>
  <c r="EC9" i="15"/>
  <c r="EB9" i="15" s="1"/>
  <c r="EK9" i="15"/>
  <c r="EO9" i="15"/>
  <c r="I10" i="15"/>
  <c r="AE10" i="15"/>
  <c r="AM10" i="15"/>
  <c r="BG10" i="15"/>
  <c r="BK10" i="15"/>
  <c r="BO10" i="15"/>
  <c r="CM10" i="15"/>
  <c r="D11" i="23"/>
  <c r="E10" i="23" s="1"/>
  <c r="D15" i="23"/>
  <c r="L11" i="15"/>
  <c r="D19" i="23"/>
  <c r="P11" i="15"/>
  <c r="D25" i="23"/>
  <c r="X11" i="15"/>
  <c r="D32" i="23"/>
  <c r="AF11" i="15"/>
  <c r="D38" i="23"/>
  <c r="AN11" i="15"/>
  <c r="D42" i="23"/>
  <c r="AR11" i="15"/>
  <c r="D46" i="23"/>
  <c r="AV11" i="15"/>
  <c r="D49" i="23"/>
  <c r="D53" i="23"/>
  <c r="BD11" i="15"/>
  <c r="D56" i="23"/>
  <c r="D60" i="23"/>
  <c r="D63" i="23"/>
  <c r="BP11" i="15"/>
  <c r="D67" i="23"/>
  <c r="BT11" i="15"/>
  <c r="BT13" i="15" s="1"/>
  <c r="D71" i="23"/>
  <c r="D75" i="23"/>
  <c r="CF11" i="15"/>
  <c r="D83" i="23"/>
  <c r="CJ11" i="15"/>
  <c r="D87" i="23"/>
  <c r="CN11" i="15"/>
  <c r="D91" i="23"/>
  <c r="CR11" i="15"/>
  <c r="D96" i="23"/>
  <c r="D100" i="23"/>
  <c r="CZ11" i="15"/>
  <c r="D103" i="23"/>
  <c r="DD10" i="15"/>
  <c r="DD11" i="15"/>
  <c r="D107" i="23"/>
  <c r="DH10" i="15"/>
  <c r="DG10" i="15" s="1"/>
  <c r="DH11" i="15"/>
  <c r="DL11" i="15"/>
  <c r="DK11" i="15" s="1"/>
  <c r="DK13" i="15" s="1"/>
  <c r="DL10" i="15"/>
  <c r="D114" i="23"/>
  <c r="D118" i="23"/>
  <c r="DT11" i="15"/>
  <c r="DT10" i="15"/>
  <c r="D122" i="23"/>
  <c r="E121" i="23" s="1"/>
  <c r="DX11" i="15"/>
  <c r="DX10" i="15"/>
  <c r="D126" i="23"/>
  <c r="E125" i="23" s="1"/>
  <c r="EB11" i="15"/>
  <c r="EB10" i="15"/>
  <c r="EA10" i="15" s="1"/>
  <c r="D130" i="23"/>
  <c r="EF11" i="15"/>
  <c r="EF10" i="15"/>
  <c r="D134" i="23"/>
  <c r="EJ11" i="15"/>
  <c r="EJ10" i="15"/>
  <c r="EI10" i="15" s="1"/>
  <c r="EN11" i="15"/>
  <c r="ER11" i="15"/>
  <c r="ER13" i="15" s="1"/>
  <c r="ER10" i="15"/>
  <c r="EU11" i="15"/>
  <c r="EU13" i="15" s="1"/>
  <c r="U9" i="15"/>
  <c r="T9" i="15" s="1"/>
  <c r="Y9" i="15"/>
  <c r="AM9" i="15"/>
  <c r="AY9" i="15"/>
  <c r="BD9" i="15"/>
  <c r="BI9" i="15"/>
  <c r="CE9" i="15"/>
  <c r="CD9" i="15" s="1"/>
  <c r="CO9" i="15"/>
  <c r="CU9" i="15"/>
  <c r="CT9" i="15" s="1"/>
  <c r="DA9" i="15"/>
  <c r="DG9" i="15"/>
  <c r="DL9" i="15"/>
  <c r="DQ9" i="15"/>
  <c r="EA9" i="15"/>
  <c r="EF9" i="15"/>
  <c r="EJ9" i="15"/>
  <c r="H10" i="15"/>
  <c r="T10" i="15"/>
  <c r="Y10" i="15"/>
  <c r="BA10" i="15"/>
  <c r="BS10" i="15"/>
  <c r="BR10" i="15" s="1"/>
  <c r="BX10" i="15"/>
  <c r="CB10" i="15"/>
  <c r="CG10" i="15"/>
  <c r="CU10" i="15"/>
  <c r="E44" i="23" l="1"/>
  <c r="E106" i="23"/>
  <c r="E18" i="23"/>
  <c r="E98" i="23"/>
  <c r="E13" i="23"/>
  <c r="E124" i="23"/>
  <c r="E116" i="23"/>
  <c r="E59" i="23"/>
  <c r="E89" i="23"/>
  <c r="E82" i="23"/>
  <c r="BS13" i="15"/>
  <c r="BR13" i="15" s="1"/>
  <c r="BQ13" i="15" s="1"/>
  <c r="E128" i="23"/>
  <c r="E66" i="23"/>
  <c r="E52" i="23"/>
  <c r="E41" i="23"/>
  <c r="BF13" i="15"/>
  <c r="AA13" i="15"/>
  <c r="Z13" i="15" s="1"/>
  <c r="CT13" i="15"/>
  <c r="E77" i="23"/>
  <c r="EG13" i="15"/>
  <c r="E64" i="23"/>
  <c r="E46" i="23"/>
  <c r="E26" i="23"/>
  <c r="E117" i="23"/>
  <c r="E113" i="23"/>
  <c r="E70" i="23"/>
  <c r="E24" i="23"/>
  <c r="E100" i="23"/>
  <c r="E91" i="23"/>
  <c r="E28" i="23"/>
  <c r="E122" i="23"/>
  <c r="E115" i="23"/>
  <c r="E112" i="23"/>
  <c r="E72" i="23"/>
  <c r="E133" i="23"/>
  <c r="DJ13" i="15"/>
  <c r="E74" i="23"/>
  <c r="BP13" i="15"/>
  <c r="E62" i="23"/>
  <c r="E48" i="23"/>
  <c r="E14" i="23"/>
  <c r="E130" i="23"/>
  <c r="DX13" i="15"/>
  <c r="DW13" i="15" s="1"/>
  <c r="X13" i="15"/>
  <c r="W13" i="15" s="1"/>
  <c r="E108" i="23"/>
  <c r="E43" i="23"/>
  <c r="BL11" i="15"/>
  <c r="BL13" i="15" s="1"/>
  <c r="BK13" i="15" s="1"/>
  <c r="BJ13" i="15" s="1"/>
  <c r="BI13" i="15" s="1"/>
  <c r="BM13" i="15"/>
  <c r="BX11" i="15"/>
  <c r="BX13" i="15" s="1"/>
  <c r="BW13" i="15" s="1"/>
  <c r="BV13" i="15" s="1"/>
  <c r="BU13" i="15" s="1"/>
  <c r="BY13" i="15"/>
  <c r="CB11" i="15"/>
  <c r="CB13" i="15" s="1"/>
  <c r="CC13" i="15"/>
  <c r="E134" i="23"/>
  <c r="CF13" i="15"/>
  <c r="CE13" i="15" s="1"/>
  <c r="CD13" i="15" s="1"/>
  <c r="E32" i="23"/>
  <c r="EF13" i="15"/>
  <c r="EE13" i="15" s="1"/>
  <c r="ED13" i="15" s="1"/>
  <c r="EC13" i="15" s="1"/>
  <c r="EB13" i="15" s="1"/>
  <c r="EA13" i="15" s="1"/>
  <c r="DZ13" i="15" s="1"/>
  <c r="CO13" i="15"/>
  <c r="CN13" i="15" s="1"/>
  <c r="M13" i="15"/>
  <c r="L13" i="15" s="1"/>
  <c r="K13" i="15" s="1"/>
  <c r="J13" i="15" s="1"/>
  <c r="EO13" i="15"/>
  <c r="EN13" i="15" s="1"/>
  <c r="EM13" i="15" s="1"/>
  <c r="EL13" i="15" s="1"/>
  <c r="EK13" i="15" s="1"/>
  <c r="EJ13" i="15" s="1"/>
  <c r="DH13" i="15"/>
  <c r="DG13" i="15" s="1"/>
  <c r="DF13" i="15" s="1"/>
  <c r="DE13" i="15" s="1"/>
  <c r="DD13" i="15" s="1"/>
  <c r="DC13" i="15" s="1"/>
  <c r="DB13" i="15" s="1"/>
  <c r="DA13" i="15" s="1"/>
  <c r="CZ13" i="15" s="1"/>
  <c r="CY13" i="15" s="1"/>
  <c r="BA13" i="15"/>
  <c r="AZ13" i="15" s="1"/>
  <c r="E29" i="23"/>
  <c r="E12" i="23"/>
  <c r="ET13" i="15"/>
  <c r="EQ13" i="15"/>
  <c r="E129" i="23"/>
  <c r="E99" i="23"/>
  <c r="E90" i="23"/>
  <c r="E45" i="23"/>
  <c r="E126" i="23"/>
  <c r="E114" i="23"/>
  <c r="E107" i="23"/>
  <c r="E71" i="23"/>
  <c r="E63" i="23"/>
  <c r="E49" i="23"/>
  <c r="E42" i="23"/>
  <c r="E120" i="23"/>
  <c r="E109" i="23"/>
  <c r="CL13" i="15"/>
  <c r="CK13" i="15" s="1"/>
  <c r="CJ13" i="15" s="1"/>
  <c r="CI13" i="15" s="1"/>
  <c r="BZ13" i="15"/>
  <c r="E58" i="23"/>
  <c r="E9" i="23"/>
  <c r="E127" i="23"/>
  <c r="E123" i="23"/>
  <c r="AO13" i="15"/>
  <c r="AN13" i="15" s="1"/>
  <c r="AM13" i="15" s="1"/>
  <c r="AL13" i="15" s="1"/>
  <c r="AK13" i="15" s="1"/>
  <c r="AJ13" i="15" s="1"/>
  <c r="AI13" i="15" s="1"/>
  <c r="AH13" i="15" s="1"/>
  <c r="AG13" i="15" s="1"/>
  <c r="AF13" i="15" s="1"/>
  <c r="AE13" i="15" s="1"/>
  <c r="AD13" i="15" s="1"/>
  <c r="AC13" i="15" s="1"/>
  <c r="S13" i="15"/>
  <c r="R13" i="15" s="1"/>
  <c r="Q13" i="15" s="1"/>
  <c r="P13" i="15" s="1"/>
  <c r="O13" i="15" s="1"/>
  <c r="H11" i="15"/>
  <c r="H13" i="15" s="1"/>
  <c r="G13" i="15" s="1"/>
  <c r="F13" i="15" s="1"/>
  <c r="E13" i="15" s="1"/>
  <c r="D13" i="15" s="1"/>
  <c r="I13" i="15"/>
  <c r="E47" i="23"/>
  <c r="E27" i="23"/>
  <c r="E21" i="23"/>
  <c r="E92" i="23"/>
  <c r="E33" i="23"/>
  <c r="EY8" i="15"/>
  <c r="DQ11" i="15"/>
  <c r="DR13" i="15"/>
  <c r="DL13" i="15"/>
  <c r="E103" i="23"/>
  <c r="BE13" i="15"/>
  <c r="BD13" i="15" s="1"/>
  <c r="BC13" i="15" s="1"/>
  <c r="AV13" i="15"/>
  <c r="AU13" i="15" s="1"/>
  <c r="AT13" i="15" s="1"/>
  <c r="E11" i="23"/>
  <c r="E75" i="23"/>
  <c r="AR13" i="15"/>
  <c r="AQ13" i="15" s="1"/>
  <c r="E25" i="23"/>
  <c r="DU13" i="15"/>
  <c r="DT13" i="15" s="1"/>
  <c r="DS13" i="15" s="1"/>
  <c r="E65" i="23"/>
  <c r="E40" i="23"/>
  <c r="E17" i="23"/>
  <c r="CR13" i="15"/>
  <c r="CQ13" i="15" s="1"/>
  <c r="E76" i="23"/>
  <c r="E35" i="23"/>
  <c r="DP11" i="15" l="1"/>
  <c r="DP13" i="15" s="1"/>
  <c r="DO13" i="15" s="1"/>
  <c r="DQ13" i="15"/>
  <c r="EX8" i="15"/>
  <c r="EW8" i="15" s="1"/>
  <c r="EV8" i="15" s="1"/>
  <c r="EU8" i="15" s="1"/>
  <c r="ET8" i="15" s="1"/>
  <c r="ES8" i="15" s="1"/>
  <c r="ER8" i="15" s="1"/>
  <c r="EY14" i="15"/>
  <c r="EX14" i="15" l="1"/>
  <c r="EW14" i="15" s="1"/>
  <c r="EV14" i="15" s="1"/>
  <c r="EU14" i="15" s="1"/>
  <c r="ET14" i="15"/>
  <c r="ES14" i="15" s="1"/>
  <c r="ER14" i="15" s="1"/>
  <c r="E96" i="23" l="1"/>
  <c r="D105" i="23"/>
  <c r="E105" i="23" s="1"/>
  <c r="E104" i="23"/>
  <c r="D79" i="23"/>
  <c r="E79" i="23" s="1"/>
  <c r="E78" i="23"/>
  <c r="D86" i="23"/>
  <c r="E86" i="23" s="1"/>
  <c r="E85" i="23"/>
  <c r="D132" i="23"/>
  <c r="E132" i="23" s="1"/>
  <c r="E131" i="23"/>
  <c r="D31" i="23"/>
  <c r="E31" i="23" s="1"/>
  <c r="E30" i="23"/>
  <c r="D61" i="23"/>
  <c r="E61" i="23" s="1"/>
  <c r="E60" i="23"/>
  <c r="D69" i="23"/>
  <c r="E69" i="23" s="1"/>
  <c r="D68" i="23"/>
  <c r="E68" i="23" s="1"/>
  <c r="E67" i="23"/>
  <c r="D23" i="23"/>
  <c r="E23" i="23" s="1"/>
  <c r="E22" i="23"/>
  <c r="D57" i="23"/>
  <c r="E57" i="23" s="1"/>
  <c r="E56" i="23"/>
  <c r="D39" i="23"/>
  <c r="E39" i="23" s="1"/>
  <c r="E38" i="23"/>
  <c r="D102" i="23"/>
  <c r="E102" i="23" s="1"/>
  <c r="E101" i="23"/>
  <c r="D84" i="23"/>
  <c r="E84" i="23" s="1"/>
  <c r="E83" i="23"/>
  <c r="D111" i="23"/>
  <c r="E111" i="23" s="1"/>
  <c r="E110" i="23"/>
  <c r="D20" i="23"/>
  <c r="E20" i="23" s="1"/>
  <c r="E19" i="23"/>
  <c r="D51" i="23"/>
  <c r="E51" i="23" s="1"/>
  <c r="E50" i="23"/>
  <c r="D37" i="23"/>
  <c r="E37" i="23" s="1"/>
  <c r="E36" i="23"/>
  <c r="D95" i="23"/>
  <c r="E95" i="23" s="1"/>
  <c r="D94" i="23"/>
  <c r="E94" i="23" s="1"/>
  <c r="E93" i="23"/>
  <c r="D119" i="23"/>
  <c r="E119" i="23" s="1"/>
  <c r="E118" i="23"/>
  <c r="D88" i="23"/>
  <c r="E88" i="23" s="1"/>
  <c r="E87" i="23"/>
  <c r="D81" i="23"/>
  <c r="E81" i="23" s="1"/>
  <c r="E80" i="23"/>
  <c r="D16" i="23"/>
  <c r="E16" i="23" s="1"/>
  <c r="D54" i="23"/>
  <c r="E54" i="23" s="1"/>
  <c r="D55" i="23"/>
  <c r="E55" i="23" s="1"/>
  <c r="E15" i="23"/>
  <c r="E53" i="23"/>
  <c r="G41" i="11"/>
  <c r="G95" i="11"/>
  <c r="G96" i="11"/>
  <c r="G178" i="11"/>
  <c r="G179" i="11"/>
  <c r="G180" i="11"/>
  <c r="G260" i="11"/>
  <c r="G261" i="11"/>
  <c r="G262" i="11"/>
  <c r="G263" i="11"/>
  <c r="G9" i="11"/>
  <c r="G20" i="11"/>
  <c r="G50" i="11"/>
  <c r="G57" i="11"/>
  <c r="G137" i="11"/>
  <c r="G174" i="11"/>
  <c r="G175" i="11"/>
  <c r="G8" i="11"/>
  <c r="G25" i="11"/>
  <c r="G49" i="11"/>
  <c r="G176" i="11"/>
  <c r="G281" i="11"/>
  <c r="G24" i="11"/>
  <c r="G136" i="11"/>
  <c r="G177" i="11"/>
  <c r="G211" i="11"/>
  <c r="G238" i="11"/>
  <c r="G7" i="11"/>
  <c r="G94" i="11"/>
  <c r="G134" i="11"/>
  <c r="G138" i="11"/>
  <c r="G23" i="11"/>
  <c r="G97" i="11"/>
  <c r="G133" i="11"/>
  <c r="G135" i="11"/>
  <c r="G48" i="11"/>
  <c r="G58" i="11"/>
  <c r="G132" i="11"/>
  <c r="G29" i="11"/>
  <c r="G47" i="11"/>
  <c r="G212" i="11"/>
  <c r="G21" i="11"/>
  <c r="G22" i="11"/>
  <c r="G26" i="11"/>
  <c r="G173" i="11"/>
  <c r="G10" i="11"/>
  <c r="G51" i="11"/>
  <c r="G182" i="11"/>
  <c r="G56" i="11"/>
  <c r="G85" i="11"/>
  <c r="G30" i="11"/>
  <c r="G139" i="11"/>
  <c r="G27" i="11"/>
  <c r="G172" i="11"/>
  <c r="G210" i="11"/>
  <c r="G282" i="11"/>
  <c r="G286" i="11"/>
  <c r="G287" i="11"/>
  <c r="G19" i="11"/>
  <c r="G28" i="11"/>
  <c r="G140" i="11"/>
  <c r="G42" i="11"/>
  <c r="G84" i="11"/>
  <c r="G98" i="11"/>
  <c r="G141" i="11"/>
  <c r="G280" i="11"/>
  <c r="G59" i="11"/>
  <c r="G259" i="11"/>
  <c r="G2" i="11"/>
  <c r="G92" i="11"/>
  <c r="G131" i="11"/>
  <c r="G237" i="11"/>
  <c r="G277" i="11"/>
  <c r="G46" i="11"/>
  <c r="G55" i="11"/>
  <c r="G83" i="11"/>
  <c r="G264" i="11"/>
  <c r="G283" i="11"/>
  <c r="G209" i="11"/>
  <c r="G239" i="11"/>
  <c r="G11" i="11"/>
  <c r="G52" i="11"/>
  <c r="G86" i="11"/>
  <c r="G284" i="11"/>
  <c r="G54" i="11"/>
  <c r="G73" i="11"/>
  <c r="G130" i="11"/>
  <c r="G142" i="11"/>
  <c r="G171" i="11"/>
  <c r="G235" i="11"/>
  <c r="G276" i="11"/>
  <c r="G278" i="11"/>
  <c r="G72" i="11"/>
  <c r="G91" i="11"/>
  <c r="G236" i="11"/>
  <c r="G3" i="11"/>
  <c r="G43" i="11"/>
  <c r="G82" i="11"/>
  <c r="G90" i="11"/>
  <c r="G6" i="11"/>
  <c r="G129" i="11"/>
  <c r="G208" i="11"/>
  <c r="G40" i="11"/>
  <c r="G87" i="11"/>
  <c r="G89" i="11"/>
  <c r="G170" i="11"/>
  <c r="G234" i="11"/>
  <c r="G266" i="11"/>
  <c r="G4" i="11"/>
  <c r="G5" i="11"/>
  <c r="G128" i="11"/>
  <c r="G275" i="11"/>
  <c r="G12" i="11"/>
  <c r="G45" i="11"/>
  <c r="G81" i="11"/>
  <c r="G88" i="11"/>
  <c r="G100" i="11"/>
  <c r="G143" i="11"/>
  <c r="G169" i="11"/>
  <c r="G207" i="11"/>
  <c r="G233" i="11"/>
  <c r="G279" i="11"/>
  <c r="G127" i="11"/>
  <c r="G258" i="11"/>
  <c r="G31" i="11"/>
  <c r="G44" i="11"/>
  <c r="G206" i="11"/>
  <c r="G265" i="11"/>
  <c r="G273" i="11"/>
  <c r="G13" i="11"/>
  <c r="G32" i="11"/>
  <c r="G124" i="11"/>
  <c r="G168" i="11"/>
  <c r="G61" i="11"/>
  <c r="G74" i="11"/>
  <c r="G125" i="11"/>
  <c r="G126" i="11"/>
  <c r="G205" i="11"/>
  <c r="G71" i="11"/>
  <c r="G80" i="11"/>
  <c r="G99" i="11"/>
  <c r="G123" i="11"/>
  <c r="G167" i="11"/>
  <c r="G183" i="11"/>
  <c r="G257" i="11"/>
  <c r="G18" i="11"/>
  <c r="G232" i="11"/>
  <c r="G14" i="11"/>
  <c r="G166" i="11"/>
  <c r="G204" i="11"/>
  <c r="G101" i="11"/>
  <c r="G122" i="11"/>
  <c r="G165" i="11"/>
  <c r="G240" i="11"/>
  <c r="G256" i="11"/>
  <c r="G272" i="11"/>
  <c r="G60" i="11"/>
  <c r="G62" i="11"/>
  <c r="G79" i="11"/>
  <c r="G121" i="11"/>
  <c r="G203" i="11"/>
  <c r="G15" i="11"/>
  <c r="G213" i="11"/>
  <c r="G16" i="11"/>
  <c r="G39" i="11"/>
  <c r="G78" i="11"/>
  <c r="G120" i="11"/>
  <c r="G231" i="11"/>
  <c r="G119" i="11"/>
  <c r="G164" i="11"/>
  <c r="G202" i="11"/>
  <c r="G253" i="11"/>
  <c r="G255" i="11"/>
  <c r="G34" i="11"/>
  <c r="G77" i="11"/>
  <c r="G118" i="11"/>
  <c r="G254" i="11"/>
  <c r="G274" i="11"/>
  <c r="G63" i="11"/>
  <c r="G102" i="11"/>
  <c r="G252" i="11"/>
  <c r="G70" i="11"/>
  <c r="G75" i="11"/>
  <c r="G76" i="11"/>
  <c r="G144" i="11"/>
  <c r="G163" i="11"/>
  <c r="G267" i="11"/>
  <c r="G38" i="11"/>
  <c r="G201" i="11"/>
  <c r="G228" i="11"/>
  <c r="G230" i="11"/>
  <c r="G162" i="11"/>
  <c r="G229" i="11"/>
  <c r="G35" i="11"/>
  <c r="G160" i="11"/>
  <c r="G161" i="11"/>
  <c r="G200" i="11"/>
  <c r="G227" i="11"/>
  <c r="G251" i="11"/>
  <c r="G64" i="11"/>
  <c r="G116" i="11"/>
  <c r="G159" i="11"/>
  <c r="G199" i="11"/>
  <c r="G36" i="11"/>
  <c r="G111" i="11"/>
  <c r="G226" i="11"/>
  <c r="G250" i="11"/>
  <c r="G103" i="11"/>
  <c r="G110" i="11"/>
  <c r="G112" i="11"/>
  <c r="G145" i="11"/>
  <c r="G197" i="11"/>
  <c r="G198" i="11"/>
  <c r="G37" i="11"/>
  <c r="G69" i="11"/>
  <c r="G115" i="11"/>
  <c r="G113" i="11"/>
  <c r="G158" i="11"/>
  <c r="G196" i="11"/>
  <c r="G225" i="11"/>
  <c r="G241" i="11"/>
  <c r="G65" i="11"/>
  <c r="G214" i="11"/>
  <c r="G271" i="11"/>
  <c r="G249" i="11"/>
  <c r="G268" i="11"/>
  <c r="G269" i="11"/>
  <c r="G270" i="11"/>
  <c r="G109" i="11"/>
  <c r="G114" i="11"/>
  <c r="G184" i="11"/>
  <c r="G224" i="11"/>
  <c r="G68" i="11"/>
  <c r="G104" i="11"/>
  <c r="G195" i="11"/>
  <c r="G66" i="11"/>
  <c r="G242" i="11"/>
  <c r="G67" i="11"/>
  <c r="G146" i="11"/>
  <c r="G194" i="11"/>
  <c r="G223" i="11"/>
  <c r="G248" i="11"/>
  <c r="G105" i="11"/>
  <c r="G108" i="11"/>
  <c r="G156" i="11"/>
  <c r="G106" i="11"/>
  <c r="G215" i="11"/>
  <c r="G243" i="11"/>
  <c r="G107" i="11"/>
  <c r="G185" i="11"/>
  <c r="G193" i="11"/>
  <c r="G222" i="11"/>
  <c r="G247" i="11"/>
  <c r="G147" i="11"/>
  <c r="G155" i="11"/>
  <c r="G152" i="11"/>
  <c r="G153" i="11"/>
  <c r="G148" i="11"/>
  <c r="G149" i="11"/>
  <c r="G151" i="11"/>
  <c r="G154" i="11"/>
  <c r="G244" i="11"/>
  <c r="G150" i="11"/>
  <c r="G186" i="11"/>
  <c r="G246" i="11"/>
  <c r="G187" i="11"/>
  <c r="G192" i="11"/>
  <c r="G188" i="11"/>
  <c r="G191" i="11"/>
  <c r="G216" i="11"/>
  <c r="G217" i="11"/>
  <c r="G218" i="11"/>
  <c r="G219" i="11"/>
  <c r="G220" i="11"/>
  <c r="G189" i="11"/>
  <c r="G190" i="11"/>
  <c r="E135" i="23"/>
  <c r="C32" i="15" l="1"/>
  <c r="B2" i="25"/>
  <c r="B3" i="25" s="1"/>
  <c r="C22" i="15"/>
  <c r="C33" i="15"/>
  <c r="C18" i="15"/>
  <c r="EQ9" i="15" l="1"/>
  <c r="CX9" i="15"/>
  <c r="EE9" i="15"/>
  <c r="EG9" i="15"/>
  <c r="DR9" i="15"/>
  <c r="DU9" i="15"/>
  <c r="DT9" i="15" s="1"/>
  <c r="CQ9" i="15"/>
  <c r="DP9" i="15"/>
  <c r="BY9" i="15"/>
  <c r="CK9" i="15"/>
  <c r="CL9" i="15"/>
  <c r="BM9" i="15"/>
  <c r="BU9" i="15"/>
  <c r="AI9" i="15"/>
  <c r="AQ9" i="15"/>
  <c r="AP9" i="15" s="1"/>
  <c r="S9" i="15"/>
  <c r="R9" i="15" s="1"/>
  <c r="AC9" i="15"/>
  <c r="O9" i="15"/>
  <c r="Q9" i="15"/>
  <c r="EN9" i="15"/>
  <c r="J9" i="15"/>
  <c r="D9" i="15"/>
  <c r="E9" i="15"/>
  <c r="H282" i="11"/>
  <c r="H168" i="11"/>
  <c r="H23" i="11"/>
  <c r="H62" i="11"/>
  <c r="H130" i="11"/>
  <c r="H127" i="11"/>
  <c r="H272" i="11"/>
  <c r="H177" i="11"/>
  <c r="H280" i="11"/>
  <c r="H236" i="11"/>
  <c r="H96" i="11"/>
  <c r="H25" i="11"/>
  <c r="H132" i="11"/>
  <c r="H139" i="11"/>
  <c r="H259" i="11"/>
  <c r="H54" i="11"/>
  <c r="H129" i="11"/>
  <c r="H169" i="11"/>
  <c r="H74" i="11"/>
  <c r="H122" i="11"/>
  <c r="H231" i="11"/>
  <c r="H118" i="11"/>
  <c r="H76" i="11"/>
  <c r="H117" i="11"/>
  <c r="H242" i="11"/>
  <c r="H156" i="11"/>
  <c r="H247" i="11"/>
  <c r="H154" i="11"/>
  <c r="H290" i="11"/>
  <c r="H306" i="11"/>
  <c r="H322" i="11"/>
  <c r="H338" i="11"/>
  <c r="H354" i="11"/>
  <c r="H370" i="11"/>
  <c r="H386" i="11"/>
  <c r="H402" i="11"/>
  <c r="H418" i="11"/>
  <c r="H434" i="11"/>
  <c r="H450" i="11"/>
  <c r="H35" i="11"/>
  <c r="H226" i="11"/>
  <c r="H271" i="11"/>
  <c r="H192" i="11"/>
  <c r="H311" i="11"/>
  <c r="H375" i="11"/>
  <c r="H391" i="11"/>
  <c r="H407" i="11"/>
  <c r="H423" i="11"/>
  <c r="H439" i="11"/>
  <c r="H455" i="11"/>
  <c r="H36" i="11"/>
  <c r="H115" i="11"/>
  <c r="H245" i="11"/>
  <c r="H315" i="11"/>
  <c r="H335" i="11"/>
  <c r="H351" i="11"/>
  <c r="H95" i="11"/>
  <c r="H263" i="11"/>
  <c r="H8" i="11"/>
  <c r="H181" i="11"/>
  <c r="H138" i="11"/>
  <c r="H29" i="11"/>
  <c r="H51" i="11"/>
  <c r="H27" i="11"/>
  <c r="H140" i="11"/>
  <c r="H2" i="11"/>
  <c r="H48" i="11"/>
  <c r="H100" i="11"/>
  <c r="H262" i="11"/>
  <c r="H98" i="11"/>
  <c r="H46" i="11"/>
  <c r="H234" i="11"/>
  <c r="H71" i="11"/>
  <c r="H50" i="11"/>
  <c r="H93" i="11"/>
  <c r="H52" i="11"/>
  <c r="H33" i="11"/>
  <c r="H9" i="11"/>
  <c r="H134" i="11"/>
  <c r="H10" i="11"/>
  <c r="H28" i="11"/>
  <c r="H83" i="11"/>
  <c r="H72" i="11"/>
  <c r="H128" i="11"/>
  <c r="H206" i="11"/>
  <c r="H167" i="11"/>
  <c r="H121" i="11"/>
  <c r="H253" i="11"/>
  <c r="H102" i="11"/>
  <c r="H38" i="11"/>
  <c r="H68" i="11"/>
  <c r="H223" i="11"/>
  <c r="H107" i="11"/>
  <c r="H153" i="11"/>
  <c r="H220" i="11"/>
  <c r="H298" i="11"/>
  <c r="H314" i="11"/>
  <c r="H330" i="11"/>
  <c r="H346" i="11"/>
  <c r="H362" i="11"/>
  <c r="H378" i="11"/>
  <c r="H394" i="11"/>
  <c r="H410" i="11"/>
  <c r="H426" i="11"/>
  <c r="H442" i="11"/>
  <c r="H101" i="11"/>
  <c r="H64" i="11"/>
  <c r="H158" i="11"/>
  <c r="H114" i="11"/>
  <c r="H291" i="11"/>
  <c r="H367" i="11"/>
  <c r="H383" i="11"/>
  <c r="H399" i="11"/>
  <c r="H415" i="11"/>
  <c r="H431" i="11"/>
  <c r="H447" i="11"/>
  <c r="H112" i="11"/>
  <c r="H270" i="11"/>
  <c r="H299" i="11"/>
  <c r="H327" i="11"/>
  <c r="H343" i="11"/>
  <c r="H359" i="11"/>
  <c r="H180" i="11"/>
  <c r="H57" i="11"/>
  <c r="H281" i="11"/>
  <c r="H7" i="11"/>
  <c r="H135" i="11"/>
  <c r="H22" i="11"/>
  <c r="H285" i="11"/>
  <c r="H286" i="11"/>
  <c r="H141" i="11"/>
  <c r="H277" i="11"/>
  <c r="H31" i="11"/>
  <c r="H4" i="11"/>
  <c r="H81" i="11"/>
  <c r="H176" i="11"/>
  <c r="H276" i="11"/>
  <c r="H137" i="11"/>
  <c r="H85" i="11"/>
  <c r="H283" i="11"/>
  <c r="H12" i="11"/>
  <c r="H257" i="11"/>
  <c r="H34" i="11"/>
  <c r="H228" i="11"/>
  <c r="H105" i="11"/>
  <c r="H149" i="11"/>
  <c r="H302" i="11"/>
  <c r="H334" i="11"/>
  <c r="H366" i="11"/>
  <c r="H398" i="11"/>
  <c r="H430" i="11"/>
  <c r="H162" i="11"/>
  <c r="H225" i="11"/>
  <c r="H303" i="11"/>
  <c r="H387" i="11"/>
  <c r="H419" i="11"/>
  <c r="H451" i="11"/>
  <c r="H161" i="11"/>
  <c r="H246" i="11"/>
  <c r="H331" i="11"/>
  <c r="H363" i="11"/>
  <c r="H174" i="11"/>
  <c r="H94" i="11"/>
  <c r="H173" i="11"/>
  <c r="H19" i="11"/>
  <c r="H55" i="11"/>
  <c r="H53" i="11"/>
  <c r="H235" i="11"/>
  <c r="H82" i="11"/>
  <c r="H170" i="11"/>
  <c r="H45" i="11"/>
  <c r="H279" i="11"/>
  <c r="H13" i="11"/>
  <c r="H205" i="11"/>
  <c r="H18" i="11"/>
  <c r="H165" i="11"/>
  <c r="H203" i="11"/>
  <c r="H119" i="11"/>
  <c r="H254" i="11"/>
  <c r="H144" i="11"/>
  <c r="H229" i="11"/>
  <c r="H116" i="11"/>
  <c r="H110" i="11"/>
  <c r="H113" i="11"/>
  <c r="H249" i="11"/>
  <c r="H224" i="11"/>
  <c r="H194" i="11"/>
  <c r="H243" i="11"/>
  <c r="H152" i="11"/>
  <c r="H244" i="11"/>
  <c r="H216" i="11"/>
  <c r="H288" i="11"/>
  <c r="H296" i="11"/>
  <c r="H304" i="11"/>
  <c r="H312" i="11"/>
  <c r="H320" i="11"/>
  <c r="H328" i="11"/>
  <c r="H336" i="11"/>
  <c r="H344" i="11"/>
  <c r="H352" i="11"/>
  <c r="H360" i="11"/>
  <c r="H368" i="11"/>
  <c r="H376" i="11"/>
  <c r="H384" i="11"/>
  <c r="H392" i="11"/>
  <c r="H400" i="11"/>
  <c r="H408" i="11"/>
  <c r="H416" i="11"/>
  <c r="H424" i="11"/>
  <c r="H179" i="11"/>
  <c r="H99" i="11"/>
  <c r="H287" i="11"/>
  <c r="H32" i="11"/>
  <c r="H238" i="11"/>
  <c r="H40" i="11"/>
  <c r="H24" i="11"/>
  <c r="H172" i="11"/>
  <c r="H171" i="11"/>
  <c r="H233" i="11"/>
  <c r="H240" i="11"/>
  <c r="H274" i="11"/>
  <c r="H184" i="11"/>
  <c r="H215" i="11"/>
  <c r="H218" i="11"/>
  <c r="H310" i="11"/>
  <c r="H342" i="11"/>
  <c r="H374" i="11"/>
  <c r="H406" i="11"/>
  <c r="H438" i="11"/>
  <c r="H227" i="11"/>
  <c r="H268" i="11"/>
  <c r="H319" i="11"/>
  <c r="H395" i="11"/>
  <c r="H427" i="11"/>
  <c r="H103" i="11"/>
  <c r="H295" i="11"/>
  <c r="H339" i="11"/>
  <c r="H178" i="11"/>
  <c r="H49" i="11"/>
  <c r="H97" i="11"/>
  <c r="H56" i="11"/>
  <c r="H84" i="11"/>
  <c r="H264" i="11"/>
  <c r="H284" i="11"/>
  <c r="H278" i="11"/>
  <c r="H6" i="11"/>
  <c r="H266" i="11"/>
  <c r="H88" i="11"/>
  <c r="H258" i="11"/>
  <c r="H124" i="11"/>
  <c r="H80" i="11"/>
  <c r="H14" i="11"/>
  <c r="H256" i="11"/>
  <c r="H213" i="11"/>
  <c r="H202" i="11"/>
  <c r="H63" i="11"/>
  <c r="H267" i="11"/>
  <c r="H160" i="11"/>
  <c r="H199" i="11"/>
  <c r="H145" i="11"/>
  <c r="H196" i="11"/>
  <c r="H269" i="11"/>
  <c r="H104" i="11"/>
  <c r="H248" i="11"/>
  <c r="H185" i="11"/>
  <c r="H148" i="11"/>
  <c r="H186" i="11"/>
  <c r="H217" i="11"/>
  <c r="H289" i="11"/>
  <c r="H297" i="11"/>
  <c r="H305" i="11"/>
  <c r="H313" i="11"/>
  <c r="H321" i="11"/>
  <c r="H329" i="11"/>
  <c r="H337" i="11"/>
  <c r="H345" i="11"/>
  <c r="H353" i="11"/>
  <c r="H361" i="11"/>
  <c r="H369" i="11"/>
  <c r="H377" i="11"/>
  <c r="H385" i="11"/>
  <c r="H393" i="11"/>
  <c r="H401" i="11"/>
  <c r="H409" i="11"/>
  <c r="H417" i="11"/>
  <c r="H425" i="11"/>
  <c r="H433" i="11"/>
  <c r="H441" i="11"/>
  <c r="H449" i="11"/>
  <c r="H26" i="11"/>
  <c r="H86" i="11"/>
  <c r="H47" i="11"/>
  <c r="H133" i="11"/>
  <c r="H43" i="11"/>
  <c r="H15" i="11"/>
  <c r="H195" i="11"/>
  <c r="H190" i="11"/>
  <c r="H350" i="11"/>
  <c r="H414" i="11"/>
  <c r="H159" i="11"/>
  <c r="H371" i="11"/>
  <c r="H435" i="11"/>
  <c r="H307" i="11"/>
  <c r="H261" i="11"/>
  <c r="H58" i="11"/>
  <c r="H59" i="11"/>
  <c r="H73" i="11"/>
  <c r="H208" i="11"/>
  <c r="H143" i="11"/>
  <c r="H61" i="11"/>
  <c r="H204" i="11"/>
  <c r="H39" i="11"/>
  <c r="H252" i="11"/>
  <c r="H200" i="11"/>
  <c r="H198" i="11"/>
  <c r="H109" i="11"/>
  <c r="H108" i="11"/>
  <c r="H151" i="11"/>
  <c r="H219" i="11"/>
  <c r="H300" i="11"/>
  <c r="H316" i="11"/>
  <c r="H332" i="11"/>
  <c r="H348" i="11"/>
  <c r="H364" i="11"/>
  <c r="H380" i="11"/>
  <c r="H396" i="11"/>
  <c r="H412" i="11"/>
  <c r="H428" i="11"/>
  <c r="H436" i="11"/>
  <c r="H440" i="11"/>
  <c r="H453" i="11"/>
  <c r="H182" i="11"/>
  <c r="H16" i="11"/>
  <c r="H260" i="11"/>
  <c r="H92" i="11"/>
  <c r="H126" i="11"/>
  <c r="H163" i="11"/>
  <c r="H155" i="11"/>
  <c r="H326" i="11"/>
  <c r="H390" i="11"/>
  <c r="H454" i="11"/>
  <c r="H166" i="11"/>
  <c r="H191" i="11"/>
  <c r="H411" i="11"/>
  <c r="H65" i="11"/>
  <c r="H355" i="11"/>
  <c r="H211" i="11"/>
  <c r="H210" i="11"/>
  <c r="H11" i="11"/>
  <c r="H3" i="11"/>
  <c r="H275" i="11"/>
  <c r="H265" i="11"/>
  <c r="H183" i="11"/>
  <c r="H79" i="11"/>
  <c r="H77" i="11"/>
  <c r="H230" i="11"/>
  <c r="H250" i="11"/>
  <c r="H214" i="11"/>
  <c r="H67" i="11"/>
  <c r="H147" i="11"/>
  <c r="H188" i="11"/>
  <c r="H293" i="11"/>
  <c r="H309" i="11"/>
  <c r="H325" i="11"/>
  <c r="H341" i="11"/>
  <c r="H357" i="11"/>
  <c r="H373" i="11"/>
  <c r="H389" i="11"/>
  <c r="H405" i="11"/>
  <c r="H421" i="11"/>
  <c r="H432" i="11"/>
  <c r="H445" i="11"/>
  <c r="H90" i="11"/>
  <c r="H21" i="11"/>
  <c r="H164" i="11"/>
  <c r="H294" i="11"/>
  <c r="H422" i="11"/>
  <c r="H197" i="11"/>
  <c r="H443" i="11"/>
  <c r="H323" i="11"/>
  <c r="H212" i="11"/>
  <c r="H142" i="11"/>
  <c r="H207" i="11"/>
  <c r="H17" i="11"/>
  <c r="H75" i="11"/>
  <c r="H69" i="11"/>
  <c r="H106" i="11"/>
  <c r="H189" i="11"/>
  <c r="H317" i="11"/>
  <c r="H349" i="11"/>
  <c r="H381" i="11"/>
  <c r="H413" i="11"/>
  <c r="H448" i="11"/>
  <c r="H146" i="11"/>
  <c r="H358" i="11"/>
  <c r="H131" i="11"/>
  <c r="H125" i="11"/>
  <c r="H120" i="11"/>
  <c r="H251" i="11"/>
  <c r="H221" i="11"/>
  <c r="H333" i="11"/>
  <c r="H365" i="11"/>
  <c r="H429" i="11"/>
  <c r="H444" i="11"/>
  <c r="H175" i="11"/>
  <c r="H382" i="11"/>
  <c r="H37" i="11"/>
  <c r="H209" i="11"/>
  <c r="H123" i="11"/>
  <c r="H111" i="11"/>
  <c r="H187" i="11"/>
  <c r="H308" i="11"/>
  <c r="H372" i="11"/>
  <c r="H232" i="11"/>
  <c r="H42" i="11"/>
  <c r="H70" i="11"/>
  <c r="H318" i="11"/>
  <c r="H446" i="11"/>
  <c r="H150" i="11"/>
  <c r="H347" i="11"/>
  <c r="H30" i="11"/>
  <c r="H91" i="11"/>
  <c r="H44" i="11"/>
  <c r="H60" i="11"/>
  <c r="H201" i="11"/>
  <c r="H241" i="11"/>
  <c r="H222" i="11"/>
  <c r="H292" i="11"/>
  <c r="H324" i="11"/>
  <c r="H356" i="11"/>
  <c r="H388" i="11"/>
  <c r="H420" i="11"/>
  <c r="H437" i="11"/>
  <c r="H452" i="11"/>
  <c r="H41" i="11"/>
  <c r="H237" i="11"/>
  <c r="H239" i="11"/>
  <c r="H89" i="11"/>
  <c r="H379" i="11"/>
  <c r="H20" i="11"/>
  <c r="H87" i="11"/>
  <c r="H157" i="11"/>
  <c r="H301" i="11"/>
  <c r="H397" i="11"/>
  <c r="H78" i="11"/>
  <c r="H273" i="11"/>
  <c r="H193" i="11"/>
  <c r="H403" i="11"/>
  <c r="H136" i="11"/>
  <c r="H5" i="11"/>
  <c r="H255" i="11"/>
  <c r="H66" i="11"/>
  <c r="H340" i="11"/>
  <c r="H404" i="11"/>
  <c r="H456" i="11"/>
  <c r="B4" i="25"/>
  <c r="E66" i="11" l="1"/>
  <c r="F66" i="11"/>
  <c r="F403" i="11"/>
  <c r="E403" i="11"/>
  <c r="F78" i="11"/>
  <c r="E78" i="11"/>
  <c r="F301" i="11"/>
  <c r="E301" i="11"/>
  <c r="F379" i="11"/>
  <c r="E379" i="11"/>
  <c r="E237" i="11"/>
  <c r="F237" i="11"/>
  <c r="E420" i="11"/>
  <c r="F420" i="11"/>
  <c r="E60" i="11"/>
  <c r="F60" i="11"/>
  <c r="F446" i="11"/>
  <c r="E446" i="11"/>
  <c r="F209" i="11"/>
  <c r="E209" i="11"/>
  <c r="F251" i="11"/>
  <c r="E251" i="11"/>
  <c r="E448" i="11"/>
  <c r="F448" i="11"/>
  <c r="F136" i="11"/>
  <c r="E136" i="11"/>
  <c r="F397" i="11"/>
  <c r="E397" i="11"/>
  <c r="F239" i="11"/>
  <c r="E239" i="11"/>
  <c r="F437" i="11"/>
  <c r="E437" i="11"/>
  <c r="E201" i="11"/>
  <c r="F201" i="11"/>
  <c r="E123" i="11"/>
  <c r="F123" i="11"/>
  <c r="F382" i="11"/>
  <c r="E382" i="11"/>
  <c r="E221" i="11"/>
  <c r="F221" i="11"/>
  <c r="F146" i="11"/>
  <c r="E146" i="11"/>
  <c r="F349" i="11"/>
  <c r="E349" i="11"/>
  <c r="E142" i="11"/>
  <c r="F142" i="11"/>
  <c r="F164" i="11"/>
  <c r="E164" i="11"/>
  <c r="F341" i="11"/>
  <c r="E341" i="11"/>
  <c r="F250" i="11"/>
  <c r="E250" i="11"/>
  <c r="F11" i="11"/>
  <c r="E11" i="11"/>
  <c r="F166" i="11"/>
  <c r="E166" i="11"/>
  <c r="F126" i="11"/>
  <c r="E126" i="11"/>
  <c r="F440" i="11"/>
  <c r="E440" i="11"/>
  <c r="E332" i="11"/>
  <c r="F332" i="11"/>
  <c r="F200" i="11"/>
  <c r="E200" i="11"/>
  <c r="E59" i="11"/>
  <c r="F59" i="11"/>
  <c r="E43" i="11"/>
  <c r="F43" i="11"/>
  <c r="E26" i="11"/>
  <c r="F26" i="11"/>
  <c r="E449" i="11"/>
  <c r="F449" i="11"/>
  <c r="E385" i="11"/>
  <c r="F385" i="11"/>
  <c r="E321" i="11"/>
  <c r="F321" i="11"/>
  <c r="F185" i="11"/>
  <c r="E185" i="11"/>
  <c r="F267" i="11"/>
  <c r="E267" i="11"/>
  <c r="F258" i="11"/>
  <c r="E258" i="11"/>
  <c r="F56" i="11"/>
  <c r="E56" i="11"/>
  <c r="F310" i="11"/>
  <c r="E310" i="11"/>
  <c r="F274" i="11"/>
  <c r="E274" i="11"/>
  <c r="F32" i="11"/>
  <c r="E32" i="11"/>
  <c r="F392" i="11"/>
  <c r="E392" i="11"/>
  <c r="F360" i="11"/>
  <c r="E360" i="11"/>
  <c r="F296" i="11"/>
  <c r="E296" i="11"/>
  <c r="E249" i="11"/>
  <c r="F249" i="11"/>
  <c r="F203" i="11"/>
  <c r="E203" i="11"/>
  <c r="F82" i="11"/>
  <c r="E82" i="11"/>
  <c r="F363" i="11"/>
  <c r="E363" i="11"/>
  <c r="F303" i="11"/>
  <c r="E303" i="11"/>
  <c r="F334" i="11"/>
  <c r="E334" i="11"/>
  <c r="E283" i="11"/>
  <c r="F283" i="11"/>
  <c r="F176" i="11"/>
  <c r="E176" i="11"/>
  <c r="F277" i="11"/>
  <c r="E277" i="11"/>
  <c r="E22" i="11"/>
  <c r="F22" i="11"/>
  <c r="E57" i="11"/>
  <c r="F57" i="11"/>
  <c r="E327" i="11"/>
  <c r="F327" i="11"/>
  <c r="E447" i="11"/>
  <c r="F447" i="11"/>
  <c r="E383" i="11"/>
  <c r="F383" i="11"/>
  <c r="E158" i="11"/>
  <c r="F158" i="11"/>
  <c r="E426" i="11"/>
  <c r="F426" i="11"/>
  <c r="E362" i="11"/>
  <c r="F362" i="11"/>
  <c r="E298" i="11"/>
  <c r="F298" i="11"/>
  <c r="E223" i="11"/>
  <c r="F223" i="11"/>
  <c r="E253" i="11"/>
  <c r="F253" i="11"/>
  <c r="F128" i="11"/>
  <c r="E128" i="11"/>
  <c r="E10" i="11"/>
  <c r="F10" i="11"/>
  <c r="F52" i="11"/>
  <c r="E52" i="11"/>
  <c r="E234" i="11"/>
  <c r="F234" i="11"/>
  <c r="F100" i="11"/>
  <c r="E100" i="11"/>
  <c r="F27" i="11"/>
  <c r="E27" i="11"/>
  <c r="E181" i="11"/>
  <c r="F181" i="11"/>
  <c r="E351" i="11"/>
  <c r="F351" i="11"/>
  <c r="E115" i="11"/>
  <c r="F115" i="11"/>
  <c r="E407" i="11"/>
  <c r="F407" i="11"/>
  <c r="E192" i="11"/>
  <c r="F192" i="11"/>
  <c r="E450" i="11"/>
  <c r="F450" i="11"/>
  <c r="E386" i="11"/>
  <c r="F386" i="11"/>
  <c r="E322" i="11"/>
  <c r="F322" i="11"/>
  <c r="E247" i="11"/>
  <c r="F247" i="11"/>
  <c r="E76" i="11"/>
  <c r="F76" i="11"/>
  <c r="F74" i="11"/>
  <c r="E74" i="11"/>
  <c r="E259" i="11"/>
  <c r="F259" i="11"/>
  <c r="E96" i="11"/>
  <c r="F96" i="11"/>
  <c r="E272" i="11"/>
  <c r="F272" i="11"/>
  <c r="E23" i="11"/>
  <c r="F23" i="11"/>
  <c r="E404" i="11"/>
  <c r="F404" i="11"/>
  <c r="E5" i="11"/>
  <c r="F5" i="11"/>
  <c r="F193" i="11"/>
  <c r="E193" i="11"/>
  <c r="E87" i="11"/>
  <c r="F87" i="11"/>
  <c r="E89" i="11"/>
  <c r="F89" i="11"/>
  <c r="F452" i="11"/>
  <c r="E452" i="11"/>
  <c r="E356" i="11"/>
  <c r="F356" i="11"/>
  <c r="F241" i="11"/>
  <c r="E241" i="11"/>
  <c r="E91" i="11"/>
  <c r="F91" i="11"/>
  <c r="F150" i="11"/>
  <c r="E150" i="11"/>
  <c r="F70" i="11"/>
  <c r="E70" i="11"/>
  <c r="F111" i="11"/>
  <c r="E111" i="11"/>
  <c r="F333" i="11"/>
  <c r="E333" i="11"/>
  <c r="E125" i="11"/>
  <c r="F125" i="11"/>
  <c r="F358" i="11"/>
  <c r="E358" i="11"/>
  <c r="F381" i="11"/>
  <c r="E381" i="11"/>
  <c r="E106" i="11"/>
  <c r="F106" i="11"/>
  <c r="E207" i="11"/>
  <c r="F207" i="11"/>
  <c r="F443" i="11"/>
  <c r="E443" i="11"/>
  <c r="F294" i="11"/>
  <c r="E294" i="11"/>
  <c r="F421" i="11"/>
  <c r="E421" i="11"/>
  <c r="F357" i="11"/>
  <c r="E357" i="11"/>
  <c r="F293" i="11"/>
  <c r="E293" i="11"/>
  <c r="F214" i="11"/>
  <c r="E214" i="11"/>
  <c r="E79" i="11"/>
  <c r="F79" i="11"/>
  <c r="E3" i="11"/>
  <c r="F3" i="11"/>
  <c r="F355" i="11"/>
  <c r="E355" i="11"/>
  <c r="F191" i="11"/>
  <c r="E191" i="11"/>
  <c r="F454" i="11"/>
  <c r="E454" i="11"/>
  <c r="F163" i="11"/>
  <c r="E163" i="11"/>
  <c r="F16" i="11"/>
  <c r="E16" i="11"/>
  <c r="F453" i="11"/>
  <c r="E453" i="11"/>
  <c r="E412" i="11"/>
  <c r="F412" i="11"/>
  <c r="E348" i="11"/>
  <c r="F348" i="11"/>
  <c r="E219" i="11"/>
  <c r="F219" i="11"/>
  <c r="F198" i="11"/>
  <c r="E198" i="11"/>
  <c r="F204" i="11"/>
  <c r="E204" i="11"/>
  <c r="E73" i="11"/>
  <c r="F73" i="11"/>
  <c r="F307" i="11"/>
  <c r="E307" i="11"/>
  <c r="F159" i="11"/>
  <c r="E159" i="11"/>
  <c r="F414" i="11"/>
  <c r="E414" i="11"/>
  <c r="F15" i="11"/>
  <c r="E15" i="11"/>
  <c r="F86" i="11"/>
  <c r="E86" i="11"/>
  <c r="E425" i="11"/>
  <c r="F425" i="11"/>
  <c r="E393" i="11"/>
  <c r="F393" i="11"/>
  <c r="E361" i="11"/>
  <c r="F361" i="11"/>
  <c r="E329" i="11"/>
  <c r="F329" i="11"/>
  <c r="E297" i="11"/>
  <c r="F297" i="11"/>
  <c r="F148" i="11"/>
  <c r="E148" i="11"/>
  <c r="E269" i="11"/>
  <c r="F269" i="11"/>
  <c r="E160" i="11"/>
  <c r="F160" i="11"/>
  <c r="F213" i="11"/>
  <c r="E213" i="11"/>
  <c r="F124" i="11"/>
  <c r="E124" i="11"/>
  <c r="F6" i="11"/>
  <c r="E6" i="11"/>
  <c r="E84" i="11"/>
  <c r="F84" i="11"/>
  <c r="F178" i="11"/>
  <c r="E178" i="11"/>
  <c r="F319" i="11"/>
  <c r="E319" i="11"/>
  <c r="F342" i="11"/>
  <c r="E342" i="11"/>
  <c r="F184" i="11"/>
  <c r="E184" i="11"/>
  <c r="E171" i="11"/>
  <c r="F171" i="11"/>
  <c r="F238" i="11"/>
  <c r="E238" i="11"/>
  <c r="E179" i="11"/>
  <c r="F179" i="11"/>
  <c r="E400" i="11"/>
  <c r="F400" i="11"/>
  <c r="E368" i="11"/>
  <c r="F368" i="11"/>
  <c r="E336" i="11"/>
  <c r="F336" i="11"/>
  <c r="E304" i="11"/>
  <c r="F304" i="11"/>
  <c r="F244" i="11"/>
  <c r="E244" i="11"/>
  <c r="E224" i="11"/>
  <c r="F224" i="11"/>
  <c r="F116" i="11"/>
  <c r="E116" i="11"/>
  <c r="E119" i="11"/>
  <c r="F119" i="11"/>
  <c r="E205" i="11"/>
  <c r="F205" i="11"/>
  <c r="E170" i="11"/>
  <c r="F170" i="11"/>
  <c r="F55" i="11"/>
  <c r="E55" i="11"/>
  <c r="F174" i="11"/>
  <c r="E174" i="11"/>
  <c r="F161" i="11"/>
  <c r="E161" i="11"/>
  <c r="F387" i="11"/>
  <c r="E387" i="11"/>
  <c r="F366" i="11"/>
  <c r="E366" i="11"/>
  <c r="F105" i="11"/>
  <c r="E105" i="11"/>
  <c r="F12" i="11"/>
  <c r="E12" i="11"/>
  <c r="E276" i="11"/>
  <c r="F276" i="11"/>
  <c r="E31" i="11"/>
  <c r="F31" i="11"/>
  <c r="E285" i="11"/>
  <c r="F285" i="11"/>
  <c r="E281" i="11"/>
  <c r="F281" i="11"/>
  <c r="E343" i="11"/>
  <c r="F343" i="11"/>
  <c r="E112" i="11"/>
  <c r="F112" i="11"/>
  <c r="E399" i="11"/>
  <c r="F399" i="11"/>
  <c r="E114" i="11"/>
  <c r="F114" i="11"/>
  <c r="E442" i="11"/>
  <c r="F442" i="11"/>
  <c r="E378" i="11"/>
  <c r="F378" i="11"/>
  <c r="E314" i="11"/>
  <c r="F314" i="11"/>
  <c r="E107" i="11"/>
  <c r="F107" i="11"/>
  <c r="E102" i="11"/>
  <c r="F102" i="11"/>
  <c r="F206" i="11"/>
  <c r="E206" i="11"/>
  <c r="E28" i="11"/>
  <c r="F28" i="11"/>
  <c r="E33" i="11"/>
  <c r="F33" i="11"/>
  <c r="E71" i="11"/>
  <c r="F71" i="11"/>
  <c r="E262" i="11"/>
  <c r="F262" i="11"/>
  <c r="F140" i="11"/>
  <c r="E140" i="11"/>
  <c r="E138" i="11"/>
  <c r="F138" i="11"/>
  <c r="E95" i="11"/>
  <c r="F95" i="11"/>
  <c r="E245" i="11"/>
  <c r="F245" i="11"/>
  <c r="E423" i="11"/>
  <c r="F423" i="11"/>
  <c r="E311" i="11"/>
  <c r="F311" i="11"/>
  <c r="E35" i="11"/>
  <c r="F35" i="11"/>
  <c r="E402" i="11"/>
  <c r="F402" i="11"/>
  <c r="E338" i="11"/>
  <c r="F338" i="11"/>
  <c r="E154" i="11"/>
  <c r="F154" i="11"/>
  <c r="E117" i="11"/>
  <c r="F117" i="11"/>
  <c r="F122" i="11"/>
  <c r="E122" i="11"/>
  <c r="F54" i="11"/>
  <c r="E54" i="11"/>
  <c r="E25" i="11"/>
  <c r="F25" i="11"/>
  <c r="E177" i="11"/>
  <c r="F177" i="11"/>
  <c r="E62" i="11"/>
  <c r="F62" i="11"/>
  <c r="E292" i="11"/>
  <c r="F292" i="11"/>
  <c r="F347" i="11"/>
  <c r="E347" i="11"/>
  <c r="F232" i="11"/>
  <c r="E232" i="11"/>
  <c r="E308" i="11"/>
  <c r="F308" i="11"/>
  <c r="F175" i="11"/>
  <c r="E175" i="11"/>
  <c r="F429" i="11"/>
  <c r="E429" i="11"/>
  <c r="F317" i="11"/>
  <c r="E317" i="11"/>
  <c r="E75" i="11"/>
  <c r="F75" i="11"/>
  <c r="F212" i="11"/>
  <c r="E212" i="11"/>
  <c r="F21" i="11"/>
  <c r="E21" i="11"/>
  <c r="F445" i="11"/>
  <c r="E445" i="11"/>
  <c r="F389" i="11"/>
  <c r="E389" i="11"/>
  <c r="F325" i="11"/>
  <c r="E325" i="11"/>
  <c r="E147" i="11"/>
  <c r="F147" i="11"/>
  <c r="E230" i="11"/>
  <c r="F230" i="11"/>
  <c r="E265" i="11"/>
  <c r="F265" i="11"/>
  <c r="E210" i="11"/>
  <c r="F210" i="11"/>
  <c r="E340" i="11"/>
  <c r="F340" i="11"/>
  <c r="F273" i="11"/>
  <c r="E273" i="11"/>
  <c r="F20" i="11"/>
  <c r="E20" i="11"/>
  <c r="E324" i="11"/>
  <c r="F324" i="11"/>
  <c r="E30" i="11"/>
  <c r="F30" i="11"/>
  <c r="E42" i="11"/>
  <c r="F42" i="11"/>
  <c r="E372" i="11"/>
  <c r="F372" i="11"/>
  <c r="F444" i="11"/>
  <c r="E444" i="11"/>
  <c r="E131" i="11"/>
  <c r="F131" i="11"/>
  <c r="F69" i="11"/>
  <c r="E69" i="11"/>
  <c r="F197" i="11"/>
  <c r="E197" i="11"/>
  <c r="F405" i="11"/>
  <c r="E405" i="11"/>
  <c r="F188" i="11"/>
  <c r="E188" i="11"/>
  <c r="E183" i="11"/>
  <c r="F183" i="11"/>
  <c r="F65" i="11"/>
  <c r="E65" i="11"/>
  <c r="F390" i="11"/>
  <c r="E390" i="11"/>
  <c r="F182" i="11"/>
  <c r="E182" i="11"/>
  <c r="E396" i="11"/>
  <c r="F396" i="11"/>
  <c r="E151" i="11"/>
  <c r="F151" i="11"/>
  <c r="E61" i="11"/>
  <c r="F61" i="11"/>
  <c r="F350" i="11"/>
  <c r="E350" i="11"/>
  <c r="E417" i="11"/>
  <c r="F417" i="11"/>
  <c r="E353" i="11"/>
  <c r="F353" i="11"/>
  <c r="E289" i="11"/>
  <c r="F289" i="11"/>
  <c r="E196" i="11"/>
  <c r="F196" i="11"/>
  <c r="F256" i="11"/>
  <c r="E256" i="11"/>
  <c r="F278" i="11"/>
  <c r="E278" i="11"/>
  <c r="F339" i="11"/>
  <c r="E339" i="11"/>
  <c r="F268" i="11"/>
  <c r="E268" i="11"/>
  <c r="F438" i="11"/>
  <c r="E438" i="11"/>
  <c r="E172" i="11"/>
  <c r="F172" i="11"/>
  <c r="F424" i="11"/>
  <c r="E424" i="11"/>
  <c r="F328" i="11"/>
  <c r="E328" i="11"/>
  <c r="F152" i="11"/>
  <c r="E152" i="11"/>
  <c r="E229" i="11"/>
  <c r="F229" i="11"/>
  <c r="F13" i="11"/>
  <c r="E13" i="11"/>
  <c r="E19" i="11"/>
  <c r="F19" i="11"/>
  <c r="F228" i="11"/>
  <c r="E228" i="11"/>
  <c r="E456" i="11"/>
  <c r="F456" i="11"/>
  <c r="E255" i="11"/>
  <c r="F255" i="11"/>
  <c r="F157" i="11"/>
  <c r="E157" i="11"/>
  <c r="E41" i="11"/>
  <c r="F41" i="11"/>
  <c r="B5" i="25"/>
  <c r="E388" i="11"/>
  <c r="F388" i="11"/>
  <c r="E222" i="11"/>
  <c r="F222" i="11"/>
  <c r="E44" i="11"/>
  <c r="F44" i="11"/>
  <c r="F318" i="11"/>
  <c r="E318" i="11"/>
  <c r="F187" i="11"/>
  <c r="E187" i="11"/>
  <c r="F37" i="11"/>
  <c r="E37" i="11"/>
  <c r="F365" i="11"/>
  <c r="E365" i="11"/>
  <c r="E120" i="11"/>
  <c r="F120" i="11"/>
  <c r="F413" i="11"/>
  <c r="E413" i="11"/>
  <c r="E189" i="11"/>
  <c r="F189" i="11"/>
  <c r="F17" i="11"/>
  <c r="E17" i="11"/>
  <c r="F323" i="11"/>
  <c r="E323" i="11"/>
  <c r="F422" i="11"/>
  <c r="E422" i="11"/>
  <c r="F90" i="11"/>
  <c r="E90" i="11"/>
  <c r="F432" i="11"/>
  <c r="E432" i="11"/>
  <c r="F373" i="11"/>
  <c r="E373" i="11"/>
  <c r="F309" i="11"/>
  <c r="E309" i="11"/>
  <c r="E67" i="11"/>
  <c r="F67" i="11"/>
  <c r="E77" i="11"/>
  <c r="F77" i="11"/>
  <c r="E275" i="11"/>
  <c r="F275" i="11"/>
  <c r="E211" i="11"/>
  <c r="F211" i="11"/>
  <c r="F411" i="11"/>
  <c r="E411" i="11"/>
  <c r="F155" i="11"/>
  <c r="E155" i="11"/>
  <c r="F260" i="11"/>
  <c r="E260" i="11"/>
  <c r="E428" i="11"/>
  <c r="F428" i="11"/>
  <c r="E364" i="11"/>
  <c r="F364" i="11"/>
  <c r="E300" i="11"/>
  <c r="F300" i="11"/>
  <c r="F109" i="11"/>
  <c r="E109" i="11"/>
  <c r="E39" i="11"/>
  <c r="F39" i="11"/>
  <c r="E208" i="11"/>
  <c r="F208" i="11"/>
  <c r="F261" i="11"/>
  <c r="E261" i="11"/>
  <c r="F371" i="11"/>
  <c r="E371" i="11"/>
  <c r="F195" i="11"/>
  <c r="E195" i="11"/>
  <c r="F47" i="11"/>
  <c r="E47" i="11"/>
  <c r="F433" i="11"/>
  <c r="E433" i="11"/>
  <c r="E401" i="11"/>
  <c r="F401" i="11"/>
  <c r="E369" i="11"/>
  <c r="F369" i="11"/>
  <c r="E337" i="11"/>
  <c r="F337" i="11"/>
  <c r="E305" i="11"/>
  <c r="F305" i="11"/>
  <c r="E186" i="11"/>
  <c r="F186" i="11"/>
  <c r="F104" i="11"/>
  <c r="E104" i="11"/>
  <c r="E199" i="11"/>
  <c r="F199" i="11"/>
  <c r="F202" i="11"/>
  <c r="E202" i="11"/>
  <c r="F80" i="11"/>
  <c r="E80" i="11"/>
  <c r="F266" i="11"/>
  <c r="E266" i="11"/>
  <c r="E264" i="11"/>
  <c r="F264" i="11"/>
  <c r="F49" i="11"/>
  <c r="E49" i="11"/>
  <c r="F103" i="11"/>
  <c r="E103" i="11"/>
  <c r="F395" i="11"/>
  <c r="E395" i="11"/>
  <c r="F374" i="11"/>
  <c r="E374" i="11"/>
  <c r="F215" i="11"/>
  <c r="E215" i="11"/>
  <c r="F233" i="11"/>
  <c r="E233" i="11"/>
  <c r="E40" i="11"/>
  <c r="F40" i="11"/>
  <c r="E99" i="11"/>
  <c r="F99" i="11"/>
  <c r="F408" i="11"/>
  <c r="E408" i="11"/>
  <c r="E376" i="11"/>
  <c r="F376" i="11"/>
  <c r="E344" i="11"/>
  <c r="F344" i="11"/>
  <c r="F312" i="11"/>
  <c r="E312" i="11"/>
  <c r="F216" i="11"/>
  <c r="E216" i="11"/>
  <c r="F194" i="11"/>
  <c r="E194" i="11"/>
  <c r="F110" i="11"/>
  <c r="E110" i="11"/>
  <c r="E254" i="11"/>
  <c r="F254" i="11"/>
  <c r="E18" i="11"/>
  <c r="F18" i="11"/>
  <c r="F45" i="11"/>
  <c r="E45" i="11"/>
  <c r="F53" i="11"/>
  <c r="E53" i="11"/>
  <c r="F94" i="11"/>
  <c r="E94" i="11"/>
  <c r="F246" i="11"/>
  <c r="E246" i="11"/>
  <c r="F419" i="11"/>
  <c r="E419" i="11"/>
  <c r="F162" i="11"/>
  <c r="E162" i="11"/>
  <c r="F398" i="11"/>
  <c r="E398" i="11"/>
  <c r="F149" i="11"/>
  <c r="E149" i="11"/>
  <c r="F257" i="11"/>
  <c r="E257" i="11"/>
  <c r="F137" i="11"/>
  <c r="E137" i="11"/>
  <c r="F4" i="11"/>
  <c r="E4" i="11"/>
  <c r="F286" i="11"/>
  <c r="E286" i="11"/>
  <c r="F7" i="11"/>
  <c r="E7" i="11"/>
  <c r="E359" i="11"/>
  <c r="F359" i="11"/>
  <c r="E270" i="11"/>
  <c r="F270" i="11"/>
  <c r="E415" i="11"/>
  <c r="F415" i="11"/>
  <c r="E291" i="11"/>
  <c r="F291" i="11"/>
  <c r="E101" i="11"/>
  <c r="F101" i="11"/>
  <c r="E394" i="11"/>
  <c r="F394" i="11"/>
  <c r="E330" i="11"/>
  <c r="F330" i="11"/>
  <c r="E153" i="11"/>
  <c r="F153" i="11"/>
  <c r="E38" i="11"/>
  <c r="F38" i="11"/>
  <c r="F167" i="11"/>
  <c r="E167" i="11"/>
  <c r="E83" i="11"/>
  <c r="F83" i="11"/>
  <c r="E9" i="11"/>
  <c r="F9" i="11"/>
  <c r="E50" i="11"/>
  <c r="F50" i="11"/>
  <c r="E98" i="11"/>
  <c r="F98" i="11"/>
  <c r="F2" i="11"/>
  <c r="E2" i="11"/>
  <c r="C19" i="15"/>
  <c r="E29" i="11"/>
  <c r="F29" i="11"/>
  <c r="E263" i="11"/>
  <c r="F263" i="11"/>
  <c r="E315" i="11"/>
  <c r="F315" i="11"/>
  <c r="E439" i="11"/>
  <c r="F439" i="11"/>
  <c r="E375" i="11"/>
  <c r="F375" i="11"/>
  <c r="E226" i="11"/>
  <c r="F226" i="11"/>
  <c r="E418" i="11"/>
  <c r="F418" i="11"/>
  <c r="E354" i="11"/>
  <c r="F354" i="11"/>
  <c r="E290" i="11"/>
  <c r="F290" i="11"/>
  <c r="E242" i="11"/>
  <c r="F242" i="11"/>
  <c r="F231" i="11"/>
  <c r="E231" i="11"/>
  <c r="F129" i="11"/>
  <c r="E129" i="11"/>
  <c r="E132" i="11"/>
  <c r="F132" i="11"/>
  <c r="F280" i="11"/>
  <c r="E280" i="11"/>
  <c r="E130" i="11"/>
  <c r="F130" i="11"/>
  <c r="F282" i="11"/>
  <c r="E282" i="11"/>
  <c r="F326" i="11"/>
  <c r="E326" i="11"/>
  <c r="E92" i="11"/>
  <c r="F92" i="11"/>
  <c r="F436" i="11"/>
  <c r="E436" i="11"/>
  <c r="E380" i="11"/>
  <c r="F380" i="11"/>
  <c r="E316" i="11"/>
  <c r="F316" i="11"/>
  <c r="E108" i="11"/>
  <c r="F108" i="11"/>
  <c r="E252" i="11"/>
  <c r="F252" i="11"/>
  <c r="E143" i="11"/>
  <c r="F143" i="11"/>
  <c r="F58" i="11"/>
  <c r="E58" i="11"/>
  <c r="F435" i="11"/>
  <c r="E435" i="11"/>
  <c r="F190" i="11"/>
  <c r="E190" i="11"/>
  <c r="F133" i="11"/>
  <c r="E133" i="11"/>
  <c r="F441" i="11"/>
  <c r="E441" i="11"/>
  <c r="E409" i="11"/>
  <c r="F409" i="11"/>
  <c r="E377" i="11"/>
  <c r="F377" i="11"/>
  <c r="E345" i="11"/>
  <c r="F345" i="11"/>
  <c r="E313" i="11"/>
  <c r="F313" i="11"/>
  <c r="F217" i="11"/>
  <c r="E217" i="11"/>
  <c r="F248" i="11"/>
  <c r="E248" i="11"/>
  <c r="E145" i="11"/>
  <c r="F145" i="11"/>
  <c r="F63" i="11"/>
  <c r="E63" i="11"/>
  <c r="F14" i="11"/>
  <c r="E14" i="11"/>
  <c r="F88" i="11"/>
  <c r="E88" i="11"/>
  <c r="F284" i="11"/>
  <c r="E284" i="11"/>
  <c r="F97" i="11"/>
  <c r="E97" i="11"/>
  <c r="F295" i="11"/>
  <c r="E295" i="11"/>
  <c r="F427" i="11"/>
  <c r="E427" i="11"/>
  <c r="F227" i="11"/>
  <c r="E227" i="11"/>
  <c r="F406" i="11"/>
  <c r="E406" i="11"/>
  <c r="F218" i="11"/>
  <c r="E218" i="11"/>
  <c r="F240" i="11"/>
  <c r="E240" i="11"/>
  <c r="F24" i="11"/>
  <c r="E24" i="11"/>
  <c r="F287" i="11"/>
  <c r="E287" i="11"/>
  <c r="E416" i="11"/>
  <c r="F416" i="11"/>
  <c r="E384" i="11"/>
  <c r="F384" i="11"/>
  <c r="E352" i="11"/>
  <c r="F352" i="11"/>
  <c r="E320" i="11"/>
  <c r="F320" i="11"/>
  <c r="E288" i="11"/>
  <c r="F288" i="11"/>
  <c r="E243" i="11"/>
  <c r="F243" i="11"/>
  <c r="F113" i="11"/>
  <c r="E113" i="11"/>
  <c r="E144" i="11"/>
  <c r="F144" i="11"/>
  <c r="E165" i="11"/>
  <c r="F165" i="11"/>
  <c r="E279" i="11"/>
  <c r="F279" i="11"/>
  <c r="E235" i="11"/>
  <c r="F235" i="11"/>
  <c r="F173" i="11"/>
  <c r="E173" i="11"/>
  <c r="F331" i="11"/>
  <c r="E331" i="11"/>
  <c r="F451" i="11"/>
  <c r="E451" i="11"/>
  <c r="F225" i="11"/>
  <c r="E225" i="11"/>
  <c r="F430" i="11"/>
  <c r="E430" i="11"/>
  <c r="F302" i="11"/>
  <c r="E302" i="11"/>
  <c r="F34" i="11"/>
  <c r="E34" i="11"/>
  <c r="F85" i="11"/>
  <c r="E85" i="11"/>
  <c r="F81" i="11"/>
  <c r="E81" i="11"/>
  <c r="F141" i="11"/>
  <c r="E141" i="11"/>
  <c r="E135" i="11"/>
  <c r="F135" i="11"/>
  <c r="E180" i="11"/>
  <c r="F180" i="11"/>
  <c r="E299" i="11"/>
  <c r="F299" i="11"/>
  <c r="E431" i="11"/>
  <c r="F431" i="11"/>
  <c r="E367" i="11"/>
  <c r="F367" i="11"/>
  <c r="E64" i="11"/>
  <c r="F64" i="11"/>
  <c r="E410" i="11"/>
  <c r="F410" i="11"/>
  <c r="E346" i="11"/>
  <c r="F346" i="11"/>
  <c r="E220" i="11"/>
  <c r="F220" i="11"/>
  <c r="E68" i="11"/>
  <c r="F68" i="11"/>
  <c r="F121" i="11"/>
  <c r="E121" i="11"/>
  <c r="F72" i="11"/>
  <c r="E72" i="11"/>
  <c r="E134" i="11"/>
  <c r="F134" i="11"/>
  <c r="F93" i="11"/>
  <c r="E93" i="11"/>
  <c r="E46" i="11"/>
  <c r="F46" i="11"/>
  <c r="F48" i="11"/>
  <c r="E48" i="11"/>
  <c r="E51" i="11"/>
  <c r="F51" i="11"/>
  <c r="E8" i="11"/>
  <c r="F8" i="11"/>
  <c r="E335" i="11"/>
  <c r="F335" i="11"/>
  <c r="E36" i="11"/>
  <c r="F36" i="11"/>
  <c r="E455" i="11"/>
  <c r="F455" i="11"/>
  <c r="E391" i="11"/>
  <c r="F391" i="11"/>
  <c r="E271" i="11"/>
  <c r="F271" i="11"/>
  <c r="E434" i="11"/>
  <c r="F434" i="11"/>
  <c r="E370" i="11"/>
  <c r="F370" i="11"/>
  <c r="E306" i="11"/>
  <c r="F306" i="11"/>
  <c r="E156" i="11"/>
  <c r="F156" i="11"/>
  <c r="E118" i="11"/>
  <c r="F118" i="11"/>
  <c r="F169" i="11"/>
  <c r="E169" i="11"/>
  <c r="E139" i="11"/>
  <c r="F139" i="11"/>
  <c r="F236" i="11"/>
  <c r="E236" i="11"/>
  <c r="E127" i="11"/>
  <c r="F127" i="11"/>
  <c r="F168" i="11"/>
  <c r="E168" i="11"/>
  <c r="EQ10" i="15" l="1"/>
  <c r="CX10" i="15"/>
  <c r="EE10" i="15"/>
  <c r="EG10" i="15"/>
  <c r="DR10" i="15"/>
  <c r="DU10" i="15"/>
  <c r="CQ10" i="15"/>
  <c r="DP10" i="15"/>
  <c r="BY10" i="15"/>
  <c r="CL10" i="15"/>
  <c r="CK10" i="15"/>
  <c r="CJ10" i="15" s="1"/>
  <c r="BM10" i="15"/>
  <c r="BU10" i="15"/>
  <c r="AI10" i="15"/>
  <c r="AQ10" i="15"/>
  <c r="S10" i="15"/>
  <c r="AC10" i="15"/>
  <c r="O10" i="15"/>
  <c r="Q10" i="15"/>
  <c r="J10" i="15"/>
  <c r="EN10" i="15"/>
  <c r="EM10" i="15" s="1"/>
  <c r="EL10" i="15" s="1"/>
  <c r="C20" i="15"/>
  <c r="E10" i="15"/>
  <c r="C25" i="15"/>
  <c r="C27" i="15"/>
  <c r="B6" i="25"/>
  <c r="BT10" i="15" l="1"/>
  <c r="P10" i="15"/>
  <c r="D10" i="15"/>
  <c r="B7" i="25"/>
  <c r="B8" i="25" s="1"/>
  <c r="EG8" i="15" l="1"/>
  <c r="EG14" i="15" s="1"/>
  <c r="EQ8" i="15"/>
  <c r="EF8" i="15"/>
  <c r="DU8" i="15"/>
  <c r="DU14" i="15" s="1"/>
  <c r="EE8" i="15"/>
  <c r="DT8" i="15"/>
  <c r="DS8" i="15" s="1"/>
  <c r="DP8" i="15"/>
  <c r="DP14" i="15" s="1"/>
  <c r="DR8" i="15"/>
  <c r="DO8" i="15"/>
  <c r="DN8" i="15" s="1"/>
  <c r="DM8" i="15" s="1"/>
  <c r="DL8" i="15" s="1"/>
  <c r="DK8" i="15" s="1"/>
  <c r="DJ8" i="15" s="1"/>
  <c r="DI8" i="15" s="1"/>
  <c r="DH8" i="15" s="1"/>
  <c r="DG8" i="15" s="1"/>
  <c r="DF8" i="15" s="1"/>
  <c r="DE8" i="15" s="1"/>
  <c r="DD8" i="15" s="1"/>
  <c r="DC8" i="15" s="1"/>
  <c r="DB8" i="15" s="1"/>
  <c r="DA8" i="15" s="1"/>
  <c r="CZ8" i="15" s="1"/>
  <c r="CY8" i="15" s="1"/>
  <c r="CX8" i="15" s="1"/>
  <c r="CW8" i="15" s="1"/>
  <c r="CV8" i="15" s="1"/>
  <c r="CL8" i="15"/>
  <c r="CL14" i="15" s="1"/>
  <c r="CQ8" i="15"/>
  <c r="CK8" i="15"/>
  <c r="CJ8" i="15" s="1"/>
  <c r="CI8" i="15" s="1"/>
  <c r="CH8" i="15" s="1"/>
  <c r="CG8" i="15" s="1"/>
  <c r="CF8" i="15" s="1"/>
  <c r="CE8" i="15" s="1"/>
  <c r="CD8" i="15" s="1"/>
  <c r="CC8" i="15" s="1"/>
  <c r="CB8" i="15" s="1"/>
  <c r="CA8" i="15" s="1"/>
  <c r="BZ8" i="15" s="1"/>
  <c r="BU8" i="15"/>
  <c r="BU14" i="15" s="1"/>
  <c r="BY8" i="15"/>
  <c r="BT8" i="15"/>
  <c r="BS8" i="15" s="1"/>
  <c r="BR8" i="15" s="1"/>
  <c r="BQ8" i="15" s="1"/>
  <c r="BP8" i="15" s="1"/>
  <c r="BO8" i="15" s="1"/>
  <c r="BN8" i="15" s="1"/>
  <c r="AI8" i="15"/>
  <c r="AI14" i="15" s="1"/>
  <c r="BM8" i="15"/>
  <c r="AQ8" i="15"/>
  <c r="AC8" i="15"/>
  <c r="AC14" i="15" s="1"/>
  <c r="AH8" i="15"/>
  <c r="AG8" i="15" s="1"/>
  <c r="AF8" i="15" s="1"/>
  <c r="AE8" i="15" s="1"/>
  <c r="AD8" i="15" s="1"/>
  <c r="AB8" i="15"/>
  <c r="AA8" i="15" s="1"/>
  <c r="Z8" i="15" s="1"/>
  <c r="Y8" i="15" s="1"/>
  <c r="X8" i="15" s="1"/>
  <c r="W8" i="15" s="1"/>
  <c r="V8" i="15" s="1"/>
  <c r="U8" i="15" s="1"/>
  <c r="T8" i="15" s="1"/>
  <c r="Q8" i="15"/>
  <c r="Q14" i="15" s="1"/>
  <c r="S8" i="15"/>
  <c r="P8" i="15"/>
  <c r="EY9" i="15"/>
  <c r="C29" i="15" s="1"/>
  <c r="O8" i="15"/>
  <c r="J8" i="15"/>
  <c r="J14" i="15" s="1"/>
  <c r="I8" i="15"/>
  <c r="H8" i="15" s="1"/>
  <c r="G8" i="15" s="1"/>
  <c r="F8" i="15" s="1"/>
  <c r="E8" i="15"/>
  <c r="B9" i="25"/>
  <c r="B10" i="25" s="1"/>
  <c r="EK8" i="15" l="1"/>
  <c r="EJ8" i="15" s="1"/>
  <c r="EI8" i="15" s="1"/>
  <c r="EH8" i="15" s="1"/>
  <c r="EQ14" i="15"/>
  <c r="EF14" i="15"/>
  <c r="ED8" i="15"/>
  <c r="EC8" i="15" s="1"/>
  <c r="EB8" i="15" s="1"/>
  <c r="EA8" i="15" s="1"/>
  <c r="DZ8" i="15" s="1"/>
  <c r="DY8" i="15" s="1"/>
  <c r="DX8" i="15" s="1"/>
  <c r="DW8" i="15" s="1"/>
  <c r="DV8" i="15" s="1"/>
  <c r="EE14" i="15"/>
  <c r="BT14" i="15"/>
  <c r="BS14" i="15" s="1"/>
  <c r="BR14" i="15" s="1"/>
  <c r="BQ14" i="15" s="1"/>
  <c r="BP14" i="15" s="1"/>
  <c r="BO14" i="15" s="1"/>
  <c r="BN14" i="15" s="1"/>
  <c r="DO14" i="15"/>
  <c r="DN14" i="15" s="1"/>
  <c r="DM14" i="15" s="1"/>
  <c r="DL14" i="15" s="1"/>
  <c r="DK14" i="15" s="1"/>
  <c r="DJ14" i="15" s="1"/>
  <c r="DI14" i="15" s="1"/>
  <c r="DH14" i="15" s="1"/>
  <c r="DG14" i="15" s="1"/>
  <c r="DF14" i="15" s="1"/>
  <c r="DE14" i="15" s="1"/>
  <c r="DD14" i="15" s="1"/>
  <c r="DC14" i="15" s="1"/>
  <c r="DB14" i="15" s="1"/>
  <c r="DA14" i="15" s="1"/>
  <c r="CZ14" i="15" s="1"/>
  <c r="CY14" i="15" s="1"/>
  <c r="CX14" i="15" s="1"/>
  <c r="CW14" i="15" s="1"/>
  <c r="D97" i="23" s="1"/>
  <c r="DT14" i="15"/>
  <c r="DS14" i="15" s="1"/>
  <c r="DQ8" i="15"/>
  <c r="DR14" i="15"/>
  <c r="CU8" i="15"/>
  <c r="CT8" i="15" s="1"/>
  <c r="CS8" i="15" s="1"/>
  <c r="CR8" i="15" s="1"/>
  <c r="CV14" i="15"/>
  <c r="CP8" i="15"/>
  <c r="CO8" i="15" s="1"/>
  <c r="CN8" i="15" s="1"/>
  <c r="CM8" i="15" s="1"/>
  <c r="CQ14" i="15"/>
  <c r="CK14" i="15"/>
  <c r="CJ14" i="15" s="1"/>
  <c r="CI14" i="15" s="1"/>
  <c r="CH14" i="15" s="1"/>
  <c r="CG14" i="15" s="1"/>
  <c r="CF14" i="15" s="1"/>
  <c r="CE14" i="15" s="1"/>
  <c r="CD14" i="15" s="1"/>
  <c r="CC14" i="15" s="1"/>
  <c r="CB14" i="15" s="1"/>
  <c r="CA14" i="15" s="1"/>
  <c r="BZ14" i="15" s="1"/>
  <c r="BX8" i="15"/>
  <c r="BW8" i="15" s="1"/>
  <c r="BV8" i="15" s="1"/>
  <c r="BY14" i="15"/>
  <c r="BL8" i="15"/>
  <c r="BK8" i="15" s="1"/>
  <c r="BJ8" i="15" s="1"/>
  <c r="BI8" i="15" s="1"/>
  <c r="BH8" i="15" s="1"/>
  <c r="BG8" i="15" s="1"/>
  <c r="BF8" i="15" s="1"/>
  <c r="BE8" i="15" s="1"/>
  <c r="BD8" i="15" s="1"/>
  <c r="BC8" i="15" s="1"/>
  <c r="BB8" i="15" s="1"/>
  <c r="BA8" i="15" s="1"/>
  <c r="AZ8" i="15" s="1"/>
  <c r="AY8" i="15" s="1"/>
  <c r="AX8" i="15" s="1"/>
  <c r="AW8" i="15" s="1"/>
  <c r="AV8" i="15" s="1"/>
  <c r="AU8" i="15" s="1"/>
  <c r="AT8" i="15" s="1"/>
  <c r="AS8" i="15" s="1"/>
  <c r="AR8" i="15" s="1"/>
  <c r="BM14" i="15"/>
  <c r="AP8" i="15"/>
  <c r="AO8" i="15" s="1"/>
  <c r="AN8" i="15" s="1"/>
  <c r="AM8" i="15" s="1"/>
  <c r="AL8" i="15" s="1"/>
  <c r="AK8" i="15" s="1"/>
  <c r="AJ8" i="15" s="1"/>
  <c r="AQ14" i="15"/>
  <c r="AH14" i="15"/>
  <c r="AG14" i="15" s="1"/>
  <c r="AF14" i="15" s="1"/>
  <c r="AE14" i="15" s="1"/>
  <c r="AD14" i="15" s="1"/>
  <c r="AB14" i="15"/>
  <c r="AA14" i="15" s="1"/>
  <c r="Z14" i="15" s="1"/>
  <c r="Y14" i="15" s="1"/>
  <c r="X14" i="15" s="1"/>
  <c r="W14" i="15" s="1"/>
  <c r="V14" i="15" s="1"/>
  <c r="U14" i="15" s="1"/>
  <c r="T14" i="15" s="1"/>
  <c r="R8" i="15"/>
  <c r="S14" i="15"/>
  <c r="P14" i="15"/>
  <c r="I14" i="15"/>
  <c r="H14" i="15" s="1"/>
  <c r="G14" i="15" s="1"/>
  <c r="F14" i="15" s="1"/>
  <c r="N8" i="15"/>
  <c r="M8" i="15" s="1"/>
  <c r="L8" i="15" s="1"/>
  <c r="K8" i="15" s="1"/>
  <c r="O14" i="15"/>
  <c r="D8" i="15"/>
  <c r="E14" i="15"/>
  <c r="B11" i="25"/>
  <c r="B12" i="25" s="1"/>
  <c r="EK14" i="15" l="1"/>
  <c r="EJ14" i="15" s="1"/>
  <c r="EI14" i="15" s="1"/>
  <c r="EH14" i="15" s="1"/>
  <c r="ED14" i="15"/>
  <c r="EC14" i="15" s="1"/>
  <c r="EB14" i="15" s="1"/>
  <c r="EA14" i="15" s="1"/>
  <c r="DZ14" i="15" s="1"/>
  <c r="DY14" i="15" s="1"/>
  <c r="DX14" i="15" s="1"/>
  <c r="DW14" i="15" s="1"/>
  <c r="DV14" i="15" s="1"/>
  <c r="CU14" i="15"/>
  <c r="DQ14" i="15"/>
  <c r="CT14" i="15"/>
  <c r="CS14" i="15" s="1"/>
  <c r="CR14" i="15" s="1"/>
  <c r="E97" i="23"/>
  <c r="D137" i="23"/>
  <c r="CP14" i="15"/>
  <c r="CO14" i="15" s="1"/>
  <c r="CN14" i="15" s="1"/>
  <c r="CM14" i="15" s="1"/>
  <c r="BX14" i="15"/>
  <c r="BW14" i="15" s="1"/>
  <c r="BV14" i="15" s="1"/>
  <c r="BL14" i="15"/>
  <c r="BK14" i="15" s="1"/>
  <c r="BJ14" i="15" s="1"/>
  <c r="BI14" i="15" s="1"/>
  <c r="BH14" i="15" s="1"/>
  <c r="BG14" i="15" s="1"/>
  <c r="BF14" i="15" s="1"/>
  <c r="BE14" i="15"/>
  <c r="BD14" i="15" s="1"/>
  <c r="BC14" i="15" s="1"/>
  <c r="BB14" i="15" s="1"/>
  <c r="BA14" i="15" s="1"/>
  <c r="AZ14" i="15" s="1"/>
  <c r="AY14" i="15" s="1"/>
  <c r="AX14" i="15" s="1"/>
  <c r="AW14" i="15" s="1"/>
  <c r="AV14" i="15" s="1"/>
  <c r="AU14" i="15" s="1"/>
  <c r="AT14" i="15" s="1"/>
  <c r="AS14" i="15" s="1"/>
  <c r="AR14" i="15" s="1"/>
  <c r="N14" i="15"/>
  <c r="M14" i="15" s="1"/>
  <c r="L14" i="15" s="1"/>
  <c r="K14" i="15" s="1"/>
  <c r="AP14" i="15"/>
  <c r="AO14" i="15" s="1"/>
  <c r="AN14" i="15" s="1"/>
  <c r="AM14" i="15" s="1"/>
  <c r="AL14" i="15" s="1"/>
  <c r="AK14" i="15" s="1"/>
  <c r="AJ14" i="15" s="1"/>
  <c r="R14" i="15"/>
  <c r="D14" i="15"/>
  <c r="B13" i="25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E138" i="23" l="1"/>
  <c r="E139" i="23"/>
  <c r="C14" i="15"/>
  <c r="C21" i="15" s="1"/>
  <c r="EY13" i="15"/>
  <c r="EX13" i="15" s="1"/>
  <c r="C30" i="15" s="1"/>
</calcChain>
</file>

<file path=xl/comments1.xml><?xml version="1.0" encoding="utf-8"?>
<comments xmlns="http://schemas.openxmlformats.org/spreadsheetml/2006/main">
  <authors>
    <author>naultm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naultm:</t>
        </r>
        <r>
          <rPr>
            <sz val="8"/>
            <color indexed="81"/>
            <rFont val="Tahoma"/>
            <family val="2"/>
          </rPr>
          <t xml:space="preserve">
formerly </t>
        </r>
        <r>
          <rPr>
            <i/>
            <sz val="8"/>
            <color indexed="81"/>
            <rFont val="Tahoma"/>
            <family val="2"/>
          </rPr>
          <t>Megalodonta beckii</t>
        </r>
      </text>
    </comment>
  </commentList>
</comments>
</file>

<file path=xl/sharedStrings.xml><?xml version="1.0" encoding="utf-8"?>
<sst xmlns="http://schemas.openxmlformats.org/spreadsheetml/2006/main" count="2185" uniqueCount="624">
  <si>
    <t>sampling point</t>
  </si>
  <si>
    <t>Relative Frequency (%)</t>
  </si>
  <si>
    <t>Relative Frequency (squared)</t>
  </si>
  <si>
    <t>Simpson Diversity Index</t>
  </si>
  <si>
    <t>comments</t>
  </si>
  <si>
    <t>sp3</t>
  </si>
  <si>
    <t>sp4</t>
  </si>
  <si>
    <t>sp5</t>
  </si>
  <si>
    <t>sp6</t>
  </si>
  <si>
    <t>sp7</t>
  </si>
  <si>
    <t>sp8</t>
  </si>
  <si>
    <t>sp9</t>
  </si>
  <si>
    <t>The statistics:</t>
  </si>
  <si>
    <t>Instructions:</t>
  </si>
  <si>
    <t>Total vegetation</t>
  </si>
  <si>
    <t>The worksheets:</t>
  </si>
  <si>
    <t>Frequency of occurrence within vegetated areas (%)</t>
  </si>
  <si>
    <t>STATS</t>
  </si>
  <si>
    <t>Entry</t>
  </si>
  <si>
    <t>Boat Survey</t>
  </si>
  <si>
    <t>READ ME</t>
  </si>
  <si>
    <t>Sampled holding rake pole (P) or rake rope (R)?</t>
  </si>
  <si>
    <t>Depth with some plants (NO ENTRY!)</t>
  </si>
  <si>
    <t>Depths within vegetated range(NO ENTRY!)</t>
  </si>
  <si>
    <t>Frequency of occurrence at sites shallower than maximum depth of plants</t>
  </si>
  <si>
    <t>Total Number Species at Site (NO ENTRY!)</t>
  </si>
  <si>
    <t>less than or equal to the maximum depth where plants were found.</t>
  </si>
  <si>
    <t>vegetated area divided by the total number of vegetated sites.</t>
  </si>
  <si>
    <t>divided by the total number of sites shallower than maximum depth of plants</t>
  </si>
  <si>
    <t>Please note:</t>
  </si>
  <si>
    <t xml:space="preserve"> "ENTRY" sheet is the Excel file onto which the field worker transfers the field data. </t>
  </si>
  <si>
    <t>Longitude (need electronic copy of site locations)</t>
  </si>
  <si>
    <r>
      <t>Total number of sites shallower than maximum depth of plants</t>
    </r>
    <r>
      <rPr>
        <b/>
        <sz val="10"/>
        <color indexed="48"/>
        <rFont val="Arial"/>
        <family val="2"/>
      </rPr>
      <t>:</t>
    </r>
    <r>
      <rPr>
        <sz val="10"/>
        <color indexed="48"/>
        <rFont val="Arial"/>
        <family val="2"/>
      </rPr>
      <t xml:space="preserve"> </t>
    </r>
    <r>
      <rPr>
        <sz val="10"/>
        <rFont val="Arial"/>
        <family val="2"/>
      </rPr>
      <t xml:space="preserve">Number of sites where the depth was   </t>
    </r>
  </si>
  <si>
    <r>
      <t xml:space="preserve">Frequency of occurrence within vegetated areas (%): </t>
    </r>
    <r>
      <rPr>
        <sz val="10"/>
        <rFont val="Arial"/>
        <family val="2"/>
      </rPr>
      <t xml:space="preserve">Number of times a species was seen in a </t>
    </r>
  </si>
  <si>
    <r>
      <t xml:space="preserve">Frequency of occurrence at sites shallower than maximum depth of plants: </t>
    </r>
    <r>
      <rPr>
        <sz val="10"/>
        <rFont val="Arial"/>
        <family val="2"/>
      </rPr>
      <t xml:space="preserve">Number of times a species was seen </t>
    </r>
  </si>
  <si>
    <r>
      <t xml:space="preserve">Total number of sites with vegetation: </t>
    </r>
    <r>
      <rPr>
        <sz val="10"/>
        <rFont val="Arial"/>
        <family val="2"/>
      </rPr>
      <t>Total number of sites where at least one plant was found</t>
    </r>
  </si>
  <si>
    <t>Top of Form:</t>
  </si>
  <si>
    <t>After returning from the lake, enter data on "ENTRY" sheet.  The statistics will appear automatically on the STATS sheet.</t>
  </si>
  <si>
    <t>This value is used for Frequency of occurrence at sites shallower than maximum depth of plants.</t>
  </si>
  <si>
    <t>Including non-vegetated sites will lower the frequency of occurrence</t>
  </si>
  <si>
    <t>Including non-vegetated sites will not change the relative frequency.</t>
  </si>
  <si>
    <t>Frequency and thus is not sensitive to whether all sampled sites (including non-vegetated sites) are included.</t>
  </si>
  <si>
    <t>INDIVIDUAL SPECIES STATS:</t>
  </si>
  <si>
    <t>SUMMARY STATS:</t>
  </si>
  <si>
    <t>County</t>
  </si>
  <si>
    <t>"STATS" sheet automatically calculates statistics using the data entered into the "ENTRY" sheet.</t>
  </si>
  <si>
    <t>WBIC</t>
  </si>
  <si>
    <t>Print as many copies  of "Field Sheet" to take out onto the lake and record data. Be sure to keep the data sheets.</t>
  </si>
  <si>
    <t>If you recorded any "V" species on the Filed Sheet, record them as "V" on the ENTRY sheet as well.</t>
  </si>
  <si>
    <t>Number of sites sampled using rake on Pole (P)</t>
  </si>
  <si>
    <t>The closer the Simpson Diversity Index is to 1, the more diverse the community.</t>
  </si>
  <si>
    <t>Site number</t>
  </si>
  <si>
    <t>Depth (in feet)</t>
  </si>
  <si>
    <t>You may want to mark the rake for easy depth measurement determination.</t>
  </si>
  <si>
    <t xml:space="preserve">      Collecting data:  </t>
  </si>
  <si>
    <t>Average number of native species per site (shallower than max depth)</t>
  </si>
  <si>
    <t>Total Number Species at Site (shallower than max depth) (NO ENTRY!) includes exotics</t>
  </si>
  <si>
    <t>Total Number Species - veg sites only (NO ENTRY!)includes exotics</t>
  </si>
  <si>
    <t>Total Number Species - veg sites only (NO ENTRY!) No exotics</t>
  </si>
  <si>
    <t>Average number of all species per site (shallower than max depth)</t>
  </si>
  <si>
    <t>Species Richness (including visuals)</t>
  </si>
  <si>
    <t xml:space="preserve">Species Richness </t>
  </si>
  <si>
    <t>#visual sightings</t>
  </si>
  <si>
    <t>present (visual or collected)</t>
  </si>
  <si>
    <t>Average Rake Fullness</t>
  </si>
  <si>
    <t>Date of Survey</t>
  </si>
  <si>
    <t>Survey Date</t>
  </si>
  <si>
    <t>Be sure to enter lake name, county name, WBIC and survey date</t>
  </si>
  <si>
    <t xml:space="preserve">EWM,  CLP </t>
  </si>
  <si>
    <t>All species:</t>
  </si>
  <si>
    <t>1 = few plants on rake head</t>
  </si>
  <si>
    <t>2 = rake head ~1/2 full, between 1 &amp; 2</t>
  </si>
  <si>
    <t>3 = overflowing, can't see top of rake head.</t>
  </si>
  <si>
    <t>and are not in alphabetical order</t>
  </si>
  <si>
    <t>Leave blank if nothing found</t>
  </si>
  <si>
    <t>Rake pole (P) or rake rope (R)</t>
  </si>
  <si>
    <t>Number of sites sampled using rake on rope (R)</t>
  </si>
  <si>
    <r>
      <t>Species Richness:</t>
    </r>
    <r>
      <rPr>
        <sz val="10"/>
        <rFont val="Arial"/>
        <family val="2"/>
      </rPr>
      <t xml:space="preserve"> Total number of species collected. Does not include visual sightings.</t>
    </r>
  </si>
  <si>
    <t>6. In the "ENTRY" worksheet, you may want to use freeze panes feature for easy scrolling.</t>
  </si>
  <si>
    <t>You can turn this feature on and off by selecting "Unfreeze Panes" in the "Window" menu.</t>
  </si>
  <si>
    <r>
      <t>Potamogeton crispus</t>
    </r>
    <r>
      <rPr>
        <sz val="9"/>
        <rFont val="Arial"/>
        <family val="2"/>
      </rPr>
      <t>,Curly-leaf pondweed</t>
    </r>
  </si>
  <si>
    <t>Average number of all species per site (vegetated sites only)</t>
  </si>
  <si>
    <t>Average number of native species per site (vegetated sites only)</t>
  </si>
  <si>
    <t>Nearest Point</t>
  </si>
  <si>
    <t xml:space="preserve">Depth (ft) </t>
  </si>
  <si>
    <t>For each data entry sheet, enter names of observers and hours they worked on that lake.</t>
  </si>
  <si>
    <t xml:space="preserve">E. If you can see another species within 6 feet of the boat, but did not collect or uproot it with a rake, </t>
  </si>
  <si>
    <t>Dominant sediment type</t>
  </si>
  <si>
    <t>Species seen, habitat information</t>
  </si>
  <si>
    <t>Name</t>
  </si>
  <si>
    <t>Date</t>
  </si>
  <si>
    <t>Field Crew</t>
  </si>
  <si>
    <t>Lake</t>
  </si>
  <si>
    <t xml:space="preserve">WBIC </t>
  </si>
  <si>
    <t>ADDITIONAL COMMENTS</t>
  </si>
  <si>
    <t>sp2</t>
  </si>
  <si>
    <t>Total number of sites with vegetation</t>
  </si>
  <si>
    <t>Total number of sites shallower than maximum depth of plants</t>
  </si>
  <si>
    <t>Number of sites sampled using rake on Rope (R)</t>
  </si>
  <si>
    <t>Average number of all species per site (veg. sites only)</t>
  </si>
  <si>
    <t>Average number of native species per site (veg. sites only)</t>
  </si>
  <si>
    <t>Number of sites where species found</t>
  </si>
  <si>
    <t>Total Rake Fullness</t>
  </si>
  <si>
    <t>1,2,3…total number of sites</t>
  </si>
  <si>
    <r>
      <t>curly-leaf pondweed (</t>
    </r>
    <r>
      <rPr>
        <i/>
        <sz val="10"/>
        <rFont val="Arial"/>
        <family val="2"/>
      </rPr>
      <t>Potamogeton crispus</t>
    </r>
    <r>
      <rPr>
        <sz val="10"/>
        <rFont val="Arial"/>
        <family val="2"/>
      </rPr>
      <t xml:space="preserve">) are at the far left of the entry sheet, </t>
    </r>
  </si>
  <si>
    <t xml:space="preserve">A. In first row, list species encountered. You will have to re-write species as found on subsequent field sheets </t>
  </si>
  <si>
    <t>Record a total rake fullness rating on the sample:</t>
  </si>
  <si>
    <t>please record "V" for Visual.</t>
  </si>
  <si>
    <t>Note that these species on the Boat Survey or noted as "Visual" are not included in the statistics (unless noted as specifically including visuals).</t>
  </si>
  <si>
    <r>
      <t xml:space="preserve">1. </t>
    </r>
    <r>
      <rPr>
        <b/>
        <sz val="10"/>
        <rFont val="Arial"/>
        <family val="2"/>
      </rPr>
      <t>Adding rows or columns into the ENTRY or STATS worksheets will cause errors in the embedded formulas.  DO NOT ADD ROWS OR COLUMNS TO THE WORKSHEETS!</t>
    </r>
  </si>
  <si>
    <t>2. Frequency of Occurrence is sensitive to whether all sampled sites are included.</t>
  </si>
  <si>
    <t>3. Relative Frequency is not sensitive to whether all sampled sites, including non-vegetated sites, are included.</t>
  </si>
  <si>
    <t>4.  We use rake fullness for all species.</t>
  </si>
  <si>
    <t>Under Header (View&gt;Header and Footer&gt;Custom Header) record lake name, Waterbody Identification Code (WBIC), county and date</t>
  </si>
  <si>
    <t>Section</t>
  </si>
  <si>
    <t>Species</t>
  </si>
  <si>
    <t>Common Name</t>
  </si>
  <si>
    <t>C</t>
  </si>
  <si>
    <t>species present=1</t>
  </si>
  <si>
    <t>Alisma triviale</t>
  </si>
  <si>
    <t>Bolboschoenus fluviatilis</t>
  </si>
  <si>
    <t>Brasenia schreberi</t>
  </si>
  <si>
    <t>Watershield</t>
  </si>
  <si>
    <t>Calla palustris</t>
  </si>
  <si>
    <t>Callitriche hermaphroditica</t>
  </si>
  <si>
    <t>Callitriche heterophylla</t>
  </si>
  <si>
    <t>Callitriche palustris</t>
  </si>
  <si>
    <t>Carex comosa</t>
  </si>
  <si>
    <t>Bottle brush sedge</t>
  </si>
  <si>
    <t>Catabrosa aquatica</t>
  </si>
  <si>
    <t>Brook grass</t>
  </si>
  <si>
    <t>Ceratophyllum demersum</t>
  </si>
  <si>
    <t>Coontail</t>
  </si>
  <si>
    <t>Ceratophyllum echinatum</t>
  </si>
  <si>
    <t>Muskgrasses</t>
  </si>
  <si>
    <t>Dulichium arundinaceum</t>
  </si>
  <si>
    <t>Three-way sedge</t>
  </si>
  <si>
    <t>Elatine minima</t>
  </si>
  <si>
    <t>Waterwort</t>
  </si>
  <si>
    <t>Elatine triandra</t>
  </si>
  <si>
    <t>Eleocharis acicularis</t>
  </si>
  <si>
    <t>Needle spikerush</t>
  </si>
  <si>
    <t>Eleocharis erythropoda</t>
  </si>
  <si>
    <t>Eleocharis palustris</t>
  </si>
  <si>
    <t>Creeping spikerush</t>
  </si>
  <si>
    <t>Elodea canadensis</t>
  </si>
  <si>
    <t>Common waterweed</t>
  </si>
  <si>
    <t>Elodea nuttallii</t>
  </si>
  <si>
    <t>Slender waterweed</t>
  </si>
  <si>
    <t>Equisetum fluviatile</t>
  </si>
  <si>
    <t>Water horsetail</t>
  </si>
  <si>
    <t>Eriocaulon aquaticum</t>
  </si>
  <si>
    <t>Pipewort</t>
  </si>
  <si>
    <t>Glyceria borealis</t>
  </si>
  <si>
    <t>Northern manna grass</t>
  </si>
  <si>
    <t>Gratiola aurea</t>
  </si>
  <si>
    <t>Heteranthera dubia</t>
  </si>
  <si>
    <t>Water star-grass</t>
  </si>
  <si>
    <t>Isoetes echinospora</t>
  </si>
  <si>
    <t>Spiny-spored quillwort</t>
  </si>
  <si>
    <t>Isoetes lacustris</t>
  </si>
  <si>
    <t>Brown-fruited rush</t>
  </si>
  <si>
    <t>Juncus torreyi</t>
  </si>
  <si>
    <t>Torrey's rush</t>
  </si>
  <si>
    <t>Lemna minor</t>
  </si>
  <si>
    <t>Small duckweed</t>
  </si>
  <si>
    <t>Lemna perpusilla</t>
  </si>
  <si>
    <t>Least duckweed</t>
  </si>
  <si>
    <t>Lemna trisulca</t>
  </si>
  <si>
    <t>Littorella</t>
  </si>
  <si>
    <t>Lobelia dortmanna</t>
  </si>
  <si>
    <t>Water lobelia</t>
  </si>
  <si>
    <t>Ludwigia palustris</t>
  </si>
  <si>
    <t>Water marigold</t>
  </si>
  <si>
    <t>Myriophyllum alterniflorum</t>
  </si>
  <si>
    <t>Alternate-flowered water-milfoil</t>
  </si>
  <si>
    <t>Myriophyllum farwellii</t>
  </si>
  <si>
    <t>Farwell's water-milfoil</t>
  </si>
  <si>
    <t>Myriophyllum heterophyllum</t>
  </si>
  <si>
    <t>Various-leaved water-milfoil</t>
  </si>
  <si>
    <t>Northern water-milfoil</t>
  </si>
  <si>
    <t>Myriophyllum tenellum</t>
  </si>
  <si>
    <t>Dwarf water-milfoil</t>
  </si>
  <si>
    <t>Myriophyllum verticillatum</t>
  </si>
  <si>
    <t>Whorled water-milfoil</t>
  </si>
  <si>
    <t>Najas flexilis</t>
  </si>
  <si>
    <t>Najas gracillima</t>
  </si>
  <si>
    <t>Najas guadalupensis</t>
  </si>
  <si>
    <t>Nelumbo lutea</t>
  </si>
  <si>
    <t xml:space="preserve">Nitella </t>
  </si>
  <si>
    <t>Nitella</t>
  </si>
  <si>
    <t>Nuphar advena</t>
  </si>
  <si>
    <t>Yellow pond lily</t>
  </si>
  <si>
    <t>Nuphar microphylla</t>
  </si>
  <si>
    <t>Small pond lily</t>
  </si>
  <si>
    <t>Intermediate pond lily</t>
  </si>
  <si>
    <t>Nuphar variegata</t>
  </si>
  <si>
    <t>Spatterdock</t>
  </si>
  <si>
    <t>Nymphaea odorata</t>
  </si>
  <si>
    <t>White water lily</t>
  </si>
  <si>
    <t>Phragmites australis</t>
  </si>
  <si>
    <t>Common reed</t>
  </si>
  <si>
    <t>Polygonum amphibium</t>
  </si>
  <si>
    <t>Water smartweed</t>
  </si>
  <si>
    <t>Polygonum punctatum</t>
  </si>
  <si>
    <t>Dotted smartweed</t>
  </si>
  <si>
    <t>Pontederia cordata</t>
  </si>
  <si>
    <t>Pickerelweed</t>
  </si>
  <si>
    <t>Potamogeton alpinus</t>
  </si>
  <si>
    <t>Alpine pondweed</t>
  </si>
  <si>
    <t>Potamogeton amplifolius</t>
  </si>
  <si>
    <t>Large-leaf pondweed</t>
  </si>
  <si>
    <t>Potamogeton confervoides</t>
  </si>
  <si>
    <t>Algal-leaved pondweed</t>
  </si>
  <si>
    <t>Potamogeton diversifolius</t>
  </si>
  <si>
    <t>Potamogeton epihydrus</t>
  </si>
  <si>
    <t>Ribbon-leaf pondweed</t>
  </si>
  <si>
    <t>Potamogeton foliosus</t>
  </si>
  <si>
    <t>Leafy pondweed</t>
  </si>
  <si>
    <t>Potamogeton friesii</t>
  </si>
  <si>
    <t>Potamogeton gramineus</t>
  </si>
  <si>
    <t>Potamogeton hillii</t>
  </si>
  <si>
    <t>Hill's pondweed</t>
  </si>
  <si>
    <t>Potamogeton illinoensis</t>
  </si>
  <si>
    <t>Illinois pondweed</t>
  </si>
  <si>
    <t>Potamogeton natans</t>
  </si>
  <si>
    <t>Potamogeton nodosus</t>
  </si>
  <si>
    <t>Long-leaf pondweed</t>
  </si>
  <si>
    <t>Potamogeton oakesianus</t>
  </si>
  <si>
    <t>Potamogeton obtusifolius</t>
  </si>
  <si>
    <t>Blunt-leaf pondweed</t>
  </si>
  <si>
    <t>White-stem pondweed</t>
  </si>
  <si>
    <t>Potamogeton pulcher</t>
  </si>
  <si>
    <t>Spotted pondweed</t>
  </si>
  <si>
    <t>Potamogeton pusillus</t>
  </si>
  <si>
    <t>Small pondweed</t>
  </si>
  <si>
    <t>Potamogeton richardsonii</t>
  </si>
  <si>
    <t>Clasping-leaf pondweed</t>
  </si>
  <si>
    <t>Potamogeton robbinsii</t>
  </si>
  <si>
    <t>Potamogeton spirillus</t>
  </si>
  <si>
    <t>Spiral-fruited pondweed</t>
  </si>
  <si>
    <t>Potamogeton strictifolius</t>
  </si>
  <si>
    <t>Stiff pondweed</t>
  </si>
  <si>
    <t>Potamogeton vaseyi</t>
  </si>
  <si>
    <t>Vasey's pondweed</t>
  </si>
  <si>
    <t>Potamogeton zosteriformis</t>
  </si>
  <si>
    <t>Flat-stem pondweed</t>
  </si>
  <si>
    <t>Ranunculus aquatilis</t>
  </si>
  <si>
    <t>Ranunculus flabellaris</t>
  </si>
  <si>
    <t>Ranunculus flammula</t>
  </si>
  <si>
    <t>Creeping spearwort</t>
  </si>
  <si>
    <t>Riccia fluitans</t>
  </si>
  <si>
    <t>Slender riccia</t>
  </si>
  <si>
    <t>Ditch grass</t>
  </si>
  <si>
    <t>Arum-leaved arrowhead</t>
  </si>
  <si>
    <t>Sagittaria cuneata</t>
  </si>
  <si>
    <t>Midwestern arrowhead</t>
  </si>
  <si>
    <t>Sagittaria graminea</t>
  </si>
  <si>
    <t>Sagittaria latifolia</t>
  </si>
  <si>
    <t>Common arrowhead</t>
  </si>
  <si>
    <t>Sagittaria rigida</t>
  </si>
  <si>
    <t>Schoenoplectus acutus</t>
  </si>
  <si>
    <t>Hardstem bulrush</t>
  </si>
  <si>
    <t>Schoenoplectus heterochaetus</t>
  </si>
  <si>
    <t>Slender bulrush</t>
  </si>
  <si>
    <t>Schoenoplectus pungens</t>
  </si>
  <si>
    <t>Schoenoplectus subterminalis</t>
  </si>
  <si>
    <t>Water bulrush</t>
  </si>
  <si>
    <t>Schoenoplectus tabernaemontani</t>
  </si>
  <si>
    <t>Softstem bulrush</t>
  </si>
  <si>
    <t>Sparganium americanum</t>
  </si>
  <si>
    <t xml:space="preserve">American bur-reed </t>
  </si>
  <si>
    <t>Sparganium androcladum</t>
  </si>
  <si>
    <t xml:space="preserve">Branched bur-reed </t>
  </si>
  <si>
    <t>Sparganium angustifolium</t>
  </si>
  <si>
    <t xml:space="preserve">Narrow-leaved bur-reed </t>
  </si>
  <si>
    <t>Sparganium emersum</t>
  </si>
  <si>
    <t xml:space="preserve">Short-stemmed bur-reed </t>
  </si>
  <si>
    <t>Sparganium eurycarpum</t>
  </si>
  <si>
    <t>Common bur-reed</t>
  </si>
  <si>
    <t>Sparganium fluctuans</t>
  </si>
  <si>
    <t>Sparganium natans</t>
  </si>
  <si>
    <t>Small bur-reed</t>
  </si>
  <si>
    <t>Spirodela polyrhiza</t>
  </si>
  <si>
    <t>Stuckenia filiformis</t>
  </si>
  <si>
    <t>Stuckenia pectinata</t>
  </si>
  <si>
    <t>Stuckenia vaginata</t>
  </si>
  <si>
    <t>Sheathed pondweed</t>
  </si>
  <si>
    <t>Narrow-leaved cattail</t>
  </si>
  <si>
    <t>Typha latifolia</t>
  </si>
  <si>
    <t>Broad-leaved cattail</t>
  </si>
  <si>
    <t>Utricularia cornuta</t>
  </si>
  <si>
    <t>Horned bladderwort</t>
  </si>
  <si>
    <t>Utricularia geminiscapa</t>
  </si>
  <si>
    <t>Twin-stemmed bladderwort</t>
  </si>
  <si>
    <t>Utricularia gibba</t>
  </si>
  <si>
    <t>Creeping bladderwort</t>
  </si>
  <si>
    <t>Utricularia intermedia</t>
  </si>
  <si>
    <t>Flat-leaf bladderwort</t>
  </si>
  <si>
    <t>Utricularia minor</t>
  </si>
  <si>
    <t>Utricularia purpurea</t>
  </si>
  <si>
    <t>Large purple bladderwort</t>
  </si>
  <si>
    <t>Utricularia resupinata</t>
  </si>
  <si>
    <t>Small purple bladderwort</t>
  </si>
  <si>
    <t>Utricularia vulgaris</t>
  </si>
  <si>
    <t>Common bladderwort</t>
  </si>
  <si>
    <t>Vallisneria americana</t>
  </si>
  <si>
    <t>Wild celery</t>
  </si>
  <si>
    <t>Wolffia columbiana</t>
  </si>
  <si>
    <t>Common watermeal</t>
  </si>
  <si>
    <t>Zannichellia palustris</t>
  </si>
  <si>
    <t>Zizania aquatica</t>
  </si>
  <si>
    <t>Zizania palustris</t>
  </si>
  <si>
    <t>Northern wild rice</t>
  </si>
  <si>
    <t xml:space="preserve">N </t>
  </si>
  <si>
    <t>mean C</t>
  </si>
  <si>
    <t>Ruppia cirrhosa</t>
  </si>
  <si>
    <t>Horned pondweed</t>
  </si>
  <si>
    <t>Sago pondweed</t>
  </si>
  <si>
    <t>Potamogeton praelongus</t>
  </si>
  <si>
    <t>Juncus pelocarpus f. submersus</t>
  </si>
  <si>
    <t>Southern wild rice</t>
  </si>
  <si>
    <t>Record as Muck (M), Sand (S), or Rock (R).</t>
  </si>
  <si>
    <t>Note whether you used the rake pole (P) or tossed the rake head on a rope (R).</t>
  </si>
  <si>
    <t xml:space="preserve">However, if these species that are seen but not sampled are associated with a sampling site, </t>
  </si>
  <si>
    <t xml:space="preserve">Be as specific as possible in explaining geographic location (e.g. list location as nearest to, or between sampling points). </t>
  </si>
  <si>
    <t>"FIELD SHEET" is a suggested field data sheet; it does not list any species besides EWM &amp; CLP.  Field workers enter species as encountered.</t>
  </si>
  <si>
    <t>"CALCULATE FQI" sheet automatically calculates the Floristic Quality Index (FQI) based upon the species listed on the "ENTRY" spreadsheet.</t>
  </si>
  <si>
    <t>DEPTH BIN (FT)</t>
  </si>
  <si>
    <t># SITES (NO ENTRY)</t>
  </si>
  <si>
    <t>Myriophyllum sibiricum</t>
  </si>
  <si>
    <r>
      <t xml:space="preserve">CITATION: </t>
    </r>
    <r>
      <rPr>
        <b/>
        <sz val="12"/>
        <color indexed="8"/>
        <rFont val="Arial"/>
        <family val="2"/>
      </rPr>
      <t xml:space="preserve">Nichols, SA. 1999. Floristic Quality Assessment of Wisconsin Lake Plant Communities with Example Applications. Journal of Lake and Reservoir Management, 15(2):133-141. </t>
    </r>
  </si>
  <si>
    <t>FQI</t>
  </si>
  <si>
    <t>Northern watermeal</t>
  </si>
  <si>
    <t>Spiny hornwort</t>
  </si>
  <si>
    <t>Chara</t>
  </si>
  <si>
    <t>Northern water-plantain</t>
  </si>
  <si>
    <t>River bulrush</t>
  </si>
  <si>
    <t>Wild calla</t>
  </si>
  <si>
    <t>Greater waterwort</t>
  </si>
  <si>
    <t>Bald spikerush</t>
  </si>
  <si>
    <t>Variable pondweed</t>
  </si>
  <si>
    <t>Small bladderwort</t>
  </si>
  <si>
    <t>Forked duckweed</t>
  </si>
  <si>
    <t>Marsh purslane</t>
  </si>
  <si>
    <t>American lotus</t>
  </si>
  <si>
    <r>
      <t xml:space="preserve">Nuphar </t>
    </r>
    <r>
      <rPr>
        <sz val="11"/>
        <color indexed="8"/>
        <rFont val="Arial"/>
        <family val="2"/>
      </rPr>
      <t xml:space="preserve">X </t>
    </r>
    <r>
      <rPr>
        <i/>
        <sz val="11"/>
        <color indexed="8"/>
        <rFont val="Arial"/>
        <family val="2"/>
      </rPr>
      <t>rubrodisca</t>
    </r>
  </si>
  <si>
    <t>Potamogeton bicupulatus</t>
  </si>
  <si>
    <t>Water-thread pondweed</t>
  </si>
  <si>
    <t>Floating-leaf pondweed</t>
  </si>
  <si>
    <t>Fine-leaved pondweed</t>
  </si>
  <si>
    <t>Large duckweed</t>
  </si>
  <si>
    <t>Grass-leaved arrowhead</t>
  </si>
  <si>
    <t>Sessile-fruited arrowhead</t>
  </si>
  <si>
    <t>Sweet-flag</t>
  </si>
  <si>
    <t>Acorus americanus</t>
  </si>
  <si>
    <t>Autumnal water-starwort</t>
  </si>
  <si>
    <t>Large water-starwort</t>
  </si>
  <si>
    <t>Common water-starwort</t>
  </si>
  <si>
    <t>Golden hedge-hyssop</t>
  </si>
  <si>
    <t>Lake quillwort</t>
  </si>
  <si>
    <t>Littorella uniflora</t>
  </si>
  <si>
    <t>Southern naiad</t>
  </si>
  <si>
    <t>Northern naiad</t>
  </si>
  <si>
    <t>Slender naiad</t>
  </si>
  <si>
    <t>Fries' pondweed</t>
  </si>
  <si>
    <t>Oakes' pondweed</t>
  </si>
  <si>
    <t>Fern pondweed</t>
  </si>
  <si>
    <t>White water crowfoot</t>
  </si>
  <si>
    <t>Yellow water crowfoot</t>
  </si>
  <si>
    <t>Sagittaria brevirostra</t>
  </si>
  <si>
    <r>
      <t xml:space="preserve">CITATION: </t>
    </r>
    <r>
      <rPr>
        <b/>
        <sz val="12"/>
        <color indexed="8"/>
        <rFont val="Arial"/>
        <family val="2"/>
      </rPr>
      <t>University of Wisconsin-Madison, 2001. Wisconsin Floristic Quality Assessment (WFQA). Retrived October 27, 2009 from: http://www.botany.wisc.edu/WFQA.asp</t>
    </r>
  </si>
  <si>
    <t>Floating-leaf bur-reed</t>
  </si>
  <si>
    <t>Three-square bulrush</t>
  </si>
  <si>
    <r>
      <t xml:space="preserve">Zizania </t>
    </r>
    <r>
      <rPr>
        <sz val="11"/>
        <color indexed="8"/>
        <rFont val="Arial"/>
        <family val="2"/>
      </rPr>
      <t>sp.</t>
    </r>
  </si>
  <si>
    <t>Wild rice</t>
  </si>
  <si>
    <r>
      <t xml:space="preserve">Typha </t>
    </r>
    <r>
      <rPr>
        <sz val="11"/>
        <color indexed="8"/>
        <rFont val="Arial"/>
        <family val="2"/>
      </rPr>
      <t>sp.</t>
    </r>
  </si>
  <si>
    <t>Cattail</t>
  </si>
  <si>
    <r>
      <t xml:space="preserve">Isoetes </t>
    </r>
    <r>
      <rPr>
        <sz val="11"/>
        <color indexed="8"/>
        <rFont val="Arial"/>
        <family val="2"/>
      </rPr>
      <t>sp.</t>
    </r>
  </si>
  <si>
    <t>Quillwort</t>
  </si>
  <si>
    <t>Wolffia borealis</t>
  </si>
  <si>
    <t>Bidens beckii</t>
  </si>
  <si>
    <t>last updated 10/29/2009</t>
  </si>
  <si>
    <r>
      <t>Do not</t>
    </r>
    <r>
      <rPr>
        <sz val="10"/>
        <rFont val="Arial"/>
        <family val="2"/>
      </rPr>
      <t xml:space="preserve"> include fil. algae, moss, or sponge in the total rake fullness</t>
    </r>
  </si>
  <si>
    <t>B. Record  rake fullness rating for each species encountered at site:</t>
  </si>
  <si>
    <t xml:space="preserve">C. Record rake fullness for all species uprooted by the rake and that then floated to the suruface.  </t>
  </si>
  <si>
    <t>D. Record individual rake fullness raings for fil. algae, moss, or sponge on speices list.</t>
  </si>
  <si>
    <r>
      <t>Note</t>
    </r>
    <r>
      <rPr>
        <sz val="10"/>
        <rFont val="Arial"/>
        <family val="2"/>
      </rPr>
      <t>: You must write plant names at top of each sheet used</t>
    </r>
  </si>
  <si>
    <t>Be sure to copy latitude and longitude data from the GPS text file for each site (as decimal degrees).</t>
  </si>
  <si>
    <r>
      <t>Two exotic invasive species, Eurasian water-milfoil (</t>
    </r>
    <r>
      <rPr>
        <i/>
        <sz val="10"/>
        <rFont val="Arial"/>
        <family val="2"/>
      </rPr>
      <t>Myriophyllum spicatum</t>
    </r>
    <r>
      <rPr>
        <sz val="10"/>
        <rFont val="Arial"/>
        <family val="2"/>
      </rPr>
      <t xml:space="preserve">) and </t>
    </r>
  </si>
  <si>
    <t>Transfer all data from field sheet and add comments as necessary (list of standarized comments visible when column is clicked on).</t>
  </si>
  <si>
    <t xml:space="preserve">"BOAT SURVEY" is a data sheet to add any other species seen on site but not directly sampled with the rake. </t>
  </si>
  <si>
    <t>note them with a "V" (for Visual") on the field sheet as requested above.</t>
  </si>
  <si>
    <t>If you see other species not associated with a particular site, (along the shore or some distance away), note them on the boat survey.</t>
  </si>
  <si>
    <t>"MAX DEPTH GRAPH" displays a distribution of the presence of plants vs. water depth.  This graph should be carefully examined to note</t>
  </si>
  <si>
    <t xml:space="preserve">any potential outliers in the plant distribution.  </t>
  </si>
  <si>
    <t xml:space="preserve">5.  Please enter the latitude and longitude of each sample site on the "ENTRY" sheet. </t>
  </si>
  <si>
    <r>
      <t>Maximum depth of plants (ft)</t>
    </r>
    <r>
      <rPr>
        <sz val="10"/>
        <rFont val="Arial"/>
        <family val="2"/>
      </rPr>
      <t xml:space="preserve"> is the depth of the deepest site sampled at which vegetation was present.</t>
    </r>
  </si>
  <si>
    <r>
      <t>Simpson Diversity Index</t>
    </r>
    <r>
      <rPr>
        <sz val="10"/>
        <rFont val="Arial"/>
        <family val="2"/>
      </rPr>
      <t xml:space="preserve"> is a nonparametric estimator of community heterogeneity. It is based on Relative </t>
    </r>
  </si>
  <si>
    <r>
      <t>Species Richness (including visuals):</t>
    </r>
    <r>
      <rPr>
        <sz val="10"/>
        <rFont val="Arial"/>
        <family val="2"/>
      </rPr>
      <t xml:space="preserve"> Total number of species collected including visual sightings.</t>
    </r>
  </si>
  <si>
    <t>4.  There are 7 hidden columns in "ENTRY" that have intermediate calculations for the statistics.  Please do not modify these.</t>
  </si>
  <si>
    <t>Click on the outermost portion of the graph, and adjust the selection box in Column A.</t>
  </si>
  <si>
    <r>
      <t>Note:</t>
    </r>
    <r>
      <rPr>
        <sz val="11"/>
        <rFont val="Arial"/>
        <family val="2"/>
      </rPr>
      <t xml:space="preserve"> The X-axis (Depth Bin) can be scaled to better fit the plant distribution data.</t>
    </r>
  </si>
  <si>
    <t>Total number of sites visited</t>
  </si>
  <si>
    <r>
      <t xml:space="preserve">Total number of sites visited: </t>
    </r>
    <r>
      <rPr>
        <sz val="10"/>
        <color indexed="8"/>
        <rFont val="Arial"/>
        <family val="2"/>
      </rPr>
      <t xml:space="preserve">Total number of sites where the boat stopped, even if much too deep to have plants. </t>
    </r>
  </si>
  <si>
    <t>Township</t>
  </si>
  <si>
    <t>Range</t>
  </si>
  <si>
    <t>Alisma triviale,Northern water-plantain</t>
  </si>
  <si>
    <t>Bolboschoenus fluviatilis,River bulrush</t>
  </si>
  <si>
    <t>Total Number Species at Site (shallower than max depth) (NO ENTRY!),no exotics</t>
  </si>
  <si>
    <t>Dominant sediment type (M=muck,S=Sand,R=Rock)</t>
  </si>
  <si>
    <t>Myriophyllum spicatum,Eurasian water-milfoil or Hybrid water-milfoil</t>
  </si>
  <si>
    <t>Acorus americanus,Sweet-flag</t>
  </si>
  <si>
    <t>Brasenia schreberi,Watershield</t>
  </si>
  <si>
    <t>Calla palustris,Wild calla</t>
  </si>
  <si>
    <t>Callitriche hermaphroditica,Autumnal water-starwort</t>
  </si>
  <si>
    <t>Callitriche heterophylla,Large water-starwort</t>
  </si>
  <si>
    <t>Callitriche palustris,Common water-starwort</t>
  </si>
  <si>
    <t>Carex comosa,Bottle brush sedge</t>
  </si>
  <si>
    <t>Catabrosa aquatica,Brook grass</t>
  </si>
  <si>
    <t>Ceratophyllum demersum,Coontail</t>
  </si>
  <si>
    <t>Ceratophyllum echinatum,Spiny hornwort</t>
  </si>
  <si>
    <t>Comarum palustre,Marsh cinquefoil</t>
  </si>
  <si>
    <t>Decodon verticillatus,Swamp loosestrife</t>
  </si>
  <si>
    <t>Dulichium arundinaceum,Three-way sedge</t>
  </si>
  <si>
    <t>Elatine minima,Waterwort</t>
  </si>
  <si>
    <t>Elatine triandra,Greater waterwort</t>
  </si>
  <si>
    <t>Eleocharis acicularis,Needle spikerush</t>
  </si>
  <si>
    <t>Eleocharis erythropoda,Bald spikerush</t>
  </si>
  <si>
    <t>Eleocharis palustris,Creeping spikerush</t>
  </si>
  <si>
    <t>Eleocharis robbinsii,Robbins' spikerush</t>
  </si>
  <si>
    <t>Elodea canadensis,Common waterweed</t>
  </si>
  <si>
    <t>Elodea nuttallii,Slender waterweed</t>
  </si>
  <si>
    <t>Equisetum fluviatile,Water horsetail</t>
  </si>
  <si>
    <t>Eriocaulon aquaticum,Pipewort</t>
  </si>
  <si>
    <t>Glyceria borealis,Northern manna grass</t>
  </si>
  <si>
    <t>Gratiola aurea,Golden hedge-hyssop</t>
  </si>
  <si>
    <t>Heteranthera dubia,Water star-grass</t>
  </si>
  <si>
    <t>Iris versicolor,Northern blue flag</t>
  </si>
  <si>
    <t>Iris virginica,Southern blue flag</t>
  </si>
  <si>
    <t>Isoetes echinospora,Spiny spored-quillwort</t>
  </si>
  <si>
    <t>Isoetes lacustris,Lake quillwort</t>
  </si>
  <si>
    <t>Isoetes sp.,Quillwort</t>
  </si>
  <si>
    <t>Juncus pelocarpus f. submersus,Brown-fruited rush</t>
  </si>
  <si>
    <t>Juncus torreyi,Torrey's rush</t>
  </si>
  <si>
    <t>Lemna minor,Small duckweed</t>
  </si>
  <si>
    <t>Lemna perpusilla,Least duckweed</t>
  </si>
  <si>
    <t>Lemna trisulca,Forked duckweed</t>
  </si>
  <si>
    <t>Littorella uniflora,Littorella</t>
  </si>
  <si>
    <t>Lobelia dortmanna,Water lobelia</t>
  </si>
  <si>
    <t>Ludwigia palustris,Marsh purslane</t>
  </si>
  <si>
    <t>Lythrum salicaria,Purple loosestrife</t>
  </si>
  <si>
    <t>Myriophyllum alterniflorum,Alternate-flowered water-milfoil</t>
  </si>
  <si>
    <t>Myriophyllum farwellii,Farwell's water-milfoil</t>
  </si>
  <si>
    <t>Myriophyllum heterophyllum,Various-leaved water-milfoil</t>
  </si>
  <si>
    <t>Myriophyllum sibiricum,Northern water-milfoil</t>
  </si>
  <si>
    <t>Myriophyllum tenellum,Dwarf water-milfoil</t>
  </si>
  <si>
    <t>Myriophyllum verticillatum,Whorled water-milfoil</t>
  </si>
  <si>
    <t>Najas flexilis,Slender naiad</t>
  </si>
  <si>
    <t>Najas gracillima,Northern naiad</t>
  </si>
  <si>
    <t>Najas guadalupensis,Southern naiad</t>
  </si>
  <si>
    <t>Najas marina,Spiny naiad</t>
  </si>
  <si>
    <t>Nelumbo lutea,American lotus</t>
  </si>
  <si>
    <t>Nitella sp.,Nitella</t>
  </si>
  <si>
    <t>Nuphar advena,Yellow pond lily</t>
  </si>
  <si>
    <t>Nuphar microphylla,Small pond lily</t>
  </si>
  <si>
    <t>Nuphar X rubrodisca,Intermediate pond lily</t>
  </si>
  <si>
    <t>Nuphar variegata,Spatterdock</t>
  </si>
  <si>
    <t>Nymphaea odorata,White water lily</t>
  </si>
  <si>
    <t>Phalaris arundinacea,Reed canary grass</t>
  </si>
  <si>
    <t>Phragmites australis,Common reed</t>
  </si>
  <si>
    <t>Polygonum amphibium,Water smartweed</t>
  </si>
  <si>
    <t>Polygonum punctatum,Dotted smartweed</t>
  </si>
  <si>
    <t>Pontederia cordata,Pickerelweed</t>
  </si>
  <si>
    <t>Potamogeton alpinus,Alpine pondweed</t>
  </si>
  <si>
    <t>Potamogeton amplifolius,Large-leaf pondweed</t>
  </si>
  <si>
    <t>Potamogeton bicupulatus,Snail-seed pondweed</t>
  </si>
  <si>
    <t>Potamogeton confervoides,Algal-leaved pondweed</t>
  </si>
  <si>
    <t>Potamogeton diversifolius,Water-thread pondweed</t>
  </si>
  <si>
    <t>Potamogeton epihydrus,Ribbon-leaf pondweed</t>
  </si>
  <si>
    <t>Potamogeton foliosus,Leafy pondweed</t>
  </si>
  <si>
    <t>Potamogeton friesii,Fries' pondweed</t>
  </si>
  <si>
    <t>Potamogeton gramineus,Variable pondweed</t>
  </si>
  <si>
    <t>Potamogeton hillii,Hill's pondweed</t>
  </si>
  <si>
    <t>Potamogeton illinoensis,Illinois pondweed</t>
  </si>
  <si>
    <t>Potamogeton natans,Floating-leaf pondweed</t>
  </si>
  <si>
    <t>Potamogeton nodosus,Long-leaf pondweed</t>
  </si>
  <si>
    <t>Potamogeton oakesianus,Oakes' pondweed</t>
  </si>
  <si>
    <t>Potamogeton obtusifolius,Blunt-leaf pondweed</t>
  </si>
  <si>
    <t>Potamogeton praelongus,White-stem pondweed</t>
  </si>
  <si>
    <t>Potamogeton pulcher,Spotted pondweed</t>
  </si>
  <si>
    <t>Potamogeton pusillus,Small pondweed</t>
  </si>
  <si>
    <t>Potamogeton richardsonii,Clasping-leaf pondweed</t>
  </si>
  <si>
    <t>Potamogeton robbinsii,Fern pondweed</t>
  </si>
  <si>
    <t>Potamogeton spirillus,Spiral-fruited pondweed</t>
  </si>
  <si>
    <t>Potamogeton strictifolius,Stiff pondweed</t>
  </si>
  <si>
    <t>Potamogeton vaseyi,Vasey's pondweed</t>
  </si>
  <si>
    <t>Potamogeton zosteriformis,Flat-stem pondweed</t>
  </si>
  <si>
    <t>Ranunculus aquatilis,White water crowfoot</t>
  </si>
  <si>
    <t>Ranunculus flabellaris,Yellow water crowfoot</t>
  </si>
  <si>
    <t>Ranunculus flammula,Creeping spearwort</t>
  </si>
  <si>
    <t>Ruppia cirrhosa,Ditch grass</t>
  </si>
  <si>
    <t>Sagittaria brevirostra,Midwestern arrowhead</t>
  </si>
  <si>
    <t>Sagittaria cristata,Crested arrowhead</t>
  </si>
  <si>
    <t>Sagittaria cuneata,Arum-leaved arrowhead</t>
  </si>
  <si>
    <t>Sagittaria graminea,Grass-leaved arrowhead</t>
  </si>
  <si>
    <t>Sagittaria latifolia,Common arrowhead</t>
  </si>
  <si>
    <t>Sagittaria rigida,Sessile-fruited arrowhead</t>
  </si>
  <si>
    <t>Sagittaria sp.,Arrowhead</t>
  </si>
  <si>
    <t>Schoenoplectus acutus,Hardstem bulrush</t>
  </si>
  <si>
    <t>Schoenoplectus heterochaetus,Slender bulrush</t>
  </si>
  <si>
    <t>Schoenoplectus pungens,Three-square bulrush</t>
  </si>
  <si>
    <t>Schoenoplectus subterminalis,Water bulrush</t>
  </si>
  <si>
    <t>Schoenoplectus tabernaemontani,Softstem bulrush</t>
  </si>
  <si>
    <t>Sparganium americanum,American bur-reed</t>
  </si>
  <si>
    <t>Sparganium androcladum,Branched bur-reed</t>
  </si>
  <si>
    <t>Sparganium angustifolium,Narrow-leaved bur-reed</t>
  </si>
  <si>
    <t>Sparganium emersum,Short-stemmed bur-reed</t>
  </si>
  <si>
    <t>Sparganium eurycarpum,Common bur-reed</t>
  </si>
  <si>
    <t>Sparganium fluctuans,Floating-leaf bur-reed</t>
  </si>
  <si>
    <t>Sparganium natans,Small bur-reed</t>
  </si>
  <si>
    <t>Sparganium sp.,Bur-reed</t>
  </si>
  <si>
    <t>Spirodela polyrhiza,Large duckweed</t>
  </si>
  <si>
    <t>Stuckenia filiformis,Fine-leaved pondweed</t>
  </si>
  <si>
    <t>Stuckenia pectinata,Sago pondweed</t>
  </si>
  <si>
    <t>Stuckenia vaginata,Sheathed pondweed</t>
  </si>
  <si>
    <t>Typha angustifolia,Narrow-leaved cattail</t>
  </si>
  <si>
    <t>Typha latifolia,Broad-leaved cattail</t>
  </si>
  <si>
    <t>Typha sp.,Cattail</t>
  </si>
  <si>
    <t>Utricularia cornuta,Horned pondweed</t>
  </si>
  <si>
    <t>Utricularia geminiscapa,Twin-stemmed bladderwort</t>
  </si>
  <si>
    <t>Utricularia gibba,Creeping bladderwort</t>
  </si>
  <si>
    <t>Utricularia intermedia,Flat-leaf bladderwort</t>
  </si>
  <si>
    <t>Utricularia minor,Small bladderwort</t>
  </si>
  <si>
    <t>Utricularia purpurea,Large purple bladderwort</t>
  </si>
  <si>
    <t>Utricularia resupinata,Small purple bladderwort</t>
  </si>
  <si>
    <t>Utricularia vulgaris,Common bladderwort</t>
  </si>
  <si>
    <t>Vallisneria americana,Wild celery</t>
  </si>
  <si>
    <t>Wolffia borealis,Northern watermeal</t>
  </si>
  <si>
    <t>Wolffia columbiana,Common watermeal</t>
  </si>
  <si>
    <t>Zannichellia palustris,Horned pondweed</t>
  </si>
  <si>
    <t>Zizania aquatica,Southern wild rice</t>
  </si>
  <si>
    <t>Zizania palustris,Northern wild rice</t>
  </si>
  <si>
    <t>Zizania sp.,Wild rice</t>
  </si>
  <si>
    <t>Riccia fluitans,Slender riccia</t>
  </si>
  <si>
    <t xml:space="preserve">Ricciocarpus natans,Purple-fringed riccia </t>
  </si>
  <si>
    <t>Sagittaria cristata</t>
  </si>
  <si>
    <t>Crested arrowhead</t>
  </si>
  <si>
    <t>Mean depth of plants (ft)</t>
  </si>
  <si>
    <t>Median depth of plants (ft)</t>
  </si>
  <si>
    <t>Species Richness (including visuals and boat survey)</t>
  </si>
  <si>
    <t>Bidens beckii,Water marigold</t>
  </si>
  <si>
    <t>Mean rake fullness (veg. sites only)</t>
  </si>
  <si>
    <t>Chara sp.,Muskgrass</t>
  </si>
  <si>
    <t>Snail-seed pondweed</t>
  </si>
  <si>
    <t>,Aquatic moss</t>
  </si>
  <si>
    <t>,Freshwater sponge</t>
  </si>
  <si>
    <t>,Filamentous algae</t>
  </si>
  <si>
    <r>
      <t>Myriophyllum spicatum</t>
    </r>
    <r>
      <rPr>
        <sz val="9"/>
        <rFont val="Times New Roman"/>
        <family val="1"/>
      </rPr>
      <t>,Eurasian water milfoil</t>
    </r>
  </si>
  <si>
    <r>
      <t>Potamogeton crispus</t>
    </r>
    <r>
      <rPr>
        <sz val="9"/>
        <rFont val="Times New Roman"/>
        <family val="1"/>
      </rPr>
      <t xml:space="preserve">,Curly-leaf pondweed </t>
    </r>
  </si>
  <si>
    <r>
      <t>Maximum depth of plants (ft)</t>
    </r>
    <r>
      <rPr>
        <b/>
        <sz val="12"/>
        <rFont val="Times New Roman"/>
        <family val="1"/>
      </rPr>
      <t xml:space="preserve">** </t>
    </r>
  </si>
  <si>
    <r>
      <t>**</t>
    </r>
    <r>
      <rPr>
        <b/>
        <sz val="10"/>
        <rFont val="Times New Roman"/>
        <family val="1"/>
      </rPr>
      <t>SEE "MAX DEPTH GRAPH" WORKSHEET TO CONFIRM</t>
    </r>
  </si>
  <si>
    <t>Latitude (need electronic copy of site locations)</t>
  </si>
  <si>
    <t>Typha angustifolia</t>
  </si>
  <si>
    <t>R</t>
  </si>
  <si>
    <t>S</t>
  </si>
  <si>
    <t>P</t>
  </si>
  <si>
    <t>M</t>
  </si>
  <si>
    <t>V</t>
  </si>
  <si>
    <t>Adams</t>
  </si>
  <si>
    <t>Impatiens capensis,Orange jewelweed</t>
  </si>
  <si>
    <t/>
  </si>
  <si>
    <t>present</t>
  </si>
  <si>
    <t>Myriophyllum spicatum</t>
  </si>
  <si>
    <t>Eurasian water milfoil</t>
  </si>
  <si>
    <t>Potamogeton crispus</t>
  </si>
  <si>
    <t xml:space="preserve">Curly-leaf pondweed </t>
  </si>
  <si>
    <t>ID</t>
  </si>
  <si>
    <t>Latitude</t>
  </si>
  <si>
    <t>Longitude</t>
  </si>
  <si>
    <t>Depth</t>
  </si>
  <si>
    <t>Sediment</t>
  </si>
  <si>
    <t>Total_Rake_Fullness_est</t>
  </si>
  <si>
    <t>For Mapping Purposes "-99" = Not Surveyed, "0" = Not Found/No Data, and "4" = Visual</t>
  </si>
  <si>
    <t>Littoral_Zone</t>
  </si>
  <si>
    <t>Littoral_Zone_with_Plants</t>
  </si>
  <si>
    <t>Native_Species_Richness</t>
  </si>
  <si>
    <t>Myriophyllum_spicatum_Eurasian_water_milfoil</t>
  </si>
  <si>
    <t>Potamogeton_crispus_Curly_leaf_pondweed</t>
  </si>
  <si>
    <t>Brasenia_schreberi_Watershield</t>
  </si>
  <si>
    <t>Carex_comosa_Bottle_brush_sedge</t>
  </si>
  <si>
    <t>Ceratophyllum_demersum_Coontail</t>
  </si>
  <si>
    <t>Elodea_canadensis_Common_waterweed</t>
  </si>
  <si>
    <t>Heteranthera_dubia_Water_star_grass</t>
  </si>
  <si>
    <t>Lemna_minor_Small_duckweed</t>
  </si>
  <si>
    <t>Nuphar_variegata_Spatterdock</t>
  </si>
  <si>
    <t>Potamogeton_amplifolius_Large_leaf_pondweed</t>
  </si>
  <si>
    <t>Potamogeton_epihydrus_Ribbon_leaf_pondweed</t>
  </si>
  <si>
    <t>Potamogeton_pusillus_Small_pondweed</t>
  </si>
  <si>
    <t>Potamogeton_richardsonii_Clasping_leaf_pondweed</t>
  </si>
  <si>
    <t>Potamogeton_zosteriformis_Flat_stem_pondweed</t>
  </si>
  <si>
    <t>Sagittaria_cuneata_Arum_leaved_arrowhead</t>
  </si>
  <si>
    <t>Schoenoplectus_tabernaemontani_Softstem_bulrush</t>
  </si>
  <si>
    <t>Spirodela_polyrhiza_Large_duckweed</t>
  </si>
  <si>
    <t>Stuckenia_pectinata_Sago_pondweed</t>
  </si>
  <si>
    <t>Typha_latifolia_Broad_leaved_cattail</t>
  </si>
  <si>
    <t>Vallisneria_americana_Wild_celery</t>
  </si>
  <si>
    <t>Wolffia_columbiana_Common_watermeal</t>
  </si>
  <si>
    <t>Impatiens_capensis_Orange_jewelweed</t>
  </si>
  <si>
    <t>Chara_sp_Muskgrass</t>
  </si>
  <si>
    <t>Filamentous_algae</t>
  </si>
  <si>
    <t>Matthew Berg</t>
  </si>
  <si>
    <t>Mitchel Berg</t>
  </si>
  <si>
    <t>Big Roche-A-Cri Lake</t>
  </si>
  <si>
    <t>Curly-leaf pondweed already setting turions in upstream areas that were &lt;5ft deep.</t>
  </si>
  <si>
    <r>
      <t>Japanese knotweed (</t>
    </r>
    <r>
      <rPr>
        <i/>
        <sz val="10"/>
        <rFont val="Arial"/>
        <family val="2"/>
      </rPr>
      <t>Fallopia japonica</t>
    </r>
    <r>
      <rPr>
        <sz val="10"/>
        <rFont val="Arial"/>
        <family val="2"/>
      </rPr>
      <t>)</t>
    </r>
  </si>
  <si>
    <t>EWM nearing canopy in up to 10 ft. of water (most westerly point we saw EWM at)</t>
  </si>
  <si>
    <t xml:space="preserve">Only areas that currently had canopied beds of vegetation/posed navigation impairment were east of the HWY 13 bridge in water &lt;5ft deep (see photos to right).  These areas were so shallow that residents might not even be using them. </t>
  </si>
  <si>
    <t>Elsewhere, EWM and CLP were currently uncommon, and we seldom found more than a few individual stems in the rake (see photo to left).</t>
  </si>
  <si>
    <t>Zebra mussels were abunduant on docks and scattered along most vegetation we raked up (see photo below).</t>
  </si>
  <si>
    <r>
      <t>Native growth incredibly far behind - Coontail (</t>
    </r>
    <r>
      <rPr>
        <i/>
        <sz val="10"/>
        <rFont val="Arial"/>
        <family val="2"/>
      </rPr>
      <t>Ceratophyllum dmersum</t>
    </r>
    <r>
      <rPr>
        <sz val="10"/>
        <rFont val="Arial"/>
        <family val="2"/>
      </rPr>
      <t>) just starting to grow, most pondweeds (</t>
    </r>
    <r>
      <rPr>
        <i/>
        <sz val="10"/>
        <rFont val="Arial"/>
        <family val="2"/>
      </rPr>
      <t>Potamogeton</t>
    </r>
    <r>
      <rPr>
        <sz val="10"/>
        <rFont val="Arial"/>
        <family val="2"/>
      </rPr>
      <t xml:space="preserve"> spp.) only a couple of inches big, Water-stargrass (</t>
    </r>
    <r>
      <rPr>
        <i/>
        <sz val="10"/>
        <rFont val="Arial"/>
        <family val="2"/>
      </rPr>
      <t>Heteranthera dubia</t>
    </r>
    <r>
      <rPr>
        <sz val="10"/>
        <rFont val="Arial"/>
        <family val="2"/>
      </rPr>
      <t>) and Wild celery (</t>
    </r>
    <r>
      <rPr>
        <i/>
        <sz val="10"/>
        <rFont val="Arial"/>
        <family val="2"/>
      </rPr>
      <t>Vallisneria americana</t>
    </r>
    <r>
      <rPr>
        <sz val="10"/>
        <rFont val="Arial"/>
        <family val="2"/>
      </rPr>
      <t>) just germinating from rhizomes/turions - see star-grass photo top right.  Coontail rarely found to 15ft.</t>
    </r>
  </si>
  <si>
    <t>EWM</t>
  </si>
  <si>
    <t>CLP</t>
  </si>
  <si>
    <t>For Mapping Purposes "0" = Not Found/No Data, and "4" =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</si>
</sst>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/dd/yy;@"/>
  </numFmts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1"/>
      <name val="Tahoma"/>
      <family val="2"/>
    </font>
    <font>
      <b/>
      <sz val="11"/>
      <color indexed="8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2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4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8" fillId="0" borderId="0"/>
    <xf numFmtId="0" fontId="18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indent="2"/>
    </xf>
    <xf numFmtId="164" fontId="7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2" xfId="0" applyBorder="1" applyAlignment="1" applyProtection="1">
      <alignment textRotation="45"/>
      <protection locked="0"/>
    </xf>
    <xf numFmtId="0" fontId="0" fillId="0" borderId="0" xfId="0" applyProtection="1">
      <protection locked="0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0" fontId="10" fillId="0" borderId="2" xfId="0" applyFont="1" applyBorder="1" applyAlignment="1" applyProtection="1">
      <alignment textRotation="45"/>
      <protection locked="0"/>
    </xf>
    <xf numFmtId="0" fontId="0" fillId="0" borderId="4" xfId="0" applyBorder="1" applyAlignment="1" applyProtection="1">
      <alignment textRotation="45"/>
      <protection locked="0"/>
    </xf>
    <xf numFmtId="0" fontId="0" fillId="2" borderId="2" xfId="0" applyFill="1" applyBorder="1" applyProtection="1">
      <protection locked="0"/>
    </xf>
    <xf numFmtId="164" fontId="2" fillId="0" borderId="0" xfId="0" applyNumberFormat="1" applyFont="1"/>
    <xf numFmtId="0" fontId="11" fillId="0" borderId="0" xfId="0" applyFont="1" applyBorder="1" applyAlignment="1"/>
    <xf numFmtId="0" fontId="3" fillId="0" borderId="0" xfId="0" applyFont="1" applyAlignment="1">
      <alignment horizontal="left"/>
    </xf>
    <xf numFmtId="0" fontId="10" fillId="0" borderId="0" xfId="0" applyFont="1"/>
    <xf numFmtId="0" fontId="16" fillId="0" borderId="0" xfId="0" applyFont="1"/>
    <xf numFmtId="0" fontId="14" fillId="2" borderId="2" xfId="0" applyFont="1" applyFill="1" applyBorder="1" applyAlignment="1" applyProtection="1">
      <alignment textRotation="45" wrapText="1"/>
      <protection locked="0"/>
    </xf>
    <xf numFmtId="0" fontId="0" fillId="0" borderId="0" xfId="0" applyFill="1" applyProtection="1">
      <protection locked="0"/>
    </xf>
    <xf numFmtId="0" fontId="0" fillId="0" borderId="5" xfId="0" applyBorder="1" applyAlignment="1" applyProtection="1">
      <alignment textRotation="45"/>
      <protection locked="0"/>
    </xf>
    <xf numFmtId="0" fontId="0" fillId="3" borderId="2" xfId="0" applyFill="1" applyBorder="1" applyProtection="1"/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8" fillId="0" borderId="4" xfId="0" applyFont="1" applyBorder="1" applyAlignment="1" applyProtection="1">
      <protection locked="0"/>
    </xf>
    <xf numFmtId="0" fontId="1" fillId="0" borderId="2" xfId="0" applyFont="1" applyFill="1" applyBorder="1" applyAlignment="1" applyProtection="1">
      <alignment textRotation="45"/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2" fillId="0" borderId="0" xfId="0" applyNumberFormat="1" applyFont="1" applyFill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3" fillId="4" borderId="2" xfId="0" applyFont="1" applyFill="1" applyBorder="1" applyAlignment="1" applyProtection="1">
      <alignment textRotation="45" wrapText="1"/>
      <protection hidden="1"/>
    </xf>
    <xf numFmtId="0" fontId="5" fillId="4" borderId="2" xfId="0" applyFont="1" applyFill="1" applyBorder="1" applyAlignment="1" applyProtection="1">
      <alignment textRotation="45" wrapText="1"/>
      <protection hidden="1"/>
    </xf>
    <xf numFmtId="0" fontId="0" fillId="4" borderId="2" xfId="0" applyFill="1" applyBorder="1" applyAlignment="1" applyProtection="1">
      <alignment textRotation="45"/>
      <protection hidden="1"/>
    </xf>
    <xf numFmtId="0" fontId="0" fillId="4" borderId="2" xfId="0" applyFill="1" applyBorder="1" applyProtection="1">
      <protection hidden="1"/>
    </xf>
    <xf numFmtId="0" fontId="0" fillId="0" borderId="7" xfId="0" applyBorder="1"/>
    <xf numFmtId="0" fontId="0" fillId="0" borderId="0" xfId="0" applyAlignment="1">
      <alignment horizontal="right"/>
    </xf>
    <xf numFmtId="0" fontId="7" fillId="0" borderId="0" xfId="0" applyFont="1"/>
    <xf numFmtId="0" fontId="18" fillId="0" borderId="0" xfId="3" applyFont="1" applyFill="1" applyBorder="1" applyAlignment="1">
      <alignment horizontal="left" wrapText="1"/>
    </xf>
    <xf numFmtId="0" fontId="21" fillId="0" borderId="0" xfId="0" applyFont="1"/>
    <xf numFmtId="0" fontId="22" fillId="0" borderId="0" xfId="3" applyFont="1" applyFill="1" applyBorder="1" applyAlignment="1">
      <alignment horizontal="center"/>
    </xf>
    <xf numFmtId="0" fontId="22" fillId="0" borderId="0" xfId="2" applyFont="1" applyFill="1" applyBorder="1" applyAlignment="1">
      <alignment horizontal="center"/>
    </xf>
    <xf numFmtId="0" fontId="22" fillId="0" borderId="0" xfId="2" applyFont="1" applyFill="1" applyBorder="1" applyAlignment="1"/>
    <xf numFmtId="0" fontId="22" fillId="0" borderId="2" xfId="2" applyFont="1" applyFill="1" applyBorder="1" applyAlignment="1">
      <alignment horizontal="left" wrapText="1"/>
    </xf>
    <xf numFmtId="0" fontId="22" fillId="0" borderId="0" xfId="3" applyFont="1" applyFill="1" applyBorder="1" applyAlignment="1">
      <alignment horizontal="left" wrapText="1"/>
    </xf>
    <xf numFmtId="1" fontId="22" fillId="0" borderId="0" xfId="3" applyNumberFormat="1" applyFont="1" applyFill="1" applyBorder="1" applyAlignment="1">
      <alignment wrapText="1"/>
    </xf>
    <xf numFmtId="0" fontId="21" fillId="0" borderId="0" xfId="0" applyFont="1" applyBorder="1" applyAlignment="1"/>
    <xf numFmtId="1" fontId="21" fillId="0" borderId="0" xfId="0" applyNumberFormat="1" applyFont="1" applyAlignment="1"/>
    <xf numFmtId="0" fontId="21" fillId="0" borderId="0" xfId="0" applyFont="1" applyAlignment="1"/>
    <xf numFmtId="0" fontId="21" fillId="0" borderId="0" xfId="0" applyFont="1" applyAlignment="1">
      <alignment horizontal="right"/>
    </xf>
    <xf numFmtId="0" fontId="21" fillId="0" borderId="2" xfId="0" applyFont="1" applyBorder="1"/>
    <xf numFmtId="0" fontId="22" fillId="0" borderId="2" xfId="0" applyFont="1" applyBorder="1" applyAlignment="1">
      <alignment horizontal="left" vertical="top" wrapText="1"/>
    </xf>
    <xf numFmtId="0" fontId="22" fillId="0" borderId="2" xfId="3" applyFont="1" applyFill="1" applyBorder="1" applyAlignment="1">
      <alignment horizontal="left" wrapText="1"/>
    </xf>
    <xf numFmtId="0" fontId="22" fillId="0" borderId="2" xfId="0" applyFont="1" applyBorder="1"/>
    <xf numFmtId="0" fontId="21" fillId="0" borderId="2" xfId="0" applyFont="1" applyBorder="1" applyAlignment="1">
      <alignment horizontal="left" wrapText="1"/>
    </xf>
    <xf numFmtId="0" fontId="21" fillId="0" borderId="2" xfId="3" applyFont="1" applyFill="1" applyBorder="1" applyAlignment="1">
      <alignment horizontal="left" wrapText="1"/>
    </xf>
    <xf numFmtId="0" fontId="14" fillId="0" borderId="2" xfId="0" applyFont="1" applyFill="1" applyBorder="1" applyAlignment="1" applyProtection="1">
      <alignment textRotation="45" wrapText="1"/>
      <protection locked="0"/>
    </xf>
    <xf numFmtId="0" fontId="25" fillId="0" borderId="8" xfId="2" applyFont="1" applyFill="1" applyBorder="1" applyAlignment="1">
      <alignment horizontal="left" wrapText="1"/>
    </xf>
    <xf numFmtId="1" fontId="22" fillId="0" borderId="9" xfId="2" applyNumberFormat="1" applyFont="1" applyFill="1" applyBorder="1" applyAlignment="1">
      <alignment wrapText="1"/>
    </xf>
    <xf numFmtId="0" fontId="25" fillId="0" borderId="8" xfId="3" applyFont="1" applyFill="1" applyBorder="1" applyAlignment="1">
      <alignment horizontal="left" wrapText="1"/>
    </xf>
    <xf numFmtId="1" fontId="22" fillId="0" borderId="9" xfId="3" applyNumberFormat="1" applyFont="1" applyFill="1" applyBorder="1" applyAlignment="1">
      <alignment wrapText="1"/>
    </xf>
    <xf numFmtId="0" fontId="26" fillId="0" borderId="8" xfId="3" applyFont="1" applyFill="1" applyBorder="1" applyAlignment="1">
      <alignment horizontal="left" wrapText="1"/>
    </xf>
    <xf numFmtId="1" fontId="21" fillId="0" borderId="9" xfId="3" applyNumberFormat="1" applyFont="1" applyFill="1" applyBorder="1" applyAlignment="1">
      <alignment wrapText="1"/>
    </xf>
    <xf numFmtId="0" fontId="25" fillId="0" borderId="10" xfId="3" applyFont="1" applyFill="1" applyBorder="1" applyAlignment="1">
      <alignment horizontal="left" wrapText="1"/>
    </xf>
    <xf numFmtId="0" fontId="21" fillId="0" borderId="11" xfId="0" applyFont="1" applyBorder="1"/>
    <xf numFmtId="1" fontId="22" fillId="0" borderId="12" xfId="3" applyNumberFormat="1" applyFont="1" applyFill="1" applyBorder="1" applyAlignment="1">
      <alignment wrapText="1"/>
    </xf>
    <xf numFmtId="0" fontId="25" fillId="0" borderId="13" xfId="2" applyFont="1" applyFill="1" applyBorder="1" applyAlignment="1">
      <alignment horizontal="left" wrapText="1"/>
    </xf>
    <xf numFmtId="0" fontId="22" fillId="0" borderId="14" xfId="2" applyFont="1" applyFill="1" applyBorder="1" applyAlignment="1">
      <alignment horizontal="left" wrapText="1"/>
    </xf>
    <xf numFmtId="1" fontId="22" fillId="0" borderId="15" xfId="2" applyNumberFormat="1" applyFont="1" applyFill="1" applyBorder="1" applyAlignment="1">
      <alignment wrapText="1"/>
    </xf>
    <xf numFmtId="0" fontId="23" fillId="0" borderId="16" xfId="3" applyFont="1" applyFill="1" applyBorder="1" applyAlignment="1">
      <alignment horizontal="center"/>
    </xf>
    <xf numFmtId="0" fontId="23" fillId="0" borderId="17" xfId="3" applyFont="1" applyFill="1" applyBorder="1" applyAlignment="1">
      <alignment horizontal="center"/>
    </xf>
    <xf numFmtId="0" fontId="23" fillId="0" borderId="18" xfId="2" applyFont="1" applyFill="1" applyBorder="1" applyAlignment="1">
      <alignment horizontal="center"/>
    </xf>
    <xf numFmtId="0" fontId="21" fillId="0" borderId="19" xfId="0" applyFont="1" applyBorder="1" applyAlignment="1"/>
    <xf numFmtId="1" fontId="22" fillId="0" borderId="20" xfId="2" applyNumberFormat="1" applyFont="1" applyFill="1" applyBorder="1" applyAlignment="1">
      <alignment wrapText="1"/>
    </xf>
    <xf numFmtId="1" fontId="22" fillId="0" borderId="21" xfId="2" applyNumberFormat="1" applyFont="1" applyFill="1" applyBorder="1" applyAlignment="1">
      <alignment wrapText="1"/>
    </xf>
    <xf numFmtId="1" fontId="22" fillId="0" borderId="22" xfId="2" applyNumberFormat="1" applyFont="1" applyFill="1" applyBorder="1" applyAlignment="1">
      <alignment wrapText="1"/>
    </xf>
    <xf numFmtId="1" fontId="22" fillId="0" borderId="23" xfId="2" applyNumberFormat="1" applyFont="1" applyFill="1" applyBorder="1" applyAlignment="1">
      <alignment wrapText="1"/>
    </xf>
    <xf numFmtId="0" fontId="23" fillId="0" borderId="24" xfId="3" applyFont="1" applyFill="1" applyBorder="1" applyAlignment="1">
      <alignment horizontal="center"/>
    </xf>
    <xf numFmtId="0" fontId="22" fillId="5" borderId="25" xfId="3" applyFont="1" applyFill="1" applyBorder="1" applyAlignment="1">
      <alignment horizontal="left" wrapText="1"/>
    </xf>
    <xf numFmtId="0" fontId="21" fillId="6" borderId="25" xfId="0" applyFont="1" applyFill="1" applyBorder="1" applyAlignment="1"/>
    <xf numFmtId="0" fontId="21" fillId="6" borderId="25" xfId="0" applyFont="1" applyFill="1" applyBorder="1"/>
    <xf numFmtId="0" fontId="30" fillId="0" borderId="0" xfId="3" applyFont="1" applyFill="1" applyBorder="1" applyAlignment="1">
      <alignment horizontal="left" wrapText="1"/>
    </xf>
    <xf numFmtId="0" fontId="30" fillId="5" borderId="26" xfId="3" applyFont="1" applyFill="1" applyBorder="1" applyAlignment="1">
      <alignment horizontal="left" wrapText="1"/>
    </xf>
    <xf numFmtId="0" fontId="31" fillId="0" borderId="0" xfId="0" applyFont="1"/>
    <xf numFmtId="0" fontId="32" fillId="0" borderId="27" xfId="0" applyFont="1" applyBorder="1"/>
    <xf numFmtId="0" fontId="33" fillId="0" borderId="28" xfId="0" applyFont="1" applyBorder="1"/>
    <xf numFmtId="0" fontId="33" fillId="0" borderId="29" xfId="0" applyFont="1" applyBorder="1"/>
    <xf numFmtId="0" fontId="33" fillId="0" borderId="30" xfId="0" applyFont="1" applyBorder="1"/>
    <xf numFmtId="0" fontId="33" fillId="0" borderId="7" xfId="0" applyFont="1" applyBorder="1"/>
    <xf numFmtId="0" fontId="33" fillId="0" borderId="31" xfId="0" applyFont="1" applyBorder="1"/>
    <xf numFmtId="0" fontId="0" fillId="0" borderId="32" xfId="0" applyBorder="1"/>
    <xf numFmtId="0" fontId="0" fillId="0" borderId="33" xfId="0" applyBorder="1"/>
    <xf numFmtId="0" fontId="24" fillId="0" borderId="0" xfId="0" applyFont="1" applyFill="1" applyBorder="1"/>
    <xf numFmtId="0" fontId="23" fillId="0" borderId="34" xfId="3" applyFont="1" applyFill="1" applyBorder="1" applyAlignment="1">
      <alignment horizontal="center"/>
    </xf>
    <xf numFmtId="0" fontId="23" fillId="0" borderId="35" xfId="3" applyFont="1" applyFill="1" applyBorder="1" applyAlignment="1">
      <alignment horizontal="center"/>
    </xf>
    <xf numFmtId="0" fontId="22" fillId="0" borderId="36" xfId="2" applyFont="1" applyFill="1" applyBorder="1" applyAlignment="1">
      <alignment horizontal="center"/>
    </xf>
    <xf numFmtId="0" fontId="23" fillId="0" borderId="37" xfId="3" applyFont="1" applyFill="1" applyBorder="1" applyAlignment="1">
      <alignment horizontal="center"/>
    </xf>
    <xf numFmtId="0" fontId="22" fillId="0" borderId="38" xfId="2" applyFont="1" applyFill="1" applyBorder="1" applyAlignment="1">
      <alignment horizontal="center"/>
    </xf>
    <xf numFmtId="0" fontId="23" fillId="0" borderId="30" xfId="3" applyFont="1" applyFill="1" applyBorder="1" applyAlignment="1">
      <alignment horizontal="center"/>
    </xf>
    <xf numFmtId="0" fontId="22" fillId="0" borderId="31" xfId="2" applyFont="1" applyFill="1" applyBorder="1" applyAlignment="1">
      <alignment horizontal="center"/>
    </xf>
    <xf numFmtId="0" fontId="15" fillId="6" borderId="5" xfId="0" applyFont="1" applyFill="1" applyBorder="1" applyAlignment="1" applyProtection="1">
      <alignment textRotation="45" wrapText="1"/>
      <protection locked="0"/>
    </xf>
    <xf numFmtId="0" fontId="3" fillId="6" borderId="5" xfId="0" applyFont="1" applyFill="1" applyBorder="1" applyAlignment="1" applyProtection="1">
      <alignment textRotation="45"/>
      <protection locked="0"/>
    </xf>
    <xf numFmtId="0" fontId="10" fillId="6" borderId="5" xfId="0" applyFont="1" applyFill="1" applyBorder="1" applyAlignment="1" applyProtection="1">
      <alignment textRotation="45"/>
      <protection locked="0"/>
    </xf>
    <xf numFmtId="0" fontId="0" fillId="6" borderId="1" xfId="0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0" fillId="4" borderId="4" xfId="0" applyFill="1" applyBorder="1" applyAlignment="1" applyProtection="1">
      <alignment textRotation="45"/>
      <protection hidden="1"/>
    </xf>
    <xf numFmtId="0" fontId="0" fillId="4" borderId="4" xfId="0" applyFill="1" applyBorder="1" applyProtection="1">
      <protection hidden="1"/>
    </xf>
    <xf numFmtId="0" fontId="0" fillId="3" borderId="3" xfId="0" applyFill="1" applyBorder="1" applyAlignment="1" applyProtection="1">
      <alignment textRotation="45"/>
      <protection locked="0"/>
    </xf>
    <xf numFmtId="0" fontId="1" fillId="0" borderId="0" xfId="0" applyFont="1" applyFill="1" applyBorder="1" applyProtection="1">
      <protection locked="0"/>
    </xf>
    <xf numFmtId="165" fontId="22" fillId="0" borderId="36" xfId="2" applyNumberFormat="1" applyFont="1" applyFill="1" applyBorder="1" applyAlignment="1">
      <alignment horizontal="center"/>
    </xf>
    <xf numFmtId="0" fontId="21" fillId="0" borderId="39" xfId="0" applyFont="1" applyBorder="1" applyAlignment="1">
      <alignment horizontal="center"/>
    </xf>
    <xf numFmtId="164" fontId="21" fillId="0" borderId="0" xfId="0" applyNumberFormat="1" applyFont="1"/>
    <xf numFmtId="164" fontId="21" fillId="6" borderId="18" xfId="0" applyNumberFormat="1" applyFont="1" applyFill="1" applyBorder="1" applyAlignment="1"/>
    <xf numFmtId="0" fontId="34" fillId="0" borderId="4" xfId="0" applyFont="1" applyBorder="1" applyAlignment="1">
      <alignment textRotation="45"/>
    </xf>
    <xf numFmtId="0" fontId="35" fillId="0" borderId="4" xfId="0" applyFont="1" applyBorder="1" applyAlignment="1"/>
    <xf numFmtId="2" fontId="36" fillId="0" borderId="2" xfId="0" applyNumberFormat="1" applyFont="1" applyBorder="1" applyAlignment="1">
      <alignment textRotation="45"/>
    </xf>
    <xf numFmtId="0" fontId="37" fillId="0" borderId="3" xfId="0" applyFont="1" applyFill="1" applyBorder="1" applyAlignment="1" applyProtection="1">
      <alignment textRotation="45"/>
      <protection locked="0"/>
    </xf>
    <xf numFmtId="0" fontId="37" fillId="0" borderId="2" xfId="0" applyFont="1" applyFill="1" applyBorder="1" applyAlignment="1" applyProtection="1">
      <alignment textRotation="45"/>
      <protection locked="0"/>
    </xf>
    <xf numFmtId="0" fontId="36" fillId="0" borderId="2" xfId="0" applyFont="1" applyFill="1" applyBorder="1" applyAlignment="1" applyProtection="1">
      <alignment textRotation="45" wrapText="1"/>
      <protection locked="0"/>
    </xf>
    <xf numFmtId="0" fontId="34" fillId="0" borderId="0" xfId="0" applyFont="1" applyBorder="1" applyAlignment="1">
      <alignment textRotation="45"/>
    </xf>
    <xf numFmtId="0" fontId="38" fillId="0" borderId="0" xfId="0" applyFont="1" applyProtection="1"/>
    <xf numFmtId="0" fontId="34" fillId="0" borderId="0" xfId="0" applyFont="1" applyBorder="1" applyAlignment="1">
      <alignment horizontal="left"/>
    </xf>
    <xf numFmtId="2" fontId="34" fillId="0" borderId="2" xfId="0" applyNumberFormat="1" applyFont="1" applyBorder="1" applyAlignment="1">
      <alignment textRotation="45"/>
    </xf>
    <xf numFmtId="0" fontId="39" fillId="0" borderId="3" xfId="0" applyFont="1" applyFill="1" applyBorder="1" applyAlignment="1" applyProtection="1">
      <alignment textRotation="45"/>
      <protection locked="0"/>
    </xf>
    <xf numFmtId="0" fontId="39" fillId="0" borderId="2" xfId="0" applyFont="1" applyFill="1" applyBorder="1" applyAlignment="1" applyProtection="1">
      <alignment textRotation="45"/>
      <protection locked="0"/>
    </xf>
    <xf numFmtId="0" fontId="36" fillId="0" borderId="3" xfId="0" applyFont="1" applyFill="1" applyBorder="1" applyAlignment="1" applyProtection="1">
      <alignment textRotation="45" wrapText="1"/>
      <protection locked="0"/>
    </xf>
    <xf numFmtId="0" fontId="38" fillId="0" borderId="0" xfId="0" applyFont="1" applyFill="1" applyBorder="1" applyProtection="1"/>
    <xf numFmtId="165" fontId="34" fillId="0" borderId="0" xfId="0" applyNumberFormat="1" applyFont="1" applyBorder="1" applyAlignment="1">
      <alignment horizontal="left"/>
    </xf>
    <xf numFmtId="0" fontId="40" fillId="0" borderId="0" xfId="0" applyFont="1" applyBorder="1" applyAlignment="1"/>
    <xf numFmtId="0" fontId="34" fillId="0" borderId="2" xfId="0" applyFont="1" applyFill="1" applyBorder="1" applyAlignment="1" applyProtection="1">
      <alignment textRotation="45"/>
      <protection locked="0"/>
    </xf>
    <xf numFmtId="0" fontId="34" fillId="0" borderId="2" xfId="0" applyFont="1" applyFill="1" applyBorder="1" applyAlignment="1">
      <alignment textRotation="45"/>
    </xf>
    <xf numFmtId="2" fontId="38" fillId="0" borderId="0" xfId="0" applyNumberFormat="1" applyFont="1"/>
    <xf numFmtId="2" fontId="38" fillId="2" borderId="2" xfId="0" applyNumberFormat="1" applyFont="1" applyFill="1" applyBorder="1" applyAlignment="1"/>
    <xf numFmtId="2" fontId="34" fillId="2" borderId="3" xfId="0" applyNumberFormat="1" applyFont="1" applyFill="1" applyBorder="1"/>
    <xf numFmtId="2" fontId="34" fillId="2" borderId="2" xfId="0" applyNumberFormat="1" applyFont="1" applyFill="1" applyBorder="1"/>
    <xf numFmtId="2" fontId="38" fillId="0" borderId="0" xfId="0" applyNumberFormat="1" applyFont="1" applyBorder="1"/>
    <xf numFmtId="2" fontId="38" fillId="2" borderId="2" xfId="0" applyNumberFormat="1" applyFont="1" applyFill="1" applyBorder="1"/>
    <xf numFmtId="164" fontId="34" fillId="0" borderId="0" xfId="0" applyNumberFormat="1" applyFont="1"/>
    <xf numFmtId="164" fontId="38" fillId="0" borderId="0" xfId="0" applyNumberFormat="1" applyFont="1"/>
    <xf numFmtId="164" fontId="34" fillId="2" borderId="3" xfId="0" applyNumberFormat="1" applyFont="1" applyFill="1" applyBorder="1"/>
    <xf numFmtId="164" fontId="34" fillId="0" borderId="0" xfId="0" applyNumberFormat="1" applyFont="1" applyBorder="1"/>
    <xf numFmtId="2" fontId="34" fillId="0" borderId="0" xfId="0" applyNumberFormat="1" applyFont="1"/>
    <xf numFmtId="2" fontId="34" fillId="2" borderId="2" xfId="0" applyNumberFormat="1" applyFont="1" applyFill="1" applyBorder="1" applyAlignment="1"/>
    <xf numFmtId="2" fontId="34" fillId="0" borderId="0" xfId="0" applyNumberFormat="1" applyFont="1" applyBorder="1"/>
    <xf numFmtId="0" fontId="34" fillId="0" borderId="0" xfId="0" applyFont="1"/>
    <xf numFmtId="0" fontId="38" fillId="0" borderId="0" xfId="0" applyFont="1"/>
    <xf numFmtId="0" fontId="34" fillId="2" borderId="3" xfId="0" applyFont="1" applyFill="1" applyBorder="1"/>
    <xf numFmtId="0" fontId="34" fillId="0" borderId="0" xfId="0" applyFont="1" applyBorder="1"/>
    <xf numFmtId="1" fontId="34" fillId="0" borderId="0" xfId="0" applyNumberFormat="1" applyFont="1"/>
    <xf numFmtId="1" fontId="38" fillId="0" borderId="0" xfId="0" applyNumberFormat="1" applyFont="1"/>
    <xf numFmtId="1" fontId="34" fillId="2" borderId="2" xfId="0" applyNumberFormat="1" applyFont="1" applyFill="1" applyBorder="1" applyAlignment="1"/>
    <xf numFmtId="1" fontId="34" fillId="0" borderId="0" xfId="0" applyNumberFormat="1" applyFont="1" applyBorder="1"/>
    <xf numFmtId="1" fontId="38" fillId="0" borderId="0" xfId="0" applyNumberFormat="1" applyFont="1" applyBorder="1"/>
    <xf numFmtId="1" fontId="34" fillId="2" borderId="3" xfId="0" applyNumberFormat="1" applyFont="1" applyFill="1" applyBorder="1" applyAlignment="1"/>
    <xf numFmtId="1" fontId="34" fillId="0" borderId="0" xfId="0" applyNumberFormat="1" applyFont="1" applyFill="1" applyBorder="1"/>
    <xf numFmtId="1" fontId="38" fillId="0" borderId="0" xfId="0" applyNumberFormat="1" applyFont="1" applyFill="1" applyBorder="1"/>
    <xf numFmtId="1" fontId="34" fillId="0" borderId="0" xfId="0" applyNumberFormat="1" applyFont="1" applyFill="1" applyBorder="1" applyAlignment="1"/>
    <xf numFmtId="2" fontId="34" fillId="0" borderId="0" xfId="0" applyNumberFormat="1" applyFont="1" applyFill="1" applyBorder="1"/>
    <xf numFmtId="0" fontId="40" fillId="0" borderId="0" xfId="0" applyFont="1"/>
    <xf numFmtId="2" fontId="34" fillId="0" borderId="0" xfId="0" applyNumberFormat="1" applyFont="1" applyBorder="1" applyAlignment="1"/>
    <xf numFmtId="164" fontId="34" fillId="0" borderId="0" xfId="0" applyNumberFormat="1" applyFont="1" applyFill="1" applyBorder="1"/>
    <xf numFmtId="0" fontId="38" fillId="0" borderId="0" xfId="0" applyFont="1" applyBorder="1" applyAlignment="1"/>
    <xf numFmtId="1" fontId="38" fillId="2" borderId="2" xfId="0" applyNumberFormat="1" applyFont="1" applyFill="1" applyBorder="1" applyAlignment="1"/>
    <xf numFmtId="0" fontId="34" fillId="0" borderId="0" xfId="0" applyFont="1" applyFill="1" applyBorder="1"/>
    <xf numFmtId="2" fontId="34" fillId="0" borderId="0" xfId="0" applyNumberFormat="1" applyFont="1" applyFill="1" applyBorder="1" applyAlignment="1"/>
    <xf numFmtId="1" fontId="38" fillId="2" borderId="2" xfId="0" applyNumberFormat="1" applyFont="1" applyFill="1" applyBorder="1"/>
    <xf numFmtId="0" fontId="41" fillId="0" borderId="0" xfId="0" applyFont="1" applyFill="1" applyBorder="1"/>
    <xf numFmtId="2" fontId="34" fillId="0" borderId="2" xfId="0" applyNumberFormat="1" applyFont="1" applyBorder="1" applyAlignment="1"/>
    <xf numFmtId="0" fontId="42" fillId="7" borderId="2" xfId="0" applyFont="1" applyFill="1" applyBorder="1" applyAlignment="1" applyProtection="1">
      <alignment horizontal="left"/>
      <protection locked="0"/>
    </xf>
    <xf numFmtId="0" fontId="0" fillId="7" borderId="2" xfId="0" applyFill="1" applyBorder="1" applyProtection="1">
      <protection locked="0"/>
    </xf>
    <xf numFmtId="0" fontId="1" fillId="0" borderId="3" xfId="0" applyFont="1" applyBorder="1" applyAlignment="1" applyProtection="1">
      <alignment textRotation="45"/>
      <protection locked="0"/>
    </xf>
    <xf numFmtId="0" fontId="1" fillId="7" borderId="2" xfId="0" applyFont="1" applyFill="1" applyBorder="1" applyProtection="1">
      <protection locked="0"/>
    </xf>
    <xf numFmtId="165" fontId="1" fillId="7" borderId="2" xfId="0" applyNumberFormat="1" applyFont="1" applyFill="1" applyBorder="1" applyAlignment="1" applyProtection="1">
      <alignment horizontal="left"/>
      <protection locked="0"/>
    </xf>
    <xf numFmtId="0" fontId="39" fillId="0" borderId="0" xfId="0" applyFont="1" applyFill="1" applyBorder="1"/>
    <xf numFmtId="2" fontId="39" fillId="0" borderId="0" xfId="0" applyNumberFormat="1" applyFont="1" applyFill="1" applyBorder="1" applyAlignment="1"/>
    <xf numFmtId="0" fontId="1" fillId="3" borderId="3" xfId="0" applyFont="1" applyFill="1" applyBorder="1" applyAlignment="1" applyProtection="1">
      <alignment textRotation="45"/>
      <protection locked="0"/>
    </xf>
    <xf numFmtId="0" fontId="1" fillId="0" borderId="2" xfId="0" applyFont="1" applyBorder="1" applyAlignment="1" applyProtection="1">
      <alignment textRotation="45"/>
      <protection locked="0"/>
    </xf>
    <xf numFmtId="0" fontId="1" fillId="0" borderId="5" xfId="0" applyFont="1" applyBorder="1" applyAlignment="1" applyProtection="1">
      <alignment textRotation="45"/>
      <protection locked="0"/>
    </xf>
    <xf numFmtId="0" fontId="1" fillId="4" borderId="4" xfId="0" applyFont="1" applyFill="1" applyBorder="1" applyAlignment="1" applyProtection="1">
      <alignment textRotation="45"/>
      <protection hidden="1"/>
    </xf>
    <xf numFmtId="0" fontId="0" fillId="0" borderId="2" xfId="0" applyBorder="1" applyProtection="1">
      <protection locked="0"/>
    </xf>
    <xf numFmtId="0" fontId="0" fillId="3" borderId="0" xfId="0" applyFill="1" applyProtection="1"/>
    <xf numFmtId="0" fontId="0" fillId="3" borderId="4" xfId="0" applyFill="1" applyBorder="1" applyProtection="1"/>
    <xf numFmtId="0" fontId="0" fillId="0" borderId="2" xfId="0" applyFill="1" applyBorder="1" applyProtection="1">
      <protection locked="0"/>
    </xf>
    <xf numFmtId="0" fontId="0" fillId="3" borderId="0" xfId="0" applyFill="1" applyBorder="1" applyProtection="1"/>
    <xf numFmtId="0" fontId="0" fillId="6" borderId="2" xfId="0" applyFill="1" applyBorder="1" applyProtection="1">
      <protection locked="0"/>
    </xf>
    <xf numFmtId="0" fontId="0" fillId="3" borderId="1" xfId="0" applyFill="1" applyBorder="1" applyProtection="1"/>
    <xf numFmtId="0" fontId="1" fillId="0" borderId="0" xfId="0" applyFont="1" applyProtection="1">
      <protection locked="0"/>
    </xf>
    <xf numFmtId="0" fontId="1" fillId="0" borderId="0" xfId="0" applyFont="1"/>
    <xf numFmtId="0" fontId="2" fillId="0" borderId="6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9" fillId="0" borderId="0" xfId="3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_Sheet1" xfId="2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Maximum Depth of Plant Colonization</a:t>
            </a:r>
          </a:p>
        </c:rich>
      </c:tx>
      <c:layout>
        <c:manualLayout>
          <c:xMode val="edge"/>
          <c:yMode val="edge"/>
          <c:x val="0.26227678571428642"/>
          <c:y val="2.6548672566371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79464285714313"/>
          <c:y val="0.14306805267683687"/>
          <c:w val="0.88058035714285599"/>
          <c:h val="0.72271490527474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'MAX DEPTH GRAPH'!$A$2:$A$41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'MAX DEPTH GRAPH'!$B$2:$B$41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07072"/>
        <c:axId val="103508992"/>
      </c:barChart>
      <c:catAx>
        <c:axId val="10350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Bin (feet)</a:t>
                </a:r>
              </a:p>
            </c:rich>
          </c:tx>
          <c:layout>
            <c:manualLayout>
              <c:xMode val="edge"/>
              <c:yMode val="edge"/>
              <c:x val="0.4609375"/>
              <c:y val="0.93067985970780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508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50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Sites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0.45427790552729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507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19</xdr:row>
      <xdr:rowOff>9525</xdr:rowOff>
    </xdr:from>
    <xdr:to>
      <xdr:col>19</xdr:col>
      <xdr:colOff>171450</xdr:colOff>
      <xdr:row>37</xdr:row>
      <xdr:rowOff>104775</xdr:rowOff>
    </xdr:to>
    <xdr:pic>
      <xdr:nvPicPr>
        <xdr:cNvPr id="2" name="Picture 1" descr="Canopied CLP Bed in 3ft of water - East of HWY 13 Bridge Big Roche a Cri 5 25 19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06775" y="3743325"/>
          <a:ext cx="2743200" cy="3657600"/>
        </a:xfrm>
        <a:prstGeom prst="rect">
          <a:avLst/>
        </a:prstGeom>
      </xdr:spPr>
    </xdr:pic>
    <xdr:clientData/>
  </xdr:twoCellAnchor>
  <xdr:twoCellAnchor editAs="oneCell">
    <xdr:from>
      <xdr:col>5</xdr:col>
      <xdr:colOff>4483876</xdr:colOff>
      <xdr:row>18</xdr:row>
      <xdr:rowOff>140475</xdr:rowOff>
    </xdr:from>
    <xdr:to>
      <xdr:col>10</xdr:col>
      <xdr:colOff>340030</xdr:colOff>
      <xdr:row>37</xdr:row>
      <xdr:rowOff>73800</xdr:rowOff>
    </xdr:to>
    <xdr:pic>
      <xdr:nvPicPr>
        <xdr:cNvPr id="3" name="Picture 2" descr="Canopied CLP Bed in 3ft of water - Looking upstream East of HWY 13 Bridge Big Roche a Cri 5 25 19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13551" y="3712350"/>
          <a:ext cx="2742729" cy="36576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1728750</xdr:colOff>
      <xdr:row>18</xdr:row>
      <xdr:rowOff>119025</xdr:rowOff>
    </xdr:from>
    <xdr:to>
      <xdr:col>5</xdr:col>
      <xdr:colOff>4471696</xdr:colOff>
      <xdr:row>37</xdr:row>
      <xdr:rowOff>52350</xdr:rowOff>
    </xdr:to>
    <xdr:pic>
      <xdr:nvPicPr>
        <xdr:cNvPr id="4" name="Picture 3" descr="Canopied CLP in 3ft of water - East of HWY 13 Bridge Big Roche a Cri 5 25 19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558425" y="3690900"/>
          <a:ext cx="2742946" cy="3657600"/>
        </a:xfrm>
        <a:prstGeom prst="rect">
          <a:avLst/>
        </a:prstGeom>
      </xdr:spPr>
    </xdr:pic>
    <xdr:clientData/>
  </xdr:twoCellAnchor>
  <xdr:twoCellAnchor editAs="oneCell">
    <xdr:from>
      <xdr:col>2</xdr:col>
      <xdr:colOff>2326</xdr:colOff>
      <xdr:row>18</xdr:row>
      <xdr:rowOff>116625</xdr:rowOff>
    </xdr:from>
    <xdr:to>
      <xdr:col>5</xdr:col>
      <xdr:colOff>1703608</xdr:colOff>
      <xdr:row>37</xdr:row>
      <xdr:rowOff>49950</xdr:rowOff>
    </xdr:to>
    <xdr:pic>
      <xdr:nvPicPr>
        <xdr:cNvPr id="5" name="Picture 4" descr="Dense CLP growth  - East of HWY 13 Bridge Big Roche a Cri 5 25 19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93776" y="3688500"/>
          <a:ext cx="2739507" cy="365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18975</xdr:rowOff>
    </xdr:from>
    <xdr:to>
      <xdr:col>0</xdr:col>
      <xdr:colOff>2742915</xdr:colOff>
      <xdr:row>37</xdr:row>
      <xdr:rowOff>114225</xdr:rowOff>
    </xdr:to>
    <xdr:pic>
      <xdr:nvPicPr>
        <xdr:cNvPr id="6" name="Picture 5" descr="Typical CLP growth Big Roche a Cri 5 25 19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3752775"/>
          <a:ext cx="2742915" cy="3657600"/>
        </a:xfrm>
        <a:prstGeom prst="rect">
          <a:avLst/>
        </a:prstGeom>
      </xdr:spPr>
    </xdr:pic>
    <xdr:clientData/>
  </xdr:twoCellAnchor>
  <xdr:twoCellAnchor editAs="oneCell">
    <xdr:from>
      <xdr:col>2</xdr:col>
      <xdr:colOff>26101</xdr:colOff>
      <xdr:row>0</xdr:row>
      <xdr:rowOff>0</xdr:rowOff>
    </xdr:from>
    <xdr:to>
      <xdr:col>5</xdr:col>
      <xdr:colOff>1730581</xdr:colOff>
      <xdr:row>17</xdr:row>
      <xdr:rowOff>733425</xdr:rowOff>
    </xdr:to>
    <xdr:pic>
      <xdr:nvPicPr>
        <xdr:cNvPr id="7" name="Picture 6" descr="Water star-grass - minimal growth Big Roche a Cri 5 25 19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817551" y="0"/>
          <a:ext cx="2742705" cy="36576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24</xdr:row>
      <xdr:rowOff>38100</xdr:rowOff>
    </xdr:from>
    <xdr:to>
      <xdr:col>1</xdr:col>
      <xdr:colOff>4919520</xdr:colOff>
      <xdr:row>46</xdr:row>
      <xdr:rowOff>133350</xdr:rowOff>
    </xdr:to>
    <xdr:pic>
      <xdr:nvPicPr>
        <xdr:cNvPr id="8" name="Picture 7" descr="Big Roche a Cri  Zebra Mussel  encrusted lift 5 25 19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76550" y="5229225"/>
          <a:ext cx="4881420" cy="365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9525</xdr:rowOff>
    </xdr:from>
    <xdr:to>
      <xdr:col>17</xdr:col>
      <xdr:colOff>0</xdr:colOff>
      <xdr:row>40</xdr:row>
      <xdr:rowOff>152400</xdr:rowOff>
    </xdr:to>
    <xdr:graphicFrame macro="">
      <xdr:nvGraphicFramePr>
        <xdr:cNvPr id="10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8"/>
  <sheetViews>
    <sheetView zoomScaleNormal="100" workbookViewId="0">
      <pane xSplit="1" ySplit="1" topLeftCell="B447" activePane="bottomRight" state="frozen"/>
      <selection pane="topRight" activeCell="K1" sqref="K1"/>
      <selection pane="bottomLeft" activeCell="A2" sqref="A2"/>
      <selection pane="bottomRight" activeCell="B459" sqref="B459"/>
    </sheetView>
  </sheetViews>
  <sheetFormatPr defaultColWidth="5.7109375" defaultRowHeight="12.75" x14ac:dyDescent="0.2"/>
  <cols>
    <col min="1" max="1" width="5" style="26" bestFit="1" customWidth="1"/>
    <col min="2" max="2" width="11" style="10" customWidth="1"/>
    <col min="3" max="3" width="13.28515625" style="10" customWidth="1"/>
    <col min="4" max="5" width="5.7109375" style="10" customWidth="1"/>
    <col min="6" max="7" width="6.7109375" style="10" customWidth="1"/>
    <col min="8" max="16384" width="5.7109375" style="10"/>
  </cols>
  <sheetData>
    <row r="1" spans="1:7" s="9" customFormat="1" ht="190.15" customHeight="1" x14ac:dyDescent="0.2">
      <c r="A1" s="183" t="s">
        <v>577</v>
      </c>
      <c r="B1" s="178" t="s">
        <v>578</v>
      </c>
      <c r="C1" s="184" t="s">
        <v>579</v>
      </c>
      <c r="D1" s="185" t="s">
        <v>580</v>
      </c>
      <c r="E1" s="184" t="s">
        <v>581</v>
      </c>
      <c r="F1" s="22" t="s">
        <v>621</v>
      </c>
      <c r="G1" s="22" t="s">
        <v>622</v>
      </c>
    </row>
    <row r="2" spans="1:7" x14ac:dyDescent="0.2">
      <c r="A2" s="25">
        <v>1</v>
      </c>
      <c r="B2">
        <v>44.056113029999999</v>
      </c>
      <c r="C2">
        <v>-89.833439389999995</v>
      </c>
      <c r="D2" s="10">
        <v>4.5</v>
      </c>
      <c r="E2" s="10" t="s">
        <v>565</v>
      </c>
      <c r="F2" s="16">
        <v>0</v>
      </c>
      <c r="G2" s="16">
        <v>0</v>
      </c>
    </row>
    <row r="3" spans="1:7" x14ac:dyDescent="0.2">
      <c r="A3" s="25">
        <v>2</v>
      </c>
      <c r="B3">
        <v>44.055716879999999</v>
      </c>
      <c r="C3">
        <v>-89.833440499999995</v>
      </c>
      <c r="D3" s="10">
        <v>15.5</v>
      </c>
      <c r="E3" s="10" t="s">
        <v>565</v>
      </c>
      <c r="F3" s="16">
        <v>0</v>
      </c>
      <c r="G3" s="16">
        <v>0</v>
      </c>
    </row>
    <row r="4" spans="1:7" x14ac:dyDescent="0.2">
      <c r="A4" s="25">
        <v>3</v>
      </c>
      <c r="B4">
        <v>44.055320729999998</v>
      </c>
      <c r="C4">
        <v>-89.833441609999994</v>
      </c>
      <c r="D4" s="10">
        <v>10</v>
      </c>
      <c r="E4" s="10" t="s">
        <v>565</v>
      </c>
      <c r="F4" s="16">
        <v>0</v>
      </c>
      <c r="G4" s="16">
        <v>0</v>
      </c>
    </row>
    <row r="5" spans="1:7" x14ac:dyDescent="0.2">
      <c r="A5" s="25">
        <v>4</v>
      </c>
      <c r="B5">
        <v>44.054924579999998</v>
      </c>
      <c r="C5">
        <v>-89.833442730000002</v>
      </c>
      <c r="D5" s="10">
        <v>5</v>
      </c>
      <c r="E5" s="10" t="s">
        <v>564</v>
      </c>
      <c r="F5" s="16">
        <v>0</v>
      </c>
      <c r="G5" s="16">
        <v>0</v>
      </c>
    </row>
    <row r="6" spans="1:7" x14ac:dyDescent="0.2">
      <c r="A6" s="25">
        <v>5</v>
      </c>
      <c r="B6">
        <v>44.056112229999997</v>
      </c>
      <c r="C6">
        <v>-89.832890070000005</v>
      </c>
      <c r="D6" s="10">
        <v>11</v>
      </c>
      <c r="E6" s="194" t="s">
        <v>565</v>
      </c>
      <c r="F6" s="16">
        <v>0</v>
      </c>
      <c r="G6" s="16">
        <v>0</v>
      </c>
    </row>
    <row r="7" spans="1:7" x14ac:dyDescent="0.2">
      <c r="A7" s="25">
        <v>6</v>
      </c>
      <c r="B7">
        <v>44.055716080000003</v>
      </c>
      <c r="C7">
        <v>-89.832891189999998</v>
      </c>
      <c r="D7" s="10">
        <v>16.5</v>
      </c>
      <c r="E7" s="194" t="s">
        <v>565</v>
      </c>
      <c r="F7" s="16">
        <v>0</v>
      </c>
      <c r="G7" s="16">
        <v>0</v>
      </c>
    </row>
    <row r="8" spans="1:7" x14ac:dyDescent="0.2">
      <c r="A8" s="25">
        <v>7</v>
      </c>
      <c r="B8">
        <v>44.055319930000003</v>
      </c>
      <c r="C8">
        <v>-89.832892299999997</v>
      </c>
      <c r="D8" s="10">
        <v>19.5</v>
      </c>
      <c r="E8" s="194" t="s">
        <v>565</v>
      </c>
      <c r="F8" s="16">
        <v>0</v>
      </c>
      <c r="G8" s="16">
        <v>0</v>
      </c>
    </row>
    <row r="9" spans="1:7" x14ac:dyDescent="0.2">
      <c r="A9" s="25">
        <v>8</v>
      </c>
      <c r="B9">
        <v>44.054923780000003</v>
      </c>
      <c r="C9">
        <v>-89.832893409999997</v>
      </c>
      <c r="D9" s="10">
        <v>15.5</v>
      </c>
      <c r="E9" s="194" t="s">
        <v>567</v>
      </c>
      <c r="F9" s="16">
        <v>0</v>
      </c>
      <c r="G9" s="16">
        <v>0</v>
      </c>
    </row>
    <row r="10" spans="1:7" x14ac:dyDescent="0.2">
      <c r="A10" s="25">
        <v>9</v>
      </c>
      <c r="B10">
        <v>44.054527630000003</v>
      </c>
      <c r="C10">
        <v>-89.832894530000004</v>
      </c>
      <c r="D10" s="10">
        <v>5.5</v>
      </c>
      <c r="E10" s="194" t="s">
        <v>565</v>
      </c>
      <c r="F10" s="16">
        <v>0</v>
      </c>
      <c r="G10" s="16">
        <v>0</v>
      </c>
    </row>
    <row r="11" spans="1:7" x14ac:dyDescent="0.2">
      <c r="A11" s="25">
        <v>10</v>
      </c>
      <c r="B11">
        <v>44.056111420000001</v>
      </c>
      <c r="C11">
        <v>-89.83234075</v>
      </c>
      <c r="D11" s="10">
        <v>13</v>
      </c>
      <c r="E11" s="194" t="s">
        <v>565</v>
      </c>
      <c r="F11" s="16">
        <v>0</v>
      </c>
      <c r="G11" s="16">
        <v>0</v>
      </c>
    </row>
    <row r="12" spans="1:7" x14ac:dyDescent="0.2">
      <c r="A12" s="25">
        <v>11</v>
      </c>
      <c r="B12">
        <v>44.05571527</v>
      </c>
      <c r="C12">
        <v>-89.832341869999993</v>
      </c>
      <c r="D12" s="10">
        <v>15</v>
      </c>
      <c r="E12" s="194" t="s">
        <v>565</v>
      </c>
      <c r="F12" s="16">
        <v>0</v>
      </c>
      <c r="G12" s="16">
        <v>0</v>
      </c>
    </row>
    <row r="13" spans="1:7" x14ac:dyDescent="0.2">
      <c r="A13" s="25">
        <v>12</v>
      </c>
      <c r="B13">
        <v>44.055319130000001</v>
      </c>
      <c r="C13">
        <v>-89.832342990000001</v>
      </c>
      <c r="D13" s="10">
        <v>15.5</v>
      </c>
      <c r="E13" s="194" t="s">
        <v>565</v>
      </c>
      <c r="F13" s="16">
        <v>0</v>
      </c>
      <c r="G13" s="16">
        <v>0</v>
      </c>
    </row>
    <row r="14" spans="1:7" x14ac:dyDescent="0.2">
      <c r="A14" s="25">
        <v>13</v>
      </c>
      <c r="B14">
        <v>44.054922980000001</v>
      </c>
      <c r="C14">
        <v>-89.8323441</v>
      </c>
      <c r="D14" s="10">
        <v>14.5</v>
      </c>
      <c r="E14" s="194" t="s">
        <v>565</v>
      </c>
      <c r="F14" s="16">
        <v>0</v>
      </c>
      <c r="G14" s="16">
        <v>0</v>
      </c>
    </row>
    <row r="15" spans="1:7" x14ac:dyDescent="0.2">
      <c r="A15" s="25">
        <v>14</v>
      </c>
      <c r="B15">
        <v>44.05452683</v>
      </c>
      <c r="C15">
        <v>-89.832345219999993</v>
      </c>
      <c r="D15" s="10">
        <v>13.5</v>
      </c>
      <c r="E15" s="194" t="s">
        <v>565</v>
      </c>
      <c r="F15" s="16">
        <v>0</v>
      </c>
      <c r="G15" s="16">
        <v>0</v>
      </c>
    </row>
    <row r="16" spans="1:7" x14ac:dyDescent="0.2">
      <c r="A16" s="25">
        <v>15</v>
      </c>
      <c r="B16">
        <v>44.05413068</v>
      </c>
      <c r="C16">
        <v>-89.832346340000001</v>
      </c>
      <c r="D16" s="10">
        <v>15</v>
      </c>
      <c r="E16" s="194" t="s">
        <v>567</v>
      </c>
      <c r="F16" s="16">
        <v>0</v>
      </c>
      <c r="G16" s="16">
        <v>0</v>
      </c>
    </row>
    <row r="17" spans="1:7" x14ac:dyDescent="0.2">
      <c r="A17" s="25">
        <v>16</v>
      </c>
      <c r="B17">
        <v>44.05373453</v>
      </c>
      <c r="C17">
        <v>-89.832347459999994</v>
      </c>
      <c r="D17" s="10">
        <v>8.5</v>
      </c>
      <c r="E17" s="194" t="s">
        <v>565</v>
      </c>
      <c r="F17" s="16">
        <v>0</v>
      </c>
      <c r="G17" s="16">
        <v>0</v>
      </c>
    </row>
    <row r="18" spans="1:7" x14ac:dyDescent="0.2">
      <c r="A18" s="25">
        <v>17</v>
      </c>
      <c r="B18">
        <v>44.056110619999998</v>
      </c>
      <c r="C18">
        <v>-89.831791429999996</v>
      </c>
      <c r="D18" s="10">
        <v>11.5</v>
      </c>
      <c r="E18" s="194" t="s">
        <v>565</v>
      </c>
      <c r="F18" s="16">
        <v>0</v>
      </c>
      <c r="G18" s="16">
        <v>0</v>
      </c>
    </row>
    <row r="19" spans="1:7" x14ac:dyDescent="0.2">
      <c r="A19" s="25">
        <v>18</v>
      </c>
      <c r="B19">
        <v>44.055714469999998</v>
      </c>
      <c r="C19">
        <v>-89.831792550000003</v>
      </c>
      <c r="D19" s="10">
        <v>16</v>
      </c>
      <c r="E19" s="194" t="s">
        <v>565</v>
      </c>
      <c r="F19" s="16">
        <v>0</v>
      </c>
      <c r="G19" s="16">
        <v>0</v>
      </c>
    </row>
    <row r="20" spans="1:7" x14ac:dyDescent="0.2">
      <c r="A20" s="25">
        <v>19</v>
      </c>
      <c r="B20">
        <v>44.055318319999998</v>
      </c>
      <c r="C20">
        <v>-89.831793669999996</v>
      </c>
      <c r="D20" s="10">
        <v>14.5</v>
      </c>
      <c r="E20" s="194" t="s">
        <v>565</v>
      </c>
      <c r="F20" s="16">
        <v>0</v>
      </c>
      <c r="G20" s="16">
        <v>0</v>
      </c>
    </row>
    <row r="21" spans="1:7" x14ac:dyDescent="0.2">
      <c r="A21" s="25">
        <v>20</v>
      </c>
      <c r="B21">
        <v>44.054922169999998</v>
      </c>
      <c r="C21">
        <v>-89.831794790000004</v>
      </c>
      <c r="D21" s="10">
        <v>16.5</v>
      </c>
      <c r="E21" s="194" t="s">
        <v>565</v>
      </c>
      <c r="F21" s="16">
        <v>0</v>
      </c>
      <c r="G21" s="16">
        <v>0</v>
      </c>
    </row>
    <row r="22" spans="1:7" x14ac:dyDescent="0.2">
      <c r="A22" s="25">
        <v>21</v>
      </c>
      <c r="B22">
        <v>44.054526019999997</v>
      </c>
      <c r="C22">
        <v>-89.831795920000005</v>
      </c>
      <c r="D22" s="10">
        <v>15</v>
      </c>
      <c r="E22" s="194" t="s">
        <v>565</v>
      </c>
      <c r="F22" s="16">
        <v>0</v>
      </c>
      <c r="G22" s="16">
        <v>0</v>
      </c>
    </row>
    <row r="23" spans="1:7" x14ac:dyDescent="0.2">
      <c r="A23" s="25">
        <v>22</v>
      </c>
      <c r="B23">
        <v>44.054129869999997</v>
      </c>
      <c r="C23">
        <v>-89.831797039999998</v>
      </c>
      <c r="D23" s="10">
        <v>14.5</v>
      </c>
      <c r="E23" s="194" t="s">
        <v>565</v>
      </c>
      <c r="F23" s="16">
        <v>0</v>
      </c>
      <c r="G23" s="16">
        <v>0</v>
      </c>
    </row>
    <row r="24" spans="1:7" x14ac:dyDescent="0.2">
      <c r="A24" s="25">
        <v>23</v>
      </c>
      <c r="B24">
        <v>44.053733719999997</v>
      </c>
      <c r="C24">
        <v>-89.831798160000005</v>
      </c>
      <c r="D24" s="10">
        <v>15.5</v>
      </c>
      <c r="E24" s="194" t="s">
        <v>565</v>
      </c>
      <c r="F24" s="16">
        <v>0</v>
      </c>
      <c r="G24" s="16">
        <v>0</v>
      </c>
    </row>
    <row r="25" spans="1:7" x14ac:dyDescent="0.2">
      <c r="A25" s="25">
        <v>24</v>
      </c>
      <c r="B25">
        <v>44.053337569999997</v>
      </c>
      <c r="C25">
        <v>-89.831799279999998</v>
      </c>
      <c r="D25" s="10">
        <v>8.5</v>
      </c>
      <c r="E25" s="194" t="s">
        <v>565</v>
      </c>
      <c r="F25" s="16">
        <v>0</v>
      </c>
      <c r="G25" s="16">
        <v>0</v>
      </c>
    </row>
    <row r="26" spans="1:7" x14ac:dyDescent="0.2">
      <c r="A26" s="25">
        <v>25</v>
      </c>
      <c r="B26">
        <v>44.055713660000002</v>
      </c>
      <c r="C26">
        <v>-89.831243229999998</v>
      </c>
      <c r="D26" s="10">
        <v>7</v>
      </c>
      <c r="E26" s="194" t="s">
        <v>565</v>
      </c>
      <c r="F26" s="16">
        <v>0</v>
      </c>
      <c r="G26" s="16">
        <v>0</v>
      </c>
    </row>
    <row r="27" spans="1:7" x14ac:dyDescent="0.2">
      <c r="A27" s="25">
        <v>26</v>
      </c>
      <c r="B27">
        <v>44.055317510000002</v>
      </c>
      <c r="C27">
        <v>-89.831244359999999</v>
      </c>
      <c r="D27" s="10">
        <v>15</v>
      </c>
      <c r="E27" s="194" t="s">
        <v>565</v>
      </c>
      <c r="F27" s="16">
        <v>0</v>
      </c>
      <c r="G27" s="16">
        <v>0</v>
      </c>
    </row>
    <row r="28" spans="1:7" x14ac:dyDescent="0.2">
      <c r="A28" s="25">
        <v>27</v>
      </c>
      <c r="B28">
        <v>44.054921360000002</v>
      </c>
      <c r="C28">
        <v>-89.831245480000007</v>
      </c>
      <c r="D28" s="10">
        <v>15.5</v>
      </c>
      <c r="E28" s="194" t="s">
        <v>565</v>
      </c>
      <c r="F28" s="16">
        <v>0</v>
      </c>
      <c r="G28" s="16">
        <v>0</v>
      </c>
    </row>
    <row r="29" spans="1:7" x14ac:dyDescent="0.2">
      <c r="A29" s="25">
        <v>28</v>
      </c>
      <c r="B29">
        <v>44.054525210000001</v>
      </c>
      <c r="C29">
        <v>-89.831246609999994</v>
      </c>
      <c r="D29" s="10">
        <v>15.5</v>
      </c>
      <c r="E29" s="194" t="s">
        <v>565</v>
      </c>
      <c r="F29" s="16">
        <v>0</v>
      </c>
      <c r="G29" s="16">
        <v>0</v>
      </c>
    </row>
    <row r="30" spans="1:7" x14ac:dyDescent="0.2">
      <c r="A30" s="25">
        <v>29</v>
      </c>
      <c r="B30">
        <v>44.054129060000001</v>
      </c>
      <c r="C30">
        <v>-89.831247730000001</v>
      </c>
      <c r="D30" s="10">
        <v>14</v>
      </c>
      <c r="E30" s="194" t="s">
        <v>565</v>
      </c>
      <c r="F30" s="16">
        <v>0</v>
      </c>
      <c r="G30" s="16">
        <v>0</v>
      </c>
    </row>
    <row r="31" spans="1:7" x14ac:dyDescent="0.2">
      <c r="A31" s="25">
        <v>30</v>
      </c>
      <c r="B31">
        <v>44.053732910000001</v>
      </c>
      <c r="C31">
        <v>-89.831248860000002</v>
      </c>
      <c r="D31" s="10">
        <v>15</v>
      </c>
      <c r="E31" s="194" t="s">
        <v>565</v>
      </c>
      <c r="F31" s="16">
        <v>0</v>
      </c>
      <c r="G31" s="16">
        <v>0</v>
      </c>
    </row>
    <row r="32" spans="1:7" x14ac:dyDescent="0.2">
      <c r="A32" s="25">
        <v>31</v>
      </c>
      <c r="B32">
        <v>44.055712839999998</v>
      </c>
      <c r="C32">
        <v>-89.830693920000002</v>
      </c>
      <c r="D32" s="10">
        <v>2.5</v>
      </c>
      <c r="E32" s="194" t="s">
        <v>565</v>
      </c>
      <c r="F32" s="16">
        <v>0</v>
      </c>
      <c r="G32" s="16">
        <v>0</v>
      </c>
    </row>
    <row r="33" spans="1:7" x14ac:dyDescent="0.2">
      <c r="A33" s="25">
        <v>32</v>
      </c>
      <c r="B33">
        <v>44.055316699999999</v>
      </c>
      <c r="C33">
        <v>-89.830695050000003</v>
      </c>
      <c r="D33" s="10">
        <v>14</v>
      </c>
      <c r="E33" s="194" t="s">
        <v>565</v>
      </c>
      <c r="F33" s="16">
        <v>0</v>
      </c>
      <c r="G33" s="16">
        <v>0</v>
      </c>
    </row>
    <row r="34" spans="1:7" x14ac:dyDescent="0.2">
      <c r="A34" s="25">
        <v>33</v>
      </c>
      <c r="B34">
        <v>44.054920549999999</v>
      </c>
      <c r="C34">
        <v>-89.830696169999996</v>
      </c>
      <c r="D34" s="10">
        <v>14</v>
      </c>
      <c r="E34" s="194" t="s">
        <v>565</v>
      </c>
      <c r="F34" s="16">
        <v>0</v>
      </c>
      <c r="G34" s="16">
        <v>0</v>
      </c>
    </row>
    <row r="35" spans="1:7" x14ac:dyDescent="0.2">
      <c r="A35" s="25">
        <v>34</v>
      </c>
      <c r="B35">
        <v>44.054524399999998</v>
      </c>
      <c r="C35">
        <v>-89.830697299999997</v>
      </c>
      <c r="D35" s="10">
        <v>14.5</v>
      </c>
      <c r="E35" s="194" t="s">
        <v>565</v>
      </c>
      <c r="F35" s="16">
        <v>0</v>
      </c>
      <c r="G35" s="16">
        <v>0</v>
      </c>
    </row>
    <row r="36" spans="1:7" x14ac:dyDescent="0.2">
      <c r="A36" s="25">
        <v>35</v>
      </c>
      <c r="B36">
        <v>44.054128249999998</v>
      </c>
      <c r="C36">
        <v>-89.830698429999998</v>
      </c>
      <c r="D36" s="10">
        <v>14.5</v>
      </c>
      <c r="E36" s="194" t="s">
        <v>565</v>
      </c>
      <c r="F36" s="16">
        <v>0</v>
      </c>
      <c r="G36" s="16">
        <v>0</v>
      </c>
    </row>
    <row r="37" spans="1:7" x14ac:dyDescent="0.2">
      <c r="A37" s="25">
        <v>36</v>
      </c>
      <c r="B37">
        <v>44.053732099999998</v>
      </c>
      <c r="C37">
        <v>-89.830699559999999</v>
      </c>
      <c r="D37" s="10">
        <v>12</v>
      </c>
      <c r="E37" s="194" t="s">
        <v>565</v>
      </c>
      <c r="F37" s="16">
        <v>0</v>
      </c>
      <c r="G37" s="16">
        <v>0</v>
      </c>
    </row>
    <row r="38" spans="1:7" x14ac:dyDescent="0.2">
      <c r="A38" s="25">
        <v>37</v>
      </c>
      <c r="B38">
        <v>44.055712030000002</v>
      </c>
      <c r="C38">
        <v>-89.830144599999997</v>
      </c>
      <c r="D38" s="10">
        <v>10</v>
      </c>
      <c r="E38" s="194" t="s">
        <v>565</v>
      </c>
      <c r="F38" s="16">
        <v>0</v>
      </c>
      <c r="G38" s="16">
        <v>0</v>
      </c>
    </row>
    <row r="39" spans="1:7" x14ac:dyDescent="0.2">
      <c r="A39" s="25">
        <v>38</v>
      </c>
      <c r="B39">
        <v>44.055315880000002</v>
      </c>
      <c r="C39">
        <v>-89.830145729999998</v>
      </c>
      <c r="D39" s="10">
        <v>14.5</v>
      </c>
      <c r="E39" s="194" t="s">
        <v>565</v>
      </c>
      <c r="F39" s="16">
        <v>0</v>
      </c>
      <c r="G39" s="16">
        <v>0</v>
      </c>
    </row>
    <row r="40" spans="1:7" x14ac:dyDescent="0.2">
      <c r="A40" s="25">
        <v>39</v>
      </c>
      <c r="B40">
        <v>44.054919730000002</v>
      </c>
      <c r="C40">
        <v>-89.830146859999999</v>
      </c>
      <c r="D40" s="10">
        <v>15</v>
      </c>
      <c r="E40" s="194" t="s">
        <v>565</v>
      </c>
      <c r="F40" s="16">
        <v>0</v>
      </c>
      <c r="G40" s="16">
        <v>0</v>
      </c>
    </row>
    <row r="41" spans="1:7" x14ac:dyDescent="0.2">
      <c r="A41" s="25">
        <v>40</v>
      </c>
      <c r="B41">
        <v>44.054523580000001</v>
      </c>
      <c r="C41">
        <v>-89.830147999999994</v>
      </c>
      <c r="D41" s="10">
        <v>13.5</v>
      </c>
      <c r="E41" s="194" t="s">
        <v>565</v>
      </c>
      <c r="F41" s="16">
        <v>0</v>
      </c>
      <c r="G41" s="16">
        <v>0</v>
      </c>
    </row>
    <row r="42" spans="1:7" x14ac:dyDescent="0.2">
      <c r="A42" s="25">
        <v>41</v>
      </c>
      <c r="B42">
        <v>44.054127430000001</v>
      </c>
      <c r="C42">
        <v>-89.830149129999995</v>
      </c>
      <c r="D42" s="10">
        <v>14.5</v>
      </c>
      <c r="E42" s="194" t="s">
        <v>565</v>
      </c>
      <c r="F42" s="16">
        <v>0</v>
      </c>
      <c r="G42" s="16">
        <v>0</v>
      </c>
    </row>
    <row r="43" spans="1:7" x14ac:dyDescent="0.2">
      <c r="A43" s="25">
        <v>42</v>
      </c>
      <c r="B43">
        <v>44.053731280000001</v>
      </c>
      <c r="C43">
        <v>-89.830150259999996</v>
      </c>
      <c r="D43" s="10">
        <v>13.5</v>
      </c>
      <c r="E43" s="194" t="s">
        <v>567</v>
      </c>
      <c r="F43" s="16">
        <v>0</v>
      </c>
      <c r="G43" s="16">
        <v>0</v>
      </c>
    </row>
    <row r="44" spans="1:7" x14ac:dyDescent="0.2">
      <c r="A44" s="25">
        <v>43</v>
      </c>
      <c r="B44">
        <v>44.056107359999999</v>
      </c>
      <c r="C44">
        <v>-89.829594150000005</v>
      </c>
      <c r="D44" s="10">
        <v>13</v>
      </c>
      <c r="E44" s="194" t="s">
        <v>565</v>
      </c>
      <c r="F44" s="16">
        <v>0</v>
      </c>
      <c r="G44" s="16">
        <v>0</v>
      </c>
    </row>
    <row r="45" spans="1:7" x14ac:dyDescent="0.2">
      <c r="A45" s="25">
        <v>44</v>
      </c>
      <c r="B45">
        <v>44.055711209999998</v>
      </c>
      <c r="C45">
        <v>-89.829595280000007</v>
      </c>
      <c r="D45" s="10">
        <v>14.5</v>
      </c>
      <c r="E45" s="194" t="s">
        <v>565</v>
      </c>
      <c r="F45" s="16">
        <v>0</v>
      </c>
      <c r="G45" s="16">
        <v>0</v>
      </c>
    </row>
    <row r="46" spans="1:7" x14ac:dyDescent="0.2">
      <c r="A46" s="25">
        <v>45</v>
      </c>
      <c r="B46">
        <v>44.055315059999998</v>
      </c>
      <c r="C46">
        <v>-89.829596420000001</v>
      </c>
      <c r="D46" s="10">
        <v>14.5</v>
      </c>
      <c r="E46" s="194" t="s">
        <v>565</v>
      </c>
      <c r="F46" s="16">
        <v>0</v>
      </c>
      <c r="G46" s="16">
        <v>0</v>
      </c>
    </row>
    <row r="47" spans="1:7" x14ac:dyDescent="0.2">
      <c r="A47" s="25">
        <v>46</v>
      </c>
      <c r="B47">
        <v>44.054918909999998</v>
      </c>
      <c r="C47">
        <v>-89.829597550000003</v>
      </c>
      <c r="D47" s="10">
        <v>15</v>
      </c>
      <c r="E47" s="194" t="s">
        <v>565</v>
      </c>
      <c r="F47" s="16">
        <v>0</v>
      </c>
      <c r="G47" s="16">
        <v>0</v>
      </c>
    </row>
    <row r="48" spans="1:7" x14ac:dyDescent="0.2">
      <c r="A48" s="25">
        <v>47</v>
      </c>
      <c r="B48">
        <v>44.054522759999998</v>
      </c>
      <c r="C48">
        <v>-89.829598689999997</v>
      </c>
      <c r="D48" s="10">
        <v>15.5</v>
      </c>
      <c r="E48" s="194" t="s">
        <v>565</v>
      </c>
      <c r="F48" s="16">
        <v>0</v>
      </c>
      <c r="G48" s="16">
        <v>0</v>
      </c>
    </row>
    <row r="49" spans="1:7" x14ac:dyDescent="0.2">
      <c r="A49" s="25">
        <v>48</v>
      </c>
      <c r="B49">
        <v>44.054126619999998</v>
      </c>
      <c r="C49">
        <v>-89.829599830000006</v>
      </c>
      <c r="D49" s="10">
        <v>15.5</v>
      </c>
      <c r="E49" s="194" t="s">
        <v>567</v>
      </c>
      <c r="F49" s="16">
        <v>0</v>
      </c>
      <c r="G49" s="16">
        <v>0</v>
      </c>
    </row>
    <row r="50" spans="1:7" x14ac:dyDescent="0.2">
      <c r="A50" s="25">
        <v>49</v>
      </c>
      <c r="B50">
        <v>44.053730469999998</v>
      </c>
      <c r="C50">
        <v>-89.829600959999993</v>
      </c>
      <c r="D50" s="10">
        <v>12</v>
      </c>
      <c r="E50" s="194" t="s">
        <v>567</v>
      </c>
      <c r="F50" s="16">
        <v>0</v>
      </c>
      <c r="G50" s="16">
        <v>0</v>
      </c>
    </row>
    <row r="51" spans="1:7" x14ac:dyDescent="0.2">
      <c r="A51" s="25">
        <v>50</v>
      </c>
      <c r="B51">
        <v>44.053334319999998</v>
      </c>
      <c r="C51">
        <v>-89.829602100000002</v>
      </c>
      <c r="D51" s="10">
        <v>12</v>
      </c>
      <c r="E51" s="194" t="s">
        <v>567</v>
      </c>
      <c r="F51" s="16">
        <v>0</v>
      </c>
      <c r="G51" s="16">
        <v>0</v>
      </c>
    </row>
    <row r="52" spans="1:7" x14ac:dyDescent="0.2">
      <c r="A52" s="25">
        <v>51</v>
      </c>
      <c r="B52">
        <v>44.056106540000002</v>
      </c>
      <c r="C52">
        <v>-89.829044819999993</v>
      </c>
      <c r="D52" s="10">
        <v>10.5</v>
      </c>
      <c r="E52" s="194" t="s">
        <v>565</v>
      </c>
      <c r="F52" s="16">
        <v>0</v>
      </c>
      <c r="G52" s="16">
        <v>0</v>
      </c>
    </row>
    <row r="53" spans="1:7" x14ac:dyDescent="0.2">
      <c r="A53" s="25">
        <v>52</v>
      </c>
      <c r="B53">
        <v>44.055710390000002</v>
      </c>
      <c r="C53">
        <v>-89.829045960000002</v>
      </c>
      <c r="D53" s="10">
        <v>13.5</v>
      </c>
      <c r="E53" s="194" t="s">
        <v>565</v>
      </c>
      <c r="F53" s="16">
        <v>0</v>
      </c>
      <c r="G53" s="16">
        <v>0</v>
      </c>
    </row>
    <row r="54" spans="1:7" x14ac:dyDescent="0.2">
      <c r="A54" s="25">
        <v>53</v>
      </c>
      <c r="B54">
        <v>44.055314240000001</v>
      </c>
      <c r="C54">
        <v>-89.829047099999997</v>
      </c>
      <c r="D54" s="10">
        <v>16.5</v>
      </c>
      <c r="E54" s="194" t="s">
        <v>565</v>
      </c>
      <c r="F54" s="16">
        <v>0</v>
      </c>
      <c r="G54" s="16">
        <v>0</v>
      </c>
    </row>
    <row r="55" spans="1:7" x14ac:dyDescent="0.2">
      <c r="A55" s="25">
        <v>54</v>
      </c>
      <c r="B55">
        <v>44.054918090000001</v>
      </c>
      <c r="C55">
        <v>-89.829048240000006</v>
      </c>
      <c r="D55" s="10">
        <v>15</v>
      </c>
      <c r="E55" s="194" t="s">
        <v>567</v>
      </c>
      <c r="F55" s="16">
        <v>0</v>
      </c>
      <c r="G55" s="16">
        <v>0</v>
      </c>
    </row>
    <row r="56" spans="1:7" x14ac:dyDescent="0.2">
      <c r="A56" s="25">
        <v>55</v>
      </c>
      <c r="B56">
        <v>44.054521940000001</v>
      </c>
      <c r="C56">
        <v>-89.829049380000001</v>
      </c>
      <c r="D56" s="10">
        <v>14.5</v>
      </c>
      <c r="E56" s="194" t="s">
        <v>567</v>
      </c>
      <c r="F56" s="16">
        <v>0</v>
      </c>
      <c r="G56" s="16">
        <v>0</v>
      </c>
    </row>
    <row r="57" spans="1:7" x14ac:dyDescent="0.2">
      <c r="A57" s="25">
        <v>56</v>
      </c>
      <c r="B57">
        <v>44.054125790000001</v>
      </c>
      <c r="C57">
        <v>-89.829050519999996</v>
      </c>
      <c r="D57" s="10">
        <v>10</v>
      </c>
      <c r="E57" s="194" t="s">
        <v>565</v>
      </c>
      <c r="F57" s="16">
        <v>0</v>
      </c>
      <c r="G57" s="16">
        <v>0</v>
      </c>
    </row>
    <row r="58" spans="1:7" x14ac:dyDescent="0.2">
      <c r="A58" s="25">
        <v>57</v>
      </c>
      <c r="B58">
        <v>44.053729650000001</v>
      </c>
      <c r="C58">
        <v>-89.829051660000005</v>
      </c>
      <c r="D58" s="10">
        <v>13</v>
      </c>
      <c r="E58" s="194" t="s">
        <v>565</v>
      </c>
      <c r="F58" s="16">
        <v>0</v>
      </c>
      <c r="G58" s="16">
        <v>0</v>
      </c>
    </row>
    <row r="59" spans="1:7" x14ac:dyDescent="0.2">
      <c r="A59" s="25">
        <v>58</v>
      </c>
      <c r="B59">
        <v>44.053333500000001</v>
      </c>
      <c r="C59">
        <v>-89.829052799999999</v>
      </c>
      <c r="D59" s="10">
        <v>11.5</v>
      </c>
      <c r="E59" s="194" t="s">
        <v>565</v>
      </c>
      <c r="F59" s="16">
        <v>0</v>
      </c>
      <c r="G59" s="16">
        <v>0</v>
      </c>
    </row>
    <row r="60" spans="1:7" x14ac:dyDescent="0.2">
      <c r="A60" s="25">
        <v>59</v>
      </c>
      <c r="B60">
        <v>44.056105719999998</v>
      </c>
      <c r="C60">
        <v>-89.828495500000002</v>
      </c>
      <c r="D60" s="10">
        <v>16</v>
      </c>
      <c r="E60" s="194" t="s">
        <v>565</v>
      </c>
      <c r="F60" s="16">
        <v>0</v>
      </c>
      <c r="G60" s="16">
        <v>0</v>
      </c>
    </row>
    <row r="61" spans="1:7" x14ac:dyDescent="0.2">
      <c r="A61" s="25">
        <v>60</v>
      </c>
      <c r="B61">
        <v>44.055709569999998</v>
      </c>
      <c r="C61">
        <v>-89.828496650000005</v>
      </c>
      <c r="D61" s="10">
        <v>13</v>
      </c>
      <c r="E61" s="194" t="s">
        <v>565</v>
      </c>
      <c r="F61" s="16">
        <v>0</v>
      </c>
      <c r="G61" s="16">
        <v>0</v>
      </c>
    </row>
    <row r="62" spans="1:7" x14ac:dyDescent="0.2">
      <c r="A62" s="25">
        <v>61</v>
      </c>
      <c r="B62">
        <v>44.055313419999997</v>
      </c>
      <c r="C62">
        <v>-89.82849779</v>
      </c>
      <c r="D62" s="10">
        <v>17</v>
      </c>
      <c r="E62" s="194" t="s">
        <v>565</v>
      </c>
      <c r="F62" s="16">
        <v>0</v>
      </c>
      <c r="G62" s="16">
        <v>0</v>
      </c>
    </row>
    <row r="63" spans="1:7" x14ac:dyDescent="0.2">
      <c r="A63" s="25">
        <v>62</v>
      </c>
      <c r="B63">
        <v>44.054917269999997</v>
      </c>
      <c r="C63">
        <v>-89.828498929999995</v>
      </c>
      <c r="D63" s="10">
        <v>14.5</v>
      </c>
      <c r="E63" s="194" t="s">
        <v>565</v>
      </c>
      <c r="F63" s="16">
        <v>0</v>
      </c>
      <c r="G63" s="16">
        <v>0</v>
      </c>
    </row>
    <row r="64" spans="1:7" x14ac:dyDescent="0.2">
      <c r="A64" s="25">
        <v>63</v>
      </c>
      <c r="B64">
        <v>44.054521119999997</v>
      </c>
      <c r="C64">
        <v>-89.828500079999998</v>
      </c>
      <c r="D64" s="10">
        <v>14</v>
      </c>
      <c r="E64" s="194" t="s">
        <v>565</v>
      </c>
      <c r="F64" s="16">
        <v>0</v>
      </c>
      <c r="G64" s="16">
        <v>0</v>
      </c>
    </row>
    <row r="65" spans="1:7" x14ac:dyDescent="0.2">
      <c r="A65" s="25">
        <v>64</v>
      </c>
      <c r="B65">
        <v>44.054124969999997</v>
      </c>
      <c r="C65">
        <v>-89.828501220000007</v>
      </c>
      <c r="D65" s="10">
        <v>14</v>
      </c>
      <c r="E65" s="194" t="s">
        <v>565</v>
      </c>
      <c r="F65" s="16">
        <v>0</v>
      </c>
      <c r="G65" s="16">
        <v>0</v>
      </c>
    </row>
    <row r="66" spans="1:7" x14ac:dyDescent="0.2">
      <c r="A66" s="25">
        <v>65</v>
      </c>
      <c r="B66">
        <v>44.053728820000003</v>
      </c>
      <c r="C66">
        <v>-89.828502360000002</v>
      </c>
      <c r="D66" s="10">
        <v>13</v>
      </c>
      <c r="E66" s="194" t="s">
        <v>565</v>
      </c>
      <c r="F66" s="16">
        <v>0</v>
      </c>
      <c r="G66" s="16">
        <v>0</v>
      </c>
    </row>
    <row r="67" spans="1:7" x14ac:dyDescent="0.2">
      <c r="A67" s="25">
        <v>66</v>
      </c>
      <c r="B67">
        <v>44.053332670000003</v>
      </c>
      <c r="C67">
        <v>-89.828503510000004</v>
      </c>
      <c r="D67" s="10">
        <v>12.5</v>
      </c>
      <c r="E67" s="194" t="s">
        <v>565</v>
      </c>
      <c r="F67" s="16">
        <v>0</v>
      </c>
      <c r="G67" s="16">
        <v>0</v>
      </c>
    </row>
    <row r="68" spans="1:7" x14ac:dyDescent="0.2">
      <c r="A68" s="25">
        <v>67</v>
      </c>
      <c r="B68">
        <v>44.05610489</v>
      </c>
      <c r="C68">
        <v>-89.827946179999998</v>
      </c>
      <c r="D68" s="10">
        <v>3</v>
      </c>
      <c r="E68" s="194" t="s">
        <v>565</v>
      </c>
      <c r="F68" s="16">
        <v>0</v>
      </c>
      <c r="G68" s="16">
        <v>0</v>
      </c>
    </row>
    <row r="69" spans="1:7" x14ac:dyDescent="0.2">
      <c r="A69" s="25">
        <v>68</v>
      </c>
      <c r="B69">
        <v>44.05570874</v>
      </c>
      <c r="C69">
        <v>-89.827947330000001</v>
      </c>
      <c r="D69" s="10">
        <v>14.5</v>
      </c>
      <c r="E69" s="194" t="s">
        <v>565</v>
      </c>
      <c r="F69" s="16">
        <v>0</v>
      </c>
      <c r="G69" s="16">
        <v>0</v>
      </c>
    </row>
    <row r="70" spans="1:7" x14ac:dyDescent="0.2">
      <c r="A70" s="25">
        <v>69</v>
      </c>
      <c r="B70">
        <v>44.05531259</v>
      </c>
      <c r="C70">
        <v>-89.827948480000003</v>
      </c>
      <c r="D70" s="10">
        <v>14.5</v>
      </c>
      <c r="E70" s="194" t="s">
        <v>565</v>
      </c>
      <c r="F70" s="16">
        <v>0</v>
      </c>
      <c r="G70" s="16">
        <v>0</v>
      </c>
    </row>
    <row r="71" spans="1:7" x14ac:dyDescent="0.2">
      <c r="A71" s="25">
        <v>70</v>
      </c>
      <c r="B71">
        <v>44.05491644</v>
      </c>
      <c r="C71">
        <v>-89.827949619999998</v>
      </c>
      <c r="D71" s="10">
        <v>10.5</v>
      </c>
      <c r="E71" s="194" t="s">
        <v>565</v>
      </c>
      <c r="F71" s="16">
        <v>0</v>
      </c>
      <c r="G71" s="16">
        <v>0</v>
      </c>
    </row>
    <row r="72" spans="1:7" x14ac:dyDescent="0.2">
      <c r="A72" s="25">
        <v>71</v>
      </c>
      <c r="B72">
        <v>44.054520289999999</v>
      </c>
      <c r="C72">
        <v>-89.827950770000001</v>
      </c>
      <c r="D72" s="10">
        <v>13</v>
      </c>
      <c r="E72" s="194" t="s">
        <v>567</v>
      </c>
      <c r="F72" s="16">
        <v>0</v>
      </c>
      <c r="G72" s="16">
        <v>0</v>
      </c>
    </row>
    <row r="73" spans="1:7" x14ac:dyDescent="0.2">
      <c r="A73" s="25">
        <v>72</v>
      </c>
      <c r="B73">
        <v>44.05412415</v>
      </c>
      <c r="C73">
        <v>-89.827951920000004</v>
      </c>
      <c r="D73" s="10">
        <v>14</v>
      </c>
      <c r="E73" s="194" t="s">
        <v>565</v>
      </c>
      <c r="F73" s="16">
        <v>0</v>
      </c>
      <c r="G73" s="16">
        <v>0</v>
      </c>
    </row>
    <row r="74" spans="1:7" x14ac:dyDescent="0.2">
      <c r="A74" s="25">
        <v>73</v>
      </c>
      <c r="B74">
        <v>44.053728</v>
      </c>
      <c r="C74">
        <v>-89.827953059999999</v>
      </c>
      <c r="D74" s="10">
        <v>13</v>
      </c>
      <c r="E74" s="194" t="s">
        <v>565</v>
      </c>
      <c r="F74" s="16">
        <v>0</v>
      </c>
      <c r="G74" s="16">
        <v>0</v>
      </c>
    </row>
    <row r="75" spans="1:7" x14ac:dyDescent="0.2">
      <c r="A75" s="25">
        <v>74</v>
      </c>
      <c r="B75">
        <v>44.056500210000003</v>
      </c>
      <c r="C75">
        <v>-89.827395710000005</v>
      </c>
      <c r="D75" s="10">
        <v>11</v>
      </c>
      <c r="E75" s="194" t="s">
        <v>565</v>
      </c>
      <c r="F75" s="16">
        <v>0</v>
      </c>
      <c r="G75" s="16">
        <v>0</v>
      </c>
    </row>
    <row r="76" spans="1:7" x14ac:dyDescent="0.2">
      <c r="A76" s="25">
        <v>75</v>
      </c>
      <c r="B76">
        <v>44.056104060000003</v>
      </c>
      <c r="C76">
        <v>-89.827396859999993</v>
      </c>
      <c r="D76" s="10">
        <v>17.5</v>
      </c>
      <c r="E76" s="194" t="s">
        <v>565</v>
      </c>
      <c r="F76" s="16">
        <v>0</v>
      </c>
      <c r="G76" s="16">
        <v>0</v>
      </c>
    </row>
    <row r="77" spans="1:7" x14ac:dyDescent="0.2">
      <c r="A77" s="25">
        <v>76</v>
      </c>
      <c r="B77">
        <v>44.055707910000002</v>
      </c>
      <c r="C77">
        <v>-89.827398009999996</v>
      </c>
      <c r="D77" s="10">
        <v>14</v>
      </c>
      <c r="E77" s="194" t="s">
        <v>565</v>
      </c>
      <c r="F77" s="16">
        <v>0</v>
      </c>
      <c r="G77" s="16">
        <v>0</v>
      </c>
    </row>
    <row r="78" spans="1:7" x14ac:dyDescent="0.2">
      <c r="A78" s="25">
        <v>77</v>
      </c>
      <c r="B78">
        <v>44.055311760000002</v>
      </c>
      <c r="C78">
        <v>-89.827399159999999</v>
      </c>
      <c r="D78" s="10">
        <v>14</v>
      </c>
      <c r="E78" s="194" t="s">
        <v>565</v>
      </c>
      <c r="F78" s="16">
        <v>0</v>
      </c>
      <c r="G78" s="16">
        <v>0</v>
      </c>
    </row>
    <row r="79" spans="1:7" x14ac:dyDescent="0.2">
      <c r="A79" s="25">
        <v>78</v>
      </c>
      <c r="B79">
        <v>44.054915610000002</v>
      </c>
      <c r="C79">
        <v>-89.827400310000002</v>
      </c>
      <c r="D79" s="10">
        <v>14</v>
      </c>
      <c r="E79" s="194" t="s">
        <v>565</v>
      </c>
      <c r="F79" s="16">
        <v>0</v>
      </c>
      <c r="G79" s="16">
        <v>0</v>
      </c>
    </row>
    <row r="80" spans="1:7" x14ac:dyDescent="0.2">
      <c r="A80" s="25">
        <v>79</v>
      </c>
      <c r="B80">
        <v>44.054519470000002</v>
      </c>
      <c r="C80">
        <v>-89.827401460000004</v>
      </c>
      <c r="D80" s="10">
        <v>13.5</v>
      </c>
      <c r="E80" s="194" t="s">
        <v>565</v>
      </c>
      <c r="F80" s="16">
        <v>0</v>
      </c>
      <c r="G80" s="16">
        <v>0</v>
      </c>
    </row>
    <row r="81" spans="1:7" x14ac:dyDescent="0.2">
      <c r="A81" s="25">
        <v>80</v>
      </c>
      <c r="B81">
        <v>44.054123320000002</v>
      </c>
      <c r="C81">
        <v>-89.827402609999993</v>
      </c>
      <c r="D81" s="10">
        <v>13</v>
      </c>
      <c r="E81" s="194" t="s">
        <v>565</v>
      </c>
      <c r="F81" s="16">
        <v>0</v>
      </c>
      <c r="G81" s="16">
        <v>0</v>
      </c>
    </row>
    <row r="82" spans="1:7" x14ac:dyDescent="0.2">
      <c r="A82" s="25">
        <v>81</v>
      </c>
      <c r="B82">
        <v>44.053727170000002</v>
      </c>
      <c r="C82">
        <v>-89.827403770000004</v>
      </c>
      <c r="D82" s="10">
        <v>10</v>
      </c>
      <c r="E82" s="194" t="s">
        <v>565</v>
      </c>
      <c r="F82" s="16">
        <v>0</v>
      </c>
      <c r="G82" s="16">
        <v>0</v>
      </c>
    </row>
    <row r="83" spans="1:7" x14ac:dyDescent="0.2">
      <c r="A83" s="25">
        <v>82</v>
      </c>
      <c r="B83">
        <v>44.056499379999998</v>
      </c>
      <c r="C83">
        <v>-89.82684639</v>
      </c>
      <c r="D83" s="10">
        <v>12.5</v>
      </c>
      <c r="E83" s="194" t="s">
        <v>565</v>
      </c>
      <c r="F83" s="16">
        <v>0</v>
      </c>
      <c r="G83" s="16">
        <v>0</v>
      </c>
    </row>
    <row r="84" spans="1:7" x14ac:dyDescent="0.2">
      <c r="A84" s="25">
        <v>83</v>
      </c>
      <c r="B84">
        <v>44.056103229999998</v>
      </c>
      <c r="C84">
        <v>-89.826847540000003</v>
      </c>
      <c r="D84" s="10">
        <v>16.5</v>
      </c>
      <c r="E84" s="194" t="s">
        <v>565</v>
      </c>
      <c r="F84" s="16">
        <v>0</v>
      </c>
      <c r="G84" s="16">
        <v>0</v>
      </c>
    </row>
    <row r="85" spans="1:7" x14ac:dyDescent="0.2">
      <c r="A85" s="25">
        <v>84</v>
      </c>
      <c r="B85">
        <v>44.055707079999998</v>
      </c>
      <c r="C85">
        <v>-89.826848699999999</v>
      </c>
      <c r="D85" s="10">
        <v>13.5</v>
      </c>
      <c r="E85" s="194" t="s">
        <v>565</v>
      </c>
      <c r="F85" s="16">
        <v>0</v>
      </c>
      <c r="G85" s="16">
        <v>0</v>
      </c>
    </row>
    <row r="86" spans="1:7" x14ac:dyDescent="0.2">
      <c r="A86" s="25">
        <v>85</v>
      </c>
      <c r="B86">
        <v>44.055310929999997</v>
      </c>
      <c r="C86">
        <v>-89.826849850000002</v>
      </c>
      <c r="D86" s="10">
        <v>15</v>
      </c>
      <c r="E86" s="194" t="s">
        <v>565</v>
      </c>
      <c r="F86" s="16">
        <v>0</v>
      </c>
      <c r="G86" s="16">
        <v>0</v>
      </c>
    </row>
    <row r="87" spans="1:7" x14ac:dyDescent="0.2">
      <c r="A87" s="25">
        <v>86</v>
      </c>
      <c r="B87">
        <v>44.054914779999997</v>
      </c>
      <c r="C87">
        <v>-89.826851000000005</v>
      </c>
      <c r="D87" s="10">
        <v>13.5</v>
      </c>
      <c r="E87" s="194" t="s">
        <v>565</v>
      </c>
      <c r="F87" s="16">
        <v>0</v>
      </c>
      <c r="G87" s="16">
        <v>0</v>
      </c>
    </row>
    <row r="88" spans="1:7" x14ac:dyDescent="0.2">
      <c r="A88" s="25">
        <v>87</v>
      </c>
      <c r="B88">
        <v>44.054518629999997</v>
      </c>
      <c r="C88">
        <v>-89.826852160000001</v>
      </c>
      <c r="D88" s="10">
        <v>13</v>
      </c>
      <c r="E88" s="194" t="s">
        <v>565</v>
      </c>
      <c r="F88" s="16">
        <v>0</v>
      </c>
      <c r="G88" s="16">
        <v>0</v>
      </c>
    </row>
    <row r="89" spans="1:7" x14ac:dyDescent="0.2">
      <c r="A89" s="25">
        <v>88</v>
      </c>
      <c r="B89">
        <v>44.0561024</v>
      </c>
      <c r="C89">
        <v>-89.826298219999998</v>
      </c>
      <c r="D89" s="10">
        <v>11.5</v>
      </c>
      <c r="E89" s="194" t="s">
        <v>565</v>
      </c>
      <c r="F89" s="16">
        <v>0</v>
      </c>
      <c r="G89" s="16">
        <v>0</v>
      </c>
    </row>
    <row r="90" spans="1:7" x14ac:dyDescent="0.2">
      <c r="A90" s="25">
        <v>89</v>
      </c>
      <c r="B90">
        <v>44.05570625</v>
      </c>
      <c r="C90">
        <v>-89.826299379999995</v>
      </c>
      <c r="D90" s="10">
        <v>13</v>
      </c>
      <c r="E90" s="194" t="s">
        <v>565</v>
      </c>
      <c r="F90" s="16">
        <v>0</v>
      </c>
      <c r="G90" s="16">
        <v>0</v>
      </c>
    </row>
    <row r="91" spans="1:7" x14ac:dyDescent="0.2">
      <c r="A91" s="25">
        <v>90</v>
      </c>
      <c r="B91">
        <v>44.0553101</v>
      </c>
      <c r="C91">
        <v>-89.826300540000005</v>
      </c>
      <c r="D91" s="10">
        <v>12</v>
      </c>
      <c r="E91" s="194" t="s">
        <v>565</v>
      </c>
      <c r="F91" s="16">
        <v>0</v>
      </c>
      <c r="G91" s="16">
        <v>0</v>
      </c>
    </row>
    <row r="92" spans="1:7" x14ac:dyDescent="0.2">
      <c r="A92" s="25">
        <v>91</v>
      </c>
      <c r="B92">
        <v>44.05491395</v>
      </c>
      <c r="C92">
        <v>-89.826301689999994</v>
      </c>
      <c r="D92" s="10">
        <v>14</v>
      </c>
      <c r="E92" s="194" t="s">
        <v>565</v>
      </c>
      <c r="F92" s="16">
        <v>0</v>
      </c>
      <c r="G92" s="16">
        <v>0</v>
      </c>
    </row>
    <row r="93" spans="1:7" x14ac:dyDescent="0.2">
      <c r="A93" s="25">
        <v>92</v>
      </c>
      <c r="B93">
        <v>44.054517799999999</v>
      </c>
      <c r="C93">
        <v>-89.826302850000005</v>
      </c>
      <c r="D93" s="10">
        <v>10.5</v>
      </c>
      <c r="E93" s="194" t="s">
        <v>565</v>
      </c>
      <c r="F93" s="16">
        <v>0</v>
      </c>
      <c r="G93" s="16">
        <v>0</v>
      </c>
    </row>
    <row r="94" spans="1:7" x14ac:dyDescent="0.2">
      <c r="A94" s="25">
        <v>93</v>
      </c>
      <c r="B94">
        <v>44.056893860000002</v>
      </c>
      <c r="C94">
        <v>-89.825746580000001</v>
      </c>
      <c r="D94" s="10">
        <v>1.5</v>
      </c>
      <c r="E94" s="194" t="s">
        <v>565</v>
      </c>
      <c r="F94" s="16">
        <v>0</v>
      </c>
      <c r="G94" s="16">
        <v>0</v>
      </c>
    </row>
    <row r="95" spans="1:7" x14ac:dyDescent="0.2">
      <c r="A95" s="25">
        <v>94</v>
      </c>
      <c r="B95">
        <v>44.056497710000002</v>
      </c>
      <c r="C95">
        <v>-89.825747739999997</v>
      </c>
      <c r="D95" s="10">
        <v>12.5</v>
      </c>
      <c r="E95" s="194" t="s">
        <v>565</v>
      </c>
      <c r="F95" s="16">
        <v>0</v>
      </c>
      <c r="G95" s="16">
        <v>0</v>
      </c>
    </row>
    <row r="96" spans="1:7" x14ac:dyDescent="0.2">
      <c r="A96" s="25">
        <v>95</v>
      </c>
      <c r="B96">
        <v>44.056101560000002</v>
      </c>
      <c r="C96">
        <v>-89.825748899999994</v>
      </c>
      <c r="D96" s="10">
        <v>13</v>
      </c>
      <c r="E96" s="194" t="s">
        <v>565</v>
      </c>
      <c r="F96" s="16">
        <v>0</v>
      </c>
      <c r="G96" s="16">
        <v>0</v>
      </c>
    </row>
    <row r="97" spans="1:7" x14ac:dyDescent="0.2">
      <c r="A97" s="25">
        <v>96</v>
      </c>
      <c r="B97">
        <v>44.055705410000002</v>
      </c>
      <c r="C97">
        <v>-89.825750060000004</v>
      </c>
      <c r="D97" s="10">
        <v>14</v>
      </c>
      <c r="E97" s="194" t="s">
        <v>565</v>
      </c>
      <c r="F97" s="16">
        <v>0</v>
      </c>
      <c r="G97" s="16">
        <v>0</v>
      </c>
    </row>
    <row r="98" spans="1:7" x14ac:dyDescent="0.2">
      <c r="A98" s="25">
        <v>97</v>
      </c>
      <c r="B98">
        <v>44.055309260000001</v>
      </c>
      <c r="C98">
        <v>-89.825751220000001</v>
      </c>
      <c r="D98" s="10">
        <v>13</v>
      </c>
      <c r="E98" s="194" t="s">
        <v>565</v>
      </c>
      <c r="F98" s="16">
        <v>0</v>
      </c>
      <c r="G98" s="16">
        <v>0</v>
      </c>
    </row>
    <row r="99" spans="1:7" x14ac:dyDescent="0.2">
      <c r="A99" s="25">
        <v>98</v>
      </c>
      <c r="B99">
        <v>44.054913110000001</v>
      </c>
      <c r="C99">
        <v>-89.825752379999997</v>
      </c>
      <c r="D99" s="10">
        <v>12</v>
      </c>
      <c r="E99" s="194" t="s">
        <v>565</v>
      </c>
      <c r="F99" s="16">
        <v>0</v>
      </c>
      <c r="G99" s="16">
        <v>0</v>
      </c>
    </row>
    <row r="100" spans="1:7" x14ac:dyDescent="0.2">
      <c r="A100" s="25">
        <v>99</v>
      </c>
      <c r="B100">
        <v>44.054516960000001</v>
      </c>
      <c r="C100">
        <v>-89.825753550000002</v>
      </c>
      <c r="D100" s="10">
        <v>11</v>
      </c>
      <c r="E100" s="194" t="s">
        <v>565</v>
      </c>
      <c r="F100" s="16">
        <v>0</v>
      </c>
      <c r="G100" s="16">
        <v>0</v>
      </c>
    </row>
    <row r="101" spans="1:7" x14ac:dyDescent="0.2">
      <c r="A101" s="25">
        <v>100</v>
      </c>
      <c r="B101">
        <v>44.054120820000001</v>
      </c>
      <c r="C101">
        <v>-89.825754709999998</v>
      </c>
      <c r="D101" s="10">
        <v>8</v>
      </c>
      <c r="E101" s="194" t="s">
        <v>565</v>
      </c>
      <c r="F101" s="16">
        <v>0</v>
      </c>
      <c r="G101" s="16">
        <v>0</v>
      </c>
    </row>
    <row r="102" spans="1:7" x14ac:dyDescent="0.2">
      <c r="A102" s="25">
        <v>101</v>
      </c>
      <c r="B102">
        <v>44.057685319999997</v>
      </c>
      <c r="C102">
        <v>-89.825194920000001</v>
      </c>
      <c r="D102" s="10">
        <v>2.5</v>
      </c>
      <c r="E102" s="194" t="s">
        <v>565</v>
      </c>
      <c r="F102" s="16">
        <v>0</v>
      </c>
      <c r="G102" s="16">
        <v>0</v>
      </c>
    </row>
    <row r="103" spans="1:7" x14ac:dyDescent="0.2">
      <c r="A103" s="25">
        <v>102</v>
      </c>
      <c r="B103">
        <v>44.057289169999997</v>
      </c>
      <c r="C103">
        <v>-89.825196079999998</v>
      </c>
      <c r="D103" s="10">
        <v>13</v>
      </c>
      <c r="E103" s="194" t="s">
        <v>565</v>
      </c>
      <c r="F103" s="16">
        <v>0</v>
      </c>
      <c r="G103" s="16">
        <v>0</v>
      </c>
    </row>
    <row r="104" spans="1:7" x14ac:dyDescent="0.2">
      <c r="A104" s="25">
        <v>103</v>
      </c>
      <c r="B104">
        <v>44.056893019999997</v>
      </c>
      <c r="C104">
        <v>-89.825197250000002</v>
      </c>
      <c r="D104" s="10">
        <v>12.5</v>
      </c>
      <c r="E104" s="194" t="s">
        <v>567</v>
      </c>
      <c r="F104" s="16">
        <v>0</v>
      </c>
      <c r="G104" s="16">
        <v>0</v>
      </c>
    </row>
    <row r="105" spans="1:7" x14ac:dyDescent="0.2">
      <c r="A105" s="25">
        <v>104</v>
      </c>
      <c r="B105">
        <v>44.056496869999997</v>
      </c>
      <c r="C105">
        <v>-89.825198409999999</v>
      </c>
      <c r="D105" s="10">
        <v>11.5</v>
      </c>
      <c r="E105" s="194" t="s">
        <v>565</v>
      </c>
      <c r="F105" s="16">
        <v>0</v>
      </c>
      <c r="G105" s="16">
        <v>0</v>
      </c>
    </row>
    <row r="106" spans="1:7" x14ac:dyDescent="0.2">
      <c r="A106" s="25">
        <v>105</v>
      </c>
      <c r="B106">
        <v>44.056100720000003</v>
      </c>
      <c r="C106">
        <v>-89.825199580000003</v>
      </c>
      <c r="D106" s="10">
        <v>14</v>
      </c>
      <c r="E106" s="194" t="s">
        <v>565</v>
      </c>
      <c r="F106" s="16">
        <v>0</v>
      </c>
      <c r="G106" s="16">
        <v>0</v>
      </c>
    </row>
    <row r="107" spans="1:7" x14ac:dyDescent="0.2">
      <c r="A107" s="25">
        <v>106</v>
      </c>
      <c r="B107">
        <v>44.055704570000003</v>
      </c>
      <c r="C107">
        <v>-89.82520074</v>
      </c>
      <c r="D107" s="10">
        <v>14</v>
      </c>
      <c r="E107" s="194" t="s">
        <v>565</v>
      </c>
      <c r="F107" s="16">
        <v>0</v>
      </c>
      <c r="G107" s="16">
        <v>0</v>
      </c>
    </row>
    <row r="108" spans="1:7" x14ac:dyDescent="0.2">
      <c r="A108" s="25">
        <v>107</v>
      </c>
      <c r="B108">
        <v>44.055308420000003</v>
      </c>
      <c r="C108">
        <v>-89.825201910000004</v>
      </c>
      <c r="D108" s="10">
        <v>11</v>
      </c>
      <c r="E108" s="194" t="s">
        <v>565</v>
      </c>
      <c r="F108" s="16">
        <v>0</v>
      </c>
      <c r="G108" s="16">
        <v>0</v>
      </c>
    </row>
    <row r="109" spans="1:7" x14ac:dyDescent="0.2">
      <c r="A109" s="25">
        <v>108</v>
      </c>
      <c r="B109">
        <v>44.054912270000003</v>
      </c>
      <c r="C109">
        <v>-89.825203070000001</v>
      </c>
      <c r="D109" s="10">
        <v>12</v>
      </c>
      <c r="E109" s="194" t="s">
        <v>565</v>
      </c>
      <c r="F109" s="16">
        <v>0</v>
      </c>
      <c r="G109" s="16">
        <v>0</v>
      </c>
    </row>
    <row r="110" spans="1:7" x14ac:dyDescent="0.2">
      <c r="A110" s="25">
        <v>109</v>
      </c>
      <c r="B110">
        <v>44.054516130000003</v>
      </c>
      <c r="C110">
        <v>-89.825204240000005</v>
      </c>
      <c r="D110" s="10">
        <v>11.5</v>
      </c>
      <c r="E110" s="194" t="s">
        <v>565</v>
      </c>
      <c r="F110" s="16">
        <v>0</v>
      </c>
      <c r="G110" s="16">
        <v>0</v>
      </c>
    </row>
    <row r="111" spans="1:7" x14ac:dyDescent="0.2">
      <c r="A111" s="25">
        <v>110</v>
      </c>
      <c r="B111">
        <v>44.054119980000003</v>
      </c>
      <c r="C111">
        <v>-89.825205400000002</v>
      </c>
      <c r="D111" s="10">
        <v>5</v>
      </c>
      <c r="E111" s="194" t="s">
        <v>567</v>
      </c>
      <c r="F111" s="16">
        <v>0</v>
      </c>
      <c r="G111" s="16">
        <v>0</v>
      </c>
    </row>
    <row r="112" spans="1:7" x14ac:dyDescent="0.2">
      <c r="A112" s="25">
        <v>111</v>
      </c>
      <c r="B112">
        <v>44.058476769999999</v>
      </c>
      <c r="C112">
        <v>-89.82464324</v>
      </c>
      <c r="D112" s="10">
        <v>12</v>
      </c>
      <c r="E112" s="194" t="s">
        <v>565</v>
      </c>
      <c r="F112" s="16">
        <v>0</v>
      </c>
      <c r="G112" s="16">
        <v>0</v>
      </c>
    </row>
    <row r="113" spans="1:7" x14ac:dyDescent="0.2">
      <c r="A113" s="25">
        <v>112</v>
      </c>
      <c r="B113">
        <v>44.058080619999998</v>
      </c>
      <c r="C113">
        <v>-89.824644410000005</v>
      </c>
      <c r="D113" s="10">
        <v>11.5</v>
      </c>
      <c r="E113" s="194" t="s">
        <v>565</v>
      </c>
      <c r="F113" s="16">
        <v>0</v>
      </c>
      <c r="G113" s="16">
        <v>0</v>
      </c>
    </row>
    <row r="114" spans="1:7" x14ac:dyDescent="0.2">
      <c r="A114" s="25">
        <v>113</v>
      </c>
      <c r="B114">
        <v>44.057684469999998</v>
      </c>
      <c r="C114">
        <v>-89.824645579999995</v>
      </c>
      <c r="D114" s="10">
        <v>12</v>
      </c>
      <c r="E114" s="194" t="s">
        <v>565</v>
      </c>
      <c r="F114" s="16">
        <v>0</v>
      </c>
      <c r="G114" s="16">
        <v>0</v>
      </c>
    </row>
    <row r="115" spans="1:7" x14ac:dyDescent="0.2">
      <c r="A115" s="25">
        <v>114</v>
      </c>
      <c r="B115">
        <v>44.057288319999998</v>
      </c>
      <c r="C115">
        <v>-89.824646749999999</v>
      </c>
      <c r="D115" s="10">
        <v>14</v>
      </c>
      <c r="E115" s="194" t="s">
        <v>565</v>
      </c>
      <c r="F115" s="16">
        <v>0</v>
      </c>
      <c r="G115" s="16">
        <v>0</v>
      </c>
    </row>
    <row r="116" spans="1:7" x14ac:dyDescent="0.2">
      <c r="A116" s="25">
        <v>115</v>
      </c>
      <c r="B116">
        <v>44.056892179999998</v>
      </c>
      <c r="C116">
        <v>-89.824647920000004</v>
      </c>
      <c r="D116" s="10">
        <v>14</v>
      </c>
      <c r="E116" s="194" t="s">
        <v>567</v>
      </c>
      <c r="F116" s="16">
        <v>0</v>
      </c>
      <c r="G116" s="16">
        <v>0</v>
      </c>
    </row>
    <row r="117" spans="1:7" x14ac:dyDescent="0.2">
      <c r="A117" s="25">
        <v>116</v>
      </c>
      <c r="B117">
        <v>44.056496029999998</v>
      </c>
      <c r="C117">
        <v>-89.824649089999994</v>
      </c>
      <c r="D117" s="10">
        <v>11.5</v>
      </c>
      <c r="E117" s="194" t="s">
        <v>565</v>
      </c>
      <c r="F117" s="16">
        <v>0</v>
      </c>
      <c r="G117" s="16">
        <v>0</v>
      </c>
    </row>
    <row r="118" spans="1:7" x14ac:dyDescent="0.2">
      <c r="A118" s="25">
        <v>117</v>
      </c>
      <c r="B118">
        <v>44.056099879999998</v>
      </c>
      <c r="C118">
        <v>-89.824650259999999</v>
      </c>
      <c r="D118" s="10">
        <v>12.5</v>
      </c>
      <c r="E118" s="194" t="s">
        <v>565</v>
      </c>
      <c r="F118" s="16">
        <v>0</v>
      </c>
      <c r="G118" s="16">
        <v>0</v>
      </c>
    </row>
    <row r="119" spans="1:7" x14ac:dyDescent="0.2">
      <c r="A119" s="25">
        <v>118</v>
      </c>
      <c r="B119">
        <v>44.055703729999998</v>
      </c>
      <c r="C119">
        <v>-89.824651430000003</v>
      </c>
      <c r="D119" s="10">
        <v>11</v>
      </c>
      <c r="E119" s="194" t="s">
        <v>565</v>
      </c>
      <c r="F119" s="16">
        <v>0</v>
      </c>
      <c r="G119" s="16">
        <v>0</v>
      </c>
    </row>
    <row r="120" spans="1:7" x14ac:dyDescent="0.2">
      <c r="A120" s="25">
        <v>119</v>
      </c>
      <c r="B120">
        <v>44.055307579999997</v>
      </c>
      <c r="C120">
        <v>-89.824652589999999</v>
      </c>
      <c r="D120" s="10">
        <v>10.5</v>
      </c>
      <c r="E120" s="194" t="s">
        <v>565</v>
      </c>
      <c r="F120" s="16">
        <v>0</v>
      </c>
      <c r="G120" s="16">
        <v>0</v>
      </c>
    </row>
    <row r="121" spans="1:7" x14ac:dyDescent="0.2">
      <c r="A121" s="25">
        <v>120</v>
      </c>
      <c r="B121">
        <v>44.054911429999997</v>
      </c>
      <c r="C121">
        <v>-89.824653760000004</v>
      </c>
      <c r="D121" s="10">
        <v>11</v>
      </c>
      <c r="E121" s="194" t="s">
        <v>565</v>
      </c>
      <c r="F121" s="16">
        <v>0</v>
      </c>
      <c r="G121" s="16">
        <v>0</v>
      </c>
    </row>
    <row r="122" spans="1:7" x14ac:dyDescent="0.2">
      <c r="A122" s="25">
        <v>121</v>
      </c>
      <c r="B122">
        <v>44.054515279999997</v>
      </c>
      <c r="C122">
        <v>-89.824654929999994</v>
      </c>
      <c r="D122" s="10">
        <v>9</v>
      </c>
      <c r="E122" s="194" t="s">
        <v>565</v>
      </c>
      <c r="F122" s="16">
        <v>0</v>
      </c>
      <c r="G122" s="16">
        <v>0</v>
      </c>
    </row>
    <row r="123" spans="1:7" x14ac:dyDescent="0.2">
      <c r="A123" s="25">
        <v>122</v>
      </c>
      <c r="B123">
        <v>44.05847593</v>
      </c>
      <c r="C123">
        <v>-89.824093899999994</v>
      </c>
      <c r="D123" s="10">
        <v>14.5</v>
      </c>
      <c r="E123" s="194" t="s">
        <v>567</v>
      </c>
      <c r="F123" s="16">
        <v>0</v>
      </c>
      <c r="G123" s="16">
        <v>0</v>
      </c>
    </row>
    <row r="124" spans="1:7" x14ac:dyDescent="0.2">
      <c r="A124" s="25">
        <v>123</v>
      </c>
      <c r="B124">
        <v>44.05807978</v>
      </c>
      <c r="C124">
        <v>-89.824095069999998</v>
      </c>
      <c r="D124" s="10">
        <v>11</v>
      </c>
      <c r="E124" s="194" t="s">
        <v>565</v>
      </c>
      <c r="F124" s="16">
        <v>0</v>
      </c>
      <c r="G124" s="16">
        <v>0</v>
      </c>
    </row>
    <row r="125" spans="1:7" x14ac:dyDescent="0.2">
      <c r="A125" s="25">
        <v>124</v>
      </c>
      <c r="B125">
        <v>44.05768363</v>
      </c>
      <c r="C125">
        <v>-89.824096249999997</v>
      </c>
      <c r="D125" s="10">
        <v>14</v>
      </c>
      <c r="E125" s="194" t="s">
        <v>567</v>
      </c>
      <c r="F125" s="16">
        <v>0</v>
      </c>
      <c r="G125" s="16">
        <v>0</v>
      </c>
    </row>
    <row r="126" spans="1:7" x14ac:dyDescent="0.2">
      <c r="A126" s="25">
        <v>125</v>
      </c>
      <c r="B126">
        <v>44.057287479999999</v>
      </c>
      <c r="C126">
        <v>-89.824097420000001</v>
      </c>
      <c r="D126" s="10">
        <v>11</v>
      </c>
      <c r="E126" s="194" t="s">
        <v>565</v>
      </c>
      <c r="F126" s="16">
        <v>0</v>
      </c>
      <c r="G126" s="16">
        <v>0</v>
      </c>
    </row>
    <row r="127" spans="1:7" x14ac:dyDescent="0.2">
      <c r="A127" s="25">
        <v>126</v>
      </c>
      <c r="B127">
        <v>44.056891329999999</v>
      </c>
      <c r="C127">
        <v>-89.824098590000006</v>
      </c>
      <c r="D127" s="10">
        <v>12.5</v>
      </c>
      <c r="E127" s="194" t="s">
        <v>565</v>
      </c>
      <c r="F127" s="16">
        <v>0</v>
      </c>
      <c r="G127" s="16">
        <v>0</v>
      </c>
    </row>
    <row r="128" spans="1:7" x14ac:dyDescent="0.2">
      <c r="A128" s="25">
        <v>127</v>
      </c>
      <c r="B128">
        <v>44.056495179999999</v>
      </c>
      <c r="C128">
        <v>-89.824099759999996</v>
      </c>
      <c r="D128" s="10">
        <v>10</v>
      </c>
      <c r="E128" s="194" t="s">
        <v>565</v>
      </c>
      <c r="F128" s="16">
        <v>0</v>
      </c>
      <c r="G128" s="16">
        <v>0</v>
      </c>
    </row>
    <row r="129" spans="1:7" x14ac:dyDescent="0.2">
      <c r="A129" s="25">
        <v>128</v>
      </c>
      <c r="B129">
        <v>44.056099029999999</v>
      </c>
      <c r="C129">
        <v>-89.824100939999994</v>
      </c>
      <c r="D129" s="10">
        <v>11</v>
      </c>
      <c r="E129" s="194" t="s">
        <v>565</v>
      </c>
      <c r="F129" s="16">
        <v>0</v>
      </c>
      <c r="G129" s="16">
        <v>0</v>
      </c>
    </row>
    <row r="130" spans="1:7" x14ac:dyDescent="0.2">
      <c r="A130" s="25">
        <v>129</v>
      </c>
      <c r="B130">
        <v>44.055702889999999</v>
      </c>
      <c r="C130">
        <v>-89.824102109999998</v>
      </c>
      <c r="D130" s="10">
        <v>10</v>
      </c>
      <c r="E130" s="194" t="s">
        <v>565</v>
      </c>
      <c r="F130" s="16">
        <v>0</v>
      </c>
      <c r="G130" s="16">
        <v>0</v>
      </c>
    </row>
    <row r="131" spans="1:7" x14ac:dyDescent="0.2">
      <c r="A131" s="25">
        <v>130</v>
      </c>
      <c r="B131">
        <v>44.055306739999999</v>
      </c>
      <c r="C131">
        <v>-89.824103280000003</v>
      </c>
      <c r="D131" s="10">
        <v>11.5</v>
      </c>
      <c r="E131" s="194" t="s">
        <v>565</v>
      </c>
      <c r="F131" s="16">
        <v>0</v>
      </c>
      <c r="G131" s="16">
        <v>0</v>
      </c>
    </row>
    <row r="132" spans="1:7" x14ac:dyDescent="0.2">
      <c r="A132" s="25">
        <v>131</v>
      </c>
      <c r="B132">
        <v>44.054910589999999</v>
      </c>
      <c r="C132">
        <v>-89.824104449999993</v>
      </c>
      <c r="D132" s="10">
        <v>2.5</v>
      </c>
      <c r="E132" s="194" t="s">
        <v>565</v>
      </c>
      <c r="F132" s="16">
        <v>0</v>
      </c>
      <c r="G132" s="16">
        <v>2</v>
      </c>
    </row>
    <row r="133" spans="1:7" x14ac:dyDescent="0.2">
      <c r="A133" s="25">
        <v>132</v>
      </c>
      <c r="B133">
        <v>44.058871230000001</v>
      </c>
      <c r="C133">
        <v>-89.823543380000004</v>
      </c>
      <c r="D133" s="10">
        <v>12.5</v>
      </c>
      <c r="E133" s="194" t="s">
        <v>567</v>
      </c>
      <c r="F133" s="16">
        <v>0</v>
      </c>
      <c r="G133" s="16">
        <v>0</v>
      </c>
    </row>
    <row r="134" spans="1:7" x14ac:dyDescent="0.2">
      <c r="A134" s="25">
        <v>133</v>
      </c>
      <c r="B134">
        <v>44.058475080000001</v>
      </c>
      <c r="C134">
        <v>-89.823544560000002</v>
      </c>
      <c r="D134" s="10">
        <v>11.5</v>
      </c>
      <c r="E134" s="194" t="s">
        <v>565</v>
      </c>
      <c r="F134" s="16">
        <v>0</v>
      </c>
      <c r="G134" s="16">
        <v>0</v>
      </c>
    </row>
    <row r="135" spans="1:7" x14ac:dyDescent="0.2">
      <c r="A135" s="25">
        <v>134</v>
      </c>
      <c r="B135">
        <v>44.058078930000001</v>
      </c>
      <c r="C135">
        <v>-89.823545730000006</v>
      </c>
      <c r="D135" s="10">
        <v>11.5</v>
      </c>
      <c r="E135" s="194" t="s">
        <v>567</v>
      </c>
      <c r="F135" s="16">
        <v>0</v>
      </c>
      <c r="G135" s="16">
        <v>0</v>
      </c>
    </row>
    <row r="136" spans="1:7" x14ac:dyDescent="0.2">
      <c r="A136" s="25">
        <v>135</v>
      </c>
      <c r="B136">
        <v>44.05768278</v>
      </c>
      <c r="C136">
        <v>-89.823546910000005</v>
      </c>
      <c r="D136" s="10">
        <v>11</v>
      </c>
      <c r="E136" s="194" t="s">
        <v>567</v>
      </c>
      <c r="F136" s="16">
        <v>0</v>
      </c>
      <c r="G136" s="16">
        <v>0</v>
      </c>
    </row>
    <row r="137" spans="1:7" x14ac:dyDescent="0.2">
      <c r="A137" s="25">
        <v>136</v>
      </c>
      <c r="B137">
        <v>44.05728663</v>
      </c>
      <c r="C137">
        <v>-89.823548090000003</v>
      </c>
      <c r="D137" s="10">
        <v>10</v>
      </c>
      <c r="E137" s="194" t="s">
        <v>567</v>
      </c>
      <c r="F137" s="16">
        <v>0</v>
      </c>
      <c r="G137" s="16">
        <v>0</v>
      </c>
    </row>
    <row r="138" spans="1:7" x14ac:dyDescent="0.2">
      <c r="A138" s="25">
        <v>137</v>
      </c>
      <c r="B138">
        <v>44.05689048</v>
      </c>
      <c r="C138">
        <v>-89.823549259999993</v>
      </c>
      <c r="D138" s="10">
        <v>10</v>
      </c>
      <c r="E138" s="194" t="s">
        <v>567</v>
      </c>
      <c r="F138" s="197">
        <v>4</v>
      </c>
      <c r="G138" s="16">
        <v>0</v>
      </c>
    </row>
    <row r="139" spans="1:7" x14ac:dyDescent="0.2">
      <c r="A139" s="25">
        <v>138</v>
      </c>
      <c r="B139">
        <v>44.05649434</v>
      </c>
      <c r="C139">
        <v>-89.823550440000005</v>
      </c>
      <c r="D139" s="10">
        <v>10</v>
      </c>
      <c r="E139" s="194" t="s">
        <v>565</v>
      </c>
      <c r="F139" s="16">
        <v>0</v>
      </c>
      <c r="G139" s="16">
        <v>0</v>
      </c>
    </row>
    <row r="140" spans="1:7" x14ac:dyDescent="0.2">
      <c r="A140" s="25">
        <v>139</v>
      </c>
      <c r="B140">
        <v>44.05609819</v>
      </c>
      <c r="C140">
        <v>-89.823551620000003</v>
      </c>
      <c r="D140" s="10">
        <v>12</v>
      </c>
      <c r="E140" s="194" t="s">
        <v>565</v>
      </c>
      <c r="F140" s="16">
        <v>0</v>
      </c>
      <c r="G140" s="16">
        <v>0</v>
      </c>
    </row>
    <row r="141" spans="1:7" x14ac:dyDescent="0.2">
      <c r="A141" s="25">
        <v>140</v>
      </c>
      <c r="B141">
        <v>44.05570204</v>
      </c>
      <c r="C141">
        <v>-89.823552789999994</v>
      </c>
      <c r="D141" s="10">
        <v>4</v>
      </c>
      <c r="E141" s="194" t="s">
        <v>565</v>
      </c>
      <c r="F141" s="16">
        <v>0</v>
      </c>
      <c r="G141" s="16">
        <v>0</v>
      </c>
    </row>
    <row r="142" spans="1:7" x14ac:dyDescent="0.2">
      <c r="A142" s="25">
        <v>141</v>
      </c>
      <c r="B142">
        <v>44.05530589</v>
      </c>
      <c r="C142">
        <v>-89.823553970000006</v>
      </c>
      <c r="D142" s="10">
        <v>9.5</v>
      </c>
      <c r="E142" s="194" t="s">
        <v>565</v>
      </c>
      <c r="F142" s="16">
        <v>0</v>
      </c>
      <c r="G142" s="16">
        <v>0</v>
      </c>
    </row>
    <row r="143" spans="1:7" x14ac:dyDescent="0.2">
      <c r="A143" s="25">
        <v>142</v>
      </c>
      <c r="B143">
        <v>44.054909739999999</v>
      </c>
      <c r="C143">
        <v>-89.823555139999996</v>
      </c>
      <c r="D143" s="10">
        <v>4</v>
      </c>
      <c r="E143" s="194" t="s">
        <v>567</v>
      </c>
      <c r="F143" s="16">
        <v>0</v>
      </c>
      <c r="G143" s="16">
        <v>0</v>
      </c>
    </row>
    <row r="144" spans="1:7" x14ac:dyDescent="0.2">
      <c r="A144" s="25">
        <v>143</v>
      </c>
      <c r="B144">
        <v>44.058870380000002</v>
      </c>
      <c r="C144">
        <v>-89.822994030000004</v>
      </c>
      <c r="D144" s="10">
        <v>12</v>
      </c>
      <c r="E144" s="194" t="s">
        <v>565</v>
      </c>
      <c r="F144" s="16">
        <v>0</v>
      </c>
      <c r="G144" s="16">
        <v>0</v>
      </c>
    </row>
    <row r="145" spans="1:7" x14ac:dyDescent="0.2">
      <c r="A145" s="25">
        <v>144</v>
      </c>
      <c r="B145">
        <v>44.058474230000002</v>
      </c>
      <c r="C145">
        <v>-89.822995210000002</v>
      </c>
      <c r="D145" s="10">
        <v>14</v>
      </c>
      <c r="E145" s="194" t="s">
        <v>565</v>
      </c>
      <c r="F145" s="16">
        <v>0</v>
      </c>
      <c r="G145" s="16">
        <v>0</v>
      </c>
    </row>
    <row r="146" spans="1:7" x14ac:dyDescent="0.2">
      <c r="A146" s="25">
        <v>145</v>
      </c>
      <c r="B146">
        <v>44.058078080000001</v>
      </c>
      <c r="C146">
        <v>-89.82299639</v>
      </c>
      <c r="D146" s="10">
        <v>11</v>
      </c>
      <c r="E146" s="194" t="s">
        <v>565</v>
      </c>
      <c r="F146" s="16">
        <v>0</v>
      </c>
      <c r="G146" s="16">
        <v>0</v>
      </c>
    </row>
    <row r="147" spans="1:7" x14ac:dyDescent="0.2">
      <c r="A147" s="25">
        <v>146</v>
      </c>
      <c r="B147">
        <v>44.057681930000001</v>
      </c>
      <c r="C147">
        <v>-89.822997569999998</v>
      </c>
      <c r="D147" s="10">
        <v>9.5</v>
      </c>
      <c r="E147" s="194" t="s">
        <v>565</v>
      </c>
      <c r="F147" s="16">
        <v>0</v>
      </c>
      <c r="G147" s="16">
        <v>1</v>
      </c>
    </row>
    <row r="148" spans="1:7" x14ac:dyDescent="0.2">
      <c r="A148" s="25">
        <v>147</v>
      </c>
      <c r="B148">
        <v>44.057285780000001</v>
      </c>
      <c r="C148">
        <v>-89.822998749999996</v>
      </c>
      <c r="D148" s="10">
        <v>9</v>
      </c>
      <c r="E148" s="194" t="s">
        <v>565</v>
      </c>
      <c r="F148" s="16">
        <v>0</v>
      </c>
      <c r="G148" s="16">
        <v>0</v>
      </c>
    </row>
    <row r="149" spans="1:7" x14ac:dyDescent="0.2">
      <c r="A149" s="25">
        <v>148</v>
      </c>
      <c r="B149">
        <v>44.056889640000001</v>
      </c>
      <c r="C149">
        <v>-89.822999929999995</v>
      </c>
      <c r="D149" s="10">
        <v>9.5</v>
      </c>
      <c r="E149" s="194" t="s">
        <v>565</v>
      </c>
      <c r="F149" s="16">
        <v>0</v>
      </c>
      <c r="G149" s="16">
        <v>0</v>
      </c>
    </row>
    <row r="150" spans="1:7" x14ac:dyDescent="0.2">
      <c r="A150" s="25">
        <v>149</v>
      </c>
      <c r="B150">
        <v>44.056493490000001</v>
      </c>
      <c r="C150">
        <v>-89.823001110000007</v>
      </c>
      <c r="D150" s="10">
        <v>8.5</v>
      </c>
      <c r="E150" s="194" t="s">
        <v>565</v>
      </c>
      <c r="F150" s="16">
        <v>0</v>
      </c>
      <c r="G150" s="16">
        <v>0</v>
      </c>
    </row>
    <row r="151" spans="1:7" x14ac:dyDescent="0.2">
      <c r="A151" s="25">
        <v>150</v>
      </c>
      <c r="B151">
        <v>44.056097340000001</v>
      </c>
      <c r="C151">
        <v>-89.823002290000005</v>
      </c>
      <c r="D151" s="10">
        <v>10</v>
      </c>
      <c r="E151" s="194" t="s">
        <v>567</v>
      </c>
      <c r="F151" s="16">
        <v>0</v>
      </c>
      <c r="G151" s="16">
        <v>0</v>
      </c>
    </row>
    <row r="152" spans="1:7" x14ac:dyDescent="0.2">
      <c r="A152" s="25">
        <v>151</v>
      </c>
      <c r="B152">
        <v>44.055701190000001</v>
      </c>
      <c r="C152">
        <v>-89.823003470000003</v>
      </c>
      <c r="D152" s="10">
        <v>7</v>
      </c>
      <c r="E152" s="194" t="s">
        <v>565</v>
      </c>
      <c r="F152" s="16">
        <v>0</v>
      </c>
      <c r="G152" s="16">
        <v>0</v>
      </c>
    </row>
    <row r="153" spans="1:7" x14ac:dyDescent="0.2">
      <c r="A153" s="25">
        <v>152</v>
      </c>
      <c r="B153">
        <v>44.058869530000003</v>
      </c>
      <c r="C153">
        <v>-89.822444689999998</v>
      </c>
      <c r="D153" s="10">
        <v>2</v>
      </c>
      <c r="E153" s="194" t="s">
        <v>565</v>
      </c>
      <c r="F153" s="16">
        <v>0</v>
      </c>
      <c r="G153" s="16">
        <v>0</v>
      </c>
    </row>
    <row r="154" spans="1:7" x14ac:dyDescent="0.2">
      <c r="A154" s="25">
        <v>153</v>
      </c>
      <c r="B154">
        <v>44.058473380000002</v>
      </c>
      <c r="C154">
        <v>-89.822445869999996</v>
      </c>
      <c r="D154" s="10">
        <v>11.5</v>
      </c>
      <c r="E154" s="194" t="s">
        <v>565</v>
      </c>
      <c r="F154" s="16">
        <v>0</v>
      </c>
      <c r="G154" s="16">
        <v>0</v>
      </c>
    </row>
    <row r="155" spans="1:7" x14ac:dyDescent="0.2">
      <c r="A155" s="25">
        <v>154</v>
      </c>
      <c r="B155">
        <v>44.058077230000002</v>
      </c>
      <c r="C155">
        <v>-89.822447060000002</v>
      </c>
      <c r="D155" s="10">
        <v>11.5</v>
      </c>
      <c r="E155" s="194" t="s">
        <v>565</v>
      </c>
      <c r="F155" s="16">
        <v>0</v>
      </c>
      <c r="G155" s="16">
        <v>0</v>
      </c>
    </row>
    <row r="156" spans="1:7" x14ac:dyDescent="0.2">
      <c r="A156" s="25">
        <v>155</v>
      </c>
      <c r="B156">
        <v>44.057681080000002</v>
      </c>
      <c r="C156">
        <v>-89.82244824</v>
      </c>
      <c r="D156" s="10">
        <v>10</v>
      </c>
      <c r="E156" s="194" t="s">
        <v>565</v>
      </c>
      <c r="F156" s="16">
        <v>0</v>
      </c>
      <c r="G156" s="16">
        <v>0</v>
      </c>
    </row>
    <row r="157" spans="1:7" x14ac:dyDescent="0.2">
      <c r="A157" s="25">
        <v>156</v>
      </c>
      <c r="B157">
        <v>44.057284930000002</v>
      </c>
      <c r="C157">
        <v>-89.822449419999998</v>
      </c>
      <c r="D157" s="10">
        <v>9.5</v>
      </c>
      <c r="E157" s="194" t="s">
        <v>567</v>
      </c>
      <c r="F157" s="16">
        <v>0</v>
      </c>
      <c r="G157" s="16">
        <v>0</v>
      </c>
    </row>
    <row r="158" spans="1:7" x14ac:dyDescent="0.2">
      <c r="A158" s="25">
        <v>157</v>
      </c>
      <c r="B158">
        <v>44.056888780000001</v>
      </c>
      <c r="C158">
        <v>-89.822450610000004</v>
      </c>
      <c r="D158" s="10">
        <v>9</v>
      </c>
      <c r="E158" s="194" t="s">
        <v>567</v>
      </c>
      <c r="F158" s="16">
        <v>0</v>
      </c>
      <c r="G158" s="16">
        <v>0</v>
      </c>
    </row>
    <row r="159" spans="1:7" x14ac:dyDescent="0.2">
      <c r="A159" s="25">
        <v>158</v>
      </c>
      <c r="B159">
        <v>44.056492630000001</v>
      </c>
      <c r="C159">
        <v>-89.822451790000002</v>
      </c>
      <c r="D159" s="10">
        <v>7.5</v>
      </c>
      <c r="E159" s="194" t="s">
        <v>565</v>
      </c>
      <c r="F159" s="16">
        <v>0</v>
      </c>
      <c r="G159" s="16">
        <v>1</v>
      </c>
    </row>
    <row r="160" spans="1:7" x14ac:dyDescent="0.2">
      <c r="A160" s="25">
        <v>159</v>
      </c>
      <c r="B160">
        <v>44.056096490000002</v>
      </c>
      <c r="C160">
        <v>-89.822452970000001</v>
      </c>
      <c r="D160" s="10">
        <v>9</v>
      </c>
      <c r="E160" s="194" t="s">
        <v>565</v>
      </c>
      <c r="F160" s="16">
        <v>0</v>
      </c>
      <c r="G160" s="16">
        <v>0</v>
      </c>
    </row>
    <row r="161" spans="1:7" x14ac:dyDescent="0.2">
      <c r="A161" s="25">
        <v>160</v>
      </c>
      <c r="B161">
        <v>44.055700340000001</v>
      </c>
      <c r="C161">
        <v>-89.822454160000007</v>
      </c>
      <c r="D161" s="10">
        <v>5.5</v>
      </c>
      <c r="E161" s="194" t="s">
        <v>565</v>
      </c>
      <c r="F161" s="16">
        <v>0</v>
      </c>
      <c r="G161" s="16">
        <v>2</v>
      </c>
    </row>
    <row r="162" spans="1:7" x14ac:dyDescent="0.2">
      <c r="A162" s="25">
        <v>161</v>
      </c>
      <c r="B162">
        <v>44.058472520000002</v>
      </c>
      <c r="C162">
        <v>-89.821896530000004</v>
      </c>
      <c r="D162" s="10">
        <v>12.5</v>
      </c>
      <c r="E162" s="194" t="s">
        <v>565</v>
      </c>
      <c r="F162" s="16">
        <v>0</v>
      </c>
      <c r="G162" s="16">
        <v>0</v>
      </c>
    </row>
    <row r="163" spans="1:7" x14ac:dyDescent="0.2">
      <c r="A163" s="25">
        <v>162</v>
      </c>
      <c r="B163">
        <v>44.058076370000002</v>
      </c>
      <c r="C163">
        <v>-89.821897719999996</v>
      </c>
      <c r="D163" s="10">
        <v>11.5</v>
      </c>
      <c r="E163" s="194" t="s">
        <v>565</v>
      </c>
      <c r="F163" s="16">
        <v>0</v>
      </c>
      <c r="G163" s="16">
        <v>0</v>
      </c>
    </row>
    <row r="164" spans="1:7" x14ac:dyDescent="0.2">
      <c r="A164" s="25">
        <v>163</v>
      </c>
      <c r="B164">
        <v>44.057680220000002</v>
      </c>
      <c r="C164">
        <v>-89.821898899999994</v>
      </c>
      <c r="D164" s="10">
        <v>11</v>
      </c>
      <c r="E164" s="194" t="s">
        <v>565</v>
      </c>
      <c r="F164" s="16">
        <v>0</v>
      </c>
      <c r="G164" s="16">
        <v>0</v>
      </c>
    </row>
    <row r="165" spans="1:7" x14ac:dyDescent="0.2">
      <c r="A165" s="25">
        <v>164</v>
      </c>
      <c r="B165">
        <v>44.057284080000002</v>
      </c>
      <c r="C165">
        <v>-89.82190009</v>
      </c>
      <c r="D165" s="10">
        <v>9</v>
      </c>
      <c r="E165" s="194" t="s">
        <v>565</v>
      </c>
      <c r="F165" s="16">
        <v>0</v>
      </c>
      <c r="G165" s="16">
        <v>0</v>
      </c>
    </row>
    <row r="166" spans="1:7" x14ac:dyDescent="0.2">
      <c r="A166" s="25">
        <v>165</v>
      </c>
      <c r="B166">
        <v>44.056887930000002</v>
      </c>
      <c r="C166">
        <v>-89.821901280000006</v>
      </c>
      <c r="D166" s="10">
        <v>9.5</v>
      </c>
      <c r="E166" s="194" t="s">
        <v>565</v>
      </c>
      <c r="F166" s="16">
        <v>0</v>
      </c>
      <c r="G166" s="16">
        <v>0</v>
      </c>
    </row>
    <row r="167" spans="1:7" x14ac:dyDescent="0.2">
      <c r="A167" s="25">
        <v>166</v>
      </c>
      <c r="B167">
        <v>44.056491780000002</v>
      </c>
      <c r="C167">
        <v>-89.821902469999998</v>
      </c>
      <c r="D167" s="10">
        <v>6.5</v>
      </c>
      <c r="E167" s="194" t="s">
        <v>565</v>
      </c>
      <c r="F167" s="16">
        <v>0</v>
      </c>
      <c r="G167" s="16">
        <v>0</v>
      </c>
    </row>
    <row r="168" spans="1:7" x14ac:dyDescent="0.2">
      <c r="A168" s="25">
        <v>167</v>
      </c>
      <c r="B168">
        <v>44.056095630000002</v>
      </c>
      <c r="C168">
        <v>-89.821903649999996</v>
      </c>
      <c r="D168" s="10">
        <v>6.5</v>
      </c>
      <c r="E168" s="194" t="s">
        <v>567</v>
      </c>
      <c r="F168" s="16">
        <v>0</v>
      </c>
      <c r="G168" s="16">
        <v>2</v>
      </c>
    </row>
    <row r="169" spans="1:7" x14ac:dyDescent="0.2">
      <c r="A169" s="25">
        <v>168</v>
      </c>
      <c r="B169">
        <v>44.055699480000001</v>
      </c>
      <c r="C169">
        <v>-89.821904840000002</v>
      </c>
      <c r="D169" s="10">
        <v>3.5</v>
      </c>
      <c r="E169" s="194" t="s">
        <v>565</v>
      </c>
      <c r="F169" s="16">
        <v>0</v>
      </c>
      <c r="G169" s="16">
        <v>0</v>
      </c>
    </row>
    <row r="170" spans="1:7" x14ac:dyDescent="0.2">
      <c r="A170" s="25">
        <v>169</v>
      </c>
      <c r="B170">
        <v>44.058867810000002</v>
      </c>
      <c r="C170">
        <v>-89.821345989999998</v>
      </c>
      <c r="D170" s="10">
        <v>2</v>
      </c>
      <c r="E170" s="194" t="s">
        <v>565</v>
      </c>
      <c r="F170" s="16">
        <v>0</v>
      </c>
      <c r="G170" s="16">
        <v>0</v>
      </c>
    </row>
    <row r="171" spans="1:7" x14ac:dyDescent="0.2">
      <c r="A171" s="25">
        <v>170</v>
      </c>
      <c r="B171">
        <v>44.058471660000002</v>
      </c>
      <c r="C171">
        <v>-89.821347189999997</v>
      </c>
      <c r="D171" s="10">
        <v>10</v>
      </c>
      <c r="E171" s="194" t="s">
        <v>565</v>
      </c>
      <c r="F171" s="16">
        <v>0</v>
      </c>
      <c r="G171" s="16">
        <v>0</v>
      </c>
    </row>
    <row r="172" spans="1:7" x14ac:dyDescent="0.2">
      <c r="A172" s="25">
        <v>171</v>
      </c>
      <c r="B172">
        <v>44.058075520000003</v>
      </c>
      <c r="C172">
        <v>-89.821348380000003</v>
      </c>
      <c r="D172" s="10">
        <v>11.5</v>
      </c>
      <c r="E172" s="194" t="s">
        <v>565</v>
      </c>
      <c r="F172" s="16">
        <v>0</v>
      </c>
      <c r="G172" s="16">
        <v>0</v>
      </c>
    </row>
    <row r="173" spans="1:7" x14ac:dyDescent="0.2">
      <c r="A173" s="25">
        <v>172</v>
      </c>
      <c r="B173">
        <v>44.057679370000002</v>
      </c>
      <c r="C173">
        <v>-89.821349569999995</v>
      </c>
      <c r="D173" s="10">
        <v>11</v>
      </c>
      <c r="E173" s="194" t="s">
        <v>565</v>
      </c>
      <c r="F173" s="16">
        <v>0</v>
      </c>
      <c r="G173" s="16">
        <v>0</v>
      </c>
    </row>
    <row r="174" spans="1:7" x14ac:dyDescent="0.2">
      <c r="A174" s="25">
        <v>173</v>
      </c>
      <c r="B174">
        <v>44.057283220000002</v>
      </c>
      <c r="C174">
        <v>-89.821350760000001</v>
      </c>
      <c r="D174" s="10">
        <v>11</v>
      </c>
      <c r="E174" s="194" t="s">
        <v>567</v>
      </c>
      <c r="F174" s="16">
        <v>0</v>
      </c>
      <c r="G174" s="16">
        <v>0</v>
      </c>
    </row>
    <row r="175" spans="1:7" x14ac:dyDescent="0.2">
      <c r="A175" s="25">
        <v>174</v>
      </c>
      <c r="B175">
        <v>44.056887070000002</v>
      </c>
      <c r="C175">
        <v>-89.821351949999993</v>
      </c>
      <c r="D175" s="10">
        <v>8.5</v>
      </c>
      <c r="E175" s="194" t="s">
        <v>565</v>
      </c>
      <c r="F175" s="16">
        <v>0</v>
      </c>
      <c r="G175" s="16">
        <v>0</v>
      </c>
    </row>
    <row r="176" spans="1:7" x14ac:dyDescent="0.2">
      <c r="A176" s="25">
        <v>175</v>
      </c>
      <c r="B176">
        <v>44.056490920000002</v>
      </c>
      <c r="C176">
        <v>-89.821353139999999</v>
      </c>
      <c r="D176" s="10">
        <v>8</v>
      </c>
      <c r="E176" s="194" t="s">
        <v>565</v>
      </c>
      <c r="F176" s="16">
        <v>0</v>
      </c>
      <c r="G176" s="16">
        <v>0</v>
      </c>
    </row>
    <row r="177" spans="1:7" x14ac:dyDescent="0.2">
      <c r="A177" s="25">
        <v>176</v>
      </c>
      <c r="B177">
        <v>44.058470800000002</v>
      </c>
      <c r="C177">
        <v>-89.820797839999997</v>
      </c>
      <c r="D177" s="10">
        <v>10.5</v>
      </c>
      <c r="E177" s="194" t="s">
        <v>565</v>
      </c>
      <c r="F177" s="16">
        <v>0</v>
      </c>
      <c r="G177" s="16">
        <v>0</v>
      </c>
    </row>
    <row r="178" spans="1:7" x14ac:dyDescent="0.2">
      <c r="A178" s="25">
        <v>177</v>
      </c>
      <c r="B178">
        <v>44.058074660000003</v>
      </c>
      <c r="C178">
        <v>-89.820799039999997</v>
      </c>
      <c r="D178" s="10">
        <v>10</v>
      </c>
      <c r="E178" s="194" t="s">
        <v>565</v>
      </c>
      <c r="F178" s="16">
        <v>0</v>
      </c>
      <c r="G178" s="16">
        <v>0</v>
      </c>
    </row>
    <row r="179" spans="1:7" x14ac:dyDescent="0.2">
      <c r="A179" s="25">
        <v>178</v>
      </c>
      <c r="B179">
        <v>44.057678510000002</v>
      </c>
      <c r="C179">
        <v>-89.820800230000003</v>
      </c>
      <c r="D179" s="10">
        <v>11.5</v>
      </c>
      <c r="E179" s="194" t="s">
        <v>565</v>
      </c>
      <c r="F179" s="16">
        <v>0</v>
      </c>
      <c r="G179" s="16">
        <v>0</v>
      </c>
    </row>
    <row r="180" spans="1:7" x14ac:dyDescent="0.2">
      <c r="A180" s="25">
        <v>179</v>
      </c>
      <c r="B180">
        <v>44.057282360000002</v>
      </c>
      <c r="C180">
        <v>-89.820801430000003</v>
      </c>
      <c r="D180" s="10">
        <v>9</v>
      </c>
      <c r="E180" s="194" t="s">
        <v>565</v>
      </c>
      <c r="F180" s="16">
        <v>0</v>
      </c>
      <c r="G180" s="16">
        <v>0</v>
      </c>
    </row>
    <row r="181" spans="1:7" x14ac:dyDescent="0.2">
      <c r="A181" s="25">
        <v>180</v>
      </c>
      <c r="B181">
        <v>44.056886210000002</v>
      </c>
      <c r="C181">
        <v>-89.820802619999995</v>
      </c>
      <c r="D181" s="10">
        <v>7.5</v>
      </c>
      <c r="E181" s="194" t="s">
        <v>565</v>
      </c>
      <c r="F181" s="16">
        <v>0</v>
      </c>
      <c r="G181" s="16">
        <v>0</v>
      </c>
    </row>
    <row r="182" spans="1:7" x14ac:dyDescent="0.2">
      <c r="A182" s="25">
        <v>181</v>
      </c>
      <c r="B182">
        <v>44.056490060000002</v>
      </c>
      <c r="C182">
        <v>-89.820803819999995</v>
      </c>
      <c r="D182" s="10">
        <v>6</v>
      </c>
      <c r="E182" s="194" t="s">
        <v>565</v>
      </c>
      <c r="F182" s="16">
        <v>0</v>
      </c>
      <c r="G182" s="16">
        <v>1</v>
      </c>
    </row>
    <row r="183" spans="1:7" x14ac:dyDescent="0.2">
      <c r="A183" s="25">
        <v>182</v>
      </c>
      <c r="B183">
        <v>44.058469940000002</v>
      </c>
      <c r="C183">
        <v>-89.820248500000005</v>
      </c>
      <c r="D183" s="10">
        <v>1.5</v>
      </c>
      <c r="E183" s="194" t="s">
        <v>565</v>
      </c>
      <c r="F183" s="16">
        <v>0</v>
      </c>
      <c r="G183" s="16">
        <v>0</v>
      </c>
    </row>
    <row r="184" spans="1:7" x14ac:dyDescent="0.2">
      <c r="A184" s="25">
        <v>183</v>
      </c>
      <c r="B184">
        <v>44.058073790000002</v>
      </c>
      <c r="C184">
        <v>-89.820249700000005</v>
      </c>
      <c r="D184" s="10">
        <v>10.5</v>
      </c>
      <c r="E184" s="194" t="s">
        <v>565</v>
      </c>
      <c r="F184" s="16">
        <v>0</v>
      </c>
      <c r="G184" s="16">
        <v>0</v>
      </c>
    </row>
    <row r="185" spans="1:7" x14ac:dyDescent="0.2">
      <c r="A185" s="25">
        <v>184</v>
      </c>
      <c r="B185">
        <v>44.057677640000001</v>
      </c>
      <c r="C185">
        <v>-89.820250900000005</v>
      </c>
      <c r="D185" s="10">
        <v>10.5</v>
      </c>
      <c r="E185" s="194" t="s">
        <v>565</v>
      </c>
      <c r="F185" s="16">
        <v>0</v>
      </c>
      <c r="G185" s="16">
        <v>0</v>
      </c>
    </row>
    <row r="186" spans="1:7" x14ac:dyDescent="0.2">
      <c r="A186" s="25">
        <v>185</v>
      </c>
      <c r="B186">
        <v>44.057281500000002</v>
      </c>
      <c r="C186">
        <v>-89.820252100000005</v>
      </c>
      <c r="D186" s="10">
        <v>10</v>
      </c>
      <c r="E186" s="194" t="s">
        <v>565</v>
      </c>
      <c r="F186" s="16">
        <v>0</v>
      </c>
      <c r="G186" s="16">
        <v>0</v>
      </c>
    </row>
    <row r="187" spans="1:7" x14ac:dyDescent="0.2">
      <c r="A187" s="25">
        <v>186</v>
      </c>
      <c r="B187">
        <v>44.056885350000002</v>
      </c>
      <c r="C187">
        <v>-89.820253289999997</v>
      </c>
      <c r="D187" s="10">
        <v>10.5</v>
      </c>
      <c r="E187" s="194" t="s">
        <v>567</v>
      </c>
      <c r="F187" s="16">
        <v>0</v>
      </c>
      <c r="G187" s="16">
        <v>0</v>
      </c>
    </row>
    <row r="188" spans="1:7" x14ac:dyDescent="0.2">
      <c r="A188" s="25">
        <v>187</v>
      </c>
      <c r="B188">
        <v>44.056489200000001</v>
      </c>
      <c r="C188">
        <v>-89.820254489999996</v>
      </c>
      <c r="D188" s="10">
        <v>8</v>
      </c>
      <c r="E188" s="194" t="s">
        <v>565</v>
      </c>
      <c r="F188" s="16">
        <v>0</v>
      </c>
      <c r="G188" s="16">
        <v>0</v>
      </c>
    </row>
    <row r="189" spans="1:7" x14ac:dyDescent="0.2">
      <c r="A189" s="25">
        <v>188</v>
      </c>
      <c r="B189">
        <v>44.056093050000001</v>
      </c>
      <c r="C189">
        <v>-89.820255689999996</v>
      </c>
      <c r="D189" s="10">
        <v>7</v>
      </c>
      <c r="E189" s="194" t="s">
        <v>565</v>
      </c>
      <c r="F189" s="16">
        <v>0</v>
      </c>
      <c r="G189" s="16">
        <v>0</v>
      </c>
    </row>
    <row r="190" spans="1:7" x14ac:dyDescent="0.2">
      <c r="A190" s="25">
        <v>189</v>
      </c>
      <c r="B190">
        <v>44.058469080000002</v>
      </c>
      <c r="C190">
        <v>-89.819699159999999</v>
      </c>
      <c r="D190" s="10">
        <v>3.5</v>
      </c>
      <c r="E190" s="194" t="s">
        <v>565</v>
      </c>
      <c r="F190" s="16">
        <v>0</v>
      </c>
      <c r="G190" s="16">
        <v>0</v>
      </c>
    </row>
    <row r="191" spans="1:7" x14ac:dyDescent="0.2">
      <c r="A191" s="25">
        <v>190</v>
      </c>
      <c r="B191">
        <v>44.058072930000002</v>
      </c>
      <c r="C191">
        <v>-89.819700359999999</v>
      </c>
      <c r="D191" s="10">
        <v>10</v>
      </c>
      <c r="E191" s="194" t="s">
        <v>565</v>
      </c>
      <c r="F191" s="16">
        <v>0</v>
      </c>
      <c r="G191" s="16">
        <v>0</v>
      </c>
    </row>
    <row r="192" spans="1:7" x14ac:dyDescent="0.2">
      <c r="A192" s="25">
        <v>191</v>
      </c>
      <c r="B192">
        <v>44.057676780000001</v>
      </c>
      <c r="C192">
        <v>-89.819701559999999</v>
      </c>
      <c r="D192" s="10">
        <v>11.5</v>
      </c>
      <c r="E192" s="194" t="s">
        <v>565</v>
      </c>
      <c r="F192" s="16">
        <v>0</v>
      </c>
      <c r="G192" s="16">
        <v>0</v>
      </c>
    </row>
    <row r="193" spans="1:7" x14ac:dyDescent="0.2">
      <c r="A193" s="25">
        <v>192</v>
      </c>
      <c r="B193">
        <v>44.057280630000001</v>
      </c>
      <c r="C193">
        <v>-89.819702759999998</v>
      </c>
      <c r="D193" s="10">
        <v>12</v>
      </c>
      <c r="E193" s="194" t="s">
        <v>565</v>
      </c>
      <c r="F193" s="16">
        <v>0</v>
      </c>
      <c r="G193" s="16">
        <v>0</v>
      </c>
    </row>
    <row r="194" spans="1:7" x14ac:dyDescent="0.2">
      <c r="A194" s="25">
        <v>193</v>
      </c>
      <c r="B194">
        <v>44.056884480000001</v>
      </c>
      <c r="C194">
        <v>-89.819703970000006</v>
      </c>
      <c r="D194" s="10">
        <v>5.5</v>
      </c>
      <c r="E194" s="194" t="s">
        <v>565</v>
      </c>
      <c r="F194" s="16">
        <v>0</v>
      </c>
      <c r="G194" s="16">
        <v>0</v>
      </c>
    </row>
    <row r="195" spans="1:7" x14ac:dyDescent="0.2">
      <c r="A195" s="25">
        <v>194</v>
      </c>
      <c r="B195">
        <v>44.056488330000001</v>
      </c>
      <c r="C195">
        <v>-89.819705170000006</v>
      </c>
      <c r="D195" s="10">
        <v>4</v>
      </c>
      <c r="E195" s="194" t="s">
        <v>565</v>
      </c>
      <c r="F195" s="16">
        <v>0</v>
      </c>
      <c r="G195" s="16">
        <v>0</v>
      </c>
    </row>
    <row r="196" spans="1:7" x14ac:dyDescent="0.2">
      <c r="A196" s="25">
        <v>195</v>
      </c>
      <c r="B196">
        <v>44.05609218</v>
      </c>
      <c r="C196">
        <v>-89.819706370000006</v>
      </c>
      <c r="D196" s="10">
        <v>2</v>
      </c>
      <c r="E196" s="194" t="s">
        <v>565</v>
      </c>
      <c r="F196" s="16">
        <v>0</v>
      </c>
      <c r="G196" s="16">
        <v>0</v>
      </c>
    </row>
    <row r="197" spans="1:7" x14ac:dyDescent="0.2">
      <c r="A197" s="25">
        <v>196</v>
      </c>
      <c r="B197">
        <v>44.058468210000001</v>
      </c>
      <c r="C197">
        <v>-89.819149820000007</v>
      </c>
      <c r="D197" s="10">
        <v>10</v>
      </c>
      <c r="E197" s="194" t="s">
        <v>565</v>
      </c>
      <c r="F197" s="16">
        <v>0</v>
      </c>
      <c r="G197" s="16">
        <v>0</v>
      </c>
    </row>
    <row r="198" spans="1:7" x14ac:dyDescent="0.2">
      <c r="A198" s="25">
        <v>197</v>
      </c>
      <c r="B198">
        <v>44.058072060000001</v>
      </c>
      <c r="C198">
        <v>-89.819151020000007</v>
      </c>
      <c r="D198" s="10">
        <v>10</v>
      </c>
      <c r="E198" s="194" t="s">
        <v>567</v>
      </c>
      <c r="F198" s="16">
        <v>3</v>
      </c>
      <c r="G198" s="16">
        <v>0</v>
      </c>
    </row>
    <row r="199" spans="1:7" x14ac:dyDescent="0.2">
      <c r="A199" s="25">
        <v>198</v>
      </c>
      <c r="B199">
        <v>44.05767591</v>
      </c>
      <c r="C199">
        <v>-89.81915223</v>
      </c>
      <c r="D199" s="10">
        <v>9.5</v>
      </c>
      <c r="E199" s="194" t="s">
        <v>565</v>
      </c>
      <c r="F199" s="16">
        <v>0</v>
      </c>
      <c r="G199" s="16">
        <v>0</v>
      </c>
    </row>
    <row r="200" spans="1:7" x14ac:dyDescent="0.2">
      <c r="A200" s="25">
        <v>199</v>
      </c>
      <c r="B200">
        <v>44.05727976</v>
      </c>
      <c r="C200">
        <v>-89.81915343</v>
      </c>
      <c r="D200" s="10">
        <v>9.5</v>
      </c>
      <c r="E200" s="194" t="s">
        <v>565</v>
      </c>
      <c r="F200" s="16">
        <v>0</v>
      </c>
      <c r="G200" s="16">
        <v>0</v>
      </c>
    </row>
    <row r="201" spans="1:7" x14ac:dyDescent="0.2">
      <c r="A201" s="25">
        <v>200</v>
      </c>
      <c r="B201">
        <v>44.05846734</v>
      </c>
      <c r="C201">
        <v>-89.818600470000007</v>
      </c>
      <c r="D201" s="10">
        <v>10.5</v>
      </c>
      <c r="E201" s="194" t="s">
        <v>567</v>
      </c>
      <c r="F201" s="16">
        <v>0</v>
      </c>
      <c r="G201" s="16">
        <v>0</v>
      </c>
    </row>
    <row r="202" spans="1:7" x14ac:dyDescent="0.2">
      <c r="A202" s="25">
        <v>201</v>
      </c>
      <c r="B202">
        <v>44.05807119</v>
      </c>
      <c r="C202">
        <v>-89.81860168</v>
      </c>
      <c r="D202" s="10">
        <v>13.5</v>
      </c>
      <c r="E202" s="194" t="s">
        <v>565</v>
      </c>
      <c r="F202" s="16">
        <v>0</v>
      </c>
      <c r="G202" s="16">
        <v>0</v>
      </c>
    </row>
    <row r="203" spans="1:7" x14ac:dyDescent="0.2">
      <c r="A203" s="25">
        <v>202</v>
      </c>
      <c r="B203">
        <v>44.057675039999999</v>
      </c>
      <c r="C203">
        <v>-89.818602889999994</v>
      </c>
      <c r="D203" s="10">
        <v>11.5</v>
      </c>
      <c r="E203" s="194" t="s">
        <v>567</v>
      </c>
      <c r="F203" s="16">
        <v>0</v>
      </c>
      <c r="G203" s="16">
        <v>0</v>
      </c>
    </row>
    <row r="204" spans="1:7" x14ac:dyDescent="0.2">
      <c r="A204" s="25">
        <v>203</v>
      </c>
      <c r="B204">
        <v>44.057278889999999</v>
      </c>
      <c r="C204">
        <v>-89.818604100000002</v>
      </c>
      <c r="D204" s="10">
        <v>1</v>
      </c>
      <c r="E204" s="194" t="s">
        <v>565</v>
      </c>
      <c r="F204" s="16">
        <v>0</v>
      </c>
      <c r="G204" s="16">
        <v>0</v>
      </c>
    </row>
    <row r="205" spans="1:7" x14ac:dyDescent="0.2">
      <c r="A205" s="25">
        <v>204</v>
      </c>
      <c r="B205">
        <v>44.058862609999998</v>
      </c>
      <c r="C205">
        <v>-89.818049920000007</v>
      </c>
      <c r="D205" s="10">
        <v>5.5</v>
      </c>
      <c r="E205" s="194" t="s">
        <v>565</v>
      </c>
      <c r="F205" s="16">
        <v>0</v>
      </c>
      <c r="G205" s="16">
        <v>0</v>
      </c>
    </row>
    <row r="206" spans="1:7" x14ac:dyDescent="0.2">
      <c r="A206" s="25">
        <v>205</v>
      </c>
      <c r="B206">
        <v>44.058466459999998</v>
      </c>
      <c r="C206">
        <v>-89.818051130000001</v>
      </c>
      <c r="D206" s="10">
        <v>7.5</v>
      </c>
      <c r="E206" s="194" t="s">
        <v>565</v>
      </c>
      <c r="F206" s="16">
        <v>0</v>
      </c>
      <c r="G206" s="16">
        <v>0</v>
      </c>
    </row>
    <row r="207" spans="1:7" x14ac:dyDescent="0.2">
      <c r="A207" s="25">
        <v>206</v>
      </c>
      <c r="B207">
        <v>44.058070309999998</v>
      </c>
      <c r="C207">
        <v>-89.818052339999994</v>
      </c>
      <c r="D207" s="10">
        <v>10.5</v>
      </c>
      <c r="E207" s="194" t="s">
        <v>565</v>
      </c>
      <c r="F207" s="16">
        <v>0</v>
      </c>
      <c r="G207" s="16">
        <v>0</v>
      </c>
    </row>
    <row r="208" spans="1:7" x14ac:dyDescent="0.2">
      <c r="A208" s="25">
        <v>207</v>
      </c>
      <c r="B208">
        <v>44.057674169999999</v>
      </c>
      <c r="C208">
        <v>-89.818053559999996</v>
      </c>
      <c r="D208" s="10">
        <v>10.5</v>
      </c>
      <c r="E208" s="194" t="s">
        <v>565</v>
      </c>
      <c r="F208" s="16">
        <v>0</v>
      </c>
      <c r="G208" s="16">
        <v>0</v>
      </c>
    </row>
    <row r="209" spans="1:7" x14ac:dyDescent="0.2">
      <c r="A209" s="25">
        <v>208</v>
      </c>
      <c r="B209">
        <v>44.057278019999998</v>
      </c>
      <c r="C209">
        <v>-89.818054770000003</v>
      </c>
      <c r="D209" s="10">
        <v>6</v>
      </c>
      <c r="E209" s="194" t="s">
        <v>565</v>
      </c>
      <c r="F209" s="16">
        <v>0</v>
      </c>
      <c r="G209" s="16">
        <v>0</v>
      </c>
    </row>
    <row r="210" spans="1:7" x14ac:dyDescent="0.2">
      <c r="A210" s="25">
        <v>209</v>
      </c>
      <c r="B210">
        <v>44.059257879999997</v>
      </c>
      <c r="C210">
        <v>-89.817499350000006</v>
      </c>
      <c r="D210" s="10">
        <v>3</v>
      </c>
      <c r="E210" s="194" t="s">
        <v>565</v>
      </c>
      <c r="F210" s="16">
        <v>0</v>
      </c>
      <c r="G210" s="16">
        <v>0</v>
      </c>
    </row>
    <row r="211" spans="1:7" x14ac:dyDescent="0.2">
      <c r="A211" s="25">
        <v>210</v>
      </c>
      <c r="B211">
        <v>44.058861739999998</v>
      </c>
      <c r="C211">
        <v>-89.817500570000007</v>
      </c>
      <c r="D211" s="10">
        <v>7</v>
      </c>
      <c r="E211" s="194" t="s">
        <v>565</v>
      </c>
      <c r="F211" s="16">
        <v>0</v>
      </c>
      <c r="G211" s="16">
        <v>0</v>
      </c>
    </row>
    <row r="212" spans="1:7" x14ac:dyDescent="0.2">
      <c r="A212" s="25">
        <v>211</v>
      </c>
      <c r="B212">
        <v>44.058465589999997</v>
      </c>
      <c r="C212">
        <v>-89.817501789999994</v>
      </c>
      <c r="D212" s="10">
        <v>6.5</v>
      </c>
      <c r="E212" s="194" t="s">
        <v>565</v>
      </c>
      <c r="F212" s="16">
        <v>0</v>
      </c>
      <c r="G212" s="16">
        <v>0</v>
      </c>
    </row>
    <row r="213" spans="1:7" x14ac:dyDescent="0.2">
      <c r="A213" s="25">
        <v>212</v>
      </c>
      <c r="B213">
        <v>44.058069439999997</v>
      </c>
      <c r="C213">
        <v>-89.817503000000002</v>
      </c>
      <c r="D213" s="10">
        <v>9.5</v>
      </c>
      <c r="E213" s="194" t="s">
        <v>565</v>
      </c>
      <c r="F213" s="16">
        <v>0</v>
      </c>
      <c r="G213" s="16">
        <v>0</v>
      </c>
    </row>
    <row r="214" spans="1:7" x14ac:dyDescent="0.2">
      <c r="A214" s="25">
        <v>213</v>
      </c>
      <c r="B214">
        <v>44.057673289999997</v>
      </c>
      <c r="C214">
        <v>-89.817504220000004</v>
      </c>
      <c r="D214" s="10">
        <v>9.5</v>
      </c>
      <c r="E214" s="194" t="s">
        <v>565</v>
      </c>
      <c r="F214" s="16">
        <v>0</v>
      </c>
      <c r="G214" s="16">
        <v>0</v>
      </c>
    </row>
    <row r="215" spans="1:7" x14ac:dyDescent="0.2">
      <c r="A215" s="25">
        <v>214</v>
      </c>
      <c r="B215">
        <v>44.057277139999997</v>
      </c>
      <c r="C215">
        <v>-89.817505440000005</v>
      </c>
      <c r="D215" s="10">
        <v>11</v>
      </c>
      <c r="E215" s="194" t="s">
        <v>567</v>
      </c>
      <c r="F215" s="16">
        <v>0</v>
      </c>
      <c r="G215" s="16">
        <v>0</v>
      </c>
    </row>
    <row r="216" spans="1:7" x14ac:dyDescent="0.2">
      <c r="A216" s="25">
        <v>215</v>
      </c>
      <c r="B216">
        <v>44.059257000000002</v>
      </c>
      <c r="C216">
        <v>-89.816950000000006</v>
      </c>
      <c r="D216" s="10">
        <v>5</v>
      </c>
      <c r="E216" s="194" t="s">
        <v>565</v>
      </c>
      <c r="F216" s="16">
        <v>0</v>
      </c>
      <c r="G216" s="16">
        <v>0</v>
      </c>
    </row>
    <row r="217" spans="1:7" x14ac:dyDescent="0.2">
      <c r="A217" s="25">
        <v>216</v>
      </c>
      <c r="B217">
        <v>44.058860860000003</v>
      </c>
      <c r="C217">
        <v>-89.816951220000007</v>
      </c>
      <c r="D217" s="10">
        <v>10</v>
      </c>
      <c r="E217" s="194" t="s">
        <v>567</v>
      </c>
      <c r="F217" s="16">
        <v>0</v>
      </c>
      <c r="G217" s="16">
        <v>0</v>
      </c>
    </row>
    <row r="218" spans="1:7" x14ac:dyDescent="0.2">
      <c r="A218" s="25">
        <v>217</v>
      </c>
      <c r="B218">
        <v>44.058464710000003</v>
      </c>
      <c r="C218">
        <v>-89.816952439999994</v>
      </c>
      <c r="D218" s="10">
        <v>10</v>
      </c>
      <c r="E218" s="194" t="s">
        <v>567</v>
      </c>
      <c r="F218" s="16">
        <v>0</v>
      </c>
      <c r="G218" s="16">
        <v>0</v>
      </c>
    </row>
    <row r="219" spans="1:7" x14ac:dyDescent="0.2">
      <c r="A219" s="25">
        <v>218</v>
      </c>
      <c r="B219">
        <v>44.058068560000002</v>
      </c>
      <c r="C219">
        <v>-89.816953670000004</v>
      </c>
      <c r="D219" s="10">
        <v>9</v>
      </c>
      <c r="E219" s="194" t="s">
        <v>565</v>
      </c>
      <c r="F219" s="16">
        <v>0</v>
      </c>
      <c r="G219" s="16">
        <v>0</v>
      </c>
    </row>
    <row r="220" spans="1:7" x14ac:dyDescent="0.2">
      <c r="A220" s="25">
        <v>219</v>
      </c>
      <c r="B220">
        <v>44.057672410000002</v>
      </c>
      <c r="C220">
        <v>-89.816954890000005</v>
      </c>
      <c r="D220" s="10">
        <v>9</v>
      </c>
      <c r="E220" s="194" t="s">
        <v>565</v>
      </c>
      <c r="F220" s="16">
        <v>0</v>
      </c>
      <c r="G220" s="16">
        <v>0</v>
      </c>
    </row>
    <row r="221" spans="1:7" x14ac:dyDescent="0.2">
      <c r="A221" s="25">
        <v>220</v>
      </c>
      <c r="B221">
        <v>44.057276260000002</v>
      </c>
      <c r="C221">
        <v>-89.816956110000007</v>
      </c>
      <c r="D221" s="10">
        <v>12</v>
      </c>
      <c r="E221" s="194" t="s">
        <v>565</v>
      </c>
      <c r="F221" s="16">
        <v>0</v>
      </c>
      <c r="G221" s="16">
        <v>0</v>
      </c>
    </row>
    <row r="222" spans="1:7" x14ac:dyDescent="0.2">
      <c r="A222" s="25">
        <v>221</v>
      </c>
      <c r="B222">
        <v>44.059652270000001</v>
      </c>
      <c r="C222">
        <v>-89.816399430000004</v>
      </c>
      <c r="D222" s="10">
        <v>3</v>
      </c>
      <c r="E222" s="194" t="s">
        <v>565</v>
      </c>
      <c r="F222" s="16">
        <v>0</v>
      </c>
      <c r="G222" s="16">
        <v>0</v>
      </c>
    </row>
    <row r="223" spans="1:7" x14ac:dyDescent="0.2">
      <c r="A223" s="25">
        <v>222</v>
      </c>
      <c r="B223">
        <v>44.059256120000001</v>
      </c>
      <c r="C223">
        <v>-89.816400650000006</v>
      </c>
      <c r="D223" s="10">
        <v>5.5</v>
      </c>
      <c r="E223" s="194" t="s">
        <v>565</v>
      </c>
      <c r="F223" s="16">
        <v>0</v>
      </c>
      <c r="G223" s="16">
        <v>0</v>
      </c>
    </row>
    <row r="224" spans="1:7" x14ac:dyDescent="0.2">
      <c r="A224" s="25">
        <v>223</v>
      </c>
      <c r="B224">
        <v>44.05885997</v>
      </c>
      <c r="C224">
        <v>-89.816401880000001</v>
      </c>
      <c r="D224" s="10">
        <v>10.5</v>
      </c>
      <c r="E224" s="194" t="s">
        <v>565</v>
      </c>
      <c r="F224" s="16">
        <v>0</v>
      </c>
      <c r="G224" s="16">
        <v>0</v>
      </c>
    </row>
    <row r="225" spans="1:7" x14ac:dyDescent="0.2">
      <c r="A225" s="25">
        <v>224</v>
      </c>
      <c r="B225">
        <v>44.058463830000001</v>
      </c>
      <c r="C225">
        <v>-89.816403100000002</v>
      </c>
      <c r="D225" s="10">
        <v>13</v>
      </c>
      <c r="E225" s="194" t="s">
        <v>565</v>
      </c>
      <c r="F225" s="16">
        <v>0</v>
      </c>
      <c r="G225" s="16">
        <v>0</v>
      </c>
    </row>
    <row r="226" spans="1:7" x14ac:dyDescent="0.2">
      <c r="A226" s="25">
        <v>225</v>
      </c>
      <c r="B226">
        <v>44.058067680000001</v>
      </c>
      <c r="C226">
        <v>-89.816404329999997</v>
      </c>
      <c r="D226" s="10">
        <v>9.5</v>
      </c>
      <c r="E226" s="194" t="s">
        <v>565</v>
      </c>
      <c r="F226" s="16">
        <v>0</v>
      </c>
      <c r="G226" s="16">
        <v>0</v>
      </c>
    </row>
    <row r="227" spans="1:7" x14ac:dyDescent="0.2">
      <c r="A227" s="25">
        <v>226</v>
      </c>
      <c r="B227">
        <v>44.05767153</v>
      </c>
      <c r="C227">
        <v>-89.816405549999999</v>
      </c>
      <c r="D227" s="10">
        <v>10.5</v>
      </c>
      <c r="E227" s="194" t="s">
        <v>565</v>
      </c>
      <c r="F227" s="16">
        <v>0</v>
      </c>
      <c r="G227" s="16">
        <v>0</v>
      </c>
    </row>
    <row r="228" spans="1:7" x14ac:dyDescent="0.2">
      <c r="A228" s="25">
        <v>227</v>
      </c>
      <c r="B228">
        <v>44.05727538</v>
      </c>
      <c r="C228">
        <v>-89.81640677</v>
      </c>
      <c r="D228" s="10">
        <v>8.5</v>
      </c>
      <c r="E228" s="194" t="s">
        <v>565</v>
      </c>
      <c r="F228" s="16">
        <v>0</v>
      </c>
      <c r="G228" s="16">
        <v>0</v>
      </c>
    </row>
    <row r="229" spans="1:7" x14ac:dyDescent="0.2">
      <c r="A229" s="25">
        <v>228</v>
      </c>
      <c r="B229">
        <v>44.05687923</v>
      </c>
      <c r="C229">
        <v>-89.816407999999996</v>
      </c>
      <c r="D229" s="10">
        <v>2.5</v>
      </c>
      <c r="E229" s="10" t="s">
        <v>565</v>
      </c>
      <c r="F229" s="16">
        <v>0</v>
      </c>
      <c r="G229" s="16">
        <v>0</v>
      </c>
    </row>
    <row r="230" spans="1:7" x14ac:dyDescent="0.2">
      <c r="A230" s="25">
        <v>229</v>
      </c>
      <c r="B230">
        <v>44.059651389999999</v>
      </c>
      <c r="C230">
        <v>-89.815850080000004</v>
      </c>
      <c r="D230" s="10">
        <v>5</v>
      </c>
      <c r="E230" s="194" t="s">
        <v>565</v>
      </c>
      <c r="F230" s="16">
        <v>0</v>
      </c>
      <c r="G230" s="16">
        <v>0</v>
      </c>
    </row>
    <row r="231" spans="1:7" x14ac:dyDescent="0.2">
      <c r="A231" s="25">
        <v>230</v>
      </c>
      <c r="B231">
        <v>44.059255239999999</v>
      </c>
      <c r="C231">
        <v>-89.815851300000006</v>
      </c>
      <c r="D231" s="10">
        <v>9</v>
      </c>
      <c r="E231" s="194" t="s">
        <v>567</v>
      </c>
      <c r="F231" s="16">
        <v>0</v>
      </c>
      <c r="G231" s="16">
        <v>0</v>
      </c>
    </row>
    <row r="232" spans="1:7" x14ac:dyDescent="0.2">
      <c r="A232" s="25">
        <v>231</v>
      </c>
      <c r="B232">
        <v>44.058859089999999</v>
      </c>
      <c r="C232">
        <v>-89.815852530000001</v>
      </c>
      <c r="D232" s="10">
        <v>8</v>
      </c>
      <c r="E232" s="194" t="s">
        <v>565</v>
      </c>
      <c r="F232" s="16">
        <v>0</v>
      </c>
      <c r="G232" s="16">
        <v>0</v>
      </c>
    </row>
    <row r="233" spans="1:7" x14ac:dyDescent="0.2">
      <c r="A233" s="25">
        <v>232</v>
      </c>
      <c r="B233">
        <v>44.058462939999998</v>
      </c>
      <c r="C233">
        <v>-89.815853759999996</v>
      </c>
      <c r="D233" s="10">
        <v>8</v>
      </c>
      <c r="E233" s="194" t="s">
        <v>565</v>
      </c>
      <c r="F233" s="16">
        <v>0</v>
      </c>
      <c r="G233" s="16">
        <v>0</v>
      </c>
    </row>
    <row r="234" spans="1:7" x14ac:dyDescent="0.2">
      <c r="A234" s="25">
        <v>233</v>
      </c>
      <c r="B234">
        <v>44.058066789999998</v>
      </c>
      <c r="C234">
        <v>-89.815854990000005</v>
      </c>
      <c r="D234" s="10">
        <v>10.5</v>
      </c>
      <c r="E234" s="194" t="s">
        <v>565</v>
      </c>
      <c r="F234" s="16">
        <v>0</v>
      </c>
      <c r="G234" s="16">
        <v>0</v>
      </c>
    </row>
    <row r="235" spans="1:7" x14ac:dyDescent="0.2">
      <c r="A235" s="25">
        <v>234</v>
      </c>
      <c r="B235">
        <v>44.057670649999999</v>
      </c>
      <c r="C235">
        <v>-89.815856220000001</v>
      </c>
      <c r="D235" s="10">
        <v>8.5</v>
      </c>
      <c r="E235" s="194" t="s">
        <v>565</v>
      </c>
      <c r="F235" s="16">
        <v>0</v>
      </c>
      <c r="G235" s="16">
        <v>0</v>
      </c>
    </row>
    <row r="236" spans="1:7" x14ac:dyDescent="0.2">
      <c r="A236" s="25">
        <v>235</v>
      </c>
      <c r="B236">
        <v>44.057274499999998</v>
      </c>
      <c r="C236">
        <v>-89.815857440000002</v>
      </c>
      <c r="D236" s="10">
        <v>7.5</v>
      </c>
      <c r="E236" s="194" t="s">
        <v>565</v>
      </c>
      <c r="F236" s="16">
        <v>0</v>
      </c>
      <c r="G236" s="16">
        <v>0</v>
      </c>
    </row>
    <row r="237" spans="1:7" x14ac:dyDescent="0.2">
      <c r="A237" s="25">
        <v>236</v>
      </c>
      <c r="B237">
        <v>44.056878349999998</v>
      </c>
      <c r="C237">
        <v>-89.815858669999997</v>
      </c>
      <c r="D237" s="10">
        <v>2.5</v>
      </c>
      <c r="E237" s="194" t="s">
        <v>565</v>
      </c>
      <c r="F237" s="16">
        <v>0</v>
      </c>
      <c r="G237" s="16">
        <v>0</v>
      </c>
    </row>
    <row r="238" spans="1:7" x14ac:dyDescent="0.2">
      <c r="A238" s="25">
        <v>237</v>
      </c>
      <c r="B238">
        <v>44.059650499999996</v>
      </c>
      <c r="C238">
        <v>-89.815300719999996</v>
      </c>
      <c r="D238" s="10">
        <v>7</v>
      </c>
      <c r="E238" s="194" t="s">
        <v>565</v>
      </c>
      <c r="F238" s="16">
        <v>0</v>
      </c>
      <c r="G238" s="16">
        <v>0</v>
      </c>
    </row>
    <row r="239" spans="1:7" x14ac:dyDescent="0.2">
      <c r="A239" s="25">
        <v>238</v>
      </c>
      <c r="B239">
        <v>44.059254350000003</v>
      </c>
      <c r="C239">
        <v>-89.815301950000006</v>
      </c>
      <c r="D239" s="10">
        <v>9</v>
      </c>
      <c r="E239" s="194" t="s">
        <v>567</v>
      </c>
      <c r="F239" s="16">
        <v>0</v>
      </c>
      <c r="G239" s="16">
        <v>0</v>
      </c>
    </row>
    <row r="240" spans="1:7" x14ac:dyDescent="0.2">
      <c r="A240" s="25">
        <v>239</v>
      </c>
      <c r="B240">
        <v>44.058858200000003</v>
      </c>
      <c r="C240">
        <v>-89.815303189999995</v>
      </c>
      <c r="D240" s="10">
        <v>9</v>
      </c>
      <c r="E240" s="194" t="s">
        <v>567</v>
      </c>
      <c r="F240" s="16">
        <v>0</v>
      </c>
      <c r="G240" s="16">
        <v>0</v>
      </c>
    </row>
    <row r="241" spans="1:7" x14ac:dyDescent="0.2">
      <c r="A241" s="25">
        <v>240</v>
      </c>
      <c r="B241">
        <v>44.058462059999997</v>
      </c>
      <c r="C241">
        <v>-89.815304420000004</v>
      </c>
      <c r="D241" s="10">
        <v>8.5</v>
      </c>
      <c r="E241" s="194" t="s">
        <v>565</v>
      </c>
      <c r="F241" s="16">
        <v>0</v>
      </c>
      <c r="G241" s="16">
        <v>0</v>
      </c>
    </row>
    <row r="242" spans="1:7" x14ac:dyDescent="0.2">
      <c r="A242" s="25">
        <v>241</v>
      </c>
      <c r="B242">
        <v>44.058065910000003</v>
      </c>
      <c r="C242">
        <v>-89.815305649999999</v>
      </c>
      <c r="D242" s="10">
        <v>5.5</v>
      </c>
      <c r="E242" s="194" t="s">
        <v>565</v>
      </c>
      <c r="F242" s="16">
        <v>0</v>
      </c>
      <c r="G242" s="16">
        <v>0</v>
      </c>
    </row>
    <row r="243" spans="1:7" x14ac:dyDescent="0.2">
      <c r="A243" s="25">
        <v>242</v>
      </c>
      <c r="B243">
        <v>44.057669760000003</v>
      </c>
      <c r="C243">
        <v>-89.815306879999994</v>
      </c>
      <c r="D243" s="10">
        <v>7.5</v>
      </c>
      <c r="E243" s="194" t="s">
        <v>565</v>
      </c>
      <c r="F243" s="16">
        <v>0</v>
      </c>
      <c r="G243" s="16">
        <v>0</v>
      </c>
    </row>
    <row r="244" spans="1:7" x14ac:dyDescent="0.2">
      <c r="A244" s="25">
        <v>243</v>
      </c>
      <c r="B244">
        <v>44.057273610000003</v>
      </c>
      <c r="C244">
        <v>-89.815308110000004</v>
      </c>
      <c r="D244" s="10">
        <v>6.5</v>
      </c>
      <c r="E244" s="194" t="s">
        <v>567</v>
      </c>
      <c r="F244" s="16">
        <v>0</v>
      </c>
      <c r="G244" s="16">
        <v>0</v>
      </c>
    </row>
    <row r="245" spans="1:7" x14ac:dyDescent="0.2">
      <c r="A245" s="25">
        <v>244</v>
      </c>
      <c r="B245">
        <v>44.059649610000001</v>
      </c>
      <c r="C245">
        <v>-89.814751369999996</v>
      </c>
      <c r="D245" s="10">
        <v>6</v>
      </c>
      <c r="E245" s="194" t="s">
        <v>565</v>
      </c>
      <c r="F245" s="16">
        <v>0</v>
      </c>
      <c r="G245" s="16">
        <v>0</v>
      </c>
    </row>
    <row r="246" spans="1:7" x14ac:dyDescent="0.2">
      <c r="A246" s="25">
        <v>245</v>
      </c>
      <c r="B246">
        <v>44.059253460000001</v>
      </c>
      <c r="C246">
        <v>-89.814752600000006</v>
      </c>
      <c r="D246" s="10">
        <v>8</v>
      </c>
      <c r="E246" s="194" t="s">
        <v>567</v>
      </c>
      <c r="F246" s="16">
        <v>1</v>
      </c>
      <c r="G246" s="16">
        <v>0</v>
      </c>
    </row>
    <row r="247" spans="1:7" x14ac:dyDescent="0.2">
      <c r="A247" s="25">
        <v>246</v>
      </c>
      <c r="B247">
        <v>44.05885731</v>
      </c>
      <c r="C247">
        <v>-89.814753839999995</v>
      </c>
      <c r="D247" s="10">
        <v>9.5</v>
      </c>
      <c r="E247" s="194" t="s">
        <v>565</v>
      </c>
      <c r="F247" s="16">
        <v>0</v>
      </c>
      <c r="G247" s="16">
        <v>0</v>
      </c>
    </row>
    <row r="248" spans="1:7" x14ac:dyDescent="0.2">
      <c r="A248" s="25">
        <v>247</v>
      </c>
      <c r="B248">
        <v>44.058461170000001</v>
      </c>
      <c r="C248">
        <v>-89.814755079999998</v>
      </c>
      <c r="D248" s="10">
        <v>13</v>
      </c>
      <c r="E248" s="194" t="s">
        <v>565</v>
      </c>
      <c r="F248" s="16">
        <v>0</v>
      </c>
      <c r="G248" s="16">
        <v>0</v>
      </c>
    </row>
    <row r="249" spans="1:7" x14ac:dyDescent="0.2">
      <c r="A249" s="25">
        <v>248</v>
      </c>
      <c r="B249">
        <v>44.058065020000001</v>
      </c>
      <c r="C249">
        <v>-89.814756310000007</v>
      </c>
      <c r="D249" s="10">
        <v>9</v>
      </c>
      <c r="E249" s="194" t="s">
        <v>565</v>
      </c>
      <c r="F249" s="16">
        <v>0</v>
      </c>
      <c r="G249" s="16">
        <v>0</v>
      </c>
    </row>
    <row r="250" spans="1:7" x14ac:dyDescent="0.2">
      <c r="A250" s="25">
        <v>249</v>
      </c>
      <c r="B250">
        <v>44.057668870000001</v>
      </c>
      <c r="C250">
        <v>-89.814757549999996</v>
      </c>
      <c r="D250" s="10">
        <v>6.5</v>
      </c>
      <c r="E250" s="194" t="s">
        <v>565</v>
      </c>
      <c r="F250" s="16">
        <v>0</v>
      </c>
      <c r="G250" s="16">
        <v>0</v>
      </c>
    </row>
    <row r="251" spans="1:7" x14ac:dyDescent="0.2">
      <c r="A251" s="25">
        <v>250</v>
      </c>
      <c r="B251">
        <v>44.059648719999998</v>
      </c>
      <c r="C251">
        <v>-89.814202019999996</v>
      </c>
      <c r="D251" s="10">
        <v>2</v>
      </c>
      <c r="E251" s="194" t="s">
        <v>565</v>
      </c>
      <c r="F251" s="16">
        <v>0</v>
      </c>
      <c r="G251" s="16">
        <v>0</v>
      </c>
    </row>
    <row r="252" spans="1:7" x14ac:dyDescent="0.2">
      <c r="A252" s="25">
        <v>251</v>
      </c>
      <c r="B252">
        <v>44.059252569999998</v>
      </c>
      <c r="C252">
        <v>-89.814203259999999</v>
      </c>
      <c r="D252" s="10">
        <v>7.5</v>
      </c>
      <c r="E252" s="194" t="s">
        <v>565</v>
      </c>
      <c r="F252" s="16">
        <v>0</v>
      </c>
      <c r="G252" s="16">
        <v>0</v>
      </c>
    </row>
    <row r="253" spans="1:7" x14ac:dyDescent="0.2">
      <c r="A253" s="25">
        <v>252</v>
      </c>
      <c r="B253">
        <v>44.058856419999998</v>
      </c>
      <c r="C253">
        <v>-89.814204489999995</v>
      </c>
      <c r="D253" s="10">
        <v>11.5</v>
      </c>
      <c r="E253" s="194" t="s">
        <v>567</v>
      </c>
      <c r="F253" s="16">
        <v>0</v>
      </c>
      <c r="G253" s="16">
        <v>0</v>
      </c>
    </row>
    <row r="254" spans="1:7" x14ac:dyDescent="0.2">
      <c r="A254" s="25">
        <v>253</v>
      </c>
      <c r="B254">
        <v>44.058460269999998</v>
      </c>
      <c r="C254">
        <v>-89.814205729999998</v>
      </c>
      <c r="D254" s="10">
        <v>13</v>
      </c>
      <c r="E254" s="194" t="s">
        <v>565</v>
      </c>
      <c r="F254" s="16">
        <v>0</v>
      </c>
      <c r="G254" s="16">
        <v>0</v>
      </c>
    </row>
    <row r="255" spans="1:7" x14ac:dyDescent="0.2">
      <c r="A255" s="25">
        <v>254</v>
      </c>
      <c r="B255">
        <v>44.058064129999998</v>
      </c>
      <c r="C255">
        <v>-89.814206970000001</v>
      </c>
      <c r="D255" s="10">
        <v>7</v>
      </c>
      <c r="E255" s="194" t="s">
        <v>565</v>
      </c>
      <c r="F255" s="16">
        <v>0</v>
      </c>
      <c r="G255" s="16">
        <v>0</v>
      </c>
    </row>
    <row r="256" spans="1:7" x14ac:dyDescent="0.2">
      <c r="A256" s="25">
        <v>255</v>
      </c>
      <c r="B256">
        <v>44.057667979999998</v>
      </c>
      <c r="C256">
        <v>-89.814208210000004</v>
      </c>
      <c r="D256" s="10">
        <v>2</v>
      </c>
      <c r="E256" s="194" t="s">
        <v>565</v>
      </c>
      <c r="F256" s="16">
        <v>0</v>
      </c>
      <c r="G256" s="16">
        <v>0</v>
      </c>
    </row>
    <row r="257" spans="1:7" x14ac:dyDescent="0.2">
      <c r="A257" s="25">
        <v>256</v>
      </c>
      <c r="B257">
        <v>44.060043970000002</v>
      </c>
      <c r="C257">
        <v>-89.813651419999999</v>
      </c>
      <c r="D257" s="10">
        <v>3</v>
      </c>
      <c r="E257" s="194" t="s">
        <v>567</v>
      </c>
      <c r="F257" s="16">
        <v>0</v>
      </c>
      <c r="G257" s="16">
        <v>0</v>
      </c>
    </row>
    <row r="258" spans="1:7" x14ac:dyDescent="0.2">
      <c r="A258" s="25">
        <v>257</v>
      </c>
      <c r="B258">
        <v>44.059647820000002</v>
      </c>
      <c r="C258">
        <v>-89.813652660000002</v>
      </c>
      <c r="D258" s="10">
        <v>8.5</v>
      </c>
      <c r="E258" s="194" t="s">
        <v>567</v>
      </c>
      <c r="F258" s="16">
        <v>0</v>
      </c>
      <c r="G258" s="16">
        <v>0</v>
      </c>
    </row>
    <row r="259" spans="1:7" x14ac:dyDescent="0.2">
      <c r="A259" s="25">
        <v>258</v>
      </c>
      <c r="B259">
        <v>44.059251680000003</v>
      </c>
      <c r="C259">
        <v>-89.813653909999999</v>
      </c>
      <c r="D259" s="10">
        <v>8</v>
      </c>
      <c r="E259" s="194" t="s">
        <v>567</v>
      </c>
      <c r="F259" s="16">
        <v>0</v>
      </c>
      <c r="G259" s="16">
        <v>0</v>
      </c>
    </row>
    <row r="260" spans="1:7" x14ac:dyDescent="0.2">
      <c r="A260" s="25">
        <v>259</v>
      </c>
      <c r="B260">
        <v>44.058855530000002</v>
      </c>
      <c r="C260">
        <v>-89.813655150000002</v>
      </c>
      <c r="D260" s="10">
        <v>8</v>
      </c>
      <c r="E260" s="194" t="s">
        <v>565</v>
      </c>
      <c r="F260" s="16">
        <v>0</v>
      </c>
      <c r="G260" s="16">
        <v>0</v>
      </c>
    </row>
    <row r="261" spans="1:7" x14ac:dyDescent="0.2">
      <c r="A261" s="25">
        <v>260</v>
      </c>
      <c r="B261">
        <v>44.058459380000002</v>
      </c>
      <c r="C261">
        <v>-89.813656390000006</v>
      </c>
      <c r="D261" s="10">
        <v>11.5</v>
      </c>
      <c r="E261" s="194" t="s">
        <v>565</v>
      </c>
      <c r="F261" s="16">
        <v>0</v>
      </c>
      <c r="G261" s="16">
        <v>0</v>
      </c>
    </row>
    <row r="262" spans="1:7" x14ac:dyDescent="0.2">
      <c r="A262" s="25">
        <v>261</v>
      </c>
      <c r="B262">
        <v>44.058063230000002</v>
      </c>
      <c r="C262">
        <v>-89.813657629999994</v>
      </c>
      <c r="D262" s="10">
        <v>12.5</v>
      </c>
      <c r="E262" s="194" t="s">
        <v>565</v>
      </c>
      <c r="F262" s="16">
        <v>0</v>
      </c>
      <c r="G262" s="16">
        <v>0</v>
      </c>
    </row>
    <row r="263" spans="1:7" x14ac:dyDescent="0.2">
      <c r="A263" s="25">
        <v>262</v>
      </c>
      <c r="B263">
        <v>44.057667080000002</v>
      </c>
      <c r="C263">
        <v>-89.813658880000006</v>
      </c>
      <c r="D263" s="10">
        <v>7.5</v>
      </c>
      <c r="E263" s="194" t="s">
        <v>565</v>
      </c>
      <c r="F263" s="16">
        <v>0</v>
      </c>
      <c r="G263" s="16">
        <v>0</v>
      </c>
    </row>
    <row r="264" spans="1:7" x14ac:dyDescent="0.2">
      <c r="A264" s="25">
        <v>263</v>
      </c>
      <c r="B264">
        <v>44.057270930000001</v>
      </c>
      <c r="C264">
        <v>-89.813660119999994</v>
      </c>
      <c r="D264" s="10">
        <v>1.5</v>
      </c>
      <c r="E264" s="194" t="s">
        <v>565</v>
      </c>
      <c r="F264" s="16">
        <v>0</v>
      </c>
      <c r="G264" s="16">
        <v>0</v>
      </c>
    </row>
    <row r="265" spans="1:7" x14ac:dyDescent="0.2">
      <c r="A265" s="25">
        <v>264</v>
      </c>
      <c r="B265">
        <v>44.05964693</v>
      </c>
      <c r="C265">
        <v>-89.813103310000002</v>
      </c>
      <c r="D265" s="10">
        <v>5.5</v>
      </c>
      <c r="E265" s="194" t="s">
        <v>567</v>
      </c>
      <c r="F265" s="16">
        <v>0</v>
      </c>
      <c r="G265" s="16">
        <v>0</v>
      </c>
    </row>
    <row r="266" spans="1:7" x14ac:dyDescent="0.2">
      <c r="A266" s="25">
        <v>265</v>
      </c>
      <c r="B266">
        <v>44.059250779999999</v>
      </c>
      <c r="C266">
        <v>-89.813104559999999</v>
      </c>
      <c r="D266" s="10">
        <v>6</v>
      </c>
      <c r="E266" s="194" t="s">
        <v>565</v>
      </c>
      <c r="F266" s="16">
        <v>0</v>
      </c>
      <c r="G266" s="16">
        <v>0</v>
      </c>
    </row>
    <row r="267" spans="1:7" x14ac:dyDescent="0.2">
      <c r="A267" s="25">
        <v>266</v>
      </c>
      <c r="B267">
        <v>44.058854629999999</v>
      </c>
      <c r="C267">
        <v>-89.813105800000002</v>
      </c>
      <c r="D267" s="10">
        <v>8.5</v>
      </c>
      <c r="E267" s="194" t="s">
        <v>567</v>
      </c>
      <c r="F267" s="16">
        <v>0</v>
      </c>
      <c r="G267" s="16">
        <v>0</v>
      </c>
    </row>
    <row r="268" spans="1:7" x14ac:dyDescent="0.2">
      <c r="A268" s="25">
        <v>267</v>
      </c>
      <c r="B268">
        <v>44.058458479999999</v>
      </c>
      <c r="C268">
        <v>-89.813107049999999</v>
      </c>
      <c r="D268" s="10">
        <v>10</v>
      </c>
      <c r="E268" s="194" t="s">
        <v>565</v>
      </c>
      <c r="F268" s="16">
        <v>0</v>
      </c>
      <c r="G268" s="16">
        <v>0</v>
      </c>
    </row>
    <row r="269" spans="1:7" x14ac:dyDescent="0.2">
      <c r="A269" s="25">
        <v>268</v>
      </c>
      <c r="B269">
        <v>44.058062329999998</v>
      </c>
      <c r="C269">
        <v>-89.813108290000002</v>
      </c>
      <c r="D269" s="10">
        <v>12</v>
      </c>
      <c r="E269" s="194" t="s">
        <v>565</v>
      </c>
      <c r="F269" s="16">
        <v>0</v>
      </c>
      <c r="G269" s="16">
        <v>0</v>
      </c>
    </row>
    <row r="270" spans="1:7" x14ac:dyDescent="0.2">
      <c r="A270" s="25">
        <v>269</v>
      </c>
      <c r="B270">
        <v>44.057666189999999</v>
      </c>
      <c r="C270">
        <v>-89.813109539999999</v>
      </c>
      <c r="D270" s="10">
        <v>9</v>
      </c>
      <c r="E270" s="194" t="s">
        <v>567</v>
      </c>
      <c r="F270" s="16">
        <v>0</v>
      </c>
      <c r="G270" s="16">
        <v>0</v>
      </c>
    </row>
    <row r="271" spans="1:7" x14ac:dyDescent="0.2">
      <c r="A271" s="25">
        <v>270</v>
      </c>
      <c r="B271">
        <v>44.057270039999999</v>
      </c>
      <c r="C271">
        <v>-89.813110789999996</v>
      </c>
      <c r="D271" s="10">
        <v>5</v>
      </c>
      <c r="E271" s="194" t="s">
        <v>565</v>
      </c>
      <c r="F271" s="16">
        <v>0</v>
      </c>
      <c r="G271" s="16">
        <v>0</v>
      </c>
    </row>
    <row r="272" spans="1:7" x14ac:dyDescent="0.2">
      <c r="A272" s="25">
        <v>271</v>
      </c>
      <c r="B272">
        <v>44.058853730000003</v>
      </c>
      <c r="C272">
        <v>-89.812556459999996</v>
      </c>
      <c r="D272" s="10">
        <v>7.5</v>
      </c>
      <c r="E272" s="194" t="s">
        <v>565</v>
      </c>
      <c r="F272" s="16">
        <v>0</v>
      </c>
      <c r="G272" s="16">
        <v>0</v>
      </c>
    </row>
    <row r="273" spans="1:7" x14ac:dyDescent="0.2">
      <c r="A273" s="25">
        <v>272</v>
      </c>
      <c r="B273">
        <v>44.058457580000002</v>
      </c>
      <c r="C273">
        <v>-89.812557709999993</v>
      </c>
      <c r="D273" s="10">
        <v>9.5</v>
      </c>
      <c r="E273" s="194" t="s">
        <v>565</v>
      </c>
      <c r="F273" s="16">
        <v>0</v>
      </c>
      <c r="G273" s="16">
        <v>0</v>
      </c>
    </row>
    <row r="274" spans="1:7" x14ac:dyDescent="0.2">
      <c r="A274" s="25">
        <v>273</v>
      </c>
      <c r="B274">
        <v>44.058061430000002</v>
      </c>
      <c r="C274">
        <v>-89.812558960000004</v>
      </c>
      <c r="D274" s="10">
        <v>11</v>
      </c>
      <c r="E274" s="194" t="s">
        <v>567</v>
      </c>
      <c r="F274" s="16">
        <v>0</v>
      </c>
      <c r="G274" s="16">
        <v>0</v>
      </c>
    </row>
    <row r="275" spans="1:7" x14ac:dyDescent="0.2">
      <c r="A275" s="25">
        <v>274</v>
      </c>
      <c r="B275">
        <v>44.057665290000003</v>
      </c>
      <c r="C275">
        <v>-89.812560210000001</v>
      </c>
      <c r="D275" s="10">
        <v>8</v>
      </c>
      <c r="E275" s="194" t="s">
        <v>567</v>
      </c>
      <c r="F275" s="16">
        <v>0</v>
      </c>
      <c r="G275" s="16">
        <v>1</v>
      </c>
    </row>
    <row r="276" spans="1:7" x14ac:dyDescent="0.2">
      <c r="A276" s="25">
        <v>275</v>
      </c>
      <c r="B276">
        <v>44.057269140000002</v>
      </c>
      <c r="C276">
        <v>-89.812561450000004</v>
      </c>
      <c r="D276" s="10">
        <v>5</v>
      </c>
      <c r="E276" s="194" t="s">
        <v>565</v>
      </c>
      <c r="F276" s="16">
        <v>0</v>
      </c>
      <c r="G276" s="16">
        <v>0</v>
      </c>
    </row>
    <row r="277" spans="1:7" x14ac:dyDescent="0.2">
      <c r="A277" s="25">
        <v>276</v>
      </c>
      <c r="B277">
        <v>44.058852829999999</v>
      </c>
      <c r="C277">
        <v>-89.812007109999996</v>
      </c>
      <c r="D277" s="10">
        <v>3</v>
      </c>
      <c r="E277" s="194" t="s">
        <v>565</v>
      </c>
      <c r="F277" s="16">
        <v>0</v>
      </c>
      <c r="G277" s="16">
        <v>0</v>
      </c>
    </row>
    <row r="278" spans="1:7" x14ac:dyDescent="0.2">
      <c r="A278" s="25">
        <v>277</v>
      </c>
      <c r="B278">
        <v>44.058456679999999</v>
      </c>
      <c r="C278">
        <v>-89.812008359999993</v>
      </c>
      <c r="D278" s="10">
        <v>6.5</v>
      </c>
      <c r="E278" s="194" t="s">
        <v>565</v>
      </c>
      <c r="F278" s="16">
        <v>0</v>
      </c>
      <c r="G278" s="16">
        <v>0</v>
      </c>
    </row>
    <row r="279" spans="1:7" x14ac:dyDescent="0.2">
      <c r="A279" s="25">
        <v>278</v>
      </c>
      <c r="B279">
        <v>44.058060529999999</v>
      </c>
      <c r="C279">
        <v>-89.812009619999998</v>
      </c>
      <c r="D279" s="10">
        <v>11.5</v>
      </c>
      <c r="E279" s="194" t="s">
        <v>567</v>
      </c>
      <c r="F279" s="16">
        <v>0</v>
      </c>
      <c r="G279" s="16">
        <v>0</v>
      </c>
    </row>
    <row r="280" spans="1:7" x14ac:dyDescent="0.2">
      <c r="A280" s="25">
        <v>279</v>
      </c>
      <c r="B280">
        <v>44.057664379999999</v>
      </c>
      <c r="C280">
        <v>-89.812010869999995</v>
      </c>
      <c r="D280" s="10">
        <v>8</v>
      </c>
      <c r="E280" s="194" t="s">
        <v>567</v>
      </c>
      <c r="F280" s="16">
        <v>0</v>
      </c>
      <c r="G280" s="16">
        <v>0</v>
      </c>
    </row>
    <row r="281" spans="1:7" x14ac:dyDescent="0.2">
      <c r="A281" s="25">
        <v>280</v>
      </c>
      <c r="B281">
        <v>44.057268239999999</v>
      </c>
      <c r="C281">
        <v>-89.812012120000006</v>
      </c>
      <c r="D281" s="10">
        <v>6</v>
      </c>
      <c r="E281" s="194" t="s">
        <v>567</v>
      </c>
      <c r="F281" s="16">
        <v>0</v>
      </c>
      <c r="G281" s="16">
        <v>0</v>
      </c>
    </row>
    <row r="282" spans="1:7" x14ac:dyDescent="0.2">
      <c r="A282" s="25">
        <v>281</v>
      </c>
      <c r="B282">
        <v>44.059248070000002</v>
      </c>
      <c r="C282">
        <v>-89.811456509999999</v>
      </c>
      <c r="D282" s="10">
        <v>10.5</v>
      </c>
      <c r="E282" s="194" t="s">
        <v>567</v>
      </c>
      <c r="F282" s="16">
        <v>0</v>
      </c>
      <c r="G282" s="16">
        <v>0</v>
      </c>
    </row>
    <row r="283" spans="1:7" x14ac:dyDescent="0.2">
      <c r="A283" s="25">
        <v>282</v>
      </c>
      <c r="B283">
        <v>44.058851920000002</v>
      </c>
      <c r="C283">
        <v>-89.811457759999996</v>
      </c>
      <c r="D283" s="10">
        <v>7.5</v>
      </c>
      <c r="E283" s="10" t="s">
        <v>565</v>
      </c>
      <c r="F283" s="16">
        <v>0</v>
      </c>
      <c r="G283" s="16">
        <v>0</v>
      </c>
    </row>
    <row r="284" spans="1:7" x14ac:dyDescent="0.2">
      <c r="A284" s="25">
        <v>283</v>
      </c>
      <c r="B284">
        <v>44.058455770000002</v>
      </c>
      <c r="C284">
        <v>-89.811459020000001</v>
      </c>
      <c r="D284" s="10">
        <v>6.5</v>
      </c>
      <c r="E284" s="194" t="s">
        <v>565</v>
      </c>
      <c r="F284" s="16">
        <v>0</v>
      </c>
      <c r="G284" s="16">
        <v>1</v>
      </c>
    </row>
    <row r="285" spans="1:7" x14ac:dyDescent="0.2">
      <c r="A285" s="25">
        <v>284</v>
      </c>
      <c r="B285">
        <v>44.058059630000002</v>
      </c>
      <c r="C285">
        <v>-89.811460280000006</v>
      </c>
      <c r="D285" s="10">
        <v>7.5</v>
      </c>
      <c r="E285" s="194" t="s">
        <v>565</v>
      </c>
      <c r="F285" s="16">
        <v>0</v>
      </c>
      <c r="G285" s="16">
        <v>0</v>
      </c>
    </row>
    <row r="286" spans="1:7" x14ac:dyDescent="0.2">
      <c r="A286" s="25">
        <v>285</v>
      </c>
      <c r="B286">
        <v>44.057663480000002</v>
      </c>
      <c r="C286">
        <v>-89.811461539999996</v>
      </c>
      <c r="D286" s="10">
        <v>7.5</v>
      </c>
      <c r="E286" s="194" t="s">
        <v>565</v>
      </c>
      <c r="F286" s="16">
        <v>0</v>
      </c>
      <c r="G286" s="16">
        <v>0</v>
      </c>
    </row>
    <row r="287" spans="1:7" x14ac:dyDescent="0.2">
      <c r="A287" s="25">
        <v>286</v>
      </c>
      <c r="B287">
        <v>44.057267330000002</v>
      </c>
      <c r="C287">
        <v>-89.811462789999993</v>
      </c>
      <c r="D287" s="10">
        <v>5.5</v>
      </c>
      <c r="E287" s="194" t="s">
        <v>565</v>
      </c>
      <c r="F287" s="16">
        <v>0</v>
      </c>
      <c r="G287" s="16">
        <v>0</v>
      </c>
    </row>
    <row r="288" spans="1:7" x14ac:dyDescent="0.2">
      <c r="A288" s="25">
        <v>287</v>
      </c>
      <c r="B288">
        <v>44.056871180000002</v>
      </c>
      <c r="C288">
        <v>-89.811464049999998</v>
      </c>
      <c r="D288" s="10">
        <v>1.5</v>
      </c>
      <c r="E288" s="194" t="s">
        <v>565</v>
      </c>
      <c r="F288" s="16">
        <v>0</v>
      </c>
      <c r="G288" s="16">
        <v>0</v>
      </c>
    </row>
    <row r="289" spans="1:7" x14ac:dyDescent="0.2">
      <c r="A289" s="25">
        <v>288</v>
      </c>
      <c r="B289">
        <v>44.059643309999998</v>
      </c>
      <c r="C289">
        <v>-89.810905899999995</v>
      </c>
      <c r="D289" s="10">
        <v>1.5</v>
      </c>
      <c r="E289" s="194" t="s">
        <v>565</v>
      </c>
      <c r="F289" s="16">
        <v>0</v>
      </c>
      <c r="G289" s="16">
        <v>0</v>
      </c>
    </row>
    <row r="290" spans="1:7" x14ac:dyDescent="0.2">
      <c r="A290" s="25">
        <v>289</v>
      </c>
      <c r="B290">
        <v>44.059247159999998</v>
      </c>
      <c r="C290">
        <v>-89.810907159999999</v>
      </c>
      <c r="D290" s="10">
        <v>8</v>
      </c>
      <c r="E290" s="194" t="s">
        <v>567</v>
      </c>
      <c r="F290" s="16">
        <v>0</v>
      </c>
      <c r="G290" s="16">
        <v>0</v>
      </c>
    </row>
    <row r="291" spans="1:7" x14ac:dyDescent="0.2">
      <c r="A291" s="25">
        <v>290</v>
      </c>
      <c r="B291">
        <v>44.058851019999999</v>
      </c>
      <c r="C291">
        <v>-89.810908420000004</v>
      </c>
      <c r="D291" s="10">
        <v>7.5</v>
      </c>
      <c r="E291" s="194" t="s">
        <v>567</v>
      </c>
      <c r="F291" s="16">
        <v>0</v>
      </c>
      <c r="G291" s="16">
        <v>0</v>
      </c>
    </row>
    <row r="292" spans="1:7" x14ac:dyDescent="0.2">
      <c r="A292" s="25">
        <v>291</v>
      </c>
      <c r="B292">
        <v>44.058454869999998</v>
      </c>
      <c r="C292">
        <v>-89.810909679999995</v>
      </c>
      <c r="D292" s="10">
        <v>7.5</v>
      </c>
      <c r="E292" s="194" t="s">
        <v>565</v>
      </c>
      <c r="F292" s="16">
        <v>0</v>
      </c>
      <c r="G292" s="16">
        <v>0</v>
      </c>
    </row>
    <row r="293" spans="1:7" x14ac:dyDescent="0.2">
      <c r="A293" s="25">
        <v>292</v>
      </c>
      <c r="B293">
        <v>44.058058719999998</v>
      </c>
      <c r="C293">
        <v>-89.810910939999999</v>
      </c>
      <c r="D293" s="10">
        <v>8</v>
      </c>
      <c r="E293" s="194" t="s">
        <v>567</v>
      </c>
      <c r="F293" s="16">
        <v>0</v>
      </c>
      <c r="G293" s="16">
        <v>0</v>
      </c>
    </row>
    <row r="294" spans="1:7" x14ac:dyDescent="0.2">
      <c r="A294" s="25">
        <v>293</v>
      </c>
      <c r="B294">
        <v>44.057662569999998</v>
      </c>
      <c r="C294">
        <v>-89.810912200000004</v>
      </c>
      <c r="D294" s="10">
        <v>7</v>
      </c>
      <c r="E294" s="194" t="s">
        <v>565</v>
      </c>
      <c r="F294" s="16">
        <v>0</v>
      </c>
      <c r="G294" s="16">
        <v>0</v>
      </c>
    </row>
    <row r="295" spans="1:7" x14ac:dyDescent="0.2">
      <c r="A295" s="25">
        <v>294</v>
      </c>
      <c r="B295">
        <v>44.057266419999998</v>
      </c>
      <c r="C295">
        <v>-89.810913459999995</v>
      </c>
      <c r="D295" s="10">
        <v>5</v>
      </c>
      <c r="E295" s="194" t="s">
        <v>567</v>
      </c>
      <c r="F295" s="16">
        <v>0</v>
      </c>
      <c r="G295" s="16">
        <v>0</v>
      </c>
    </row>
    <row r="296" spans="1:7" x14ac:dyDescent="0.2">
      <c r="A296" s="25">
        <v>295</v>
      </c>
      <c r="B296">
        <v>44.059642400000001</v>
      </c>
      <c r="C296">
        <v>-89.810356540000001</v>
      </c>
      <c r="D296" s="10">
        <v>6.5</v>
      </c>
      <c r="E296" s="194" t="s">
        <v>565</v>
      </c>
      <c r="F296" s="16">
        <v>0</v>
      </c>
      <c r="G296" s="16">
        <v>0</v>
      </c>
    </row>
    <row r="297" spans="1:7" x14ac:dyDescent="0.2">
      <c r="A297" s="25">
        <v>296</v>
      </c>
      <c r="B297">
        <v>44.059246250000001</v>
      </c>
      <c r="C297">
        <v>-89.810357809999999</v>
      </c>
      <c r="D297" s="10">
        <v>6</v>
      </c>
      <c r="E297" s="194" t="s">
        <v>565</v>
      </c>
      <c r="F297" s="16">
        <v>0</v>
      </c>
      <c r="G297" s="16">
        <v>0</v>
      </c>
    </row>
    <row r="298" spans="1:7" x14ac:dyDescent="0.2">
      <c r="A298" s="25">
        <v>297</v>
      </c>
      <c r="B298">
        <v>44.058850100000001</v>
      </c>
      <c r="C298">
        <v>-89.810359070000004</v>
      </c>
      <c r="D298" s="10">
        <v>10.5</v>
      </c>
      <c r="E298" s="194" t="s">
        <v>567</v>
      </c>
      <c r="F298" s="16">
        <v>0</v>
      </c>
      <c r="G298" s="16">
        <v>0</v>
      </c>
    </row>
    <row r="299" spans="1:7" x14ac:dyDescent="0.2">
      <c r="A299" s="25">
        <v>298</v>
      </c>
      <c r="B299">
        <v>44.058453960000001</v>
      </c>
      <c r="C299">
        <v>-89.810360340000003</v>
      </c>
      <c r="D299" s="10">
        <v>8</v>
      </c>
      <c r="E299" s="194" t="s">
        <v>565</v>
      </c>
      <c r="F299" s="16">
        <v>0</v>
      </c>
      <c r="G299" s="16">
        <v>1</v>
      </c>
    </row>
    <row r="300" spans="1:7" x14ac:dyDescent="0.2">
      <c r="A300" s="25">
        <v>299</v>
      </c>
      <c r="B300">
        <v>44.058057810000001</v>
      </c>
      <c r="C300">
        <v>-89.810361599999993</v>
      </c>
      <c r="D300" s="10">
        <v>7</v>
      </c>
      <c r="E300" s="194" t="s">
        <v>565</v>
      </c>
      <c r="F300" s="16">
        <v>0</v>
      </c>
      <c r="G300" s="16">
        <v>0</v>
      </c>
    </row>
    <row r="301" spans="1:7" x14ac:dyDescent="0.2">
      <c r="A301" s="25">
        <v>300</v>
      </c>
      <c r="B301">
        <v>44.057661660000001</v>
      </c>
      <c r="C301">
        <v>-89.810362870000006</v>
      </c>
      <c r="D301" s="10">
        <v>6.5</v>
      </c>
      <c r="E301" s="194" t="s">
        <v>565</v>
      </c>
      <c r="F301" s="16">
        <v>0</v>
      </c>
      <c r="G301" s="16">
        <v>0</v>
      </c>
    </row>
    <row r="302" spans="1:7" x14ac:dyDescent="0.2">
      <c r="A302" s="25">
        <v>301</v>
      </c>
      <c r="B302">
        <v>44.057265510000001</v>
      </c>
      <c r="C302">
        <v>-89.810364129999996</v>
      </c>
      <c r="D302" s="10">
        <v>5.5</v>
      </c>
      <c r="E302" s="194" t="s">
        <v>565</v>
      </c>
      <c r="F302" s="16">
        <v>0</v>
      </c>
      <c r="G302" s="16">
        <v>0</v>
      </c>
    </row>
    <row r="303" spans="1:7" x14ac:dyDescent="0.2">
      <c r="A303" s="25">
        <v>302</v>
      </c>
      <c r="B303">
        <v>44.060037639999997</v>
      </c>
      <c r="C303">
        <v>-89.809805920000002</v>
      </c>
      <c r="D303" s="10">
        <v>6.5</v>
      </c>
      <c r="E303" s="194" t="s">
        <v>567</v>
      </c>
      <c r="F303" s="16">
        <v>0</v>
      </c>
      <c r="G303" s="16">
        <v>1</v>
      </c>
    </row>
    <row r="304" spans="1:7" x14ac:dyDescent="0.2">
      <c r="A304" s="25">
        <v>303</v>
      </c>
      <c r="B304">
        <v>44.059641489999997</v>
      </c>
      <c r="C304">
        <v>-89.809807190000001</v>
      </c>
      <c r="D304" s="10">
        <v>6</v>
      </c>
      <c r="E304" s="194" t="s">
        <v>567</v>
      </c>
      <c r="F304" s="16">
        <v>0</v>
      </c>
      <c r="G304" s="16">
        <v>0</v>
      </c>
    </row>
    <row r="305" spans="1:7" x14ac:dyDescent="0.2">
      <c r="A305" s="25">
        <v>304</v>
      </c>
      <c r="B305">
        <v>44.059245339999997</v>
      </c>
      <c r="C305">
        <v>-89.809808459999999</v>
      </c>
      <c r="D305" s="10">
        <v>9</v>
      </c>
      <c r="E305" s="194" t="s">
        <v>567</v>
      </c>
      <c r="F305" s="16">
        <v>0</v>
      </c>
      <c r="G305" s="16">
        <v>0</v>
      </c>
    </row>
    <row r="306" spans="1:7" x14ac:dyDescent="0.2">
      <c r="A306" s="25">
        <v>305</v>
      </c>
      <c r="B306">
        <v>44.058849189999997</v>
      </c>
      <c r="C306">
        <v>-89.809809729999998</v>
      </c>
      <c r="D306" s="10">
        <v>7.5</v>
      </c>
      <c r="E306" s="194" t="s">
        <v>567</v>
      </c>
      <c r="F306" s="16">
        <v>0</v>
      </c>
      <c r="G306" s="16">
        <v>0</v>
      </c>
    </row>
    <row r="307" spans="1:7" x14ac:dyDescent="0.2">
      <c r="A307" s="25">
        <v>306</v>
      </c>
      <c r="B307">
        <v>44.058453040000003</v>
      </c>
      <c r="C307">
        <v>-89.809810990000003</v>
      </c>
      <c r="D307" s="10">
        <v>6.5</v>
      </c>
      <c r="E307" s="194" t="s">
        <v>565</v>
      </c>
      <c r="F307" s="16">
        <v>0</v>
      </c>
      <c r="G307" s="16">
        <v>0</v>
      </c>
    </row>
    <row r="308" spans="1:7" x14ac:dyDescent="0.2">
      <c r="A308" s="25">
        <v>307</v>
      </c>
      <c r="B308">
        <v>44.058056899999997</v>
      </c>
      <c r="C308">
        <v>-89.809812260000001</v>
      </c>
      <c r="D308" s="10">
        <v>5.5</v>
      </c>
      <c r="E308" s="194" t="s">
        <v>567</v>
      </c>
      <c r="F308" s="16">
        <v>0</v>
      </c>
      <c r="G308" s="16">
        <v>0</v>
      </c>
    </row>
    <row r="309" spans="1:7" x14ac:dyDescent="0.2">
      <c r="A309" s="25">
        <v>308</v>
      </c>
      <c r="B309">
        <v>44.057660749999997</v>
      </c>
      <c r="C309">
        <v>-89.80981353</v>
      </c>
      <c r="D309" s="10">
        <v>6.5</v>
      </c>
      <c r="E309" s="194" t="s">
        <v>567</v>
      </c>
      <c r="F309" s="16">
        <v>0</v>
      </c>
      <c r="G309" s="16">
        <v>0</v>
      </c>
    </row>
    <row r="310" spans="1:7" x14ac:dyDescent="0.2">
      <c r="A310" s="25">
        <v>309</v>
      </c>
      <c r="B310">
        <v>44.057264600000003</v>
      </c>
      <c r="C310">
        <v>-89.809814799999998</v>
      </c>
      <c r="D310" s="10">
        <v>4.5</v>
      </c>
      <c r="E310" s="194" t="s">
        <v>565</v>
      </c>
      <c r="F310" s="16">
        <v>0</v>
      </c>
      <c r="G310" s="16">
        <v>0</v>
      </c>
    </row>
    <row r="311" spans="1:7" x14ac:dyDescent="0.2">
      <c r="A311" s="25">
        <v>310</v>
      </c>
      <c r="B311">
        <v>44.060036719999999</v>
      </c>
      <c r="C311">
        <v>-89.809256570000002</v>
      </c>
      <c r="D311" s="10">
        <v>6.5</v>
      </c>
      <c r="E311" s="194" t="s">
        <v>567</v>
      </c>
      <c r="F311" s="16">
        <v>0</v>
      </c>
      <c r="G311" s="16">
        <v>0</v>
      </c>
    </row>
    <row r="312" spans="1:7" x14ac:dyDescent="0.2">
      <c r="A312" s="25">
        <v>311</v>
      </c>
      <c r="B312">
        <v>44.059640569999999</v>
      </c>
      <c r="C312">
        <v>-89.809257840000001</v>
      </c>
      <c r="D312" s="10">
        <v>8</v>
      </c>
      <c r="E312" s="194" t="s">
        <v>567</v>
      </c>
      <c r="F312" s="16">
        <v>0</v>
      </c>
      <c r="G312" s="16">
        <v>0</v>
      </c>
    </row>
    <row r="313" spans="1:7" x14ac:dyDescent="0.2">
      <c r="A313" s="25">
        <v>312</v>
      </c>
      <c r="B313">
        <v>44.059244419999999</v>
      </c>
      <c r="C313">
        <v>-89.809259109999999</v>
      </c>
      <c r="D313" s="10">
        <v>9</v>
      </c>
      <c r="E313" s="194" t="s">
        <v>567</v>
      </c>
      <c r="F313" s="16">
        <v>0</v>
      </c>
      <c r="G313" s="16">
        <v>0</v>
      </c>
    </row>
    <row r="314" spans="1:7" x14ac:dyDescent="0.2">
      <c r="A314" s="25">
        <v>313</v>
      </c>
      <c r="B314">
        <v>44.058848279999999</v>
      </c>
      <c r="C314">
        <v>-89.809260379999998</v>
      </c>
      <c r="D314" s="10">
        <v>7</v>
      </c>
      <c r="E314" s="194" t="s">
        <v>567</v>
      </c>
      <c r="F314" s="16">
        <v>0</v>
      </c>
      <c r="G314" s="16">
        <v>0</v>
      </c>
    </row>
    <row r="315" spans="1:7" x14ac:dyDescent="0.2">
      <c r="A315" s="25">
        <v>314</v>
      </c>
      <c r="B315">
        <v>44.058452129999999</v>
      </c>
      <c r="C315">
        <v>-89.809261649999996</v>
      </c>
      <c r="D315" s="10">
        <v>6</v>
      </c>
      <c r="E315" s="194" t="s">
        <v>567</v>
      </c>
      <c r="F315" s="16">
        <v>0</v>
      </c>
      <c r="G315" s="16">
        <v>0</v>
      </c>
    </row>
    <row r="316" spans="1:7" x14ac:dyDescent="0.2">
      <c r="A316" s="25">
        <v>315</v>
      </c>
      <c r="B316">
        <v>44.058055979999999</v>
      </c>
      <c r="C316">
        <v>-89.809262919999995</v>
      </c>
      <c r="D316" s="10">
        <v>7</v>
      </c>
      <c r="E316" s="194" t="s">
        <v>565</v>
      </c>
      <c r="F316" s="16">
        <v>0</v>
      </c>
      <c r="G316" s="16">
        <v>0</v>
      </c>
    </row>
    <row r="317" spans="1:7" x14ac:dyDescent="0.2">
      <c r="A317" s="25">
        <v>316</v>
      </c>
      <c r="B317">
        <v>44.057659829999999</v>
      </c>
      <c r="C317">
        <v>-89.809264200000001</v>
      </c>
      <c r="D317" s="10">
        <v>5.5</v>
      </c>
      <c r="E317" s="194" t="s">
        <v>565</v>
      </c>
      <c r="F317" s="16">
        <v>0</v>
      </c>
      <c r="G317" s="16">
        <v>0</v>
      </c>
    </row>
    <row r="318" spans="1:7" x14ac:dyDescent="0.2">
      <c r="A318" s="25">
        <v>317</v>
      </c>
      <c r="B318">
        <v>44.060035800000001</v>
      </c>
      <c r="C318">
        <v>-89.808707209999994</v>
      </c>
      <c r="D318" s="10">
        <v>2.5</v>
      </c>
      <c r="E318" s="194" t="s">
        <v>565</v>
      </c>
      <c r="F318" s="16">
        <v>0</v>
      </c>
      <c r="G318" s="16">
        <v>0</v>
      </c>
    </row>
    <row r="319" spans="1:7" x14ac:dyDescent="0.2">
      <c r="A319" s="25">
        <v>318</v>
      </c>
      <c r="B319">
        <v>44.059639650000001</v>
      </c>
      <c r="C319">
        <v>-89.808708480000007</v>
      </c>
      <c r="D319" s="10">
        <v>8</v>
      </c>
      <c r="E319" s="194" t="s">
        <v>565</v>
      </c>
      <c r="F319" s="16">
        <v>0</v>
      </c>
      <c r="G319" s="16">
        <v>0</v>
      </c>
    </row>
    <row r="320" spans="1:7" x14ac:dyDescent="0.2">
      <c r="A320" s="25">
        <v>319</v>
      </c>
      <c r="B320">
        <v>44.059243510000002</v>
      </c>
      <c r="C320">
        <v>-89.808709759999999</v>
      </c>
      <c r="D320" s="10">
        <v>5.5</v>
      </c>
      <c r="E320" s="194" t="s">
        <v>567</v>
      </c>
      <c r="F320" s="16">
        <v>0</v>
      </c>
      <c r="G320" s="16">
        <v>0</v>
      </c>
    </row>
    <row r="321" spans="1:7" x14ac:dyDescent="0.2">
      <c r="A321" s="25">
        <v>320</v>
      </c>
      <c r="B321">
        <v>44.058847360000001</v>
      </c>
      <c r="C321">
        <v>-89.808711029999998</v>
      </c>
      <c r="D321" s="10">
        <v>5</v>
      </c>
      <c r="E321" s="194" t="s">
        <v>565</v>
      </c>
      <c r="F321" s="16">
        <v>0</v>
      </c>
      <c r="G321" s="16">
        <v>0</v>
      </c>
    </row>
    <row r="322" spans="1:7" x14ac:dyDescent="0.2">
      <c r="A322" s="25">
        <v>321</v>
      </c>
      <c r="B322">
        <v>44.058451210000001</v>
      </c>
      <c r="C322">
        <v>-89.808712310000004</v>
      </c>
      <c r="D322" s="10">
        <v>4</v>
      </c>
      <c r="E322" s="194" t="s">
        <v>565</v>
      </c>
      <c r="F322" s="16">
        <v>0</v>
      </c>
      <c r="G322" s="16">
        <v>0</v>
      </c>
    </row>
    <row r="323" spans="1:7" x14ac:dyDescent="0.2">
      <c r="A323" s="25">
        <v>322</v>
      </c>
      <c r="B323">
        <v>44.058055060000001</v>
      </c>
      <c r="C323">
        <v>-89.808713589999996</v>
      </c>
      <c r="D323" s="10">
        <v>5.5</v>
      </c>
      <c r="E323" s="194" t="s">
        <v>567</v>
      </c>
      <c r="F323" s="16">
        <v>0</v>
      </c>
      <c r="G323" s="16">
        <v>0</v>
      </c>
    </row>
    <row r="324" spans="1:7" x14ac:dyDescent="0.2">
      <c r="A324" s="25">
        <v>323</v>
      </c>
      <c r="B324">
        <v>44.057658910000001</v>
      </c>
      <c r="C324">
        <v>-89.808714859999995</v>
      </c>
      <c r="D324" s="10">
        <v>5</v>
      </c>
      <c r="E324" s="194" t="s">
        <v>567</v>
      </c>
      <c r="F324" s="16">
        <v>0</v>
      </c>
      <c r="G324" s="16">
        <v>0</v>
      </c>
    </row>
    <row r="325" spans="1:7" x14ac:dyDescent="0.2">
      <c r="A325" s="25">
        <v>324</v>
      </c>
      <c r="B325">
        <v>44.060034880000003</v>
      </c>
      <c r="C325">
        <v>-89.808157850000001</v>
      </c>
      <c r="D325" s="10">
        <v>1.5</v>
      </c>
      <c r="E325" s="194" t="s">
        <v>565</v>
      </c>
      <c r="F325" s="16">
        <v>0</v>
      </c>
      <c r="G325" s="16">
        <v>0</v>
      </c>
    </row>
    <row r="326" spans="1:7" x14ac:dyDescent="0.2">
      <c r="A326" s="25">
        <v>325</v>
      </c>
      <c r="B326">
        <v>44.059638730000003</v>
      </c>
      <c r="C326">
        <v>-89.808159130000007</v>
      </c>
      <c r="D326" s="10">
        <v>6.5</v>
      </c>
      <c r="E326" s="194" t="s">
        <v>567</v>
      </c>
      <c r="F326" s="16">
        <v>0</v>
      </c>
      <c r="G326" s="16">
        <v>0</v>
      </c>
    </row>
    <row r="327" spans="1:7" x14ac:dyDescent="0.2">
      <c r="A327" s="25">
        <v>326</v>
      </c>
      <c r="B327">
        <v>44.059242580000003</v>
      </c>
      <c r="C327">
        <v>-89.808160409999999</v>
      </c>
      <c r="D327" s="10">
        <v>7.5</v>
      </c>
      <c r="E327" s="194" t="s">
        <v>567</v>
      </c>
      <c r="F327" s="16">
        <v>0</v>
      </c>
      <c r="G327" s="16">
        <v>0</v>
      </c>
    </row>
    <row r="328" spans="1:7" x14ac:dyDescent="0.2">
      <c r="A328" s="25">
        <v>327</v>
      </c>
      <c r="B328">
        <v>44.058846440000003</v>
      </c>
      <c r="C328">
        <v>-89.808161690000006</v>
      </c>
      <c r="D328" s="10">
        <v>6</v>
      </c>
      <c r="E328" s="194" t="s">
        <v>567</v>
      </c>
      <c r="F328" s="16">
        <v>0</v>
      </c>
      <c r="G328" s="16">
        <v>0</v>
      </c>
    </row>
    <row r="329" spans="1:7" x14ac:dyDescent="0.2">
      <c r="A329" s="25">
        <v>328</v>
      </c>
      <c r="B329">
        <v>44.058450290000003</v>
      </c>
      <c r="C329">
        <v>-89.808162969999998</v>
      </c>
      <c r="D329" s="10">
        <v>5</v>
      </c>
      <c r="E329" s="194" t="s">
        <v>567</v>
      </c>
      <c r="F329" s="16">
        <v>0</v>
      </c>
      <c r="G329" s="16">
        <v>0</v>
      </c>
    </row>
    <row r="330" spans="1:7" x14ac:dyDescent="0.2">
      <c r="A330" s="25">
        <v>329</v>
      </c>
      <c r="B330">
        <v>44.058054140000003</v>
      </c>
      <c r="C330">
        <v>-89.808164250000004</v>
      </c>
      <c r="D330" s="10">
        <v>5</v>
      </c>
      <c r="E330" s="194" t="s">
        <v>567</v>
      </c>
      <c r="F330" s="16">
        <v>0</v>
      </c>
      <c r="G330" s="16">
        <v>0</v>
      </c>
    </row>
    <row r="331" spans="1:7" x14ac:dyDescent="0.2">
      <c r="A331" s="25">
        <v>330</v>
      </c>
      <c r="B331">
        <v>44.057657990000003</v>
      </c>
      <c r="C331">
        <v>-89.808165529999997</v>
      </c>
      <c r="D331" s="10">
        <v>5.5</v>
      </c>
      <c r="E331" s="194" t="s">
        <v>567</v>
      </c>
      <c r="F331" s="16">
        <v>0</v>
      </c>
      <c r="G331" s="16">
        <v>0</v>
      </c>
    </row>
    <row r="332" spans="1:7" x14ac:dyDescent="0.2">
      <c r="A332" s="25">
        <v>331</v>
      </c>
      <c r="B332">
        <v>44.057261840000002</v>
      </c>
      <c r="C332">
        <v>-89.808166810000003</v>
      </c>
      <c r="D332" s="10">
        <v>2</v>
      </c>
      <c r="E332" s="194" t="s">
        <v>567</v>
      </c>
      <c r="F332" s="16">
        <v>0</v>
      </c>
      <c r="G332" s="16">
        <v>0</v>
      </c>
    </row>
    <row r="333" spans="1:7" x14ac:dyDescent="0.2">
      <c r="A333" s="25">
        <v>332</v>
      </c>
      <c r="B333">
        <v>44.060033959999998</v>
      </c>
      <c r="C333">
        <v>-89.807608490000007</v>
      </c>
      <c r="D333" s="10">
        <v>2.5</v>
      </c>
      <c r="E333" s="194" t="s">
        <v>565</v>
      </c>
      <c r="F333" s="16">
        <v>0</v>
      </c>
      <c r="G333" s="16">
        <v>0</v>
      </c>
    </row>
    <row r="334" spans="1:7" x14ac:dyDescent="0.2">
      <c r="A334" s="25">
        <v>333</v>
      </c>
      <c r="B334">
        <v>44.059637809999998</v>
      </c>
      <c r="C334">
        <v>-89.807609780000007</v>
      </c>
      <c r="D334" s="10">
        <v>6</v>
      </c>
      <c r="E334" s="194" t="s">
        <v>567</v>
      </c>
      <c r="F334" s="16">
        <v>0</v>
      </c>
      <c r="G334" s="16">
        <v>0</v>
      </c>
    </row>
    <row r="335" spans="1:7" x14ac:dyDescent="0.2">
      <c r="A335" s="25">
        <v>334</v>
      </c>
      <c r="B335">
        <v>44.059241659999998</v>
      </c>
      <c r="C335">
        <v>-89.807611059999999</v>
      </c>
      <c r="D335" s="10">
        <v>5.5</v>
      </c>
      <c r="E335" s="194" t="s">
        <v>565</v>
      </c>
      <c r="F335" s="16">
        <v>0</v>
      </c>
      <c r="G335" s="16">
        <v>0</v>
      </c>
    </row>
    <row r="336" spans="1:7" x14ac:dyDescent="0.2">
      <c r="A336" s="25">
        <v>335</v>
      </c>
      <c r="B336">
        <v>44.058845509999998</v>
      </c>
      <c r="C336">
        <v>-89.807612340000006</v>
      </c>
      <c r="D336" s="10">
        <v>6.5</v>
      </c>
      <c r="E336" s="194" t="s">
        <v>567</v>
      </c>
      <c r="F336" s="16">
        <v>0</v>
      </c>
      <c r="G336" s="16">
        <v>0</v>
      </c>
    </row>
    <row r="337" spans="1:7" x14ac:dyDescent="0.2">
      <c r="A337" s="25">
        <v>336</v>
      </c>
      <c r="B337">
        <v>44.058449359999997</v>
      </c>
      <c r="C337">
        <v>-89.807613630000006</v>
      </c>
      <c r="D337" s="10">
        <v>4.5</v>
      </c>
      <c r="E337" s="194" t="s">
        <v>567</v>
      </c>
      <c r="F337" s="16">
        <v>0</v>
      </c>
      <c r="G337" s="16">
        <v>0</v>
      </c>
    </row>
    <row r="338" spans="1:7" x14ac:dyDescent="0.2">
      <c r="A338" s="25">
        <v>337</v>
      </c>
      <c r="B338">
        <v>44.058053219999998</v>
      </c>
      <c r="C338">
        <v>-89.807614909999998</v>
      </c>
      <c r="D338" s="10">
        <v>4</v>
      </c>
      <c r="E338" s="194" t="s">
        <v>565</v>
      </c>
      <c r="F338" s="16">
        <v>0</v>
      </c>
      <c r="G338" s="16">
        <v>0</v>
      </c>
    </row>
    <row r="339" spans="1:7" x14ac:dyDescent="0.2">
      <c r="A339" s="25">
        <v>338</v>
      </c>
      <c r="B339">
        <v>44.057657069999998</v>
      </c>
      <c r="C339">
        <v>-89.807616190000005</v>
      </c>
      <c r="D339" s="10">
        <v>4.5</v>
      </c>
      <c r="E339" s="194" t="s">
        <v>567</v>
      </c>
      <c r="F339" s="16">
        <v>0</v>
      </c>
      <c r="G339" s="16">
        <v>0</v>
      </c>
    </row>
    <row r="340" spans="1:7" x14ac:dyDescent="0.2">
      <c r="A340" s="25">
        <v>339</v>
      </c>
      <c r="B340">
        <v>44.06003303</v>
      </c>
      <c r="C340">
        <v>-89.807059140000007</v>
      </c>
      <c r="D340" s="10">
        <v>4</v>
      </c>
      <c r="E340" s="194" t="s">
        <v>565</v>
      </c>
      <c r="F340" s="16">
        <v>0</v>
      </c>
      <c r="G340" s="16">
        <v>0</v>
      </c>
    </row>
    <row r="341" spans="1:7" x14ac:dyDescent="0.2">
      <c r="A341" s="25">
        <v>340</v>
      </c>
      <c r="B341">
        <v>44.059636879999999</v>
      </c>
      <c r="C341">
        <v>-89.807060419999999</v>
      </c>
      <c r="D341" s="10">
        <v>5</v>
      </c>
      <c r="E341" s="194" t="s">
        <v>565</v>
      </c>
      <c r="F341" s="16">
        <v>0</v>
      </c>
      <c r="G341" s="16">
        <v>0</v>
      </c>
    </row>
    <row r="342" spans="1:7" x14ac:dyDescent="0.2">
      <c r="A342" s="25">
        <v>341</v>
      </c>
      <c r="B342">
        <v>44.059240729999999</v>
      </c>
      <c r="C342">
        <v>-89.807061709999999</v>
      </c>
      <c r="D342" s="10">
        <v>5.5</v>
      </c>
      <c r="E342" s="194" t="s">
        <v>565</v>
      </c>
      <c r="F342" s="16">
        <v>0</v>
      </c>
      <c r="G342" s="16">
        <v>0</v>
      </c>
    </row>
    <row r="343" spans="1:7" x14ac:dyDescent="0.2">
      <c r="A343" s="25">
        <v>342</v>
      </c>
      <c r="B343">
        <v>44.05884459</v>
      </c>
      <c r="C343">
        <v>-89.807062999999999</v>
      </c>
      <c r="D343" s="10">
        <v>5</v>
      </c>
      <c r="E343" s="194" t="s">
        <v>567</v>
      </c>
      <c r="F343" s="16">
        <v>0</v>
      </c>
      <c r="G343" s="16">
        <v>0</v>
      </c>
    </row>
    <row r="344" spans="1:7" x14ac:dyDescent="0.2">
      <c r="A344" s="25">
        <v>343</v>
      </c>
      <c r="B344">
        <v>44.058448439999999</v>
      </c>
      <c r="C344">
        <v>-89.807064280000006</v>
      </c>
      <c r="D344" s="10">
        <v>1.5</v>
      </c>
      <c r="E344" s="194" t="s">
        <v>565</v>
      </c>
      <c r="F344" s="16">
        <v>0</v>
      </c>
      <c r="G344" s="16">
        <v>0</v>
      </c>
    </row>
    <row r="345" spans="1:7" x14ac:dyDescent="0.2">
      <c r="A345" s="25">
        <v>344</v>
      </c>
      <c r="B345">
        <v>44.059635950000001</v>
      </c>
      <c r="C345">
        <v>-89.806511069999999</v>
      </c>
      <c r="D345" s="10">
        <v>5</v>
      </c>
      <c r="E345" s="194" t="s">
        <v>565</v>
      </c>
      <c r="F345" s="16">
        <v>0</v>
      </c>
      <c r="G345" s="16">
        <v>0</v>
      </c>
    </row>
    <row r="346" spans="1:7" x14ac:dyDescent="0.2">
      <c r="A346" s="25">
        <v>345</v>
      </c>
      <c r="B346">
        <v>44.059239810000001</v>
      </c>
      <c r="C346">
        <v>-89.806512359999999</v>
      </c>
      <c r="D346" s="10">
        <v>6.5</v>
      </c>
      <c r="E346" s="194" t="s">
        <v>567</v>
      </c>
      <c r="F346" s="16">
        <v>0</v>
      </c>
      <c r="G346" s="16">
        <v>0</v>
      </c>
    </row>
    <row r="347" spans="1:7" x14ac:dyDescent="0.2">
      <c r="A347" s="25">
        <v>346</v>
      </c>
      <c r="B347">
        <v>44.058843660000001</v>
      </c>
      <c r="C347">
        <v>-89.806513649999999</v>
      </c>
      <c r="D347" s="10">
        <v>5</v>
      </c>
      <c r="E347" s="194" t="s">
        <v>567</v>
      </c>
      <c r="F347" s="16">
        <v>0</v>
      </c>
      <c r="G347" s="16">
        <v>0</v>
      </c>
    </row>
    <row r="348" spans="1:7" x14ac:dyDescent="0.2">
      <c r="A348" s="25">
        <v>347</v>
      </c>
      <c r="B348">
        <v>44.058447510000001</v>
      </c>
      <c r="C348">
        <v>-89.80651494</v>
      </c>
      <c r="D348" s="10">
        <v>1</v>
      </c>
      <c r="E348" s="194" t="s">
        <v>565</v>
      </c>
      <c r="F348" s="16">
        <v>0</v>
      </c>
      <c r="G348" s="16">
        <v>0</v>
      </c>
    </row>
    <row r="349" spans="1:7" x14ac:dyDescent="0.2">
      <c r="A349" s="25">
        <v>348</v>
      </c>
      <c r="B349">
        <v>44.060031170000002</v>
      </c>
      <c r="C349">
        <v>-89.805960420000005</v>
      </c>
      <c r="D349" s="10">
        <v>6</v>
      </c>
      <c r="E349" s="194" t="s">
        <v>567</v>
      </c>
      <c r="F349" s="16">
        <v>0</v>
      </c>
      <c r="G349" s="16">
        <v>0</v>
      </c>
    </row>
    <row r="350" spans="1:7" x14ac:dyDescent="0.2">
      <c r="A350" s="25">
        <v>349</v>
      </c>
      <c r="B350">
        <v>44.059635020000002</v>
      </c>
      <c r="C350">
        <v>-89.805961719999999</v>
      </c>
      <c r="D350" s="10">
        <v>6.5</v>
      </c>
      <c r="E350" s="194" t="s">
        <v>565</v>
      </c>
      <c r="F350" s="16">
        <v>0</v>
      </c>
      <c r="G350" s="16">
        <v>0</v>
      </c>
    </row>
    <row r="351" spans="1:7" x14ac:dyDescent="0.2">
      <c r="A351" s="25">
        <v>350</v>
      </c>
      <c r="B351">
        <v>44.059238870000001</v>
      </c>
      <c r="C351">
        <v>-89.805963009999999</v>
      </c>
      <c r="D351" s="10">
        <v>5.5</v>
      </c>
      <c r="E351" s="194" t="s">
        <v>567</v>
      </c>
      <c r="F351" s="16">
        <v>0</v>
      </c>
      <c r="G351" s="16">
        <v>0</v>
      </c>
    </row>
    <row r="352" spans="1:7" x14ac:dyDescent="0.2">
      <c r="A352" s="25">
        <v>351</v>
      </c>
      <c r="B352">
        <v>44.058842730000002</v>
      </c>
      <c r="C352">
        <v>-89.805964309999993</v>
      </c>
      <c r="D352" s="10">
        <v>6</v>
      </c>
      <c r="E352" s="194" t="s">
        <v>567</v>
      </c>
      <c r="F352" s="16">
        <v>0</v>
      </c>
      <c r="G352" s="16">
        <v>0</v>
      </c>
    </row>
    <row r="353" spans="1:7" x14ac:dyDescent="0.2">
      <c r="A353" s="25">
        <v>352</v>
      </c>
      <c r="B353">
        <v>44.058446580000002</v>
      </c>
      <c r="C353">
        <v>-89.805965599999993</v>
      </c>
      <c r="D353" s="10">
        <v>6</v>
      </c>
      <c r="E353" s="194" t="s">
        <v>567</v>
      </c>
      <c r="F353" s="16">
        <v>0</v>
      </c>
      <c r="G353" s="16">
        <v>0</v>
      </c>
    </row>
    <row r="354" spans="1:7" x14ac:dyDescent="0.2">
      <c r="A354" s="25">
        <v>353</v>
      </c>
      <c r="B354">
        <v>44.059633150000003</v>
      </c>
      <c r="C354">
        <v>-89.804863010000005</v>
      </c>
      <c r="D354" s="10">
        <v>5</v>
      </c>
      <c r="E354" s="194" t="s">
        <v>565</v>
      </c>
      <c r="F354" s="16">
        <v>0</v>
      </c>
      <c r="G354" s="16">
        <v>0</v>
      </c>
    </row>
    <row r="355" spans="1:7" x14ac:dyDescent="0.2">
      <c r="A355" s="25">
        <v>354</v>
      </c>
      <c r="B355">
        <v>44.059237000000003</v>
      </c>
      <c r="C355">
        <v>-89.804864309999999</v>
      </c>
      <c r="D355" s="10">
        <v>4.5</v>
      </c>
      <c r="E355" s="194" t="s">
        <v>567</v>
      </c>
      <c r="F355" s="16">
        <v>0</v>
      </c>
      <c r="G355" s="16">
        <v>0</v>
      </c>
    </row>
    <row r="356" spans="1:7" x14ac:dyDescent="0.2">
      <c r="A356" s="25">
        <v>355</v>
      </c>
      <c r="B356">
        <v>44.058840850000003</v>
      </c>
      <c r="C356">
        <v>-89.804865609999993</v>
      </c>
      <c r="D356" s="10">
        <v>4.5</v>
      </c>
      <c r="E356" s="194" t="s">
        <v>567</v>
      </c>
      <c r="F356" s="16">
        <v>0</v>
      </c>
      <c r="G356" s="16">
        <v>0</v>
      </c>
    </row>
    <row r="357" spans="1:7" x14ac:dyDescent="0.2">
      <c r="A357" s="25">
        <v>356</v>
      </c>
      <c r="B357">
        <v>44.060028359999997</v>
      </c>
      <c r="C357">
        <v>-89.804312359999997</v>
      </c>
      <c r="D357" s="10">
        <v>6.5</v>
      </c>
      <c r="E357" s="194" t="s">
        <v>565</v>
      </c>
      <c r="F357" s="16">
        <v>0</v>
      </c>
      <c r="G357" s="16">
        <v>0</v>
      </c>
    </row>
    <row r="358" spans="1:7" x14ac:dyDescent="0.2">
      <c r="A358" s="25">
        <v>357</v>
      </c>
      <c r="B358">
        <v>44.059632209999997</v>
      </c>
      <c r="C358">
        <v>-89.804313660000005</v>
      </c>
      <c r="D358" s="10">
        <v>4</v>
      </c>
      <c r="E358" s="194" t="s">
        <v>567</v>
      </c>
      <c r="F358" s="16">
        <v>0</v>
      </c>
      <c r="G358" s="16">
        <v>0</v>
      </c>
    </row>
    <row r="359" spans="1:7" x14ac:dyDescent="0.2">
      <c r="A359" s="25">
        <v>358</v>
      </c>
      <c r="B359">
        <v>44.059236060000003</v>
      </c>
      <c r="C359">
        <v>-89.804314959999999</v>
      </c>
      <c r="D359" s="10">
        <v>4</v>
      </c>
      <c r="E359" s="194" t="s">
        <v>567</v>
      </c>
      <c r="F359" s="16">
        <v>0</v>
      </c>
      <c r="G359" s="16">
        <v>0</v>
      </c>
    </row>
    <row r="360" spans="1:7" x14ac:dyDescent="0.2">
      <c r="A360" s="25">
        <v>359</v>
      </c>
      <c r="B360">
        <v>44.058839919999997</v>
      </c>
      <c r="C360">
        <v>-89.804316270000001</v>
      </c>
      <c r="D360" s="10">
        <v>4</v>
      </c>
      <c r="E360" s="194" t="s">
        <v>567</v>
      </c>
      <c r="F360" s="16">
        <v>0</v>
      </c>
      <c r="G360" s="16">
        <v>0</v>
      </c>
    </row>
    <row r="361" spans="1:7" x14ac:dyDescent="0.2">
      <c r="A361" s="25">
        <v>360</v>
      </c>
      <c r="B361">
        <v>44.060423559999997</v>
      </c>
      <c r="C361">
        <v>-89.803761690000002</v>
      </c>
      <c r="D361" s="10">
        <v>2.5</v>
      </c>
      <c r="E361" s="194" t="s">
        <v>565</v>
      </c>
      <c r="F361" s="16">
        <v>0</v>
      </c>
      <c r="G361" s="16">
        <v>0</v>
      </c>
    </row>
    <row r="362" spans="1:7" x14ac:dyDescent="0.2">
      <c r="A362" s="25">
        <v>361</v>
      </c>
      <c r="B362">
        <v>44.060027419999997</v>
      </c>
      <c r="C362">
        <v>-89.803763000000004</v>
      </c>
      <c r="D362" s="10">
        <v>2.5</v>
      </c>
      <c r="E362" s="194" t="s">
        <v>565</v>
      </c>
      <c r="F362" s="16">
        <v>0</v>
      </c>
      <c r="G362" s="16">
        <v>0</v>
      </c>
    </row>
    <row r="363" spans="1:7" x14ac:dyDescent="0.2">
      <c r="A363" s="25">
        <v>362</v>
      </c>
      <c r="B363">
        <v>44.059631269999997</v>
      </c>
      <c r="C363">
        <v>-89.803764310000005</v>
      </c>
      <c r="D363" s="10">
        <v>4</v>
      </c>
      <c r="E363" s="194" t="s">
        <v>567</v>
      </c>
      <c r="F363" s="16">
        <v>0</v>
      </c>
      <c r="G363" s="16">
        <v>0</v>
      </c>
    </row>
    <row r="364" spans="1:7" x14ac:dyDescent="0.2">
      <c r="A364" s="25">
        <v>363</v>
      </c>
      <c r="B364">
        <v>44.059235119999997</v>
      </c>
      <c r="C364">
        <v>-89.803765619999993</v>
      </c>
      <c r="D364" s="10">
        <v>7.5</v>
      </c>
      <c r="E364" s="194" t="s">
        <v>565</v>
      </c>
      <c r="F364" s="16">
        <v>0</v>
      </c>
      <c r="G364" s="16">
        <v>0</v>
      </c>
    </row>
    <row r="365" spans="1:7" x14ac:dyDescent="0.2">
      <c r="A365" s="25">
        <v>364</v>
      </c>
      <c r="B365">
        <v>44.058838969999996</v>
      </c>
      <c r="C365">
        <v>-89.803766920000001</v>
      </c>
      <c r="D365" s="10">
        <v>4.5</v>
      </c>
      <c r="E365" s="194" t="s">
        <v>565</v>
      </c>
      <c r="F365" s="16">
        <v>0</v>
      </c>
      <c r="G365" s="16">
        <v>0</v>
      </c>
    </row>
    <row r="366" spans="1:7" x14ac:dyDescent="0.2">
      <c r="A366" s="25">
        <v>365</v>
      </c>
      <c r="B366">
        <v>44.061214919999998</v>
      </c>
      <c r="C366">
        <v>-89.803209710000004</v>
      </c>
      <c r="D366" s="10">
        <v>2.5</v>
      </c>
      <c r="E366" s="194" t="s">
        <v>565</v>
      </c>
      <c r="F366" s="16">
        <v>0</v>
      </c>
      <c r="G366" s="16">
        <v>0</v>
      </c>
    </row>
    <row r="367" spans="1:7" x14ac:dyDescent="0.2">
      <c r="A367" s="25">
        <v>366</v>
      </c>
      <c r="B367">
        <v>44.060818769999997</v>
      </c>
      <c r="C367">
        <v>-89.803211020000006</v>
      </c>
      <c r="D367" s="10">
        <v>2.5</v>
      </c>
      <c r="E367" s="194" t="s">
        <v>565</v>
      </c>
      <c r="F367" s="16">
        <v>0</v>
      </c>
      <c r="G367" s="16">
        <v>0</v>
      </c>
    </row>
    <row r="368" spans="1:7" x14ac:dyDescent="0.2">
      <c r="A368" s="25">
        <v>367</v>
      </c>
      <c r="B368">
        <v>44.060422619999997</v>
      </c>
      <c r="C368">
        <v>-89.803212329999994</v>
      </c>
      <c r="D368" s="10">
        <v>2.5</v>
      </c>
      <c r="E368" s="194" t="s">
        <v>565</v>
      </c>
      <c r="F368" s="16">
        <v>0</v>
      </c>
      <c r="G368" s="16">
        <v>0</v>
      </c>
    </row>
    <row r="369" spans="1:7" x14ac:dyDescent="0.2">
      <c r="A369" s="25">
        <v>368</v>
      </c>
      <c r="B369">
        <v>44.060026469999997</v>
      </c>
      <c r="C369">
        <v>-89.803213639999996</v>
      </c>
      <c r="D369" s="10">
        <v>3</v>
      </c>
      <c r="E369" s="194" t="s">
        <v>565</v>
      </c>
      <c r="F369" s="16">
        <v>0</v>
      </c>
      <c r="G369" s="16">
        <v>0</v>
      </c>
    </row>
    <row r="370" spans="1:7" x14ac:dyDescent="0.2">
      <c r="A370" s="25">
        <v>369</v>
      </c>
      <c r="B370">
        <v>44.059630319999997</v>
      </c>
      <c r="C370">
        <v>-89.803214949999997</v>
      </c>
      <c r="D370" s="10">
        <v>4</v>
      </c>
      <c r="E370" s="194" t="s">
        <v>567</v>
      </c>
      <c r="F370" s="16">
        <v>0</v>
      </c>
      <c r="G370" s="16">
        <v>0</v>
      </c>
    </row>
    <row r="371" spans="1:7" x14ac:dyDescent="0.2">
      <c r="A371" s="25">
        <v>370</v>
      </c>
      <c r="B371">
        <v>44.059234179999997</v>
      </c>
      <c r="C371">
        <v>-89.803216269999993</v>
      </c>
      <c r="D371" s="10">
        <v>5</v>
      </c>
      <c r="E371" s="194" t="s">
        <v>565</v>
      </c>
      <c r="F371" s="16">
        <v>0</v>
      </c>
      <c r="G371" s="16">
        <v>0</v>
      </c>
    </row>
    <row r="372" spans="1:7" x14ac:dyDescent="0.2">
      <c r="A372" s="25">
        <v>371</v>
      </c>
      <c r="B372">
        <v>44.058838029999997</v>
      </c>
      <c r="C372">
        <v>-89.803217579999995</v>
      </c>
      <c r="D372" s="10">
        <v>6.5</v>
      </c>
      <c r="E372" s="194" t="s">
        <v>567</v>
      </c>
      <c r="F372" s="16">
        <v>0</v>
      </c>
      <c r="G372" s="16">
        <v>0</v>
      </c>
    </row>
    <row r="373" spans="1:7" x14ac:dyDescent="0.2">
      <c r="A373" s="25">
        <v>372</v>
      </c>
      <c r="B373">
        <v>44.061213969999997</v>
      </c>
      <c r="C373">
        <v>-89.802660340000003</v>
      </c>
      <c r="D373" s="10">
        <v>2.5</v>
      </c>
      <c r="E373" s="194" t="s">
        <v>567</v>
      </c>
      <c r="F373" s="16">
        <v>0</v>
      </c>
      <c r="G373" s="16">
        <v>0</v>
      </c>
    </row>
    <row r="374" spans="1:7" x14ac:dyDescent="0.2">
      <c r="A374" s="25">
        <v>373</v>
      </c>
      <c r="B374">
        <v>44.060817819999997</v>
      </c>
      <c r="C374">
        <v>-89.802661650000005</v>
      </c>
      <c r="D374" s="10">
        <v>4</v>
      </c>
      <c r="E374" s="194" t="s">
        <v>567</v>
      </c>
      <c r="F374" s="16">
        <v>0</v>
      </c>
      <c r="G374" s="16">
        <v>0</v>
      </c>
    </row>
    <row r="375" spans="1:7" x14ac:dyDescent="0.2">
      <c r="A375" s="25">
        <v>374</v>
      </c>
      <c r="B375">
        <v>44.060421669999997</v>
      </c>
      <c r="C375">
        <v>-89.80266297</v>
      </c>
      <c r="D375" s="10">
        <v>4</v>
      </c>
      <c r="E375" s="194" t="s">
        <v>567</v>
      </c>
      <c r="F375" s="16">
        <v>0</v>
      </c>
      <c r="G375" s="16">
        <v>0</v>
      </c>
    </row>
    <row r="376" spans="1:7" x14ac:dyDescent="0.2">
      <c r="A376" s="25">
        <v>375</v>
      </c>
      <c r="B376">
        <v>44.060025520000003</v>
      </c>
      <c r="C376">
        <v>-89.802664289999996</v>
      </c>
      <c r="D376" s="10">
        <v>4.5</v>
      </c>
      <c r="E376" s="194" t="s">
        <v>565</v>
      </c>
      <c r="F376" s="16">
        <v>0</v>
      </c>
      <c r="G376" s="16">
        <v>0</v>
      </c>
    </row>
    <row r="377" spans="1:7" x14ac:dyDescent="0.2">
      <c r="A377" s="25">
        <v>376</v>
      </c>
      <c r="B377">
        <v>44.059629379999997</v>
      </c>
      <c r="C377">
        <v>-89.802665599999997</v>
      </c>
      <c r="D377" s="10">
        <v>5</v>
      </c>
      <c r="E377" s="194" t="s">
        <v>567</v>
      </c>
      <c r="F377" s="16">
        <v>0</v>
      </c>
      <c r="G377" s="16">
        <v>0</v>
      </c>
    </row>
    <row r="378" spans="1:7" x14ac:dyDescent="0.2">
      <c r="A378" s="25">
        <v>377</v>
      </c>
      <c r="B378">
        <v>44.061213019999997</v>
      </c>
      <c r="C378">
        <v>-89.802110970000001</v>
      </c>
      <c r="D378" s="10">
        <v>3</v>
      </c>
      <c r="E378" s="194" t="s">
        <v>567</v>
      </c>
      <c r="F378" s="16">
        <v>0</v>
      </c>
      <c r="G378" s="16">
        <v>0</v>
      </c>
    </row>
    <row r="379" spans="1:7" x14ac:dyDescent="0.2">
      <c r="A379" s="25">
        <v>378</v>
      </c>
      <c r="B379">
        <v>44.060816869999996</v>
      </c>
      <c r="C379">
        <v>-89.802112289999997</v>
      </c>
      <c r="D379" s="10">
        <v>3.5</v>
      </c>
      <c r="E379" s="194" t="s">
        <v>565</v>
      </c>
      <c r="F379" s="16">
        <v>0</v>
      </c>
      <c r="G379" s="16">
        <v>1</v>
      </c>
    </row>
    <row r="380" spans="1:7" x14ac:dyDescent="0.2">
      <c r="A380" s="25">
        <v>379</v>
      </c>
      <c r="B380">
        <v>44.060420720000003</v>
      </c>
      <c r="C380">
        <v>-89.802113610000006</v>
      </c>
      <c r="D380" s="10">
        <v>4</v>
      </c>
      <c r="E380" s="194" t="s">
        <v>567</v>
      </c>
      <c r="F380" s="16">
        <v>0</v>
      </c>
      <c r="G380" s="16">
        <v>0</v>
      </c>
    </row>
    <row r="381" spans="1:7" x14ac:dyDescent="0.2">
      <c r="A381" s="25">
        <v>380</v>
      </c>
      <c r="B381">
        <v>44.060024570000003</v>
      </c>
      <c r="C381">
        <v>-89.802114930000002</v>
      </c>
      <c r="D381" s="10">
        <v>5.5</v>
      </c>
      <c r="E381" s="194" t="s">
        <v>567</v>
      </c>
      <c r="F381" s="16">
        <v>0</v>
      </c>
      <c r="G381" s="16">
        <v>0</v>
      </c>
    </row>
    <row r="382" spans="1:7" x14ac:dyDescent="0.2">
      <c r="A382" s="25">
        <v>381</v>
      </c>
      <c r="B382">
        <v>44.059628429999997</v>
      </c>
      <c r="C382">
        <v>-89.802116249999997</v>
      </c>
      <c r="D382" s="10">
        <v>5.5</v>
      </c>
      <c r="E382" s="194" t="s">
        <v>567</v>
      </c>
      <c r="F382" s="16">
        <v>0</v>
      </c>
      <c r="G382" s="16">
        <v>0</v>
      </c>
    </row>
    <row r="383" spans="1:7" x14ac:dyDescent="0.2">
      <c r="A383" s="25">
        <v>382</v>
      </c>
      <c r="B383">
        <v>44.061608210000003</v>
      </c>
      <c r="C383">
        <v>-89.801560280000004</v>
      </c>
      <c r="D383" s="10">
        <v>3</v>
      </c>
      <c r="E383" s="194" t="s">
        <v>565</v>
      </c>
      <c r="F383" s="16">
        <v>0</v>
      </c>
      <c r="G383" s="16">
        <v>0</v>
      </c>
    </row>
    <row r="384" spans="1:7" x14ac:dyDescent="0.2">
      <c r="A384" s="25">
        <v>383</v>
      </c>
      <c r="B384">
        <v>44.061212070000003</v>
      </c>
      <c r="C384">
        <v>-89.801561599999999</v>
      </c>
      <c r="D384" s="10">
        <v>3.5</v>
      </c>
      <c r="E384" s="194" t="s">
        <v>567</v>
      </c>
      <c r="F384" s="16">
        <v>0</v>
      </c>
      <c r="G384" s="16">
        <v>0</v>
      </c>
    </row>
    <row r="385" spans="1:7" x14ac:dyDescent="0.2">
      <c r="A385" s="25">
        <v>384</v>
      </c>
      <c r="B385">
        <v>44.060815920000003</v>
      </c>
      <c r="C385">
        <v>-89.801562930000003</v>
      </c>
      <c r="D385" s="10">
        <v>4</v>
      </c>
      <c r="E385" s="194" t="s">
        <v>567</v>
      </c>
      <c r="F385" s="16">
        <v>0</v>
      </c>
      <c r="G385" s="16">
        <v>0</v>
      </c>
    </row>
    <row r="386" spans="1:7" x14ac:dyDescent="0.2">
      <c r="A386" s="25">
        <v>385</v>
      </c>
      <c r="B386">
        <v>44.060419770000003</v>
      </c>
      <c r="C386">
        <v>-89.801564249999998</v>
      </c>
      <c r="D386" s="10">
        <v>4</v>
      </c>
      <c r="E386" s="194" t="s">
        <v>567</v>
      </c>
      <c r="F386" s="16">
        <v>0</v>
      </c>
      <c r="G386" s="16">
        <v>1</v>
      </c>
    </row>
    <row r="387" spans="1:7" x14ac:dyDescent="0.2">
      <c r="A387" s="25">
        <v>386</v>
      </c>
      <c r="B387">
        <v>44.060023620000003</v>
      </c>
      <c r="C387">
        <v>-89.801565569999994</v>
      </c>
      <c r="D387" s="10">
        <v>4</v>
      </c>
      <c r="E387" s="194" t="s">
        <v>567</v>
      </c>
      <c r="F387" s="16">
        <v>0</v>
      </c>
      <c r="G387" s="16">
        <v>0</v>
      </c>
    </row>
    <row r="388" spans="1:7" x14ac:dyDescent="0.2">
      <c r="A388" s="25">
        <v>387</v>
      </c>
      <c r="B388">
        <v>44.061607260000002</v>
      </c>
      <c r="C388">
        <v>-89.801010910000002</v>
      </c>
      <c r="D388" s="10">
        <v>2.5</v>
      </c>
      <c r="E388" s="194" t="s">
        <v>567</v>
      </c>
      <c r="F388" s="16">
        <v>0</v>
      </c>
      <c r="G388" s="16">
        <v>0</v>
      </c>
    </row>
    <row r="389" spans="1:7" x14ac:dyDescent="0.2">
      <c r="A389" s="25">
        <v>388</v>
      </c>
      <c r="B389">
        <v>44.061211110000002</v>
      </c>
      <c r="C389">
        <v>-89.801012240000006</v>
      </c>
      <c r="D389" s="10">
        <v>3</v>
      </c>
      <c r="E389" s="194" t="s">
        <v>567</v>
      </c>
      <c r="F389" s="16">
        <v>0</v>
      </c>
      <c r="G389" s="16">
        <v>0</v>
      </c>
    </row>
    <row r="390" spans="1:7" x14ac:dyDescent="0.2">
      <c r="A390" s="25">
        <v>389</v>
      </c>
      <c r="B390">
        <v>44.060814960000002</v>
      </c>
      <c r="C390">
        <v>-89.801013560000001</v>
      </c>
      <c r="D390" s="10">
        <v>3.5</v>
      </c>
      <c r="E390" s="194" t="s">
        <v>567</v>
      </c>
      <c r="F390" s="16">
        <v>0</v>
      </c>
      <c r="G390" s="16">
        <v>0</v>
      </c>
    </row>
    <row r="391" spans="1:7" x14ac:dyDescent="0.2">
      <c r="A391" s="25">
        <v>390</v>
      </c>
      <c r="B391">
        <v>44.060418810000002</v>
      </c>
      <c r="C391">
        <v>-89.801014890000005</v>
      </c>
      <c r="D391" s="10">
        <v>5.5</v>
      </c>
      <c r="E391" s="194" t="s">
        <v>565</v>
      </c>
      <c r="F391" s="16">
        <v>0</v>
      </c>
      <c r="G391" s="16">
        <v>0</v>
      </c>
    </row>
    <row r="392" spans="1:7" x14ac:dyDescent="0.2">
      <c r="A392" s="25">
        <v>391</v>
      </c>
      <c r="B392">
        <v>44.062002450000001</v>
      </c>
      <c r="C392">
        <v>-89.800460209999997</v>
      </c>
      <c r="D392" s="10">
        <v>2.5</v>
      </c>
      <c r="E392" s="194" t="s">
        <v>567</v>
      </c>
      <c r="F392" s="16">
        <v>0</v>
      </c>
      <c r="G392" s="16">
        <v>0</v>
      </c>
    </row>
    <row r="393" spans="1:7" x14ac:dyDescent="0.2">
      <c r="A393" s="25">
        <v>392</v>
      </c>
      <c r="B393">
        <v>44.061606300000001</v>
      </c>
      <c r="C393">
        <v>-89.800461540000001</v>
      </c>
      <c r="D393" s="10">
        <v>2.5</v>
      </c>
      <c r="E393" s="194" t="s">
        <v>567</v>
      </c>
      <c r="F393" s="16">
        <v>0</v>
      </c>
      <c r="G393" s="16">
        <v>0</v>
      </c>
    </row>
    <row r="394" spans="1:7" x14ac:dyDescent="0.2">
      <c r="A394" s="25">
        <v>393</v>
      </c>
      <c r="B394">
        <v>44.061210150000001</v>
      </c>
      <c r="C394">
        <v>-89.800462870000004</v>
      </c>
      <c r="D394" s="10">
        <v>2.5</v>
      </c>
      <c r="E394" s="194" t="s">
        <v>565</v>
      </c>
      <c r="F394" s="16">
        <v>0</v>
      </c>
      <c r="G394" s="16">
        <v>3</v>
      </c>
    </row>
    <row r="395" spans="1:7" x14ac:dyDescent="0.2">
      <c r="A395" s="25">
        <v>394</v>
      </c>
      <c r="B395">
        <v>44.060814000000001</v>
      </c>
      <c r="C395">
        <v>-89.800464199999993</v>
      </c>
      <c r="D395" s="10">
        <v>4</v>
      </c>
      <c r="E395" s="194" t="s">
        <v>567</v>
      </c>
      <c r="F395" s="16">
        <v>0</v>
      </c>
      <c r="G395" s="16">
        <v>0</v>
      </c>
    </row>
    <row r="396" spans="1:7" x14ac:dyDescent="0.2">
      <c r="A396" s="25">
        <v>395</v>
      </c>
      <c r="B396">
        <v>44.060417860000001</v>
      </c>
      <c r="C396">
        <v>-89.800465529999997</v>
      </c>
      <c r="D396" s="10">
        <v>3.5</v>
      </c>
      <c r="E396" s="194" t="s">
        <v>567</v>
      </c>
      <c r="F396" s="16">
        <v>0</v>
      </c>
      <c r="G396" s="16">
        <v>0</v>
      </c>
    </row>
    <row r="397" spans="1:7" x14ac:dyDescent="0.2">
      <c r="A397" s="25">
        <v>396</v>
      </c>
      <c r="B397">
        <v>44.060021710000001</v>
      </c>
      <c r="C397">
        <v>-89.80046686</v>
      </c>
      <c r="D397" s="10">
        <v>3</v>
      </c>
      <c r="E397" s="194" t="s">
        <v>565</v>
      </c>
      <c r="F397" s="16">
        <v>0</v>
      </c>
      <c r="G397" s="16">
        <v>0</v>
      </c>
    </row>
    <row r="398" spans="1:7" x14ac:dyDescent="0.2">
      <c r="A398" s="25">
        <v>397</v>
      </c>
      <c r="B398">
        <v>44.06239763</v>
      </c>
      <c r="C398">
        <v>-89.799909499999998</v>
      </c>
      <c r="D398" s="10">
        <v>1.5</v>
      </c>
      <c r="E398" s="194" t="s">
        <v>567</v>
      </c>
      <c r="F398" s="16">
        <v>0</v>
      </c>
      <c r="G398" s="16">
        <v>0</v>
      </c>
    </row>
    <row r="399" spans="1:7" x14ac:dyDescent="0.2">
      <c r="A399" s="25">
        <v>398</v>
      </c>
      <c r="B399">
        <v>44.06200149</v>
      </c>
      <c r="C399">
        <v>-89.799910830000002</v>
      </c>
      <c r="D399" s="10">
        <v>2.5</v>
      </c>
      <c r="E399" s="194" t="s">
        <v>567</v>
      </c>
      <c r="F399" s="16">
        <v>0</v>
      </c>
      <c r="G399" s="16">
        <v>0</v>
      </c>
    </row>
    <row r="400" spans="1:7" x14ac:dyDescent="0.2">
      <c r="A400" s="25">
        <v>399</v>
      </c>
      <c r="B400">
        <v>44.06160534</v>
      </c>
      <c r="C400">
        <v>-89.799912169999999</v>
      </c>
      <c r="D400" s="10">
        <v>3.5</v>
      </c>
      <c r="E400" s="194" t="s">
        <v>567</v>
      </c>
      <c r="F400" s="16">
        <v>0</v>
      </c>
      <c r="G400" s="16">
        <v>0</v>
      </c>
    </row>
    <row r="401" spans="1:7" x14ac:dyDescent="0.2">
      <c r="A401" s="25">
        <v>400</v>
      </c>
      <c r="B401">
        <v>44.06120919</v>
      </c>
      <c r="C401">
        <v>-89.799913500000002</v>
      </c>
      <c r="D401" s="10">
        <v>3</v>
      </c>
      <c r="E401" s="194" t="s">
        <v>567</v>
      </c>
      <c r="F401" s="16">
        <v>0</v>
      </c>
      <c r="G401" s="16">
        <v>0</v>
      </c>
    </row>
    <row r="402" spans="1:7" x14ac:dyDescent="0.2">
      <c r="A402" s="25">
        <v>401</v>
      </c>
      <c r="B402">
        <v>44.060813039999999</v>
      </c>
      <c r="C402">
        <v>-89.79991484</v>
      </c>
      <c r="D402" s="10">
        <v>3</v>
      </c>
      <c r="E402" s="194" t="s">
        <v>567</v>
      </c>
      <c r="F402" s="16">
        <v>0</v>
      </c>
      <c r="G402" s="16">
        <v>0</v>
      </c>
    </row>
    <row r="403" spans="1:7" x14ac:dyDescent="0.2">
      <c r="A403" s="25">
        <v>402</v>
      </c>
      <c r="B403">
        <v>44.0604169</v>
      </c>
      <c r="C403">
        <v>-89.799916170000003</v>
      </c>
      <c r="D403" s="10">
        <v>2.5</v>
      </c>
      <c r="E403" s="194" t="s">
        <v>565</v>
      </c>
      <c r="F403" s="16">
        <v>0</v>
      </c>
      <c r="G403" s="16">
        <v>0</v>
      </c>
    </row>
    <row r="404" spans="1:7" x14ac:dyDescent="0.2">
      <c r="A404" s="25">
        <v>403</v>
      </c>
      <c r="B404">
        <v>44.062792819999999</v>
      </c>
      <c r="C404">
        <v>-89.799358780000006</v>
      </c>
      <c r="D404" s="10">
        <v>0.5</v>
      </c>
      <c r="E404" s="10" t="s">
        <v>567</v>
      </c>
      <c r="F404" s="16">
        <v>0</v>
      </c>
      <c r="G404" s="16">
        <v>0</v>
      </c>
    </row>
    <row r="405" spans="1:7" x14ac:dyDescent="0.2">
      <c r="A405" s="25">
        <v>404</v>
      </c>
      <c r="B405">
        <v>44.062396669999998</v>
      </c>
      <c r="C405">
        <v>-89.799360120000003</v>
      </c>
      <c r="D405" s="10">
        <v>2</v>
      </c>
      <c r="E405" s="10" t="s">
        <v>567</v>
      </c>
      <c r="F405" s="16">
        <v>0</v>
      </c>
      <c r="G405" s="16">
        <v>0</v>
      </c>
    </row>
    <row r="406" spans="1:7" x14ac:dyDescent="0.2">
      <c r="A406" s="25">
        <v>405</v>
      </c>
      <c r="B406">
        <v>44.062000519999998</v>
      </c>
      <c r="C406">
        <v>-89.79936146</v>
      </c>
      <c r="D406" s="10">
        <v>2</v>
      </c>
      <c r="E406" s="10" t="s">
        <v>567</v>
      </c>
      <c r="F406" s="16">
        <v>0</v>
      </c>
      <c r="G406" s="16">
        <v>0</v>
      </c>
    </row>
    <row r="407" spans="1:7" x14ac:dyDescent="0.2">
      <c r="A407" s="25">
        <v>406</v>
      </c>
      <c r="B407">
        <v>44.061604379999999</v>
      </c>
      <c r="C407">
        <v>-89.799362799999997</v>
      </c>
      <c r="D407" s="10">
        <v>3</v>
      </c>
      <c r="E407" s="10" t="s">
        <v>567</v>
      </c>
      <c r="F407" s="16">
        <v>0</v>
      </c>
      <c r="G407" s="16">
        <v>0</v>
      </c>
    </row>
    <row r="408" spans="1:7" x14ac:dyDescent="0.2">
      <c r="A408" s="25">
        <v>407</v>
      </c>
      <c r="B408">
        <v>44.061208229999998</v>
      </c>
      <c r="C408">
        <v>-89.799364130000001</v>
      </c>
      <c r="D408" s="10">
        <v>2</v>
      </c>
      <c r="E408" s="10" t="s">
        <v>567</v>
      </c>
      <c r="F408" s="16">
        <v>0</v>
      </c>
      <c r="G408" s="16">
        <v>0</v>
      </c>
    </row>
    <row r="409" spans="1:7" x14ac:dyDescent="0.2">
      <c r="A409" s="25">
        <v>408</v>
      </c>
      <c r="B409">
        <v>44.060812079999998</v>
      </c>
      <c r="C409">
        <v>-89.799365469999998</v>
      </c>
      <c r="D409" s="10">
        <v>2.5</v>
      </c>
      <c r="E409" s="10" t="s">
        <v>567</v>
      </c>
      <c r="F409" s="16">
        <v>0</v>
      </c>
      <c r="G409" s="16">
        <v>0</v>
      </c>
    </row>
    <row r="410" spans="1:7" x14ac:dyDescent="0.2">
      <c r="A410" s="25">
        <v>409</v>
      </c>
      <c r="B410">
        <v>44.060415929999998</v>
      </c>
      <c r="C410">
        <v>-89.799366809999995</v>
      </c>
      <c r="D410" s="10">
        <v>3</v>
      </c>
      <c r="E410" s="10" t="s">
        <v>567</v>
      </c>
      <c r="F410" s="16">
        <v>0</v>
      </c>
      <c r="G410" s="16">
        <v>0</v>
      </c>
    </row>
    <row r="411" spans="1:7" x14ac:dyDescent="0.2">
      <c r="A411" s="25">
        <v>410</v>
      </c>
      <c r="B411">
        <v>44.064772589999997</v>
      </c>
      <c r="C411">
        <v>-89.798802690000002</v>
      </c>
      <c r="D411" s="10">
        <v>1.5</v>
      </c>
      <c r="E411" s="10" t="s">
        <v>567</v>
      </c>
      <c r="F411" s="16">
        <v>0</v>
      </c>
      <c r="G411" s="16">
        <v>0</v>
      </c>
    </row>
    <row r="412" spans="1:7" x14ac:dyDescent="0.2">
      <c r="A412" s="25">
        <v>411</v>
      </c>
      <c r="B412">
        <v>44.064376439999997</v>
      </c>
      <c r="C412">
        <v>-89.798804029999999</v>
      </c>
      <c r="D412" s="10">
        <v>2</v>
      </c>
      <c r="E412" s="10" t="s">
        <v>567</v>
      </c>
      <c r="F412" s="16">
        <v>0</v>
      </c>
      <c r="G412" s="16">
        <v>0</v>
      </c>
    </row>
    <row r="413" spans="1:7" x14ac:dyDescent="0.2">
      <c r="A413" s="25">
        <v>412</v>
      </c>
      <c r="B413">
        <v>44.063980290000003</v>
      </c>
      <c r="C413">
        <v>-89.798805380000005</v>
      </c>
      <c r="D413" s="10">
        <v>2</v>
      </c>
      <c r="E413" s="10" t="s">
        <v>567</v>
      </c>
      <c r="F413" s="16">
        <v>0</v>
      </c>
      <c r="G413" s="16">
        <v>0</v>
      </c>
    </row>
    <row r="414" spans="1:7" x14ac:dyDescent="0.2">
      <c r="A414" s="25">
        <v>413</v>
      </c>
      <c r="B414">
        <v>44.063584149999997</v>
      </c>
      <c r="C414">
        <v>-89.798806720000002</v>
      </c>
      <c r="D414" s="10">
        <v>1</v>
      </c>
      <c r="E414" s="10" t="s">
        <v>567</v>
      </c>
      <c r="F414" s="16">
        <v>0</v>
      </c>
      <c r="G414" s="16">
        <v>0</v>
      </c>
    </row>
    <row r="415" spans="1:7" x14ac:dyDescent="0.2">
      <c r="A415" s="25">
        <v>414</v>
      </c>
      <c r="B415">
        <v>44.063187999999997</v>
      </c>
      <c r="C415">
        <v>-89.798808059999999</v>
      </c>
      <c r="D415" s="10">
        <v>1.5</v>
      </c>
      <c r="E415" s="10" t="s">
        <v>567</v>
      </c>
      <c r="F415" s="16">
        <v>0</v>
      </c>
      <c r="G415" s="16">
        <v>0</v>
      </c>
    </row>
    <row r="416" spans="1:7" x14ac:dyDescent="0.2">
      <c r="A416" s="25">
        <v>415</v>
      </c>
      <c r="B416">
        <v>44.062791850000004</v>
      </c>
      <c r="C416">
        <v>-89.798809399999996</v>
      </c>
      <c r="D416" s="10">
        <v>2</v>
      </c>
      <c r="E416" s="10" t="s">
        <v>567</v>
      </c>
      <c r="F416" s="16">
        <v>0</v>
      </c>
      <c r="G416" s="16">
        <v>0</v>
      </c>
    </row>
    <row r="417" spans="1:7" x14ac:dyDescent="0.2">
      <c r="A417" s="25">
        <v>416</v>
      </c>
      <c r="B417">
        <v>44.062395700000003</v>
      </c>
      <c r="C417">
        <v>-89.798810739999993</v>
      </c>
      <c r="D417" s="10">
        <v>1.5</v>
      </c>
      <c r="E417" s="10" t="s">
        <v>567</v>
      </c>
      <c r="F417" s="16">
        <v>0</v>
      </c>
      <c r="G417" s="16">
        <v>0</v>
      </c>
    </row>
    <row r="418" spans="1:7" x14ac:dyDescent="0.2">
      <c r="A418" s="25">
        <v>417</v>
      </c>
      <c r="B418">
        <v>44.061999559999997</v>
      </c>
      <c r="C418">
        <v>-89.798812080000005</v>
      </c>
      <c r="D418" s="10">
        <v>2.5</v>
      </c>
      <c r="E418" s="10" t="s">
        <v>567</v>
      </c>
      <c r="F418" s="16">
        <v>0</v>
      </c>
      <c r="G418" s="16">
        <v>0</v>
      </c>
    </row>
    <row r="419" spans="1:7" x14ac:dyDescent="0.2">
      <c r="A419" s="25">
        <v>418</v>
      </c>
      <c r="B419">
        <v>44.061603409999996</v>
      </c>
      <c r="C419">
        <v>-89.798813420000002</v>
      </c>
      <c r="D419" s="10">
        <v>2</v>
      </c>
      <c r="E419" s="10" t="s">
        <v>567</v>
      </c>
      <c r="F419" s="16">
        <v>0</v>
      </c>
      <c r="G419" s="16">
        <v>0</v>
      </c>
    </row>
    <row r="420" spans="1:7" x14ac:dyDescent="0.2">
      <c r="A420" s="25">
        <v>419</v>
      </c>
      <c r="B420">
        <v>44.061207260000003</v>
      </c>
      <c r="C420">
        <v>-89.798814770000007</v>
      </c>
      <c r="D420" s="10">
        <v>2.5</v>
      </c>
      <c r="E420" s="10" t="s">
        <v>567</v>
      </c>
      <c r="F420" s="16">
        <v>0</v>
      </c>
      <c r="G420" s="16">
        <v>0</v>
      </c>
    </row>
    <row r="421" spans="1:7" x14ac:dyDescent="0.2">
      <c r="A421" s="25">
        <v>420</v>
      </c>
      <c r="B421">
        <v>44.065563920000002</v>
      </c>
      <c r="C421">
        <v>-89.798250600000003</v>
      </c>
      <c r="D421" s="10">
        <v>1</v>
      </c>
      <c r="E421" s="10" t="s">
        <v>565</v>
      </c>
      <c r="F421" s="16">
        <v>0</v>
      </c>
      <c r="G421" s="16">
        <v>0</v>
      </c>
    </row>
    <row r="422" spans="1:7" x14ac:dyDescent="0.2">
      <c r="A422" s="25">
        <v>421</v>
      </c>
      <c r="B422">
        <v>44.065167770000002</v>
      </c>
      <c r="C422">
        <v>-89.798251949999994</v>
      </c>
      <c r="D422" s="10">
        <v>1</v>
      </c>
      <c r="E422" s="10" t="s">
        <v>567</v>
      </c>
      <c r="F422" s="16">
        <v>0</v>
      </c>
      <c r="G422" s="16">
        <v>0</v>
      </c>
    </row>
    <row r="423" spans="1:7" x14ac:dyDescent="0.2">
      <c r="A423" s="25">
        <v>422</v>
      </c>
      <c r="B423">
        <v>44.064771620000002</v>
      </c>
      <c r="C423">
        <v>-89.798253290000005</v>
      </c>
      <c r="D423" s="10">
        <v>0.5</v>
      </c>
      <c r="E423" s="10" t="s">
        <v>567</v>
      </c>
      <c r="F423" s="16">
        <v>0</v>
      </c>
      <c r="G423" s="16">
        <v>0</v>
      </c>
    </row>
    <row r="424" spans="1:7" x14ac:dyDescent="0.2">
      <c r="A424" s="25">
        <v>423</v>
      </c>
      <c r="B424">
        <v>44.064375470000002</v>
      </c>
      <c r="C424">
        <v>-89.798254639999996</v>
      </c>
      <c r="D424" s="10">
        <v>1</v>
      </c>
      <c r="E424" s="10" t="s">
        <v>567</v>
      </c>
      <c r="F424" s="16">
        <v>0</v>
      </c>
      <c r="G424" s="16">
        <v>0</v>
      </c>
    </row>
    <row r="425" spans="1:7" x14ac:dyDescent="0.2">
      <c r="A425" s="25">
        <v>424</v>
      </c>
      <c r="B425">
        <v>44.063979330000002</v>
      </c>
      <c r="C425">
        <v>-89.798255979999993</v>
      </c>
      <c r="D425" s="10">
        <v>1.5</v>
      </c>
      <c r="E425" s="10" t="s">
        <v>567</v>
      </c>
      <c r="F425" s="16">
        <v>0</v>
      </c>
      <c r="G425" s="16">
        <v>0</v>
      </c>
    </row>
    <row r="426" spans="1:7" x14ac:dyDescent="0.2">
      <c r="A426" s="25">
        <v>425</v>
      </c>
      <c r="B426">
        <v>44.063583180000002</v>
      </c>
      <c r="C426">
        <v>-89.798257329999998</v>
      </c>
      <c r="D426" s="10">
        <v>1.5</v>
      </c>
      <c r="E426" s="10" t="s">
        <v>567</v>
      </c>
      <c r="F426" s="16">
        <v>0</v>
      </c>
      <c r="G426" s="16">
        <v>0</v>
      </c>
    </row>
    <row r="427" spans="1:7" x14ac:dyDescent="0.2">
      <c r="A427" s="25">
        <v>426</v>
      </c>
      <c r="B427">
        <v>44.063187030000002</v>
      </c>
      <c r="C427">
        <v>-89.798258669999996</v>
      </c>
      <c r="D427" s="10">
        <v>1.5</v>
      </c>
      <c r="E427" s="10" t="s">
        <v>567</v>
      </c>
      <c r="F427" s="16">
        <v>0</v>
      </c>
      <c r="G427" s="16">
        <v>0</v>
      </c>
    </row>
    <row r="428" spans="1:7" x14ac:dyDescent="0.2">
      <c r="A428" s="25">
        <v>427</v>
      </c>
      <c r="B428">
        <v>44.062790880000001</v>
      </c>
      <c r="C428">
        <v>-89.798260020000001</v>
      </c>
      <c r="D428" s="10">
        <v>1</v>
      </c>
      <c r="E428" s="10" t="s">
        <v>567</v>
      </c>
      <c r="F428" s="16">
        <v>0</v>
      </c>
      <c r="G428" s="16">
        <v>0</v>
      </c>
    </row>
    <row r="429" spans="1:7" x14ac:dyDescent="0.2">
      <c r="A429" s="25">
        <v>428</v>
      </c>
      <c r="B429">
        <v>44.062394740000002</v>
      </c>
      <c r="C429">
        <v>-89.798261359999998</v>
      </c>
      <c r="D429" s="10">
        <v>2</v>
      </c>
      <c r="E429" s="10" t="s">
        <v>567</v>
      </c>
      <c r="F429" s="16">
        <v>0</v>
      </c>
      <c r="G429" s="16">
        <v>0</v>
      </c>
    </row>
    <row r="430" spans="1:7" x14ac:dyDescent="0.2">
      <c r="A430" s="25">
        <v>429</v>
      </c>
      <c r="B430">
        <v>44.061998590000002</v>
      </c>
      <c r="C430">
        <v>-89.798262710000003</v>
      </c>
      <c r="D430" s="10">
        <v>2.5</v>
      </c>
      <c r="E430" s="10" t="s">
        <v>567</v>
      </c>
      <c r="F430" s="16">
        <v>0</v>
      </c>
      <c r="G430" s="16">
        <v>0</v>
      </c>
    </row>
    <row r="431" spans="1:7" x14ac:dyDescent="0.2">
      <c r="A431" s="25">
        <v>430</v>
      </c>
      <c r="B431">
        <v>44.061602440000001</v>
      </c>
      <c r="C431">
        <v>-89.79826405</v>
      </c>
      <c r="D431" s="10">
        <v>3</v>
      </c>
      <c r="E431" s="10" t="s">
        <v>567</v>
      </c>
      <c r="F431" s="16">
        <v>0</v>
      </c>
      <c r="G431" s="16">
        <v>0</v>
      </c>
    </row>
    <row r="432" spans="1:7" x14ac:dyDescent="0.2">
      <c r="A432" s="25">
        <v>431</v>
      </c>
      <c r="B432">
        <v>44.06477065</v>
      </c>
      <c r="C432">
        <v>-89.797703889999994</v>
      </c>
      <c r="D432" s="10">
        <v>1.5</v>
      </c>
      <c r="E432" s="10" t="s">
        <v>565</v>
      </c>
      <c r="F432" s="16">
        <v>0</v>
      </c>
      <c r="G432" s="16">
        <v>0</v>
      </c>
    </row>
    <row r="433" spans="1:7" x14ac:dyDescent="0.2">
      <c r="A433" s="25">
        <v>432</v>
      </c>
      <c r="B433">
        <v>44.0643745</v>
      </c>
      <c r="C433">
        <v>-89.797705239999999</v>
      </c>
      <c r="D433" s="10">
        <v>2</v>
      </c>
      <c r="E433" s="10" t="s">
        <v>567</v>
      </c>
      <c r="F433" s="16">
        <v>0</v>
      </c>
      <c r="G433" s="16">
        <v>0</v>
      </c>
    </row>
    <row r="434" spans="1:7" x14ac:dyDescent="0.2">
      <c r="A434" s="25">
        <v>433</v>
      </c>
      <c r="B434">
        <v>44.063978349999999</v>
      </c>
      <c r="C434">
        <v>-89.797706590000004</v>
      </c>
      <c r="D434" s="10">
        <v>2</v>
      </c>
      <c r="E434" s="10" t="s">
        <v>567</v>
      </c>
      <c r="F434" s="16">
        <v>0</v>
      </c>
      <c r="G434" s="16">
        <v>0</v>
      </c>
    </row>
    <row r="435" spans="1:7" x14ac:dyDescent="0.2">
      <c r="A435" s="25">
        <v>434</v>
      </c>
      <c r="B435">
        <v>44.06358221</v>
      </c>
      <c r="C435">
        <v>-89.797707939999995</v>
      </c>
      <c r="D435" s="10">
        <v>2</v>
      </c>
      <c r="E435" s="10" t="s">
        <v>567</v>
      </c>
      <c r="F435" s="16">
        <v>0</v>
      </c>
      <c r="G435" s="16">
        <v>0</v>
      </c>
    </row>
    <row r="436" spans="1:7" x14ac:dyDescent="0.2">
      <c r="A436" s="25">
        <v>435</v>
      </c>
      <c r="B436">
        <v>44.06318606</v>
      </c>
      <c r="C436">
        <v>-89.79770929</v>
      </c>
      <c r="D436" s="10">
        <v>2</v>
      </c>
      <c r="E436" s="10" t="s">
        <v>567</v>
      </c>
      <c r="F436" s="16">
        <v>0</v>
      </c>
      <c r="G436" s="16">
        <v>1</v>
      </c>
    </row>
    <row r="437" spans="1:7" x14ac:dyDescent="0.2">
      <c r="A437" s="25">
        <v>436</v>
      </c>
      <c r="B437">
        <v>44.062789909999999</v>
      </c>
      <c r="C437">
        <v>-89.797710640000005</v>
      </c>
      <c r="D437" s="10">
        <v>2</v>
      </c>
      <c r="E437" s="10" t="s">
        <v>567</v>
      </c>
      <c r="F437" s="16">
        <v>0</v>
      </c>
      <c r="G437" s="16">
        <v>0</v>
      </c>
    </row>
    <row r="438" spans="1:7" x14ac:dyDescent="0.2">
      <c r="A438" s="25">
        <v>437</v>
      </c>
      <c r="B438">
        <v>44.062393759999999</v>
      </c>
      <c r="C438">
        <v>-89.797711989999996</v>
      </c>
      <c r="D438" s="10">
        <v>2</v>
      </c>
      <c r="E438" s="10" t="s">
        <v>567</v>
      </c>
      <c r="F438" s="16">
        <v>0</v>
      </c>
      <c r="G438" s="16">
        <v>0</v>
      </c>
    </row>
    <row r="439" spans="1:7" x14ac:dyDescent="0.2">
      <c r="A439" s="25">
        <v>438</v>
      </c>
      <c r="B439">
        <v>44.065561969999997</v>
      </c>
      <c r="C439">
        <v>-89.797151790000001</v>
      </c>
      <c r="D439" s="10">
        <v>0.5</v>
      </c>
      <c r="E439" s="10" t="s">
        <v>567</v>
      </c>
      <c r="F439" s="16">
        <v>0</v>
      </c>
      <c r="G439" s="16">
        <v>0</v>
      </c>
    </row>
    <row r="440" spans="1:7" x14ac:dyDescent="0.2">
      <c r="A440" s="25">
        <v>439</v>
      </c>
      <c r="B440">
        <v>44.065165819999997</v>
      </c>
      <c r="C440">
        <v>-89.797153140000006</v>
      </c>
      <c r="D440" s="10">
        <v>2.5</v>
      </c>
      <c r="E440" s="10" t="s">
        <v>565</v>
      </c>
      <c r="F440" s="16">
        <v>0</v>
      </c>
      <c r="G440" s="16">
        <v>0</v>
      </c>
    </row>
    <row r="441" spans="1:7" x14ac:dyDescent="0.2">
      <c r="A441" s="25">
        <v>440</v>
      </c>
      <c r="B441">
        <v>44.064769679999998</v>
      </c>
      <c r="C441">
        <v>-89.797154489999997</v>
      </c>
      <c r="D441" s="10">
        <v>1.5</v>
      </c>
      <c r="E441" s="10" t="s">
        <v>567</v>
      </c>
      <c r="F441" s="16">
        <v>0</v>
      </c>
      <c r="G441" s="16">
        <v>0</v>
      </c>
    </row>
    <row r="442" spans="1:7" x14ac:dyDescent="0.2">
      <c r="A442" s="25">
        <v>441</v>
      </c>
      <c r="B442">
        <v>44.064373529999997</v>
      </c>
      <c r="C442">
        <v>-89.797155840000002</v>
      </c>
      <c r="D442" s="10">
        <v>1.5</v>
      </c>
      <c r="E442" s="10" t="s">
        <v>565</v>
      </c>
      <c r="F442" s="16">
        <v>0</v>
      </c>
      <c r="G442" s="16">
        <v>0</v>
      </c>
    </row>
    <row r="443" spans="1:7" x14ac:dyDescent="0.2">
      <c r="A443" s="25">
        <v>442</v>
      </c>
      <c r="B443">
        <v>44.063581229999997</v>
      </c>
      <c r="C443">
        <v>-89.797158550000006</v>
      </c>
      <c r="D443" s="10">
        <v>1.5</v>
      </c>
      <c r="E443" s="10" t="s">
        <v>567</v>
      </c>
      <c r="F443" s="16">
        <v>0</v>
      </c>
      <c r="G443" s="16">
        <v>0</v>
      </c>
    </row>
    <row r="444" spans="1:7" x14ac:dyDescent="0.2">
      <c r="A444" s="25">
        <v>443</v>
      </c>
      <c r="B444">
        <v>44.063185089999998</v>
      </c>
      <c r="C444">
        <v>-89.797159899999997</v>
      </c>
      <c r="D444" s="10">
        <v>1.5</v>
      </c>
      <c r="E444" s="10" t="s">
        <v>565</v>
      </c>
      <c r="F444" s="16">
        <v>0</v>
      </c>
      <c r="G444" s="16">
        <v>0</v>
      </c>
    </row>
    <row r="445" spans="1:7" x14ac:dyDescent="0.2">
      <c r="A445" s="25">
        <v>444</v>
      </c>
      <c r="B445">
        <v>44.062788939999997</v>
      </c>
      <c r="C445">
        <v>-89.797161250000002</v>
      </c>
      <c r="D445" s="10">
        <v>1.5</v>
      </c>
      <c r="E445" s="10" t="s">
        <v>567</v>
      </c>
      <c r="F445" s="16">
        <v>0</v>
      </c>
      <c r="G445" s="16">
        <v>0</v>
      </c>
    </row>
    <row r="446" spans="1:7" x14ac:dyDescent="0.2">
      <c r="A446" s="25">
        <v>445</v>
      </c>
      <c r="B446">
        <v>44.062392789999997</v>
      </c>
      <c r="C446">
        <v>-89.797162610000001</v>
      </c>
      <c r="D446" s="10">
        <v>1</v>
      </c>
      <c r="E446" s="10" t="s">
        <v>565</v>
      </c>
      <c r="F446" s="16">
        <v>0</v>
      </c>
      <c r="G446" s="16">
        <v>0</v>
      </c>
    </row>
    <row r="447" spans="1:7" x14ac:dyDescent="0.2">
      <c r="A447" s="25">
        <v>446</v>
      </c>
      <c r="B447">
        <v>44.065560990000002</v>
      </c>
      <c r="C447">
        <v>-89.796602379999996</v>
      </c>
      <c r="D447" s="10">
        <v>1.5</v>
      </c>
      <c r="E447" s="10" t="s">
        <v>565</v>
      </c>
      <c r="F447" s="16">
        <v>0</v>
      </c>
      <c r="G447" s="16">
        <v>0</v>
      </c>
    </row>
    <row r="448" spans="1:7" x14ac:dyDescent="0.2">
      <c r="A448" s="25">
        <v>447</v>
      </c>
      <c r="B448">
        <v>44.065164850000002</v>
      </c>
      <c r="C448">
        <v>-89.796603730000001</v>
      </c>
      <c r="D448" s="10">
        <v>4</v>
      </c>
      <c r="E448" s="10" t="s">
        <v>565</v>
      </c>
      <c r="F448" s="16">
        <v>0</v>
      </c>
      <c r="G448" s="16">
        <v>0</v>
      </c>
    </row>
    <row r="449" spans="1:8" x14ac:dyDescent="0.2">
      <c r="A449" s="25">
        <v>448</v>
      </c>
      <c r="B449">
        <v>44.064768700000002</v>
      </c>
      <c r="C449">
        <v>-89.79660509</v>
      </c>
      <c r="D449" s="10">
        <v>1</v>
      </c>
      <c r="E449" s="10" t="s">
        <v>567</v>
      </c>
      <c r="F449" s="16">
        <v>0</v>
      </c>
      <c r="G449" s="16">
        <v>0</v>
      </c>
    </row>
    <row r="450" spans="1:8" x14ac:dyDescent="0.2">
      <c r="A450" s="25">
        <v>449</v>
      </c>
      <c r="B450">
        <v>44.063580260000002</v>
      </c>
      <c r="C450">
        <v>-89.796609160000003</v>
      </c>
      <c r="D450" s="10">
        <v>1.5</v>
      </c>
      <c r="E450" s="10" t="s">
        <v>567</v>
      </c>
      <c r="F450" s="16">
        <v>0</v>
      </c>
      <c r="G450" s="16">
        <v>0</v>
      </c>
    </row>
    <row r="451" spans="1:8" x14ac:dyDescent="0.2">
      <c r="A451" s="25">
        <v>450</v>
      </c>
      <c r="B451">
        <v>44.063184110000002</v>
      </c>
      <c r="C451">
        <v>-89.796610520000002</v>
      </c>
      <c r="D451" s="10">
        <v>2</v>
      </c>
      <c r="E451" s="10" t="s">
        <v>567</v>
      </c>
      <c r="F451" s="16">
        <v>0</v>
      </c>
      <c r="G451" s="16">
        <v>0</v>
      </c>
    </row>
    <row r="452" spans="1:8" x14ac:dyDescent="0.2">
      <c r="A452" s="25">
        <v>451</v>
      </c>
      <c r="B452">
        <v>44.062787960000001</v>
      </c>
      <c r="C452">
        <v>-89.796611870000007</v>
      </c>
      <c r="D452" s="10">
        <v>1</v>
      </c>
      <c r="E452" s="10" t="s">
        <v>567</v>
      </c>
      <c r="F452" s="16">
        <v>0</v>
      </c>
      <c r="G452" s="16">
        <v>0</v>
      </c>
    </row>
    <row r="453" spans="1:8" x14ac:dyDescent="0.2">
      <c r="A453" s="25">
        <v>452</v>
      </c>
      <c r="B453">
        <v>44.065163869999999</v>
      </c>
      <c r="C453">
        <v>-89.796054330000004</v>
      </c>
      <c r="D453" s="10">
        <v>0.5</v>
      </c>
      <c r="E453" s="10" t="s">
        <v>567</v>
      </c>
      <c r="F453" s="16">
        <v>0</v>
      </c>
      <c r="G453" s="16">
        <v>0</v>
      </c>
    </row>
    <row r="454" spans="1:8" x14ac:dyDescent="0.2">
      <c r="A454" s="25">
        <v>453</v>
      </c>
      <c r="B454">
        <v>44.063579279999999</v>
      </c>
      <c r="C454">
        <v>-89.796059769999999</v>
      </c>
      <c r="D454" s="10">
        <v>1</v>
      </c>
      <c r="E454" s="10" t="s">
        <v>567</v>
      </c>
      <c r="F454" s="16">
        <v>0</v>
      </c>
      <c r="G454" s="16">
        <v>0</v>
      </c>
    </row>
    <row r="455" spans="1:8" x14ac:dyDescent="0.2">
      <c r="A455" s="25">
        <v>454</v>
      </c>
      <c r="B455">
        <v>44.063183129999999</v>
      </c>
      <c r="C455">
        <v>-89.796061129999998</v>
      </c>
      <c r="D455" s="10">
        <v>1</v>
      </c>
      <c r="E455" s="10" t="s">
        <v>567</v>
      </c>
      <c r="F455" s="16">
        <v>0</v>
      </c>
      <c r="G455" s="16">
        <v>0</v>
      </c>
    </row>
    <row r="456" spans="1:8" x14ac:dyDescent="0.2">
      <c r="A456" s="25">
        <v>455</v>
      </c>
      <c r="B456">
        <v>44.063974440000003</v>
      </c>
      <c r="C456">
        <v>-89.795509019999997</v>
      </c>
      <c r="D456" s="10">
        <v>0.5</v>
      </c>
      <c r="E456" s="10" t="s">
        <v>567</v>
      </c>
      <c r="F456" s="16">
        <v>0</v>
      </c>
      <c r="G456" s="16">
        <v>0</v>
      </c>
    </row>
    <row r="458" spans="1:8" x14ac:dyDescent="0.2">
      <c r="B458" s="194" t="s">
        <v>623</v>
      </c>
      <c r="F458" s="112"/>
      <c r="G458" s="26"/>
      <c r="H458" s="112"/>
    </row>
  </sheetData>
  <sheetProtection formatCells="0" sort="0"/>
  <protectedRanges>
    <protectedRange sqref="E338:E456" name="Range1"/>
    <protectedRange sqref="E304:E337" name="Range1_2"/>
    <protectedRange sqref="E2:E303" name="Range1_3"/>
    <protectedRange sqref="B2:C8" name="Range1_1_1"/>
  </protectedRanges>
  <dataValidations count="5">
    <dataValidation type="list" allowBlank="1" showInputMessage="1" showErrorMessage="1" error="Please enter a rake fullness rating of 1, 2, 3 or V (visual).  If species not found, leave cell blank." sqref="F2:H456">
      <formula1>"V,v,1,2,3"</formula1>
    </dataValidation>
    <dataValidation type="whole" allowBlank="1" showInputMessage="1" showErrorMessage="1" errorTitle="Presence/Absence Data" error="Enter 1 if present" sqref="H457 H459:H64784 O458:AH458">
      <formula1>1</formula1>
      <formula2>1</formula2>
    </dataValidation>
    <dataValidation type="list" allowBlank="1" showInputMessage="1" showErrorMessage="1" sqref="F457:G457 F459:G64784 I458:N458">
      <formula1>"V,v,1,2,3"</formula1>
    </dataValidation>
    <dataValidation type="list" allowBlank="1" showInputMessage="1" showErrorMessage="1" error="Please enter M (muck), S (sand), or R (rock).  If sediment type unknown, leave cell blank." sqref="E2:E456">
      <formula1>"M,m,s,S,R,r"</formula1>
    </dataValidation>
    <dataValidation type="decimal" allowBlank="1" showInputMessage="1" showErrorMessage="1" error="Is your depth really more than 99 feet?" sqref="D2:D64784">
      <formula1>0.1</formula1>
      <formula2>99</formula2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9"/>
  <sheetViews>
    <sheetView workbookViewId="0">
      <pane xSplit="1" ySplit="1" topLeftCell="D446" activePane="bottomRight" state="frozen"/>
      <selection pane="topRight" activeCell="K1" sqref="K1"/>
      <selection pane="bottomLeft" activeCell="A2" sqref="A2"/>
      <selection pane="bottomRight" activeCell="A459" sqref="A459:XFD459"/>
    </sheetView>
  </sheetViews>
  <sheetFormatPr defaultColWidth="5.7109375" defaultRowHeight="12.75" x14ac:dyDescent="0.2"/>
  <cols>
    <col min="1" max="1" width="5" style="26" bestFit="1" customWidth="1"/>
    <col min="2" max="2" width="11" style="10" customWidth="1"/>
    <col min="3" max="3" width="13.28515625" style="10" customWidth="1"/>
    <col min="4" max="5" width="5.7109375" style="10" customWidth="1"/>
    <col min="6" max="6" width="4.42578125" style="112" customWidth="1"/>
    <col min="7" max="7" width="5" style="26" bestFit="1" customWidth="1"/>
    <col min="8" max="8" width="7" style="112" customWidth="1"/>
    <col min="9" max="9" width="5.7109375" style="10" customWidth="1"/>
    <col min="10" max="11" width="6.7109375" style="10" customWidth="1"/>
    <col min="12" max="31" width="5.7109375" style="10" customWidth="1"/>
    <col min="32" max="16384" width="5.7109375" style="10"/>
  </cols>
  <sheetData>
    <row r="1" spans="1:33" s="9" customFormat="1" ht="190.15" customHeight="1" x14ac:dyDescent="0.2">
      <c r="A1" s="183" t="s">
        <v>577</v>
      </c>
      <c r="B1" s="178" t="s">
        <v>578</v>
      </c>
      <c r="C1" s="184" t="s">
        <v>579</v>
      </c>
      <c r="D1" s="185" t="s">
        <v>580</v>
      </c>
      <c r="E1" s="184" t="s">
        <v>581</v>
      </c>
      <c r="F1" s="186" t="s">
        <v>584</v>
      </c>
      <c r="G1" s="183" t="s">
        <v>585</v>
      </c>
      <c r="H1" s="40" t="s">
        <v>586</v>
      </c>
      <c r="I1" s="15" t="s">
        <v>582</v>
      </c>
      <c r="J1" s="22" t="s">
        <v>587</v>
      </c>
      <c r="K1" s="22" t="s">
        <v>588</v>
      </c>
      <c r="L1" s="14" t="s">
        <v>589</v>
      </c>
      <c r="M1" s="14" t="s">
        <v>590</v>
      </c>
      <c r="N1" s="14" t="s">
        <v>591</v>
      </c>
      <c r="O1" s="14" t="s">
        <v>609</v>
      </c>
      <c r="P1" s="14" t="s">
        <v>592</v>
      </c>
      <c r="Q1" s="14" t="s">
        <v>593</v>
      </c>
      <c r="R1" s="14" t="s">
        <v>594</v>
      </c>
      <c r="S1" s="14" t="s">
        <v>595</v>
      </c>
      <c r="T1" s="14" t="s">
        <v>596</v>
      </c>
      <c r="U1" s="14" t="s">
        <v>597</v>
      </c>
      <c r="V1" s="14" t="s">
        <v>598</v>
      </c>
      <c r="W1" s="14" t="s">
        <v>599</v>
      </c>
      <c r="X1" s="14" t="s">
        <v>600</v>
      </c>
      <c r="Y1" s="14" t="s">
        <v>601</v>
      </c>
      <c r="Z1" s="14" t="s">
        <v>602</v>
      </c>
      <c r="AA1" s="14" t="s">
        <v>603</v>
      </c>
      <c r="AB1" s="14" t="s">
        <v>604</v>
      </c>
      <c r="AC1" s="14" t="s">
        <v>605</v>
      </c>
      <c r="AD1" s="14" t="s">
        <v>606</v>
      </c>
      <c r="AE1" s="14" t="s">
        <v>607</v>
      </c>
      <c r="AF1" s="109" t="s">
        <v>610</v>
      </c>
      <c r="AG1" s="9" t="s">
        <v>608</v>
      </c>
    </row>
    <row r="2" spans="1:33" x14ac:dyDescent="0.2">
      <c r="A2" s="25">
        <v>1</v>
      </c>
      <c r="B2">
        <v>44.056113029999999</v>
      </c>
      <c r="C2">
        <v>-89.833439389999995</v>
      </c>
      <c r="D2" s="10">
        <v>4</v>
      </c>
      <c r="E2" s="10">
        <v>0</v>
      </c>
      <c r="F2" s="114">
        <v>1</v>
      </c>
      <c r="G2" s="25">
        <v>1</v>
      </c>
      <c r="H2" s="42">
        <v>1</v>
      </c>
      <c r="I2" s="26">
        <v>2</v>
      </c>
      <c r="J2" s="16">
        <v>0</v>
      </c>
      <c r="K2" s="16">
        <v>0</v>
      </c>
      <c r="L2" s="26">
        <v>0</v>
      </c>
      <c r="M2" s="26">
        <v>0</v>
      </c>
      <c r="N2" s="26">
        <v>0</v>
      </c>
      <c r="O2" s="26">
        <v>0</v>
      </c>
      <c r="P2" s="10">
        <v>0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0</v>
      </c>
      <c r="Z2" s="10">
        <v>0</v>
      </c>
      <c r="AA2" s="10">
        <v>0</v>
      </c>
      <c r="AB2" s="10">
        <v>0</v>
      </c>
      <c r="AC2" s="10">
        <v>0</v>
      </c>
      <c r="AD2" s="10">
        <v>2</v>
      </c>
      <c r="AE2" s="10">
        <v>0</v>
      </c>
      <c r="AF2" s="111">
        <v>0</v>
      </c>
      <c r="AG2" s="10">
        <v>0</v>
      </c>
    </row>
    <row r="3" spans="1:33" x14ac:dyDescent="0.2">
      <c r="A3" s="25">
        <v>2</v>
      </c>
      <c r="B3">
        <v>44.055716879999999</v>
      </c>
      <c r="C3">
        <v>-89.833440499999995</v>
      </c>
      <c r="D3" s="10">
        <v>17</v>
      </c>
      <c r="E3" s="10">
        <v>0</v>
      </c>
      <c r="F3" s="114">
        <v>0</v>
      </c>
      <c r="G3" s="25">
        <v>2</v>
      </c>
      <c r="H3" s="42">
        <v>0</v>
      </c>
      <c r="I3" s="26">
        <v>0</v>
      </c>
      <c r="J3" s="16">
        <v>0</v>
      </c>
      <c r="K3" s="16">
        <v>0</v>
      </c>
      <c r="L3" s="26">
        <v>0</v>
      </c>
      <c r="M3" s="26">
        <v>0</v>
      </c>
      <c r="N3" s="26">
        <v>0</v>
      </c>
      <c r="O3" s="26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0">
        <v>0</v>
      </c>
      <c r="AF3" s="111">
        <v>0</v>
      </c>
      <c r="AG3" s="10">
        <v>0</v>
      </c>
    </row>
    <row r="4" spans="1:33" x14ac:dyDescent="0.2">
      <c r="A4" s="25">
        <v>3</v>
      </c>
      <c r="B4">
        <v>44.055320729999998</v>
      </c>
      <c r="C4">
        <v>-89.833441609999994</v>
      </c>
      <c r="D4" s="10">
        <v>16</v>
      </c>
      <c r="E4" s="10">
        <v>0</v>
      </c>
      <c r="F4" s="114">
        <v>0</v>
      </c>
      <c r="G4" s="25">
        <v>3</v>
      </c>
      <c r="H4" s="42">
        <v>0</v>
      </c>
      <c r="I4" s="26">
        <v>0</v>
      </c>
      <c r="J4" s="16">
        <v>0</v>
      </c>
      <c r="K4" s="16">
        <v>0</v>
      </c>
      <c r="L4" s="26">
        <v>0</v>
      </c>
      <c r="M4" s="26">
        <v>0</v>
      </c>
      <c r="N4" s="26">
        <v>0</v>
      </c>
      <c r="O4" s="26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11">
        <v>0</v>
      </c>
      <c r="AG4" s="10">
        <v>0</v>
      </c>
    </row>
    <row r="5" spans="1:33" x14ac:dyDescent="0.2">
      <c r="A5" s="25">
        <v>4</v>
      </c>
      <c r="B5">
        <v>44.054924579999998</v>
      </c>
      <c r="C5">
        <v>-89.833442730000002</v>
      </c>
      <c r="D5" s="10">
        <v>5</v>
      </c>
      <c r="E5" s="10">
        <v>0</v>
      </c>
      <c r="F5" s="114">
        <v>1</v>
      </c>
      <c r="G5" s="25">
        <v>4</v>
      </c>
      <c r="H5" s="42">
        <v>1</v>
      </c>
      <c r="I5" s="26">
        <v>2</v>
      </c>
      <c r="J5" s="16">
        <v>2</v>
      </c>
      <c r="K5" s="16">
        <v>0</v>
      </c>
      <c r="L5" s="26">
        <v>0</v>
      </c>
      <c r="M5" s="26">
        <v>0</v>
      </c>
      <c r="N5" s="26">
        <v>0</v>
      </c>
      <c r="O5" s="26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2</v>
      </c>
      <c r="AE5" s="10">
        <v>0</v>
      </c>
      <c r="AF5" s="111">
        <v>0</v>
      </c>
      <c r="AG5" s="10">
        <v>0</v>
      </c>
    </row>
    <row r="6" spans="1:33" x14ac:dyDescent="0.2">
      <c r="A6" s="25">
        <v>5</v>
      </c>
      <c r="B6">
        <v>44.056112229999997</v>
      </c>
      <c r="C6">
        <v>-89.832890070000005</v>
      </c>
      <c r="D6" s="10">
        <v>10</v>
      </c>
      <c r="E6" s="10">
        <v>0</v>
      </c>
      <c r="F6" s="114">
        <v>1</v>
      </c>
      <c r="G6" s="25">
        <v>5</v>
      </c>
      <c r="H6" s="42">
        <v>1</v>
      </c>
      <c r="I6" s="26">
        <v>2</v>
      </c>
      <c r="J6" s="16">
        <v>0</v>
      </c>
      <c r="K6" s="16">
        <v>0</v>
      </c>
      <c r="L6" s="26">
        <v>0</v>
      </c>
      <c r="M6" s="26">
        <v>0</v>
      </c>
      <c r="N6" s="26">
        <v>0</v>
      </c>
      <c r="O6" s="26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2</v>
      </c>
      <c r="AE6" s="10">
        <v>0</v>
      </c>
      <c r="AF6" s="111">
        <v>0</v>
      </c>
      <c r="AG6" s="10">
        <v>0</v>
      </c>
    </row>
    <row r="7" spans="1:33" x14ac:dyDescent="0.2">
      <c r="A7" s="25">
        <v>6</v>
      </c>
      <c r="B7">
        <v>44.055716080000003</v>
      </c>
      <c r="C7">
        <v>-89.832891189999998</v>
      </c>
      <c r="D7" s="10">
        <v>16</v>
      </c>
      <c r="E7" s="10">
        <v>0</v>
      </c>
      <c r="F7" s="114">
        <v>0</v>
      </c>
      <c r="G7" s="25">
        <v>6</v>
      </c>
      <c r="H7" s="42">
        <v>0</v>
      </c>
      <c r="I7" s="26">
        <v>0</v>
      </c>
      <c r="J7" s="16">
        <v>0</v>
      </c>
      <c r="K7" s="16">
        <v>0</v>
      </c>
      <c r="L7" s="26">
        <v>0</v>
      </c>
      <c r="M7" s="26">
        <v>0</v>
      </c>
      <c r="N7" s="26">
        <v>0</v>
      </c>
      <c r="O7" s="26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11">
        <v>0</v>
      </c>
      <c r="AG7" s="10">
        <v>0</v>
      </c>
    </row>
    <row r="8" spans="1:33" x14ac:dyDescent="0.2">
      <c r="A8" s="25">
        <v>7</v>
      </c>
      <c r="B8">
        <v>44.055319930000003</v>
      </c>
      <c r="C8">
        <v>-89.832892299999997</v>
      </c>
      <c r="D8" s="10">
        <v>16</v>
      </c>
      <c r="E8" s="10">
        <v>0</v>
      </c>
      <c r="F8" s="114">
        <v>0</v>
      </c>
      <c r="G8" s="25">
        <v>7</v>
      </c>
      <c r="H8" s="42">
        <v>0</v>
      </c>
      <c r="I8" s="26">
        <v>0</v>
      </c>
      <c r="J8" s="16">
        <v>0</v>
      </c>
      <c r="K8" s="16">
        <v>0</v>
      </c>
      <c r="L8" s="26">
        <v>0</v>
      </c>
      <c r="M8" s="26">
        <v>0</v>
      </c>
      <c r="N8" s="26">
        <v>0</v>
      </c>
      <c r="O8" s="26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11">
        <v>0</v>
      </c>
      <c r="AG8" s="10">
        <v>0</v>
      </c>
    </row>
    <row r="9" spans="1:33" x14ac:dyDescent="0.2">
      <c r="A9" s="25">
        <v>8</v>
      </c>
      <c r="B9">
        <v>44.054923780000003</v>
      </c>
      <c r="C9">
        <v>-89.832893409999997</v>
      </c>
      <c r="D9" s="10">
        <v>17</v>
      </c>
      <c r="E9" s="10">
        <v>0</v>
      </c>
      <c r="F9" s="114">
        <v>0</v>
      </c>
      <c r="G9" s="25">
        <v>8</v>
      </c>
      <c r="H9" s="42">
        <v>0</v>
      </c>
      <c r="I9" s="26">
        <v>0</v>
      </c>
      <c r="J9" s="16">
        <v>0</v>
      </c>
      <c r="K9" s="16">
        <v>0</v>
      </c>
      <c r="L9" s="26">
        <v>0</v>
      </c>
      <c r="M9" s="26">
        <v>0</v>
      </c>
      <c r="N9" s="26">
        <v>0</v>
      </c>
      <c r="O9" s="26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11">
        <v>0</v>
      </c>
      <c r="AG9" s="10">
        <v>0</v>
      </c>
    </row>
    <row r="10" spans="1:33" x14ac:dyDescent="0.2">
      <c r="A10" s="25">
        <v>9</v>
      </c>
      <c r="B10">
        <v>44.054527630000003</v>
      </c>
      <c r="C10">
        <v>-89.832894530000004</v>
      </c>
      <c r="D10" s="10">
        <v>4</v>
      </c>
      <c r="E10" s="10">
        <v>0</v>
      </c>
      <c r="F10" s="114">
        <v>1</v>
      </c>
      <c r="G10" s="25">
        <v>9</v>
      </c>
      <c r="H10" s="42">
        <v>1</v>
      </c>
      <c r="I10" s="26">
        <v>3</v>
      </c>
      <c r="J10" s="16">
        <v>4</v>
      </c>
      <c r="K10" s="16">
        <v>0</v>
      </c>
      <c r="L10" s="26">
        <v>0</v>
      </c>
      <c r="M10" s="26">
        <v>0</v>
      </c>
      <c r="N10" s="26">
        <v>0</v>
      </c>
      <c r="O10" s="26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3</v>
      </c>
      <c r="AE10" s="10">
        <v>0</v>
      </c>
      <c r="AF10" s="111">
        <v>0</v>
      </c>
      <c r="AG10" s="10">
        <v>0</v>
      </c>
    </row>
    <row r="11" spans="1:33" x14ac:dyDescent="0.2">
      <c r="A11" s="25">
        <v>10</v>
      </c>
      <c r="B11">
        <v>44.056111420000001</v>
      </c>
      <c r="C11">
        <v>-89.83234075</v>
      </c>
      <c r="D11" s="10">
        <v>11</v>
      </c>
      <c r="E11" s="10">
        <v>0</v>
      </c>
      <c r="F11" s="114">
        <v>1</v>
      </c>
      <c r="G11" s="25">
        <v>10</v>
      </c>
      <c r="H11" s="42">
        <v>1</v>
      </c>
      <c r="I11" s="26">
        <v>3</v>
      </c>
      <c r="J11" s="16">
        <v>0</v>
      </c>
      <c r="K11" s="16">
        <v>0</v>
      </c>
      <c r="L11" s="26">
        <v>0</v>
      </c>
      <c r="M11" s="26">
        <v>0</v>
      </c>
      <c r="N11" s="26">
        <v>0</v>
      </c>
      <c r="O11" s="26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3</v>
      </c>
      <c r="AE11" s="10">
        <v>0</v>
      </c>
      <c r="AF11" s="111">
        <v>0</v>
      </c>
      <c r="AG11" s="10">
        <v>0</v>
      </c>
    </row>
    <row r="12" spans="1:33" x14ac:dyDescent="0.2">
      <c r="A12" s="25">
        <v>11</v>
      </c>
      <c r="B12">
        <v>44.05571527</v>
      </c>
      <c r="C12">
        <v>-89.832341869999993</v>
      </c>
      <c r="D12" s="10">
        <v>15</v>
      </c>
      <c r="E12" s="10">
        <v>0</v>
      </c>
      <c r="F12" s="114">
        <v>1</v>
      </c>
      <c r="G12" s="25">
        <v>11</v>
      </c>
      <c r="H12" s="42">
        <v>0</v>
      </c>
      <c r="I12" s="26">
        <v>0</v>
      </c>
      <c r="J12" s="16">
        <v>0</v>
      </c>
      <c r="K12" s="16">
        <v>0</v>
      </c>
      <c r="L12" s="26">
        <v>0</v>
      </c>
      <c r="M12" s="26">
        <v>0</v>
      </c>
      <c r="N12" s="26">
        <v>0</v>
      </c>
      <c r="O12" s="26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11">
        <v>0</v>
      </c>
      <c r="AG12" s="10">
        <v>0</v>
      </c>
    </row>
    <row r="13" spans="1:33" x14ac:dyDescent="0.2">
      <c r="A13" s="25">
        <v>12</v>
      </c>
      <c r="B13">
        <v>44.055319130000001</v>
      </c>
      <c r="C13">
        <v>-89.832342990000001</v>
      </c>
      <c r="D13" s="10">
        <v>14</v>
      </c>
      <c r="E13" s="10">
        <v>0</v>
      </c>
      <c r="F13" s="114">
        <v>1</v>
      </c>
      <c r="G13" s="25">
        <v>12</v>
      </c>
      <c r="H13" s="42">
        <v>0</v>
      </c>
      <c r="I13" s="26">
        <v>0</v>
      </c>
      <c r="J13" s="16">
        <v>0</v>
      </c>
      <c r="K13" s="16">
        <v>0</v>
      </c>
      <c r="L13" s="26">
        <v>0</v>
      </c>
      <c r="M13" s="26">
        <v>0</v>
      </c>
      <c r="N13" s="26">
        <v>0</v>
      </c>
      <c r="O13" s="26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11">
        <v>0</v>
      </c>
      <c r="AG13" s="10">
        <v>0</v>
      </c>
    </row>
    <row r="14" spans="1:33" x14ac:dyDescent="0.2">
      <c r="A14" s="25">
        <v>13</v>
      </c>
      <c r="B14">
        <v>44.054922980000001</v>
      </c>
      <c r="C14">
        <v>-89.8323441</v>
      </c>
      <c r="D14" s="10">
        <v>15</v>
      </c>
      <c r="E14" s="10">
        <v>0</v>
      </c>
      <c r="F14" s="114">
        <v>1</v>
      </c>
      <c r="G14" s="25">
        <v>13</v>
      </c>
      <c r="H14" s="42">
        <v>0</v>
      </c>
      <c r="I14" s="26">
        <v>0</v>
      </c>
      <c r="J14" s="16">
        <v>0</v>
      </c>
      <c r="K14" s="16">
        <v>0</v>
      </c>
      <c r="L14" s="26">
        <v>0</v>
      </c>
      <c r="M14" s="26">
        <v>0</v>
      </c>
      <c r="N14" s="26">
        <v>0</v>
      </c>
      <c r="O14" s="26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11">
        <v>0</v>
      </c>
      <c r="AG14" s="10">
        <v>0</v>
      </c>
    </row>
    <row r="15" spans="1:33" x14ac:dyDescent="0.2">
      <c r="A15" s="25">
        <v>14</v>
      </c>
      <c r="B15">
        <v>44.05452683</v>
      </c>
      <c r="C15">
        <v>-89.832345219999993</v>
      </c>
      <c r="D15" s="10">
        <v>13</v>
      </c>
      <c r="E15" s="10">
        <v>0</v>
      </c>
      <c r="F15" s="114">
        <v>1</v>
      </c>
      <c r="G15" s="25">
        <v>14</v>
      </c>
      <c r="H15" s="42">
        <v>1</v>
      </c>
      <c r="I15" s="26">
        <v>1</v>
      </c>
      <c r="J15" s="16">
        <v>0</v>
      </c>
      <c r="K15" s="16">
        <v>0</v>
      </c>
      <c r="L15" s="26">
        <v>0</v>
      </c>
      <c r="M15" s="26">
        <v>0</v>
      </c>
      <c r="N15" s="26">
        <v>1</v>
      </c>
      <c r="O15" s="26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11">
        <v>0</v>
      </c>
      <c r="AG15" s="10">
        <v>0</v>
      </c>
    </row>
    <row r="16" spans="1:33" x14ac:dyDescent="0.2">
      <c r="A16" s="25">
        <v>15</v>
      </c>
      <c r="B16">
        <v>44.05413068</v>
      </c>
      <c r="C16">
        <v>-89.832346340000001</v>
      </c>
      <c r="D16" s="10">
        <v>16</v>
      </c>
      <c r="E16" s="10">
        <v>0</v>
      </c>
      <c r="F16" s="114">
        <v>0</v>
      </c>
      <c r="G16" s="25">
        <v>15</v>
      </c>
      <c r="H16" s="42">
        <v>0</v>
      </c>
      <c r="I16" s="26">
        <v>0</v>
      </c>
      <c r="J16" s="16">
        <v>0</v>
      </c>
      <c r="K16" s="16">
        <v>0</v>
      </c>
      <c r="L16" s="26">
        <v>0</v>
      </c>
      <c r="M16" s="26">
        <v>0</v>
      </c>
      <c r="N16" s="26">
        <v>0</v>
      </c>
      <c r="O16" s="26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11">
        <v>0</v>
      </c>
      <c r="AG16" s="10">
        <v>0</v>
      </c>
    </row>
    <row r="17" spans="1:33" x14ac:dyDescent="0.2">
      <c r="A17" s="25">
        <v>16</v>
      </c>
      <c r="B17">
        <v>44.05373453</v>
      </c>
      <c r="C17">
        <v>-89.832347459999994</v>
      </c>
      <c r="D17" s="10">
        <v>5</v>
      </c>
      <c r="E17" s="10">
        <v>0</v>
      </c>
      <c r="F17" s="114">
        <v>1</v>
      </c>
      <c r="G17" s="25">
        <v>16</v>
      </c>
      <c r="H17" s="42">
        <v>2</v>
      </c>
      <c r="I17" s="26">
        <v>2</v>
      </c>
      <c r="J17" s="16">
        <v>4</v>
      </c>
      <c r="K17" s="16">
        <v>0</v>
      </c>
      <c r="L17" s="26">
        <v>0</v>
      </c>
      <c r="M17" s="26">
        <v>0</v>
      </c>
      <c r="N17" s="26">
        <v>1</v>
      </c>
      <c r="O17" s="26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4</v>
      </c>
      <c r="X17" s="10">
        <v>0</v>
      </c>
      <c r="Y17" s="10">
        <v>0</v>
      </c>
      <c r="Z17" s="10">
        <v>0</v>
      </c>
      <c r="AA17" s="10">
        <v>0</v>
      </c>
      <c r="AB17" s="10">
        <v>4</v>
      </c>
      <c r="AC17" s="10">
        <v>0</v>
      </c>
      <c r="AD17" s="10">
        <v>2</v>
      </c>
      <c r="AE17" s="10">
        <v>0</v>
      </c>
      <c r="AF17" s="111">
        <v>0</v>
      </c>
      <c r="AG17" s="10">
        <v>0</v>
      </c>
    </row>
    <row r="18" spans="1:33" x14ac:dyDescent="0.2">
      <c r="A18" s="25">
        <v>17</v>
      </c>
      <c r="B18">
        <v>44.056110619999998</v>
      </c>
      <c r="C18">
        <v>-89.831791429999996</v>
      </c>
      <c r="D18" s="10">
        <v>7</v>
      </c>
      <c r="E18" s="10">
        <v>0</v>
      </c>
      <c r="F18" s="114">
        <v>1</v>
      </c>
      <c r="G18" s="25">
        <v>17</v>
      </c>
      <c r="H18" s="42">
        <v>1</v>
      </c>
      <c r="I18" s="26">
        <v>1</v>
      </c>
      <c r="J18" s="16">
        <v>0</v>
      </c>
      <c r="K18" s="16">
        <v>0</v>
      </c>
      <c r="L18" s="26">
        <v>0</v>
      </c>
      <c r="M18" s="26">
        <v>0</v>
      </c>
      <c r="N18" s="26">
        <v>0</v>
      </c>
      <c r="O18" s="26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1</v>
      </c>
      <c r="AE18" s="10">
        <v>0</v>
      </c>
      <c r="AF18" s="111">
        <v>0</v>
      </c>
      <c r="AG18" s="10">
        <v>0</v>
      </c>
    </row>
    <row r="19" spans="1:33" x14ac:dyDescent="0.2">
      <c r="A19" s="25">
        <v>18</v>
      </c>
      <c r="B19">
        <v>44.055714469999998</v>
      </c>
      <c r="C19">
        <v>-89.831792550000003</v>
      </c>
      <c r="D19" s="10">
        <v>15</v>
      </c>
      <c r="E19" s="10">
        <v>0</v>
      </c>
      <c r="F19" s="114">
        <v>1</v>
      </c>
      <c r="G19" s="25">
        <v>18</v>
      </c>
      <c r="H19" s="42">
        <v>0</v>
      </c>
      <c r="I19" s="26">
        <v>0</v>
      </c>
      <c r="J19" s="16">
        <v>0</v>
      </c>
      <c r="K19" s="16">
        <v>0</v>
      </c>
      <c r="L19" s="26">
        <v>0</v>
      </c>
      <c r="M19" s="26">
        <v>0</v>
      </c>
      <c r="N19" s="26">
        <v>0</v>
      </c>
      <c r="O19" s="26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11">
        <v>0</v>
      </c>
      <c r="AG19" s="10">
        <v>0</v>
      </c>
    </row>
    <row r="20" spans="1:33" x14ac:dyDescent="0.2">
      <c r="A20" s="25">
        <v>19</v>
      </c>
      <c r="B20">
        <v>44.055318319999998</v>
      </c>
      <c r="C20">
        <v>-89.831793669999996</v>
      </c>
      <c r="D20" s="10">
        <v>18</v>
      </c>
      <c r="E20" s="10">
        <v>0</v>
      </c>
      <c r="F20" s="114">
        <v>0</v>
      </c>
      <c r="G20" s="25">
        <v>19</v>
      </c>
      <c r="H20" s="42">
        <v>0</v>
      </c>
      <c r="I20" s="26">
        <v>0</v>
      </c>
      <c r="J20" s="16">
        <v>0</v>
      </c>
      <c r="K20" s="16">
        <v>0</v>
      </c>
      <c r="L20" s="26">
        <v>0</v>
      </c>
      <c r="M20" s="26">
        <v>0</v>
      </c>
      <c r="N20" s="26">
        <v>0</v>
      </c>
      <c r="O20" s="26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11">
        <v>0</v>
      </c>
      <c r="AG20" s="10">
        <v>0</v>
      </c>
    </row>
    <row r="21" spans="1:33" x14ac:dyDescent="0.2">
      <c r="A21" s="25">
        <v>20</v>
      </c>
      <c r="B21">
        <v>44.054922169999998</v>
      </c>
      <c r="C21">
        <v>-89.831794790000004</v>
      </c>
      <c r="D21" s="10">
        <v>16</v>
      </c>
      <c r="E21" s="10">
        <v>0</v>
      </c>
      <c r="F21" s="114">
        <v>0</v>
      </c>
      <c r="G21" s="25">
        <v>20</v>
      </c>
      <c r="H21" s="42">
        <v>0</v>
      </c>
      <c r="I21" s="26">
        <v>0</v>
      </c>
      <c r="J21" s="16">
        <v>0</v>
      </c>
      <c r="K21" s="16">
        <v>0</v>
      </c>
      <c r="L21" s="26">
        <v>0</v>
      </c>
      <c r="M21" s="26">
        <v>0</v>
      </c>
      <c r="N21" s="26">
        <v>0</v>
      </c>
      <c r="O21" s="26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11">
        <v>0</v>
      </c>
      <c r="AG21" s="10">
        <v>0</v>
      </c>
    </row>
    <row r="22" spans="1:33" x14ac:dyDescent="0.2">
      <c r="A22" s="25">
        <v>21</v>
      </c>
      <c r="B22">
        <v>44.054526019999997</v>
      </c>
      <c r="C22">
        <v>-89.831795920000005</v>
      </c>
      <c r="D22" s="10">
        <v>15</v>
      </c>
      <c r="E22" s="10">
        <v>0</v>
      </c>
      <c r="F22" s="114">
        <v>1</v>
      </c>
      <c r="G22" s="25">
        <v>21</v>
      </c>
      <c r="H22" s="42">
        <v>0</v>
      </c>
      <c r="I22" s="26">
        <v>0</v>
      </c>
      <c r="J22" s="16">
        <v>0</v>
      </c>
      <c r="K22" s="16">
        <v>0</v>
      </c>
      <c r="L22" s="26">
        <v>0</v>
      </c>
      <c r="M22" s="26">
        <v>0</v>
      </c>
      <c r="N22" s="26">
        <v>0</v>
      </c>
      <c r="O22" s="26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11">
        <v>0</v>
      </c>
      <c r="AG22" s="10">
        <v>0</v>
      </c>
    </row>
    <row r="23" spans="1:33" x14ac:dyDescent="0.2">
      <c r="A23" s="25">
        <v>22</v>
      </c>
      <c r="B23">
        <v>44.054129869999997</v>
      </c>
      <c r="C23">
        <v>-89.831797039999998</v>
      </c>
      <c r="D23" s="10">
        <v>14</v>
      </c>
      <c r="E23" s="10">
        <v>0</v>
      </c>
      <c r="F23" s="114">
        <v>1</v>
      </c>
      <c r="G23" s="25">
        <v>22</v>
      </c>
      <c r="H23" s="42">
        <v>0</v>
      </c>
      <c r="I23" s="26">
        <v>0</v>
      </c>
      <c r="J23" s="16">
        <v>0</v>
      </c>
      <c r="K23" s="16">
        <v>0</v>
      </c>
      <c r="L23" s="26">
        <v>0</v>
      </c>
      <c r="M23" s="26">
        <v>0</v>
      </c>
      <c r="N23" s="26">
        <v>0</v>
      </c>
      <c r="O23" s="26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11">
        <v>0</v>
      </c>
      <c r="AG23" s="10">
        <v>0</v>
      </c>
    </row>
    <row r="24" spans="1:33" x14ac:dyDescent="0.2">
      <c r="A24" s="25">
        <v>23</v>
      </c>
      <c r="B24">
        <v>44.053733719999997</v>
      </c>
      <c r="C24">
        <v>-89.831798160000005</v>
      </c>
      <c r="D24" s="10">
        <v>5</v>
      </c>
      <c r="E24" s="10">
        <v>0</v>
      </c>
      <c r="F24" s="114">
        <v>1</v>
      </c>
      <c r="G24" s="25">
        <v>23</v>
      </c>
      <c r="H24" s="42">
        <v>0</v>
      </c>
      <c r="I24" s="26">
        <v>0</v>
      </c>
      <c r="J24" s="16">
        <v>0</v>
      </c>
      <c r="K24" s="16">
        <v>0</v>
      </c>
      <c r="L24" s="26">
        <v>0</v>
      </c>
      <c r="M24" s="26">
        <v>0</v>
      </c>
      <c r="N24" s="26">
        <v>0</v>
      </c>
      <c r="O24" s="26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11">
        <v>0</v>
      </c>
      <c r="AG24" s="10">
        <v>0</v>
      </c>
    </row>
    <row r="25" spans="1:33" x14ac:dyDescent="0.2">
      <c r="A25" s="25">
        <v>24</v>
      </c>
      <c r="B25">
        <v>44.053337569999997</v>
      </c>
      <c r="C25">
        <v>-89.831799279999998</v>
      </c>
      <c r="D25" s="10">
        <v>2</v>
      </c>
      <c r="E25" s="10">
        <v>0</v>
      </c>
      <c r="F25" s="114">
        <v>1</v>
      </c>
      <c r="G25" s="25">
        <v>24</v>
      </c>
      <c r="H25" s="42">
        <v>0</v>
      </c>
      <c r="I25" s="26">
        <v>0</v>
      </c>
      <c r="J25" s="16">
        <v>0</v>
      </c>
      <c r="K25" s="16">
        <v>0</v>
      </c>
      <c r="L25" s="26">
        <v>0</v>
      </c>
      <c r="M25" s="26">
        <v>0</v>
      </c>
      <c r="N25" s="26">
        <v>0</v>
      </c>
      <c r="O25" s="26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11">
        <v>0</v>
      </c>
      <c r="AG25" s="10">
        <v>0</v>
      </c>
    </row>
    <row r="26" spans="1:33" x14ac:dyDescent="0.2">
      <c r="A26" s="25">
        <v>25</v>
      </c>
      <c r="B26">
        <v>44.055713660000002</v>
      </c>
      <c r="C26">
        <v>-89.831243229999998</v>
      </c>
      <c r="D26" s="10">
        <v>2</v>
      </c>
      <c r="E26" s="10">
        <v>0</v>
      </c>
      <c r="F26" s="114">
        <v>1</v>
      </c>
      <c r="G26" s="25">
        <v>25</v>
      </c>
      <c r="H26" s="42">
        <v>1</v>
      </c>
      <c r="I26" s="26">
        <v>3</v>
      </c>
      <c r="J26" s="16">
        <v>4</v>
      </c>
      <c r="K26" s="16">
        <v>0</v>
      </c>
      <c r="L26" s="26">
        <v>0</v>
      </c>
      <c r="M26" s="26">
        <v>0</v>
      </c>
      <c r="N26" s="26">
        <v>0</v>
      </c>
      <c r="O26" s="26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3</v>
      </c>
      <c r="AE26" s="10">
        <v>0</v>
      </c>
      <c r="AF26" s="111">
        <v>0</v>
      </c>
      <c r="AG26" s="10">
        <v>0</v>
      </c>
    </row>
    <row r="27" spans="1:33" x14ac:dyDescent="0.2">
      <c r="A27" s="25">
        <v>26</v>
      </c>
      <c r="B27">
        <v>44.055317510000002</v>
      </c>
      <c r="C27">
        <v>-89.831244359999999</v>
      </c>
      <c r="D27" s="10">
        <v>14</v>
      </c>
      <c r="E27" s="10">
        <v>0</v>
      </c>
      <c r="F27" s="114">
        <v>1</v>
      </c>
      <c r="G27" s="25">
        <v>26</v>
      </c>
      <c r="H27" s="42">
        <v>0</v>
      </c>
      <c r="I27" s="26">
        <v>0</v>
      </c>
      <c r="J27" s="16">
        <v>0</v>
      </c>
      <c r="K27" s="16">
        <v>0</v>
      </c>
      <c r="L27" s="26">
        <v>0</v>
      </c>
      <c r="M27" s="26">
        <v>0</v>
      </c>
      <c r="N27" s="26">
        <v>0</v>
      </c>
      <c r="O27" s="26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11">
        <v>0</v>
      </c>
      <c r="AG27" s="10">
        <v>0</v>
      </c>
    </row>
    <row r="28" spans="1:33" x14ac:dyDescent="0.2">
      <c r="A28" s="25">
        <v>27</v>
      </c>
      <c r="B28">
        <v>44.054921360000002</v>
      </c>
      <c r="C28">
        <v>-89.831245480000007</v>
      </c>
      <c r="D28" s="10">
        <v>15</v>
      </c>
      <c r="E28" s="10">
        <v>0</v>
      </c>
      <c r="F28" s="114">
        <v>1</v>
      </c>
      <c r="G28" s="25">
        <v>27</v>
      </c>
      <c r="H28" s="42">
        <v>0</v>
      </c>
      <c r="I28" s="26">
        <v>0</v>
      </c>
      <c r="J28" s="16">
        <v>0</v>
      </c>
      <c r="K28" s="16">
        <v>0</v>
      </c>
      <c r="L28" s="26">
        <v>0</v>
      </c>
      <c r="M28" s="26">
        <v>0</v>
      </c>
      <c r="N28" s="26">
        <v>0</v>
      </c>
      <c r="O28" s="26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11">
        <v>0</v>
      </c>
      <c r="AG28" s="10">
        <v>0</v>
      </c>
    </row>
    <row r="29" spans="1:33" x14ac:dyDescent="0.2">
      <c r="A29" s="25">
        <v>28</v>
      </c>
      <c r="B29">
        <v>44.054525210000001</v>
      </c>
      <c r="C29">
        <v>-89.831246609999994</v>
      </c>
      <c r="D29" s="10">
        <v>16</v>
      </c>
      <c r="E29" s="10">
        <v>0</v>
      </c>
      <c r="F29" s="114">
        <v>0</v>
      </c>
      <c r="G29" s="25">
        <v>28</v>
      </c>
      <c r="H29" s="42">
        <v>0</v>
      </c>
      <c r="I29" s="26">
        <v>0</v>
      </c>
      <c r="J29" s="16">
        <v>0</v>
      </c>
      <c r="K29" s="16">
        <v>0</v>
      </c>
      <c r="L29" s="26">
        <v>0</v>
      </c>
      <c r="M29" s="26">
        <v>0</v>
      </c>
      <c r="N29" s="26">
        <v>0</v>
      </c>
      <c r="O29" s="26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11">
        <v>0</v>
      </c>
      <c r="AG29" s="10">
        <v>0</v>
      </c>
    </row>
    <row r="30" spans="1:33" x14ac:dyDescent="0.2">
      <c r="A30" s="25">
        <v>29</v>
      </c>
      <c r="B30">
        <v>44.054129060000001</v>
      </c>
      <c r="C30">
        <v>-89.831247730000001</v>
      </c>
      <c r="D30" s="10">
        <v>14</v>
      </c>
      <c r="E30" s="10">
        <v>0</v>
      </c>
      <c r="F30" s="114">
        <v>1</v>
      </c>
      <c r="G30" s="25">
        <v>29</v>
      </c>
      <c r="H30" s="42">
        <v>0</v>
      </c>
      <c r="I30" s="26">
        <v>0</v>
      </c>
      <c r="J30" s="16">
        <v>0</v>
      </c>
      <c r="K30" s="16">
        <v>0</v>
      </c>
      <c r="L30" s="26">
        <v>0</v>
      </c>
      <c r="M30" s="26">
        <v>0</v>
      </c>
      <c r="N30" s="26">
        <v>0</v>
      </c>
      <c r="O30" s="26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11">
        <v>0</v>
      </c>
      <c r="AG30" s="10">
        <v>0</v>
      </c>
    </row>
    <row r="31" spans="1:33" x14ac:dyDescent="0.2">
      <c r="A31" s="25">
        <v>30</v>
      </c>
      <c r="B31">
        <v>44.053732910000001</v>
      </c>
      <c r="C31">
        <v>-89.831248860000002</v>
      </c>
      <c r="D31" s="10">
        <v>15</v>
      </c>
      <c r="E31" s="10">
        <v>0</v>
      </c>
      <c r="F31" s="114">
        <v>1</v>
      </c>
      <c r="G31" s="25">
        <v>30</v>
      </c>
      <c r="H31" s="42">
        <v>1</v>
      </c>
      <c r="I31" s="26">
        <v>1</v>
      </c>
      <c r="J31" s="16">
        <v>0</v>
      </c>
      <c r="K31" s="16">
        <v>0</v>
      </c>
      <c r="L31" s="26">
        <v>0</v>
      </c>
      <c r="M31" s="26">
        <v>0</v>
      </c>
      <c r="N31" s="26">
        <v>1</v>
      </c>
      <c r="O31" s="26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11">
        <v>0</v>
      </c>
      <c r="AG31" s="10">
        <v>0</v>
      </c>
    </row>
    <row r="32" spans="1:33" x14ac:dyDescent="0.2">
      <c r="A32" s="25">
        <v>31</v>
      </c>
      <c r="B32">
        <v>44.055712839999998</v>
      </c>
      <c r="C32">
        <v>-89.830693920000002</v>
      </c>
      <c r="D32" s="10">
        <v>1</v>
      </c>
      <c r="E32" s="10">
        <v>0</v>
      </c>
      <c r="F32" s="114">
        <v>1</v>
      </c>
      <c r="G32" s="25">
        <v>31</v>
      </c>
      <c r="H32" s="42">
        <v>3</v>
      </c>
      <c r="I32" s="26">
        <v>3</v>
      </c>
      <c r="J32" s="16">
        <v>1</v>
      </c>
      <c r="K32" s="16">
        <v>0</v>
      </c>
      <c r="L32" s="26">
        <v>0</v>
      </c>
      <c r="M32" s="26">
        <v>0</v>
      </c>
      <c r="N32" s="26">
        <v>1</v>
      </c>
      <c r="O32" s="26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2</v>
      </c>
      <c r="AC32" s="10">
        <v>0</v>
      </c>
      <c r="AD32" s="10">
        <v>3</v>
      </c>
      <c r="AE32" s="10">
        <v>0</v>
      </c>
      <c r="AF32" s="111">
        <v>2</v>
      </c>
      <c r="AG32" s="10">
        <v>0</v>
      </c>
    </row>
    <row r="33" spans="1:33" x14ac:dyDescent="0.2">
      <c r="A33" s="25">
        <v>32</v>
      </c>
      <c r="B33">
        <v>44.055316699999999</v>
      </c>
      <c r="C33">
        <v>-89.830695050000003</v>
      </c>
      <c r="D33" s="10">
        <v>14</v>
      </c>
      <c r="E33" s="10">
        <v>0</v>
      </c>
      <c r="F33" s="114">
        <v>1</v>
      </c>
      <c r="G33" s="25">
        <v>32</v>
      </c>
      <c r="H33" s="42">
        <v>0</v>
      </c>
      <c r="I33" s="26">
        <v>0</v>
      </c>
      <c r="J33" s="16">
        <v>0</v>
      </c>
      <c r="K33" s="16">
        <v>0</v>
      </c>
      <c r="L33" s="26">
        <v>0</v>
      </c>
      <c r="M33" s="26">
        <v>0</v>
      </c>
      <c r="N33" s="26">
        <v>0</v>
      </c>
      <c r="O33" s="26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11">
        <v>0</v>
      </c>
      <c r="AG33" s="10">
        <v>0</v>
      </c>
    </row>
    <row r="34" spans="1:33" x14ac:dyDescent="0.2">
      <c r="A34" s="25">
        <v>33</v>
      </c>
      <c r="B34">
        <v>44.054920549999999</v>
      </c>
      <c r="C34">
        <v>-89.830696169999996</v>
      </c>
      <c r="D34" s="10">
        <v>14</v>
      </c>
      <c r="E34" s="10">
        <v>0</v>
      </c>
      <c r="F34" s="114">
        <v>1</v>
      </c>
      <c r="G34" s="25">
        <v>33</v>
      </c>
      <c r="H34" s="42">
        <v>0</v>
      </c>
      <c r="I34" s="26">
        <v>0</v>
      </c>
      <c r="J34" s="16">
        <v>0</v>
      </c>
      <c r="K34" s="16">
        <v>0</v>
      </c>
      <c r="L34" s="26">
        <v>0</v>
      </c>
      <c r="M34" s="26">
        <v>0</v>
      </c>
      <c r="N34" s="26">
        <v>0</v>
      </c>
      <c r="O34" s="26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11">
        <v>0</v>
      </c>
      <c r="AG34" s="10">
        <v>0</v>
      </c>
    </row>
    <row r="35" spans="1:33" x14ac:dyDescent="0.2">
      <c r="A35" s="25">
        <v>34</v>
      </c>
      <c r="B35">
        <v>44.054524399999998</v>
      </c>
      <c r="C35">
        <v>-89.830697299999997</v>
      </c>
      <c r="D35" s="10">
        <v>16</v>
      </c>
      <c r="E35" s="10">
        <v>0</v>
      </c>
      <c r="F35" s="114">
        <v>0</v>
      </c>
      <c r="G35" s="25">
        <v>34</v>
      </c>
      <c r="H35" s="42">
        <v>0</v>
      </c>
      <c r="I35" s="26">
        <v>0</v>
      </c>
      <c r="J35" s="16">
        <v>0</v>
      </c>
      <c r="K35" s="16">
        <v>0</v>
      </c>
      <c r="L35" s="26">
        <v>0</v>
      </c>
      <c r="M35" s="26">
        <v>0</v>
      </c>
      <c r="N35" s="26">
        <v>0</v>
      </c>
      <c r="O35" s="26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11">
        <v>0</v>
      </c>
      <c r="AG35" s="10">
        <v>0</v>
      </c>
    </row>
    <row r="36" spans="1:33" x14ac:dyDescent="0.2">
      <c r="A36" s="25">
        <v>35</v>
      </c>
      <c r="B36">
        <v>44.054128249999998</v>
      </c>
      <c r="C36">
        <v>-89.830698429999998</v>
      </c>
      <c r="D36" s="10">
        <v>15</v>
      </c>
      <c r="E36" s="10">
        <v>0</v>
      </c>
      <c r="F36" s="114">
        <v>1</v>
      </c>
      <c r="G36" s="25">
        <v>35</v>
      </c>
      <c r="H36" s="42">
        <v>0</v>
      </c>
      <c r="I36" s="26">
        <v>0</v>
      </c>
      <c r="J36" s="16">
        <v>0</v>
      </c>
      <c r="K36" s="16">
        <v>0</v>
      </c>
      <c r="L36" s="26">
        <v>0</v>
      </c>
      <c r="M36" s="26">
        <v>0</v>
      </c>
      <c r="N36" s="26">
        <v>0</v>
      </c>
      <c r="O36" s="26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11">
        <v>0</v>
      </c>
      <c r="AG36" s="10">
        <v>0</v>
      </c>
    </row>
    <row r="37" spans="1:33" x14ac:dyDescent="0.2">
      <c r="A37" s="25">
        <v>36</v>
      </c>
      <c r="B37">
        <v>44.053732099999998</v>
      </c>
      <c r="C37">
        <v>-89.830699559999999</v>
      </c>
      <c r="D37" s="10">
        <v>12</v>
      </c>
      <c r="E37" s="10">
        <v>0</v>
      </c>
      <c r="F37" s="114">
        <v>1</v>
      </c>
      <c r="G37" s="25">
        <v>36</v>
      </c>
      <c r="H37" s="42">
        <v>0</v>
      </c>
      <c r="I37" s="26">
        <v>0</v>
      </c>
      <c r="J37" s="16">
        <v>0</v>
      </c>
      <c r="K37" s="16">
        <v>0</v>
      </c>
      <c r="L37" s="26">
        <v>0</v>
      </c>
      <c r="M37" s="26">
        <v>0</v>
      </c>
      <c r="N37" s="26">
        <v>0</v>
      </c>
      <c r="O37" s="26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11">
        <v>0</v>
      </c>
      <c r="AG37" s="10">
        <v>0</v>
      </c>
    </row>
    <row r="38" spans="1:33" x14ac:dyDescent="0.2">
      <c r="A38" s="25">
        <v>37</v>
      </c>
      <c r="B38">
        <v>44.055712030000002</v>
      </c>
      <c r="C38">
        <v>-89.830144599999997</v>
      </c>
      <c r="D38" s="10">
        <v>3</v>
      </c>
      <c r="E38" s="10">
        <v>0</v>
      </c>
      <c r="F38" s="114">
        <v>1</v>
      </c>
      <c r="G38" s="25">
        <v>37</v>
      </c>
      <c r="H38" s="42">
        <v>2</v>
      </c>
      <c r="I38" s="26">
        <v>3</v>
      </c>
      <c r="J38" s="16">
        <v>0</v>
      </c>
      <c r="K38" s="16">
        <v>0</v>
      </c>
      <c r="L38" s="26">
        <v>0</v>
      </c>
      <c r="M38" s="26">
        <v>0</v>
      </c>
      <c r="N38" s="26">
        <v>1</v>
      </c>
      <c r="O38" s="26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3</v>
      </c>
      <c r="AE38" s="10">
        <v>0</v>
      </c>
      <c r="AF38" s="111">
        <v>0</v>
      </c>
      <c r="AG38" s="10">
        <v>0</v>
      </c>
    </row>
    <row r="39" spans="1:33" x14ac:dyDescent="0.2">
      <c r="A39" s="25">
        <v>38</v>
      </c>
      <c r="B39">
        <v>44.055315880000002</v>
      </c>
      <c r="C39">
        <v>-89.830145729999998</v>
      </c>
      <c r="D39" s="10">
        <v>13</v>
      </c>
      <c r="E39" s="10">
        <v>0</v>
      </c>
      <c r="F39" s="114">
        <v>1</v>
      </c>
      <c r="G39" s="25">
        <v>38</v>
      </c>
      <c r="H39" s="42">
        <v>0</v>
      </c>
      <c r="I39" s="26">
        <v>0</v>
      </c>
      <c r="J39" s="16">
        <v>0</v>
      </c>
      <c r="K39" s="16">
        <v>0</v>
      </c>
      <c r="L39" s="26">
        <v>0</v>
      </c>
      <c r="M39" s="26">
        <v>0</v>
      </c>
      <c r="N39" s="26">
        <v>0</v>
      </c>
      <c r="O39" s="26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11">
        <v>0</v>
      </c>
      <c r="AG39" s="10">
        <v>0</v>
      </c>
    </row>
    <row r="40" spans="1:33" x14ac:dyDescent="0.2">
      <c r="A40" s="25">
        <v>39</v>
      </c>
      <c r="B40">
        <v>44.054919730000002</v>
      </c>
      <c r="C40">
        <v>-89.830146859999999</v>
      </c>
      <c r="D40" s="10">
        <v>16</v>
      </c>
      <c r="E40" s="10">
        <v>0</v>
      </c>
      <c r="F40" s="114">
        <v>0</v>
      </c>
      <c r="G40" s="25">
        <v>39</v>
      </c>
      <c r="H40" s="42">
        <v>0</v>
      </c>
      <c r="I40" s="26">
        <v>0</v>
      </c>
      <c r="J40" s="16">
        <v>0</v>
      </c>
      <c r="K40" s="16">
        <v>0</v>
      </c>
      <c r="L40" s="26">
        <v>0</v>
      </c>
      <c r="M40" s="26">
        <v>0</v>
      </c>
      <c r="N40" s="26">
        <v>0</v>
      </c>
      <c r="O40" s="26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11">
        <v>0</v>
      </c>
      <c r="AG40" s="10">
        <v>0</v>
      </c>
    </row>
    <row r="41" spans="1:33" x14ac:dyDescent="0.2">
      <c r="A41" s="25">
        <v>40</v>
      </c>
      <c r="B41">
        <v>44.054523580000001</v>
      </c>
      <c r="C41">
        <v>-89.830147999999994</v>
      </c>
      <c r="D41" s="10">
        <v>14</v>
      </c>
      <c r="E41" s="10">
        <v>0</v>
      </c>
      <c r="F41" s="114">
        <v>1</v>
      </c>
      <c r="G41" s="25">
        <v>40</v>
      </c>
      <c r="H41" s="42">
        <v>0</v>
      </c>
      <c r="I41" s="26">
        <v>0</v>
      </c>
      <c r="J41" s="16">
        <v>0</v>
      </c>
      <c r="K41" s="16">
        <v>0</v>
      </c>
      <c r="L41" s="26">
        <v>0</v>
      </c>
      <c r="M41" s="26">
        <v>0</v>
      </c>
      <c r="N41" s="26">
        <v>0</v>
      </c>
      <c r="O41" s="26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11">
        <v>0</v>
      </c>
      <c r="AG41" s="10">
        <v>0</v>
      </c>
    </row>
    <row r="42" spans="1:33" x14ac:dyDescent="0.2">
      <c r="A42" s="25">
        <v>41</v>
      </c>
      <c r="B42">
        <v>44.054127430000001</v>
      </c>
      <c r="C42">
        <v>-89.830149129999995</v>
      </c>
      <c r="D42" s="10">
        <v>15</v>
      </c>
      <c r="E42" s="10">
        <v>0</v>
      </c>
      <c r="F42" s="114">
        <v>1</v>
      </c>
      <c r="G42" s="25">
        <v>41</v>
      </c>
      <c r="H42" s="42">
        <v>0</v>
      </c>
      <c r="I42" s="26">
        <v>0</v>
      </c>
      <c r="J42" s="16">
        <v>0</v>
      </c>
      <c r="K42" s="16">
        <v>0</v>
      </c>
      <c r="L42" s="26">
        <v>0</v>
      </c>
      <c r="M42" s="26">
        <v>0</v>
      </c>
      <c r="N42" s="26">
        <v>0</v>
      </c>
      <c r="O42" s="26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11">
        <v>0</v>
      </c>
      <c r="AG42" s="10">
        <v>0</v>
      </c>
    </row>
    <row r="43" spans="1:33" x14ac:dyDescent="0.2">
      <c r="A43" s="25">
        <v>42</v>
      </c>
      <c r="B43">
        <v>44.053731280000001</v>
      </c>
      <c r="C43">
        <v>-89.830150259999996</v>
      </c>
      <c r="D43" s="10">
        <v>12</v>
      </c>
      <c r="E43" s="10">
        <v>0</v>
      </c>
      <c r="F43" s="114">
        <v>1</v>
      </c>
      <c r="G43" s="25">
        <v>42</v>
      </c>
      <c r="H43" s="42">
        <v>2</v>
      </c>
      <c r="I43" s="26">
        <v>1</v>
      </c>
      <c r="J43" s="16">
        <v>0</v>
      </c>
      <c r="K43" s="16">
        <v>0</v>
      </c>
      <c r="L43" s="26">
        <v>0</v>
      </c>
      <c r="M43" s="26">
        <v>0</v>
      </c>
      <c r="N43" s="26">
        <v>1</v>
      </c>
      <c r="O43" s="26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1</v>
      </c>
      <c r="AE43" s="10">
        <v>0</v>
      </c>
      <c r="AF43" s="111">
        <v>0</v>
      </c>
      <c r="AG43" s="10">
        <v>0</v>
      </c>
    </row>
    <row r="44" spans="1:33" x14ac:dyDescent="0.2">
      <c r="A44" s="25">
        <v>43</v>
      </c>
      <c r="B44">
        <v>44.056107359999999</v>
      </c>
      <c r="C44">
        <v>-89.829594150000005</v>
      </c>
      <c r="D44" s="10">
        <v>12</v>
      </c>
      <c r="E44" s="10">
        <v>0</v>
      </c>
      <c r="F44" s="114">
        <v>1</v>
      </c>
      <c r="G44" s="25">
        <v>43</v>
      </c>
      <c r="H44" s="42">
        <v>0</v>
      </c>
      <c r="I44" s="26">
        <v>0</v>
      </c>
      <c r="J44" s="16">
        <v>0</v>
      </c>
      <c r="K44" s="16">
        <v>0</v>
      </c>
      <c r="L44" s="26">
        <v>0</v>
      </c>
      <c r="M44" s="26">
        <v>0</v>
      </c>
      <c r="N44" s="26">
        <v>0</v>
      </c>
      <c r="O44" s="26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4</v>
      </c>
      <c r="AE44" s="10">
        <v>0</v>
      </c>
      <c r="AF44" s="111">
        <v>0</v>
      </c>
      <c r="AG44" s="10">
        <v>0</v>
      </c>
    </row>
    <row r="45" spans="1:33" x14ac:dyDescent="0.2">
      <c r="A45" s="25">
        <v>44</v>
      </c>
      <c r="B45">
        <v>44.055711209999998</v>
      </c>
      <c r="C45">
        <v>-89.829595280000007</v>
      </c>
      <c r="D45" s="10">
        <v>15</v>
      </c>
      <c r="E45" s="10">
        <v>0</v>
      </c>
      <c r="F45" s="114">
        <v>1</v>
      </c>
      <c r="G45" s="25">
        <v>44</v>
      </c>
      <c r="H45" s="42">
        <v>0</v>
      </c>
      <c r="I45" s="26">
        <v>0</v>
      </c>
      <c r="J45" s="16">
        <v>0</v>
      </c>
      <c r="K45" s="16">
        <v>0</v>
      </c>
      <c r="L45" s="26">
        <v>0</v>
      </c>
      <c r="M45" s="26">
        <v>0</v>
      </c>
      <c r="N45" s="26">
        <v>0</v>
      </c>
      <c r="O45" s="26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11">
        <v>0</v>
      </c>
      <c r="AG45" s="10">
        <v>0</v>
      </c>
    </row>
    <row r="46" spans="1:33" x14ac:dyDescent="0.2">
      <c r="A46" s="25">
        <v>45</v>
      </c>
      <c r="B46">
        <v>44.055315059999998</v>
      </c>
      <c r="C46">
        <v>-89.829596420000001</v>
      </c>
      <c r="D46" s="10">
        <v>15</v>
      </c>
      <c r="E46" s="10">
        <v>0</v>
      </c>
      <c r="F46" s="114">
        <v>1</v>
      </c>
      <c r="G46" s="25">
        <v>45</v>
      </c>
      <c r="H46" s="42">
        <v>0</v>
      </c>
      <c r="I46" s="26">
        <v>0</v>
      </c>
      <c r="J46" s="16">
        <v>0</v>
      </c>
      <c r="K46" s="16">
        <v>0</v>
      </c>
      <c r="L46" s="26">
        <v>0</v>
      </c>
      <c r="M46" s="26">
        <v>0</v>
      </c>
      <c r="N46" s="26">
        <v>0</v>
      </c>
      <c r="O46" s="26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11">
        <v>0</v>
      </c>
      <c r="AG46" s="10">
        <v>0</v>
      </c>
    </row>
    <row r="47" spans="1:33" x14ac:dyDescent="0.2">
      <c r="A47" s="25">
        <v>46</v>
      </c>
      <c r="B47">
        <v>44.054918909999998</v>
      </c>
      <c r="C47">
        <v>-89.829597550000003</v>
      </c>
      <c r="D47" s="10">
        <v>15</v>
      </c>
      <c r="E47" s="10">
        <v>0</v>
      </c>
      <c r="F47" s="114">
        <v>1</v>
      </c>
      <c r="G47" s="25">
        <v>46</v>
      </c>
      <c r="H47" s="42">
        <v>0</v>
      </c>
      <c r="I47" s="26">
        <v>0</v>
      </c>
      <c r="J47" s="16">
        <v>0</v>
      </c>
      <c r="K47" s="16">
        <v>0</v>
      </c>
      <c r="L47" s="26">
        <v>0</v>
      </c>
      <c r="M47" s="26">
        <v>0</v>
      </c>
      <c r="N47" s="26">
        <v>0</v>
      </c>
      <c r="O47" s="26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11">
        <v>0</v>
      </c>
      <c r="AG47" s="10">
        <v>0</v>
      </c>
    </row>
    <row r="48" spans="1:33" x14ac:dyDescent="0.2">
      <c r="A48" s="25">
        <v>47</v>
      </c>
      <c r="B48">
        <v>44.054522759999998</v>
      </c>
      <c r="C48">
        <v>-89.829598689999997</v>
      </c>
      <c r="D48" s="10">
        <v>16</v>
      </c>
      <c r="E48" s="10">
        <v>0</v>
      </c>
      <c r="F48" s="114">
        <v>0</v>
      </c>
      <c r="G48" s="25">
        <v>47</v>
      </c>
      <c r="H48" s="42">
        <v>0</v>
      </c>
      <c r="I48" s="26">
        <v>0</v>
      </c>
      <c r="J48" s="16">
        <v>0</v>
      </c>
      <c r="K48" s="16">
        <v>0</v>
      </c>
      <c r="L48" s="26">
        <v>0</v>
      </c>
      <c r="M48" s="26">
        <v>0</v>
      </c>
      <c r="N48" s="26">
        <v>0</v>
      </c>
      <c r="O48" s="26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11">
        <v>0</v>
      </c>
      <c r="AG48" s="10">
        <v>0</v>
      </c>
    </row>
    <row r="49" spans="1:33" x14ac:dyDescent="0.2">
      <c r="A49" s="25">
        <v>48</v>
      </c>
      <c r="B49">
        <v>44.054126619999998</v>
      </c>
      <c r="C49">
        <v>-89.829599830000006</v>
      </c>
      <c r="D49" s="10">
        <v>16</v>
      </c>
      <c r="E49" s="10">
        <v>0</v>
      </c>
      <c r="F49" s="114">
        <v>0</v>
      </c>
      <c r="G49" s="25">
        <v>48</v>
      </c>
      <c r="H49" s="42">
        <v>0</v>
      </c>
      <c r="I49" s="26">
        <v>0</v>
      </c>
      <c r="J49" s="16">
        <v>0</v>
      </c>
      <c r="K49" s="16">
        <v>0</v>
      </c>
      <c r="L49" s="26">
        <v>0</v>
      </c>
      <c r="M49" s="26">
        <v>0</v>
      </c>
      <c r="N49" s="26">
        <v>0</v>
      </c>
      <c r="O49" s="26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11">
        <v>0</v>
      </c>
      <c r="AG49" s="10">
        <v>0</v>
      </c>
    </row>
    <row r="50" spans="1:33" x14ac:dyDescent="0.2">
      <c r="A50" s="25">
        <v>49</v>
      </c>
      <c r="B50">
        <v>44.053730469999998</v>
      </c>
      <c r="C50">
        <v>-89.829600959999993</v>
      </c>
      <c r="D50" s="10">
        <v>12</v>
      </c>
      <c r="E50" s="10">
        <v>0</v>
      </c>
      <c r="F50" s="114">
        <v>1</v>
      </c>
      <c r="G50" s="25">
        <v>49</v>
      </c>
      <c r="H50" s="42">
        <v>2</v>
      </c>
      <c r="I50" s="26">
        <v>2</v>
      </c>
      <c r="J50" s="16">
        <v>0</v>
      </c>
      <c r="K50" s="16">
        <v>0</v>
      </c>
      <c r="L50" s="26">
        <v>0</v>
      </c>
      <c r="M50" s="26">
        <v>0</v>
      </c>
      <c r="N50" s="26">
        <v>2</v>
      </c>
      <c r="O50" s="26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1</v>
      </c>
      <c r="AE50" s="10">
        <v>0</v>
      </c>
      <c r="AF50" s="111">
        <v>0</v>
      </c>
      <c r="AG50" s="10">
        <v>0</v>
      </c>
    </row>
    <row r="51" spans="1:33" x14ac:dyDescent="0.2">
      <c r="A51" s="25">
        <v>50</v>
      </c>
      <c r="B51">
        <v>44.053334319999998</v>
      </c>
      <c r="C51">
        <v>-89.829602100000002</v>
      </c>
      <c r="D51" s="10">
        <v>4</v>
      </c>
      <c r="E51" s="10">
        <v>0</v>
      </c>
      <c r="F51" s="114">
        <v>1</v>
      </c>
      <c r="G51" s="25">
        <v>50</v>
      </c>
      <c r="H51" s="42">
        <v>2</v>
      </c>
      <c r="I51" s="26">
        <v>1</v>
      </c>
      <c r="J51" s="16">
        <v>4</v>
      </c>
      <c r="K51" s="16">
        <v>0</v>
      </c>
      <c r="L51" s="26">
        <v>0</v>
      </c>
      <c r="M51" s="26">
        <v>0</v>
      </c>
      <c r="N51" s="26">
        <v>1</v>
      </c>
      <c r="O51" s="26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1</v>
      </c>
      <c r="AE51" s="10">
        <v>0</v>
      </c>
      <c r="AF51" s="111">
        <v>0</v>
      </c>
      <c r="AG51" s="10">
        <v>0</v>
      </c>
    </row>
    <row r="52" spans="1:33" x14ac:dyDescent="0.2">
      <c r="A52" s="25">
        <v>51</v>
      </c>
      <c r="B52">
        <v>44.056106540000002</v>
      </c>
      <c r="C52">
        <v>-89.829044819999993</v>
      </c>
      <c r="D52" s="10">
        <v>8</v>
      </c>
      <c r="E52" s="10">
        <v>0</v>
      </c>
      <c r="F52" s="114">
        <v>1</v>
      </c>
      <c r="G52" s="25">
        <v>51</v>
      </c>
      <c r="H52" s="42">
        <v>2</v>
      </c>
      <c r="I52" s="26">
        <v>2</v>
      </c>
      <c r="J52" s="16">
        <v>0</v>
      </c>
      <c r="K52" s="16">
        <v>0</v>
      </c>
      <c r="L52" s="26">
        <v>0</v>
      </c>
      <c r="M52" s="26">
        <v>0</v>
      </c>
      <c r="N52" s="26">
        <v>1</v>
      </c>
      <c r="O52" s="26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2</v>
      </c>
      <c r="AE52" s="10">
        <v>0</v>
      </c>
      <c r="AF52" s="111">
        <v>0</v>
      </c>
      <c r="AG52" s="10">
        <v>0</v>
      </c>
    </row>
    <row r="53" spans="1:33" x14ac:dyDescent="0.2">
      <c r="A53" s="25">
        <v>52</v>
      </c>
      <c r="B53">
        <v>44.055710390000002</v>
      </c>
      <c r="C53">
        <v>-89.829045960000002</v>
      </c>
      <c r="D53" s="10">
        <v>16</v>
      </c>
      <c r="E53" s="10">
        <v>0</v>
      </c>
      <c r="F53" s="114">
        <v>0</v>
      </c>
      <c r="G53" s="25">
        <v>52</v>
      </c>
      <c r="H53" s="42">
        <v>0</v>
      </c>
      <c r="I53" s="26">
        <v>0</v>
      </c>
      <c r="J53" s="16">
        <v>0</v>
      </c>
      <c r="K53" s="16">
        <v>0</v>
      </c>
      <c r="L53" s="26">
        <v>0</v>
      </c>
      <c r="M53" s="26">
        <v>0</v>
      </c>
      <c r="N53" s="26">
        <v>0</v>
      </c>
      <c r="O53" s="26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11">
        <v>0</v>
      </c>
      <c r="AG53" s="10">
        <v>0</v>
      </c>
    </row>
    <row r="54" spans="1:33" x14ac:dyDescent="0.2">
      <c r="A54" s="25">
        <v>53</v>
      </c>
      <c r="B54">
        <v>44.055314240000001</v>
      </c>
      <c r="C54">
        <v>-89.829047099999997</v>
      </c>
      <c r="D54" s="10">
        <v>17</v>
      </c>
      <c r="E54" s="10">
        <v>0</v>
      </c>
      <c r="F54" s="114">
        <v>0</v>
      </c>
      <c r="G54" s="25">
        <v>53</v>
      </c>
      <c r="H54" s="42">
        <v>0</v>
      </c>
      <c r="I54" s="26">
        <v>0</v>
      </c>
      <c r="J54" s="16">
        <v>0</v>
      </c>
      <c r="K54" s="16">
        <v>0</v>
      </c>
      <c r="L54" s="26">
        <v>0</v>
      </c>
      <c r="M54" s="26">
        <v>0</v>
      </c>
      <c r="N54" s="26">
        <v>0</v>
      </c>
      <c r="O54" s="26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11">
        <v>0</v>
      </c>
      <c r="AG54" s="10">
        <v>0</v>
      </c>
    </row>
    <row r="55" spans="1:33" x14ac:dyDescent="0.2">
      <c r="A55" s="25">
        <v>54</v>
      </c>
      <c r="B55">
        <v>44.054918090000001</v>
      </c>
      <c r="C55">
        <v>-89.829048240000006</v>
      </c>
      <c r="D55" s="10">
        <v>15</v>
      </c>
      <c r="E55" s="10">
        <v>0</v>
      </c>
      <c r="F55" s="114">
        <v>1</v>
      </c>
      <c r="G55" s="25">
        <v>54</v>
      </c>
      <c r="H55" s="42">
        <v>0</v>
      </c>
      <c r="I55" s="26">
        <v>0</v>
      </c>
      <c r="J55" s="16">
        <v>0</v>
      </c>
      <c r="K55" s="16">
        <v>0</v>
      </c>
      <c r="L55" s="26">
        <v>0</v>
      </c>
      <c r="M55" s="26">
        <v>0</v>
      </c>
      <c r="N55" s="26">
        <v>0</v>
      </c>
      <c r="O55" s="26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11">
        <v>0</v>
      </c>
      <c r="AG55" s="10">
        <v>0</v>
      </c>
    </row>
    <row r="56" spans="1:33" x14ac:dyDescent="0.2">
      <c r="A56" s="25">
        <v>55</v>
      </c>
      <c r="B56">
        <v>44.054521940000001</v>
      </c>
      <c r="C56">
        <v>-89.829049380000001</v>
      </c>
      <c r="D56" s="10">
        <v>15</v>
      </c>
      <c r="E56" s="10">
        <v>0</v>
      </c>
      <c r="F56" s="114">
        <v>1</v>
      </c>
      <c r="G56" s="25">
        <v>55</v>
      </c>
      <c r="H56" s="42">
        <v>0</v>
      </c>
      <c r="I56" s="26">
        <v>0</v>
      </c>
      <c r="J56" s="16">
        <v>0</v>
      </c>
      <c r="K56" s="16">
        <v>0</v>
      </c>
      <c r="L56" s="26">
        <v>0</v>
      </c>
      <c r="M56" s="26">
        <v>0</v>
      </c>
      <c r="N56" s="26">
        <v>0</v>
      </c>
      <c r="O56" s="26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11">
        <v>0</v>
      </c>
      <c r="AG56" s="10">
        <v>0</v>
      </c>
    </row>
    <row r="57" spans="1:33" x14ac:dyDescent="0.2">
      <c r="A57" s="25">
        <v>56</v>
      </c>
      <c r="B57">
        <v>44.054125790000001</v>
      </c>
      <c r="C57">
        <v>-89.829050519999996</v>
      </c>
      <c r="D57" s="10">
        <v>13</v>
      </c>
      <c r="E57" s="10">
        <v>0</v>
      </c>
      <c r="F57" s="114">
        <v>1</v>
      </c>
      <c r="G57" s="25">
        <v>56</v>
      </c>
      <c r="H57" s="42">
        <v>1</v>
      </c>
      <c r="I57" s="26">
        <v>1</v>
      </c>
      <c r="J57" s="16">
        <v>0</v>
      </c>
      <c r="K57" s="16">
        <v>0</v>
      </c>
      <c r="L57" s="26">
        <v>0</v>
      </c>
      <c r="M57" s="26">
        <v>0</v>
      </c>
      <c r="N57" s="26">
        <v>1</v>
      </c>
      <c r="O57" s="26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11">
        <v>0</v>
      </c>
      <c r="AG57" s="10">
        <v>0</v>
      </c>
    </row>
    <row r="58" spans="1:33" x14ac:dyDescent="0.2">
      <c r="A58" s="25">
        <v>57</v>
      </c>
      <c r="B58">
        <v>44.053729650000001</v>
      </c>
      <c r="C58">
        <v>-89.829051660000005</v>
      </c>
      <c r="D58" s="10">
        <v>13</v>
      </c>
      <c r="E58" s="10">
        <v>0</v>
      </c>
      <c r="F58" s="114">
        <v>1</v>
      </c>
      <c r="G58" s="25">
        <v>57</v>
      </c>
      <c r="H58" s="42">
        <v>1</v>
      </c>
      <c r="I58" s="26">
        <v>2</v>
      </c>
      <c r="J58" s="16">
        <v>0</v>
      </c>
      <c r="K58" s="16">
        <v>0</v>
      </c>
      <c r="L58" s="26">
        <v>0</v>
      </c>
      <c r="M58" s="26">
        <v>0</v>
      </c>
      <c r="N58" s="26">
        <v>2</v>
      </c>
      <c r="O58" s="26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11">
        <v>0</v>
      </c>
      <c r="AG58" s="10">
        <v>0</v>
      </c>
    </row>
    <row r="59" spans="1:33" x14ac:dyDescent="0.2">
      <c r="A59" s="25">
        <v>58</v>
      </c>
      <c r="B59">
        <v>44.053333500000001</v>
      </c>
      <c r="C59">
        <v>-89.829052799999999</v>
      </c>
      <c r="D59" s="10">
        <v>10</v>
      </c>
      <c r="E59" s="10">
        <v>0</v>
      </c>
      <c r="F59" s="114">
        <v>1</v>
      </c>
      <c r="G59" s="25">
        <v>58</v>
      </c>
      <c r="H59" s="42">
        <v>0</v>
      </c>
      <c r="I59" s="26">
        <v>0</v>
      </c>
      <c r="J59" s="16">
        <v>0</v>
      </c>
      <c r="K59" s="16">
        <v>0</v>
      </c>
      <c r="L59" s="26">
        <v>0</v>
      </c>
      <c r="M59" s="26">
        <v>0</v>
      </c>
      <c r="N59" s="26">
        <v>0</v>
      </c>
      <c r="O59" s="26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11">
        <v>0</v>
      </c>
      <c r="AG59" s="10">
        <v>0</v>
      </c>
    </row>
    <row r="60" spans="1:33" x14ac:dyDescent="0.2">
      <c r="A60" s="25">
        <v>59</v>
      </c>
      <c r="B60">
        <v>44.056105719999998</v>
      </c>
      <c r="C60">
        <v>-89.828495500000002</v>
      </c>
      <c r="D60" s="10">
        <v>10</v>
      </c>
      <c r="E60" s="10">
        <v>0</v>
      </c>
      <c r="F60" s="114">
        <v>1</v>
      </c>
      <c r="G60" s="25">
        <v>59</v>
      </c>
      <c r="H60" s="42">
        <v>1</v>
      </c>
      <c r="I60" s="26">
        <v>1</v>
      </c>
      <c r="J60" s="16">
        <v>0</v>
      </c>
      <c r="K60" s="16">
        <v>0</v>
      </c>
      <c r="L60" s="26">
        <v>0</v>
      </c>
      <c r="M60" s="26">
        <v>0</v>
      </c>
      <c r="N60" s="26">
        <v>0</v>
      </c>
      <c r="O60" s="26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1</v>
      </c>
      <c r="AE60" s="10">
        <v>0</v>
      </c>
      <c r="AF60" s="111">
        <v>0</v>
      </c>
      <c r="AG60" s="10">
        <v>0</v>
      </c>
    </row>
    <row r="61" spans="1:33" x14ac:dyDescent="0.2">
      <c r="A61" s="25">
        <v>60</v>
      </c>
      <c r="B61">
        <v>44.055709569999998</v>
      </c>
      <c r="C61">
        <v>-89.828496650000005</v>
      </c>
      <c r="D61" s="10">
        <v>14</v>
      </c>
      <c r="E61" s="10">
        <v>0</v>
      </c>
      <c r="F61" s="114">
        <v>1</v>
      </c>
      <c r="G61" s="25">
        <v>60</v>
      </c>
      <c r="H61" s="42">
        <v>0</v>
      </c>
      <c r="I61" s="26">
        <v>0</v>
      </c>
      <c r="J61" s="16">
        <v>0</v>
      </c>
      <c r="K61" s="16">
        <v>0</v>
      </c>
      <c r="L61" s="26">
        <v>0</v>
      </c>
      <c r="M61" s="26">
        <v>0</v>
      </c>
      <c r="N61" s="26">
        <v>0</v>
      </c>
      <c r="O61" s="26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11">
        <v>0</v>
      </c>
      <c r="AG61" s="10">
        <v>0</v>
      </c>
    </row>
    <row r="62" spans="1:33" x14ac:dyDescent="0.2">
      <c r="A62" s="25">
        <v>61</v>
      </c>
      <c r="B62">
        <v>44.055313419999997</v>
      </c>
      <c r="C62">
        <v>-89.82849779</v>
      </c>
      <c r="D62" s="10">
        <v>17</v>
      </c>
      <c r="E62" s="10">
        <v>0</v>
      </c>
      <c r="F62" s="114">
        <v>0</v>
      </c>
      <c r="G62" s="25">
        <v>61</v>
      </c>
      <c r="H62" s="42">
        <v>0</v>
      </c>
      <c r="I62" s="26">
        <v>0</v>
      </c>
      <c r="J62" s="16">
        <v>0</v>
      </c>
      <c r="K62" s="16">
        <v>0</v>
      </c>
      <c r="L62" s="26">
        <v>0</v>
      </c>
      <c r="M62" s="26">
        <v>0</v>
      </c>
      <c r="N62" s="26">
        <v>0</v>
      </c>
      <c r="O62" s="26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11">
        <v>0</v>
      </c>
      <c r="AG62" s="10">
        <v>0</v>
      </c>
    </row>
    <row r="63" spans="1:33" x14ac:dyDescent="0.2">
      <c r="A63" s="25">
        <v>62</v>
      </c>
      <c r="B63">
        <v>44.054917269999997</v>
      </c>
      <c r="C63">
        <v>-89.828498929999995</v>
      </c>
      <c r="D63" s="10">
        <v>13</v>
      </c>
      <c r="E63" s="10">
        <v>0</v>
      </c>
      <c r="F63" s="114">
        <v>1</v>
      </c>
      <c r="G63" s="25">
        <v>62</v>
      </c>
      <c r="H63" s="42">
        <v>0</v>
      </c>
      <c r="I63" s="26">
        <v>0</v>
      </c>
      <c r="J63" s="16">
        <v>0</v>
      </c>
      <c r="K63" s="16">
        <v>0</v>
      </c>
      <c r="L63" s="26">
        <v>0</v>
      </c>
      <c r="M63" s="26">
        <v>0</v>
      </c>
      <c r="N63" s="26">
        <v>0</v>
      </c>
      <c r="O63" s="26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11">
        <v>0</v>
      </c>
      <c r="AG63" s="10">
        <v>0</v>
      </c>
    </row>
    <row r="64" spans="1:33" x14ac:dyDescent="0.2">
      <c r="A64" s="25">
        <v>63</v>
      </c>
      <c r="B64">
        <v>44.054521119999997</v>
      </c>
      <c r="C64">
        <v>-89.828500079999998</v>
      </c>
      <c r="D64" s="10">
        <v>15</v>
      </c>
      <c r="E64" s="10">
        <v>0</v>
      </c>
      <c r="F64" s="114">
        <v>1</v>
      </c>
      <c r="G64" s="25">
        <v>63</v>
      </c>
      <c r="H64" s="42">
        <v>0</v>
      </c>
      <c r="I64" s="26">
        <v>0</v>
      </c>
      <c r="J64" s="16">
        <v>0</v>
      </c>
      <c r="K64" s="16">
        <v>0</v>
      </c>
      <c r="L64" s="26">
        <v>0</v>
      </c>
      <c r="M64" s="26">
        <v>0</v>
      </c>
      <c r="N64" s="26">
        <v>0</v>
      </c>
      <c r="O64" s="26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11">
        <v>0</v>
      </c>
      <c r="AG64" s="10">
        <v>0</v>
      </c>
    </row>
    <row r="65" spans="1:33" x14ac:dyDescent="0.2">
      <c r="A65" s="25">
        <v>64</v>
      </c>
      <c r="B65">
        <v>44.054124969999997</v>
      </c>
      <c r="C65">
        <v>-89.828501220000007</v>
      </c>
      <c r="D65" s="10">
        <v>15</v>
      </c>
      <c r="E65" s="10">
        <v>0</v>
      </c>
      <c r="F65" s="114">
        <v>1</v>
      </c>
      <c r="G65" s="25">
        <v>64</v>
      </c>
      <c r="H65" s="42">
        <v>0</v>
      </c>
      <c r="I65" s="26">
        <v>0</v>
      </c>
      <c r="J65" s="16">
        <v>0</v>
      </c>
      <c r="K65" s="16">
        <v>0</v>
      </c>
      <c r="L65" s="26">
        <v>0</v>
      </c>
      <c r="M65" s="26">
        <v>0</v>
      </c>
      <c r="N65" s="26">
        <v>0</v>
      </c>
      <c r="O65" s="26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11">
        <v>0</v>
      </c>
      <c r="AG65" s="10">
        <v>0</v>
      </c>
    </row>
    <row r="66" spans="1:33" x14ac:dyDescent="0.2">
      <c r="A66" s="25">
        <v>65</v>
      </c>
      <c r="B66">
        <v>44.053728820000003</v>
      </c>
      <c r="C66">
        <v>-89.828502360000002</v>
      </c>
      <c r="D66" s="10">
        <v>12</v>
      </c>
      <c r="E66" s="10">
        <v>0</v>
      </c>
      <c r="F66" s="114">
        <v>1</v>
      </c>
      <c r="G66" s="25">
        <v>65</v>
      </c>
      <c r="H66" s="42">
        <v>1</v>
      </c>
      <c r="I66" s="26">
        <v>2</v>
      </c>
      <c r="J66" s="16">
        <v>0</v>
      </c>
      <c r="K66" s="16">
        <v>0</v>
      </c>
      <c r="L66" s="26">
        <v>0</v>
      </c>
      <c r="M66" s="26">
        <v>0</v>
      </c>
      <c r="N66" s="26">
        <v>2</v>
      </c>
      <c r="O66" s="26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11">
        <v>0</v>
      </c>
      <c r="AG66" s="10">
        <v>0</v>
      </c>
    </row>
    <row r="67" spans="1:33" x14ac:dyDescent="0.2">
      <c r="A67" s="25">
        <v>66</v>
      </c>
      <c r="B67">
        <v>44.053332670000003</v>
      </c>
      <c r="C67">
        <v>-89.828503510000004</v>
      </c>
      <c r="D67" s="10">
        <v>10</v>
      </c>
      <c r="E67" s="10">
        <v>0</v>
      </c>
      <c r="F67" s="114">
        <v>1</v>
      </c>
      <c r="G67" s="25">
        <v>66</v>
      </c>
      <c r="H67" s="42">
        <v>0</v>
      </c>
      <c r="I67" s="26">
        <v>0</v>
      </c>
      <c r="J67" s="16">
        <v>0</v>
      </c>
      <c r="K67" s="16">
        <v>0</v>
      </c>
      <c r="L67" s="26">
        <v>0</v>
      </c>
      <c r="M67" s="26">
        <v>0</v>
      </c>
      <c r="N67" s="26">
        <v>0</v>
      </c>
      <c r="O67" s="26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11">
        <v>0</v>
      </c>
      <c r="AG67" s="10">
        <v>0</v>
      </c>
    </row>
    <row r="68" spans="1:33" x14ac:dyDescent="0.2">
      <c r="A68" s="25">
        <v>67</v>
      </c>
      <c r="B68">
        <v>44.05610489</v>
      </c>
      <c r="C68">
        <v>-89.827946179999998</v>
      </c>
      <c r="D68" s="10">
        <v>6</v>
      </c>
      <c r="E68" s="10">
        <v>0</v>
      </c>
      <c r="F68" s="114">
        <v>1</v>
      </c>
      <c r="G68" s="25">
        <v>67</v>
      </c>
      <c r="H68" s="42">
        <v>2</v>
      </c>
      <c r="I68" s="26">
        <v>3</v>
      </c>
      <c r="J68" s="16">
        <v>0</v>
      </c>
      <c r="K68" s="16">
        <v>0</v>
      </c>
      <c r="L68" s="26">
        <v>0</v>
      </c>
      <c r="M68" s="26">
        <v>0</v>
      </c>
      <c r="N68" s="26">
        <v>1</v>
      </c>
      <c r="O68" s="26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3</v>
      </c>
      <c r="AE68" s="10">
        <v>0</v>
      </c>
      <c r="AF68" s="111">
        <v>0</v>
      </c>
      <c r="AG68" s="10">
        <v>0</v>
      </c>
    </row>
    <row r="69" spans="1:33" x14ac:dyDescent="0.2">
      <c r="A69" s="25">
        <v>68</v>
      </c>
      <c r="B69">
        <v>44.05570874</v>
      </c>
      <c r="C69">
        <v>-89.827947330000001</v>
      </c>
      <c r="D69" s="10">
        <v>12</v>
      </c>
      <c r="E69" s="10">
        <v>0</v>
      </c>
      <c r="F69" s="114">
        <v>1</v>
      </c>
      <c r="G69" s="25">
        <v>68</v>
      </c>
      <c r="H69" s="42">
        <v>0</v>
      </c>
      <c r="I69" s="26">
        <v>0</v>
      </c>
      <c r="J69" s="16">
        <v>0</v>
      </c>
      <c r="K69" s="16">
        <v>0</v>
      </c>
      <c r="L69" s="26">
        <v>0</v>
      </c>
      <c r="M69" s="26">
        <v>0</v>
      </c>
      <c r="N69" s="26">
        <v>0</v>
      </c>
      <c r="O69" s="26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11">
        <v>0</v>
      </c>
      <c r="AG69" s="10">
        <v>0</v>
      </c>
    </row>
    <row r="70" spans="1:33" x14ac:dyDescent="0.2">
      <c r="A70" s="25">
        <v>69</v>
      </c>
      <c r="B70">
        <v>44.05531259</v>
      </c>
      <c r="C70">
        <v>-89.827948480000003</v>
      </c>
      <c r="D70" s="10">
        <v>15</v>
      </c>
      <c r="E70" s="10">
        <v>0</v>
      </c>
      <c r="F70" s="114">
        <v>1</v>
      </c>
      <c r="G70" s="25">
        <v>69</v>
      </c>
      <c r="H70" s="42">
        <v>0</v>
      </c>
      <c r="I70" s="26">
        <v>0</v>
      </c>
      <c r="J70" s="16">
        <v>0</v>
      </c>
      <c r="K70" s="16">
        <v>0</v>
      </c>
      <c r="L70" s="26">
        <v>0</v>
      </c>
      <c r="M70" s="26">
        <v>0</v>
      </c>
      <c r="N70" s="26">
        <v>0</v>
      </c>
      <c r="O70" s="26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11">
        <v>0</v>
      </c>
      <c r="AG70" s="10">
        <v>0</v>
      </c>
    </row>
    <row r="71" spans="1:33" x14ac:dyDescent="0.2">
      <c r="A71" s="25">
        <v>70</v>
      </c>
      <c r="B71">
        <v>44.05491644</v>
      </c>
      <c r="C71">
        <v>-89.827949619999998</v>
      </c>
      <c r="D71" s="10">
        <v>15</v>
      </c>
      <c r="E71" s="10">
        <v>0</v>
      </c>
      <c r="F71" s="114">
        <v>1</v>
      </c>
      <c r="G71" s="25">
        <v>70</v>
      </c>
      <c r="H71" s="42">
        <v>0</v>
      </c>
      <c r="I71" s="26">
        <v>0</v>
      </c>
      <c r="J71" s="16">
        <v>0</v>
      </c>
      <c r="K71" s="16">
        <v>0</v>
      </c>
      <c r="L71" s="26">
        <v>0</v>
      </c>
      <c r="M71" s="26">
        <v>0</v>
      </c>
      <c r="N71" s="26">
        <v>0</v>
      </c>
      <c r="O71" s="26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11">
        <v>0</v>
      </c>
      <c r="AG71" s="10">
        <v>0</v>
      </c>
    </row>
    <row r="72" spans="1:33" x14ac:dyDescent="0.2">
      <c r="A72" s="25">
        <v>71</v>
      </c>
      <c r="B72">
        <v>44.054520289999999</v>
      </c>
      <c r="C72">
        <v>-89.827950770000001</v>
      </c>
      <c r="D72" s="10">
        <v>12</v>
      </c>
      <c r="E72" s="10">
        <v>0</v>
      </c>
      <c r="F72" s="114">
        <v>1</v>
      </c>
      <c r="G72" s="25">
        <v>71</v>
      </c>
      <c r="H72" s="42">
        <v>0</v>
      </c>
      <c r="I72" s="26">
        <v>0</v>
      </c>
      <c r="J72" s="16">
        <v>0</v>
      </c>
      <c r="K72" s="16">
        <v>0</v>
      </c>
      <c r="L72" s="26">
        <v>0</v>
      </c>
      <c r="M72" s="26">
        <v>0</v>
      </c>
      <c r="N72" s="26">
        <v>0</v>
      </c>
      <c r="O72" s="26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11">
        <v>0</v>
      </c>
      <c r="AG72" s="10">
        <v>0</v>
      </c>
    </row>
    <row r="73" spans="1:33" x14ac:dyDescent="0.2">
      <c r="A73" s="25">
        <v>72</v>
      </c>
      <c r="B73">
        <v>44.05412415</v>
      </c>
      <c r="C73">
        <v>-89.827951920000004</v>
      </c>
      <c r="D73" s="10">
        <v>8</v>
      </c>
      <c r="E73" s="10">
        <v>0</v>
      </c>
      <c r="F73" s="114">
        <v>1</v>
      </c>
      <c r="G73" s="25">
        <v>72</v>
      </c>
      <c r="H73" s="42">
        <v>0</v>
      </c>
      <c r="I73" s="26">
        <v>0</v>
      </c>
      <c r="J73" s="16">
        <v>4</v>
      </c>
      <c r="K73" s="16">
        <v>0</v>
      </c>
      <c r="L73" s="26">
        <v>0</v>
      </c>
      <c r="M73" s="26">
        <v>0</v>
      </c>
      <c r="N73" s="26">
        <v>0</v>
      </c>
      <c r="O73" s="26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11">
        <v>0</v>
      </c>
      <c r="AG73" s="10">
        <v>0</v>
      </c>
    </row>
    <row r="74" spans="1:33" x14ac:dyDescent="0.2">
      <c r="A74" s="25">
        <v>73</v>
      </c>
      <c r="B74">
        <v>44.053728</v>
      </c>
      <c r="C74">
        <v>-89.827953059999999</v>
      </c>
      <c r="D74" s="10">
        <v>11</v>
      </c>
      <c r="E74" s="10">
        <v>0</v>
      </c>
      <c r="F74" s="114">
        <v>1</v>
      </c>
      <c r="G74" s="25">
        <v>73</v>
      </c>
      <c r="H74" s="42">
        <v>1</v>
      </c>
      <c r="I74" s="26">
        <v>3</v>
      </c>
      <c r="J74" s="16">
        <v>0</v>
      </c>
      <c r="K74" s="16">
        <v>0</v>
      </c>
      <c r="L74" s="26">
        <v>0</v>
      </c>
      <c r="M74" s="26">
        <v>0</v>
      </c>
      <c r="N74" s="26">
        <v>0</v>
      </c>
      <c r="O74" s="26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3</v>
      </c>
      <c r="AE74" s="10">
        <v>0</v>
      </c>
      <c r="AF74" s="111">
        <v>0</v>
      </c>
      <c r="AG74" s="10">
        <v>0</v>
      </c>
    </row>
    <row r="75" spans="1:33" x14ac:dyDescent="0.2">
      <c r="A75" s="25">
        <v>74</v>
      </c>
      <c r="B75">
        <v>44.056500210000003</v>
      </c>
      <c r="C75">
        <v>-89.827395710000005</v>
      </c>
      <c r="D75" s="10">
        <v>1</v>
      </c>
      <c r="E75" s="10">
        <v>0</v>
      </c>
      <c r="F75" s="114">
        <v>1</v>
      </c>
      <c r="G75" s="25">
        <v>74</v>
      </c>
      <c r="H75" s="42">
        <v>2</v>
      </c>
      <c r="I75" s="26">
        <v>2</v>
      </c>
      <c r="J75" s="16">
        <v>0</v>
      </c>
      <c r="K75" s="16">
        <v>0</v>
      </c>
      <c r="L75" s="26">
        <v>0</v>
      </c>
      <c r="M75" s="26">
        <v>0</v>
      </c>
      <c r="N75" s="26">
        <v>1</v>
      </c>
      <c r="O75" s="26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2</v>
      </c>
      <c r="AE75" s="10">
        <v>0</v>
      </c>
      <c r="AF75" s="111">
        <v>0</v>
      </c>
      <c r="AG75" s="10">
        <v>0</v>
      </c>
    </row>
    <row r="76" spans="1:33" x14ac:dyDescent="0.2">
      <c r="A76" s="25">
        <v>75</v>
      </c>
      <c r="B76">
        <v>44.056104060000003</v>
      </c>
      <c r="C76">
        <v>-89.827396859999993</v>
      </c>
      <c r="D76" s="10">
        <v>17</v>
      </c>
      <c r="E76" s="10">
        <v>0</v>
      </c>
      <c r="F76" s="114">
        <v>0</v>
      </c>
      <c r="G76" s="25">
        <v>75</v>
      </c>
      <c r="H76" s="42">
        <v>0</v>
      </c>
      <c r="I76" s="26">
        <v>0</v>
      </c>
      <c r="J76" s="16">
        <v>0</v>
      </c>
      <c r="K76" s="16">
        <v>0</v>
      </c>
      <c r="L76" s="26">
        <v>0</v>
      </c>
      <c r="M76" s="26">
        <v>0</v>
      </c>
      <c r="N76" s="26">
        <v>0</v>
      </c>
      <c r="O76" s="26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11">
        <v>0</v>
      </c>
      <c r="AG76" s="10">
        <v>0</v>
      </c>
    </row>
    <row r="77" spans="1:33" x14ac:dyDescent="0.2">
      <c r="A77" s="25">
        <v>76</v>
      </c>
      <c r="B77">
        <v>44.055707910000002</v>
      </c>
      <c r="C77">
        <v>-89.827398009999996</v>
      </c>
      <c r="D77" s="10">
        <v>12</v>
      </c>
      <c r="E77" s="10">
        <v>0</v>
      </c>
      <c r="F77" s="114">
        <v>1</v>
      </c>
      <c r="G77" s="25">
        <v>76</v>
      </c>
      <c r="H77" s="42">
        <v>0</v>
      </c>
      <c r="I77" s="26">
        <v>0</v>
      </c>
      <c r="J77" s="16">
        <v>0</v>
      </c>
      <c r="K77" s="16">
        <v>0</v>
      </c>
      <c r="L77" s="26">
        <v>0</v>
      </c>
      <c r="M77" s="26">
        <v>0</v>
      </c>
      <c r="N77" s="26">
        <v>0</v>
      </c>
      <c r="O77" s="26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11">
        <v>0</v>
      </c>
      <c r="AG77" s="10">
        <v>0</v>
      </c>
    </row>
    <row r="78" spans="1:33" x14ac:dyDescent="0.2">
      <c r="A78" s="25">
        <v>77</v>
      </c>
      <c r="B78">
        <v>44.055311760000002</v>
      </c>
      <c r="C78">
        <v>-89.827399159999999</v>
      </c>
      <c r="D78" s="10">
        <v>13</v>
      </c>
      <c r="E78" s="10">
        <v>0</v>
      </c>
      <c r="F78" s="114">
        <v>1</v>
      </c>
      <c r="G78" s="25">
        <v>77</v>
      </c>
      <c r="H78" s="42">
        <v>0</v>
      </c>
      <c r="I78" s="26">
        <v>0</v>
      </c>
      <c r="J78" s="16">
        <v>0</v>
      </c>
      <c r="K78" s="16">
        <v>0</v>
      </c>
      <c r="L78" s="26">
        <v>0</v>
      </c>
      <c r="M78" s="26">
        <v>0</v>
      </c>
      <c r="N78" s="26">
        <v>0</v>
      </c>
      <c r="O78" s="26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11">
        <v>0</v>
      </c>
      <c r="AG78" s="10">
        <v>0</v>
      </c>
    </row>
    <row r="79" spans="1:33" x14ac:dyDescent="0.2">
      <c r="A79" s="25">
        <v>78</v>
      </c>
      <c r="B79">
        <v>44.054915610000002</v>
      </c>
      <c r="C79">
        <v>-89.827400310000002</v>
      </c>
      <c r="D79" s="10">
        <v>12</v>
      </c>
      <c r="E79" s="10">
        <v>0</v>
      </c>
      <c r="F79" s="114">
        <v>1</v>
      </c>
      <c r="G79" s="25">
        <v>78</v>
      </c>
      <c r="H79" s="42">
        <v>0</v>
      </c>
      <c r="I79" s="26">
        <v>0</v>
      </c>
      <c r="J79" s="16">
        <v>0</v>
      </c>
      <c r="K79" s="16">
        <v>0</v>
      </c>
      <c r="L79" s="26">
        <v>0</v>
      </c>
      <c r="M79" s="26">
        <v>0</v>
      </c>
      <c r="N79" s="26">
        <v>0</v>
      </c>
      <c r="O79" s="26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11">
        <v>0</v>
      </c>
      <c r="AG79" s="10">
        <v>0</v>
      </c>
    </row>
    <row r="80" spans="1:33" x14ac:dyDescent="0.2">
      <c r="A80" s="25">
        <v>79</v>
      </c>
      <c r="B80">
        <v>44.054519470000002</v>
      </c>
      <c r="C80">
        <v>-89.827401460000004</v>
      </c>
      <c r="D80" s="10">
        <v>12</v>
      </c>
      <c r="E80" s="10">
        <v>0</v>
      </c>
      <c r="F80" s="114">
        <v>1</v>
      </c>
      <c r="G80" s="25">
        <v>79</v>
      </c>
      <c r="H80" s="42">
        <v>1</v>
      </c>
      <c r="I80" s="26">
        <v>2</v>
      </c>
      <c r="J80" s="16">
        <v>0</v>
      </c>
      <c r="K80" s="16">
        <v>0</v>
      </c>
      <c r="L80" s="26">
        <v>0</v>
      </c>
      <c r="M80" s="26">
        <v>0</v>
      </c>
      <c r="N80" s="26">
        <v>2</v>
      </c>
      <c r="O80" s="26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11">
        <v>0</v>
      </c>
      <c r="AG80" s="10">
        <v>0</v>
      </c>
    </row>
    <row r="81" spans="1:33" x14ac:dyDescent="0.2">
      <c r="A81" s="25">
        <v>80</v>
      </c>
      <c r="B81">
        <v>44.054123320000002</v>
      </c>
      <c r="C81">
        <v>-89.827402609999993</v>
      </c>
      <c r="D81" s="10">
        <v>8</v>
      </c>
      <c r="E81" s="10">
        <v>0</v>
      </c>
      <c r="F81" s="114">
        <v>1</v>
      </c>
      <c r="G81" s="25">
        <v>80</v>
      </c>
      <c r="H81" s="42">
        <v>1</v>
      </c>
      <c r="I81" s="26">
        <v>1</v>
      </c>
      <c r="J81" s="16">
        <v>0</v>
      </c>
      <c r="K81" s="16">
        <v>0</v>
      </c>
      <c r="L81" s="26">
        <v>0</v>
      </c>
      <c r="M81" s="26">
        <v>0</v>
      </c>
      <c r="N81" s="26">
        <v>1</v>
      </c>
      <c r="O81" s="26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11">
        <v>0</v>
      </c>
      <c r="AG81" s="10">
        <v>0</v>
      </c>
    </row>
    <row r="82" spans="1:33" x14ac:dyDescent="0.2">
      <c r="A82" s="25">
        <v>81</v>
      </c>
      <c r="B82">
        <v>44.053727170000002</v>
      </c>
      <c r="C82">
        <v>-89.827403770000004</v>
      </c>
      <c r="D82" s="10">
        <v>2</v>
      </c>
      <c r="E82" s="10">
        <v>0</v>
      </c>
      <c r="F82" s="114">
        <v>1</v>
      </c>
      <c r="G82" s="25">
        <v>81</v>
      </c>
      <c r="H82" s="42">
        <v>5</v>
      </c>
      <c r="I82" s="26">
        <v>2</v>
      </c>
      <c r="J82" s="16">
        <v>0</v>
      </c>
      <c r="K82" s="16">
        <v>0</v>
      </c>
      <c r="L82" s="26">
        <v>0</v>
      </c>
      <c r="M82" s="26">
        <v>0</v>
      </c>
      <c r="N82" s="26">
        <v>1</v>
      </c>
      <c r="O82" s="26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1</v>
      </c>
      <c r="X82" s="10">
        <v>1</v>
      </c>
      <c r="Y82" s="10">
        <v>0</v>
      </c>
      <c r="Z82" s="10">
        <v>0</v>
      </c>
      <c r="AA82" s="10">
        <v>0</v>
      </c>
      <c r="AB82" s="10">
        <v>1</v>
      </c>
      <c r="AC82" s="10">
        <v>0</v>
      </c>
      <c r="AD82" s="10">
        <v>2</v>
      </c>
      <c r="AE82" s="10">
        <v>0</v>
      </c>
      <c r="AF82" s="111">
        <v>0</v>
      </c>
      <c r="AG82" s="10">
        <v>0</v>
      </c>
    </row>
    <row r="83" spans="1:33" x14ac:dyDescent="0.2">
      <c r="A83" s="25">
        <v>82</v>
      </c>
      <c r="B83">
        <v>44.056499379999998</v>
      </c>
      <c r="C83">
        <v>-89.82684639</v>
      </c>
      <c r="D83" s="10">
        <v>14</v>
      </c>
      <c r="E83" s="10">
        <v>0</v>
      </c>
      <c r="F83" s="114">
        <v>1</v>
      </c>
      <c r="G83" s="25">
        <v>82</v>
      </c>
      <c r="H83" s="42">
        <v>0</v>
      </c>
      <c r="I83" s="26">
        <v>0</v>
      </c>
      <c r="J83" s="16">
        <v>0</v>
      </c>
      <c r="K83" s="16">
        <v>0</v>
      </c>
      <c r="L83" s="26">
        <v>0</v>
      </c>
      <c r="M83" s="26">
        <v>0</v>
      </c>
      <c r="N83" s="26">
        <v>0</v>
      </c>
      <c r="O83" s="26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11">
        <v>0</v>
      </c>
      <c r="AG83" s="10">
        <v>0</v>
      </c>
    </row>
    <row r="84" spans="1:33" x14ac:dyDescent="0.2">
      <c r="A84" s="25">
        <v>83</v>
      </c>
      <c r="B84">
        <v>44.056103229999998</v>
      </c>
      <c r="C84">
        <v>-89.826847540000003</v>
      </c>
      <c r="D84" s="10">
        <v>16</v>
      </c>
      <c r="E84" s="10">
        <v>0</v>
      </c>
      <c r="F84" s="114">
        <v>0</v>
      </c>
      <c r="G84" s="25">
        <v>83</v>
      </c>
      <c r="H84" s="42">
        <v>0</v>
      </c>
      <c r="I84" s="26">
        <v>0</v>
      </c>
      <c r="J84" s="16">
        <v>0</v>
      </c>
      <c r="K84" s="16">
        <v>0</v>
      </c>
      <c r="L84" s="26">
        <v>0</v>
      </c>
      <c r="M84" s="26">
        <v>0</v>
      </c>
      <c r="N84" s="26">
        <v>0</v>
      </c>
      <c r="O84" s="26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11">
        <v>0</v>
      </c>
      <c r="AG84" s="10">
        <v>0</v>
      </c>
    </row>
    <row r="85" spans="1:33" x14ac:dyDescent="0.2">
      <c r="A85" s="25">
        <v>84</v>
      </c>
      <c r="B85">
        <v>44.055707079999998</v>
      </c>
      <c r="C85">
        <v>-89.826848699999999</v>
      </c>
      <c r="D85" s="10">
        <v>14</v>
      </c>
      <c r="E85" s="10">
        <v>0</v>
      </c>
      <c r="F85" s="114">
        <v>1</v>
      </c>
      <c r="G85" s="25">
        <v>84</v>
      </c>
      <c r="H85" s="42">
        <v>0</v>
      </c>
      <c r="I85" s="26">
        <v>0</v>
      </c>
      <c r="J85" s="16">
        <v>0</v>
      </c>
      <c r="K85" s="16">
        <v>0</v>
      </c>
      <c r="L85" s="26">
        <v>0</v>
      </c>
      <c r="M85" s="26">
        <v>0</v>
      </c>
      <c r="N85" s="26">
        <v>0</v>
      </c>
      <c r="O85" s="26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11">
        <v>0</v>
      </c>
      <c r="AG85" s="10">
        <v>0</v>
      </c>
    </row>
    <row r="86" spans="1:33" x14ac:dyDescent="0.2">
      <c r="A86" s="25">
        <v>85</v>
      </c>
      <c r="B86">
        <v>44.055310929999997</v>
      </c>
      <c r="C86">
        <v>-89.826849850000002</v>
      </c>
      <c r="D86" s="10">
        <v>13</v>
      </c>
      <c r="E86" s="10">
        <v>0</v>
      </c>
      <c r="F86" s="114">
        <v>1</v>
      </c>
      <c r="G86" s="25">
        <v>85</v>
      </c>
      <c r="H86" s="42">
        <v>0</v>
      </c>
      <c r="I86" s="26">
        <v>0</v>
      </c>
      <c r="J86" s="16">
        <v>0</v>
      </c>
      <c r="K86" s="16">
        <v>0</v>
      </c>
      <c r="L86" s="26">
        <v>0</v>
      </c>
      <c r="M86" s="26">
        <v>0</v>
      </c>
      <c r="N86" s="26">
        <v>0</v>
      </c>
      <c r="O86" s="26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11">
        <v>0</v>
      </c>
      <c r="AG86" s="10">
        <v>0</v>
      </c>
    </row>
    <row r="87" spans="1:33" x14ac:dyDescent="0.2">
      <c r="A87" s="25">
        <v>86</v>
      </c>
      <c r="B87">
        <v>44.054914779999997</v>
      </c>
      <c r="C87">
        <v>-89.826851000000005</v>
      </c>
      <c r="D87" s="10">
        <v>11</v>
      </c>
      <c r="E87" s="10">
        <v>0</v>
      </c>
      <c r="F87" s="114">
        <v>1</v>
      </c>
      <c r="G87" s="25">
        <v>86</v>
      </c>
      <c r="H87" s="42">
        <v>1</v>
      </c>
      <c r="I87" s="26">
        <v>1</v>
      </c>
      <c r="J87" s="16">
        <v>0</v>
      </c>
      <c r="K87" s="16">
        <v>0</v>
      </c>
      <c r="L87" s="26">
        <v>0</v>
      </c>
      <c r="M87" s="26">
        <v>0</v>
      </c>
      <c r="N87" s="26">
        <v>1</v>
      </c>
      <c r="O87" s="26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11">
        <v>0</v>
      </c>
      <c r="AG87" s="10">
        <v>0</v>
      </c>
    </row>
    <row r="88" spans="1:33" x14ac:dyDescent="0.2">
      <c r="A88" s="25">
        <v>87</v>
      </c>
      <c r="B88">
        <v>44.054518629999997</v>
      </c>
      <c r="C88">
        <v>-89.826852160000001</v>
      </c>
      <c r="D88" s="10">
        <v>11</v>
      </c>
      <c r="E88" s="10">
        <v>0</v>
      </c>
      <c r="F88" s="114">
        <v>1</v>
      </c>
      <c r="G88" s="25">
        <v>87</v>
      </c>
      <c r="H88" s="42">
        <v>3</v>
      </c>
      <c r="I88" s="26">
        <v>3</v>
      </c>
      <c r="J88" s="16">
        <v>0</v>
      </c>
      <c r="K88" s="16">
        <v>0</v>
      </c>
      <c r="L88" s="26">
        <v>0</v>
      </c>
      <c r="M88" s="26">
        <v>0</v>
      </c>
      <c r="N88" s="26">
        <v>1</v>
      </c>
      <c r="O88" s="26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1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3</v>
      </c>
      <c r="AE88" s="10">
        <v>0</v>
      </c>
      <c r="AF88" s="111">
        <v>0</v>
      </c>
      <c r="AG88" s="10">
        <v>0</v>
      </c>
    </row>
    <row r="89" spans="1:33" x14ac:dyDescent="0.2">
      <c r="A89" s="25">
        <v>88</v>
      </c>
      <c r="B89">
        <v>44.0561024</v>
      </c>
      <c r="C89">
        <v>-89.826298219999998</v>
      </c>
      <c r="D89" s="10">
        <v>12</v>
      </c>
      <c r="E89" s="10">
        <v>0</v>
      </c>
      <c r="F89" s="114">
        <v>1</v>
      </c>
      <c r="G89" s="25">
        <v>88</v>
      </c>
      <c r="H89" s="42">
        <v>1</v>
      </c>
      <c r="I89" s="26">
        <v>1</v>
      </c>
      <c r="J89" s="16">
        <v>0</v>
      </c>
      <c r="K89" s="16">
        <v>0</v>
      </c>
      <c r="L89" s="26">
        <v>0</v>
      </c>
      <c r="M89" s="26">
        <v>0</v>
      </c>
      <c r="N89" s="26">
        <v>0</v>
      </c>
      <c r="O89" s="26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1</v>
      </c>
      <c r="AE89" s="10">
        <v>0</v>
      </c>
      <c r="AF89" s="111">
        <v>0</v>
      </c>
      <c r="AG89" s="10">
        <v>0</v>
      </c>
    </row>
    <row r="90" spans="1:33" x14ac:dyDescent="0.2">
      <c r="A90" s="25">
        <v>89</v>
      </c>
      <c r="B90">
        <v>44.05570625</v>
      </c>
      <c r="C90">
        <v>-89.826299379999995</v>
      </c>
      <c r="D90" s="10">
        <v>12</v>
      </c>
      <c r="E90" s="10">
        <v>0</v>
      </c>
      <c r="F90" s="114">
        <v>1</v>
      </c>
      <c r="G90" s="25">
        <v>89</v>
      </c>
      <c r="H90" s="42">
        <v>1</v>
      </c>
      <c r="I90" s="26">
        <v>1</v>
      </c>
      <c r="J90" s="16">
        <v>0</v>
      </c>
      <c r="K90" s="16">
        <v>0</v>
      </c>
      <c r="L90" s="26">
        <v>0</v>
      </c>
      <c r="M90" s="26">
        <v>0</v>
      </c>
      <c r="N90" s="26">
        <v>1</v>
      </c>
      <c r="O90" s="26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11">
        <v>0</v>
      </c>
      <c r="AG90" s="10">
        <v>0</v>
      </c>
    </row>
    <row r="91" spans="1:33" x14ac:dyDescent="0.2">
      <c r="A91" s="25">
        <v>90</v>
      </c>
      <c r="B91">
        <v>44.0553101</v>
      </c>
      <c r="C91">
        <v>-89.826300540000005</v>
      </c>
      <c r="D91" s="10">
        <v>11</v>
      </c>
      <c r="E91" s="10">
        <v>0</v>
      </c>
      <c r="F91" s="114">
        <v>1</v>
      </c>
      <c r="G91" s="25">
        <v>90</v>
      </c>
      <c r="H91" s="42">
        <v>0</v>
      </c>
      <c r="I91" s="26">
        <v>0</v>
      </c>
      <c r="J91" s="16">
        <v>0</v>
      </c>
      <c r="K91" s="16">
        <v>0</v>
      </c>
      <c r="L91" s="26">
        <v>0</v>
      </c>
      <c r="M91" s="26">
        <v>0</v>
      </c>
      <c r="N91" s="26">
        <v>0</v>
      </c>
      <c r="O91" s="26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11">
        <v>0</v>
      </c>
      <c r="AG91" s="10">
        <v>0</v>
      </c>
    </row>
    <row r="92" spans="1:33" x14ac:dyDescent="0.2">
      <c r="A92" s="25">
        <v>91</v>
      </c>
      <c r="B92">
        <v>44.05491395</v>
      </c>
      <c r="C92">
        <v>-89.826301689999994</v>
      </c>
      <c r="D92" s="10">
        <v>13</v>
      </c>
      <c r="E92" s="10">
        <v>0</v>
      </c>
      <c r="F92" s="114">
        <v>1</v>
      </c>
      <c r="G92" s="25">
        <v>91</v>
      </c>
      <c r="H92" s="42">
        <v>1</v>
      </c>
      <c r="I92" s="26">
        <v>2</v>
      </c>
      <c r="J92" s="16">
        <v>0</v>
      </c>
      <c r="K92" s="16">
        <v>0</v>
      </c>
      <c r="L92" s="26">
        <v>0</v>
      </c>
      <c r="M92" s="26">
        <v>0</v>
      </c>
      <c r="N92" s="26">
        <v>2</v>
      </c>
      <c r="O92" s="26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11">
        <v>0</v>
      </c>
      <c r="AG92" s="10">
        <v>0</v>
      </c>
    </row>
    <row r="93" spans="1:33" x14ac:dyDescent="0.2">
      <c r="A93" s="25">
        <v>92</v>
      </c>
      <c r="B93">
        <v>44.054517799999999</v>
      </c>
      <c r="C93">
        <v>-89.826302850000005</v>
      </c>
      <c r="D93" s="10">
        <v>9</v>
      </c>
      <c r="E93" s="10">
        <v>0</v>
      </c>
      <c r="F93" s="114">
        <v>1</v>
      </c>
      <c r="G93" s="25">
        <v>92</v>
      </c>
      <c r="H93" s="42">
        <v>0</v>
      </c>
      <c r="I93" s="26">
        <v>0</v>
      </c>
      <c r="J93" s="16">
        <v>0</v>
      </c>
      <c r="K93" s="16">
        <v>0</v>
      </c>
      <c r="L93" s="26">
        <v>0</v>
      </c>
      <c r="M93" s="26">
        <v>0</v>
      </c>
      <c r="N93" s="26">
        <v>0</v>
      </c>
      <c r="O93" s="26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11">
        <v>0</v>
      </c>
      <c r="AG93" s="10">
        <v>0</v>
      </c>
    </row>
    <row r="94" spans="1:33" x14ac:dyDescent="0.2">
      <c r="A94" s="25">
        <v>93</v>
      </c>
      <c r="B94">
        <v>44.056893860000002</v>
      </c>
      <c r="C94">
        <v>-89.825746580000001</v>
      </c>
      <c r="D94" s="10">
        <v>1</v>
      </c>
      <c r="E94" s="10">
        <v>0</v>
      </c>
      <c r="F94" s="114">
        <v>1</v>
      </c>
      <c r="G94" s="25">
        <v>93</v>
      </c>
      <c r="H94" s="42">
        <v>4</v>
      </c>
      <c r="I94" s="26">
        <v>3</v>
      </c>
      <c r="J94" s="16">
        <v>2</v>
      </c>
      <c r="K94" s="16">
        <v>0</v>
      </c>
      <c r="L94" s="26">
        <v>0</v>
      </c>
      <c r="M94" s="26">
        <v>0</v>
      </c>
      <c r="N94" s="26">
        <v>0</v>
      </c>
      <c r="O94" s="26">
        <v>0</v>
      </c>
      <c r="P94" s="10">
        <v>1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1</v>
      </c>
      <c r="X94" s="10">
        <v>1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3</v>
      </c>
      <c r="AE94" s="10">
        <v>0</v>
      </c>
      <c r="AF94" s="111">
        <v>1</v>
      </c>
      <c r="AG94" s="10">
        <v>0</v>
      </c>
    </row>
    <row r="95" spans="1:33" x14ac:dyDescent="0.2">
      <c r="A95" s="25">
        <v>94</v>
      </c>
      <c r="B95">
        <v>44.056497710000002</v>
      </c>
      <c r="C95">
        <v>-89.825747739999997</v>
      </c>
      <c r="D95" s="10">
        <v>15</v>
      </c>
      <c r="E95" s="10">
        <v>0</v>
      </c>
      <c r="F95" s="114">
        <v>1</v>
      </c>
      <c r="G95" s="25">
        <v>94</v>
      </c>
      <c r="H95" s="42">
        <v>0</v>
      </c>
      <c r="I95" s="26">
        <v>0</v>
      </c>
      <c r="J95" s="16">
        <v>0</v>
      </c>
      <c r="K95" s="16">
        <v>0</v>
      </c>
      <c r="L95" s="26">
        <v>0</v>
      </c>
      <c r="M95" s="26">
        <v>0</v>
      </c>
      <c r="N95" s="26">
        <v>0</v>
      </c>
      <c r="O95" s="26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11">
        <v>0</v>
      </c>
      <c r="AG95" s="10">
        <v>0</v>
      </c>
    </row>
    <row r="96" spans="1:33" x14ac:dyDescent="0.2">
      <c r="A96" s="25">
        <v>95</v>
      </c>
      <c r="B96">
        <v>44.056101560000002</v>
      </c>
      <c r="C96">
        <v>-89.825748899999994</v>
      </c>
      <c r="D96" s="10">
        <v>12</v>
      </c>
      <c r="E96" s="10">
        <v>0</v>
      </c>
      <c r="F96" s="114">
        <v>1</v>
      </c>
      <c r="G96" s="25">
        <v>95</v>
      </c>
      <c r="H96" s="42">
        <v>0</v>
      </c>
      <c r="I96" s="26">
        <v>0</v>
      </c>
      <c r="J96" s="16">
        <v>0</v>
      </c>
      <c r="K96" s="16">
        <v>0</v>
      </c>
      <c r="L96" s="26">
        <v>0</v>
      </c>
      <c r="M96" s="26">
        <v>0</v>
      </c>
      <c r="N96" s="26">
        <v>0</v>
      </c>
      <c r="O96" s="26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11">
        <v>0</v>
      </c>
      <c r="AG96" s="10">
        <v>0</v>
      </c>
    </row>
    <row r="97" spans="1:33" x14ac:dyDescent="0.2">
      <c r="A97" s="25">
        <v>96</v>
      </c>
      <c r="B97">
        <v>44.055705410000002</v>
      </c>
      <c r="C97">
        <v>-89.825750060000004</v>
      </c>
      <c r="D97" s="10">
        <v>12</v>
      </c>
      <c r="E97" s="10">
        <v>0</v>
      </c>
      <c r="F97" s="114">
        <v>1</v>
      </c>
      <c r="G97" s="25">
        <v>96</v>
      </c>
      <c r="H97" s="42">
        <v>2</v>
      </c>
      <c r="I97" s="26">
        <v>1</v>
      </c>
      <c r="J97" s="16">
        <v>0</v>
      </c>
      <c r="K97" s="16">
        <v>0</v>
      </c>
      <c r="L97" s="26">
        <v>0</v>
      </c>
      <c r="M97" s="26">
        <v>0</v>
      </c>
      <c r="N97" s="26">
        <v>1</v>
      </c>
      <c r="O97" s="26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1</v>
      </c>
      <c r="AE97" s="10">
        <v>0</v>
      </c>
      <c r="AF97" s="111">
        <v>0</v>
      </c>
      <c r="AG97" s="10">
        <v>0</v>
      </c>
    </row>
    <row r="98" spans="1:33" x14ac:dyDescent="0.2">
      <c r="A98" s="25">
        <v>97</v>
      </c>
      <c r="B98">
        <v>44.055309260000001</v>
      </c>
      <c r="C98">
        <v>-89.825751220000001</v>
      </c>
      <c r="D98" s="10">
        <v>12</v>
      </c>
      <c r="E98" s="10">
        <v>0</v>
      </c>
      <c r="F98" s="114">
        <v>1</v>
      </c>
      <c r="G98" s="25">
        <v>97</v>
      </c>
      <c r="H98" s="42">
        <v>1</v>
      </c>
      <c r="I98" s="26">
        <v>1</v>
      </c>
      <c r="J98" s="16">
        <v>0</v>
      </c>
      <c r="K98" s="16">
        <v>0</v>
      </c>
      <c r="L98" s="26">
        <v>0</v>
      </c>
      <c r="M98" s="26">
        <v>0</v>
      </c>
      <c r="N98" s="26">
        <v>1</v>
      </c>
      <c r="O98" s="26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11">
        <v>0</v>
      </c>
      <c r="AG98" s="10">
        <v>0</v>
      </c>
    </row>
    <row r="99" spans="1:33" x14ac:dyDescent="0.2">
      <c r="A99" s="25">
        <v>98</v>
      </c>
      <c r="B99">
        <v>44.054913110000001</v>
      </c>
      <c r="C99">
        <v>-89.825752379999997</v>
      </c>
      <c r="D99" s="10">
        <v>11</v>
      </c>
      <c r="E99" s="10">
        <v>0</v>
      </c>
      <c r="F99" s="114">
        <v>1</v>
      </c>
      <c r="G99" s="25">
        <v>98</v>
      </c>
      <c r="H99" s="42">
        <v>0</v>
      </c>
      <c r="I99" s="26">
        <v>0</v>
      </c>
      <c r="J99" s="16">
        <v>0</v>
      </c>
      <c r="K99" s="16">
        <v>0</v>
      </c>
      <c r="L99" s="26">
        <v>0</v>
      </c>
      <c r="M99" s="26">
        <v>0</v>
      </c>
      <c r="N99" s="26">
        <v>0</v>
      </c>
      <c r="O99" s="26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11">
        <v>0</v>
      </c>
      <c r="AG99" s="10">
        <v>0</v>
      </c>
    </row>
    <row r="100" spans="1:33" x14ac:dyDescent="0.2">
      <c r="A100" s="25">
        <v>99</v>
      </c>
      <c r="B100">
        <v>44.054516960000001</v>
      </c>
      <c r="C100">
        <v>-89.825753550000002</v>
      </c>
      <c r="D100" s="10">
        <v>7</v>
      </c>
      <c r="E100" s="10">
        <v>0</v>
      </c>
      <c r="F100" s="114">
        <v>1</v>
      </c>
      <c r="G100" s="25">
        <v>99</v>
      </c>
      <c r="H100" s="42">
        <v>2</v>
      </c>
      <c r="I100" s="26">
        <v>2</v>
      </c>
      <c r="J100" s="16">
        <v>1</v>
      </c>
      <c r="K100" s="16">
        <v>0</v>
      </c>
      <c r="L100" s="26">
        <v>0</v>
      </c>
      <c r="M100" s="26">
        <v>0</v>
      </c>
      <c r="N100" s="26">
        <v>0</v>
      </c>
      <c r="O100" s="26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1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2</v>
      </c>
      <c r="AE100" s="10">
        <v>0</v>
      </c>
      <c r="AF100" s="111">
        <v>0</v>
      </c>
      <c r="AG100" s="10">
        <v>0</v>
      </c>
    </row>
    <row r="101" spans="1:33" x14ac:dyDescent="0.2">
      <c r="A101" s="25">
        <v>100</v>
      </c>
      <c r="B101">
        <v>44.054120820000001</v>
      </c>
      <c r="C101">
        <v>-89.825754709999998</v>
      </c>
      <c r="D101" s="10">
        <v>6</v>
      </c>
      <c r="E101" s="10">
        <v>0</v>
      </c>
      <c r="F101" s="114">
        <v>1</v>
      </c>
      <c r="G101" s="25">
        <v>100</v>
      </c>
      <c r="H101" s="42">
        <v>3</v>
      </c>
      <c r="I101" s="26">
        <v>2</v>
      </c>
      <c r="J101" s="16">
        <v>0</v>
      </c>
      <c r="K101" s="16">
        <v>0</v>
      </c>
      <c r="L101" s="26">
        <v>0</v>
      </c>
      <c r="M101" s="26">
        <v>0</v>
      </c>
      <c r="N101" s="26">
        <v>1</v>
      </c>
      <c r="O101" s="26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1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2</v>
      </c>
      <c r="AE101" s="10">
        <v>0</v>
      </c>
      <c r="AF101" s="111">
        <v>0</v>
      </c>
      <c r="AG101" s="10">
        <v>0</v>
      </c>
    </row>
    <row r="102" spans="1:33" x14ac:dyDescent="0.2">
      <c r="A102" s="25">
        <v>101</v>
      </c>
      <c r="B102">
        <v>44.057685319999997</v>
      </c>
      <c r="C102">
        <v>-89.825194920000001</v>
      </c>
      <c r="D102" s="10">
        <v>1</v>
      </c>
      <c r="E102" s="10">
        <v>0</v>
      </c>
      <c r="F102" s="114">
        <v>1</v>
      </c>
      <c r="G102" s="25">
        <v>101</v>
      </c>
      <c r="H102" s="42">
        <v>3</v>
      </c>
      <c r="I102" s="26">
        <v>3</v>
      </c>
      <c r="J102" s="16">
        <v>1</v>
      </c>
      <c r="K102" s="16">
        <v>0</v>
      </c>
      <c r="L102" s="26">
        <v>0</v>
      </c>
      <c r="M102" s="26">
        <v>0</v>
      </c>
      <c r="N102" s="26">
        <v>2</v>
      </c>
      <c r="O102" s="26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1</v>
      </c>
      <c r="AC102" s="10">
        <v>0</v>
      </c>
      <c r="AD102" s="10">
        <v>3</v>
      </c>
      <c r="AE102" s="10">
        <v>0</v>
      </c>
      <c r="AF102" s="111">
        <v>0</v>
      </c>
      <c r="AG102" s="10">
        <v>0</v>
      </c>
    </row>
    <row r="103" spans="1:33" x14ac:dyDescent="0.2">
      <c r="A103" s="25">
        <v>102</v>
      </c>
      <c r="B103">
        <v>44.057289169999997</v>
      </c>
      <c r="C103">
        <v>-89.825196079999998</v>
      </c>
      <c r="D103" s="10">
        <v>13</v>
      </c>
      <c r="E103" s="10">
        <v>0</v>
      </c>
      <c r="F103" s="114">
        <v>1</v>
      </c>
      <c r="G103" s="25">
        <v>102</v>
      </c>
      <c r="H103" s="42">
        <v>0</v>
      </c>
      <c r="I103" s="26">
        <v>0</v>
      </c>
      <c r="J103" s="16">
        <v>0</v>
      </c>
      <c r="K103" s="16">
        <v>0</v>
      </c>
      <c r="L103" s="26">
        <v>0</v>
      </c>
      <c r="M103" s="26">
        <v>0</v>
      </c>
      <c r="N103" s="26">
        <v>0</v>
      </c>
      <c r="O103" s="26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11">
        <v>0</v>
      </c>
      <c r="AG103" s="10">
        <v>0</v>
      </c>
    </row>
    <row r="104" spans="1:33" x14ac:dyDescent="0.2">
      <c r="A104" s="25">
        <v>103</v>
      </c>
      <c r="B104">
        <v>44.056893019999997</v>
      </c>
      <c r="C104">
        <v>-89.825197250000002</v>
      </c>
      <c r="D104" s="10">
        <v>12</v>
      </c>
      <c r="E104" s="10">
        <v>0</v>
      </c>
      <c r="F104" s="114">
        <v>1</v>
      </c>
      <c r="G104" s="25">
        <v>103</v>
      </c>
      <c r="H104" s="42">
        <v>0</v>
      </c>
      <c r="I104" s="26">
        <v>0</v>
      </c>
      <c r="J104" s="16">
        <v>0</v>
      </c>
      <c r="K104" s="16">
        <v>0</v>
      </c>
      <c r="L104" s="26">
        <v>0</v>
      </c>
      <c r="M104" s="26">
        <v>0</v>
      </c>
      <c r="N104" s="26">
        <v>0</v>
      </c>
      <c r="O104" s="26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11">
        <v>0</v>
      </c>
      <c r="AG104" s="10">
        <v>0</v>
      </c>
    </row>
    <row r="105" spans="1:33" x14ac:dyDescent="0.2">
      <c r="A105" s="25">
        <v>104</v>
      </c>
      <c r="B105">
        <v>44.056496869999997</v>
      </c>
      <c r="C105">
        <v>-89.825198409999999</v>
      </c>
      <c r="D105" s="10">
        <v>11</v>
      </c>
      <c r="E105" s="10">
        <v>0</v>
      </c>
      <c r="F105" s="114">
        <v>1</v>
      </c>
      <c r="G105" s="25">
        <v>104</v>
      </c>
      <c r="H105" s="42">
        <v>0</v>
      </c>
      <c r="I105" s="26">
        <v>0</v>
      </c>
      <c r="J105" s="16">
        <v>0</v>
      </c>
      <c r="K105" s="16">
        <v>0</v>
      </c>
      <c r="L105" s="26">
        <v>0</v>
      </c>
      <c r="M105" s="26">
        <v>0</v>
      </c>
      <c r="N105" s="26">
        <v>0</v>
      </c>
      <c r="O105" s="26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11">
        <v>0</v>
      </c>
      <c r="AG105" s="10">
        <v>0</v>
      </c>
    </row>
    <row r="106" spans="1:33" x14ac:dyDescent="0.2">
      <c r="A106" s="25">
        <v>105</v>
      </c>
      <c r="B106">
        <v>44.056100720000003</v>
      </c>
      <c r="C106">
        <v>-89.825199580000003</v>
      </c>
      <c r="D106" s="10">
        <v>13</v>
      </c>
      <c r="E106" s="10">
        <v>0</v>
      </c>
      <c r="F106" s="114">
        <v>1</v>
      </c>
      <c r="G106" s="25">
        <v>105</v>
      </c>
      <c r="H106" s="42">
        <v>0</v>
      </c>
      <c r="I106" s="26">
        <v>0</v>
      </c>
      <c r="J106" s="16">
        <v>0</v>
      </c>
      <c r="K106" s="16">
        <v>0</v>
      </c>
      <c r="L106" s="26">
        <v>0</v>
      </c>
      <c r="M106" s="26">
        <v>0</v>
      </c>
      <c r="N106" s="26">
        <v>0</v>
      </c>
      <c r="O106" s="26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11">
        <v>0</v>
      </c>
      <c r="AG106" s="10">
        <v>0</v>
      </c>
    </row>
    <row r="107" spans="1:33" x14ac:dyDescent="0.2">
      <c r="A107" s="25">
        <v>106</v>
      </c>
      <c r="B107">
        <v>44.055704570000003</v>
      </c>
      <c r="C107">
        <v>-89.82520074</v>
      </c>
      <c r="D107" s="10">
        <v>13</v>
      </c>
      <c r="E107" s="10">
        <v>0</v>
      </c>
      <c r="F107" s="114">
        <v>1</v>
      </c>
      <c r="G107" s="25">
        <v>106</v>
      </c>
      <c r="H107" s="42">
        <v>0</v>
      </c>
      <c r="I107" s="26">
        <v>0</v>
      </c>
      <c r="J107" s="16">
        <v>0</v>
      </c>
      <c r="K107" s="16">
        <v>0</v>
      </c>
      <c r="L107" s="26">
        <v>0</v>
      </c>
      <c r="M107" s="26">
        <v>0</v>
      </c>
      <c r="N107" s="26">
        <v>0</v>
      </c>
      <c r="O107" s="26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11">
        <v>0</v>
      </c>
      <c r="AG107" s="10">
        <v>0</v>
      </c>
    </row>
    <row r="108" spans="1:33" x14ac:dyDescent="0.2">
      <c r="A108" s="25">
        <v>107</v>
      </c>
      <c r="B108">
        <v>44.055308420000003</v>
      </c>
      <c r="C108">
        <v>-89.825201910000004</v>
      </c>
      <c r="D108" s="10">
        <v>11</v>
      </c>
      <c r="E108" s="10">
        <v>0</v>
      </c>
      <c r="F108" s="114">
        <v>1</v>
      </c>
      <c r="G108" s="25">
        <v>107</v>
      </c>
      <c r="H108" s="42">
        <v>0</v>
      </c>
      <c r="I108" s="26">
        <v>0</v>
      </c>
      <c r="J108" s="16">
        <v>0</v>
      </c>
      <c r="K108" s="16">
        <v>0</v>
      </c>
      <c r="L108" s="26">
        <v>0</v>
      </c>
      <c r="M108" s="26">
        <v>0</v>
      </c>
      <c r="N108" s="26">
        <v>0</v>
      </c>
      <c r="O108" s="26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11">
        <v>0</v>
      </c>
      <c r="AG108" s="10">
        <v>0</v>
      </c>
    </row>
    <row r="109" spans="1:33" x14ac:dyDescent="0.2">
      <c r="A109" s="25">
        <v>108</v>
      </c>
      <c r="B109">
        <v>44.054912270000003</v>
      </c>
      <c r="C109">
        <v>-89.825203070000001</v>
      </c>
      <c r="D109" s="10">
        <v>11</v>
      </c>
      <c r="E109" s="10">
        <v>0</v>
      </c>
      <c r="F109" s="114">
        <v>1</v>
      </c>
      <c r="G109" s="25">
        <v>108</v>
      </c>
      <c r="H109" s="42">
        <v>0</v>
      </c>
      <c r="I109" s="26">
        <v>0</v>
      </c>
      <c r="J109" s="16">
        <v>0</v>
      </c>
      <c r="K109" s="16">
        <v>0</v>
      </c>
      <c r="L109" s="26">
        <v>0</v>
      </c>
      <c r="M109" s="26">
        <v>0</v>
      </c>
      <c r="N109" s="26">
        <v>0</v>
      </c>
      <c r="O109" s="26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11">
        <v>0</v>
      </c>
      <c r="AG109" s="10">
        <v>0</v>
      </c>
    </row>
    <row r="110" spans="1:33" x14ac:dyDescent="0.2">
      <c r="A110" s="25">
        <v>109</v>
      </c>
      <c r="B110">
        <v>44.054516130000003</v>
      </c>
      <c r="C110">
        <v>-89.825204240000005</v>
      </c>
      <c r="D110" s="10">
        <v>11</v>
      </c>
      <c r="E110" s="10">
        <v>0</v>
      </c>
      <c r="F110" s="114">
        <v>1</v>
      </c>
      <c r="G110" s="25">
        <v>109</v>
      </c>
      <c r="H110" s="42">
        <v>1</v>
      </c>
      <c r="I110" s="26">
        <v>1</v>
      </c>
      <c r="J110" s="16">
        <v>0</v>
      </c>
      <c r="K110" s="16">
        <v>0</v>
      </c>
      <c r="L110" s="26">
        <v>0</v>
      </c>
      <c r="M110" s="26">
        <v>0</v>
      </c>
      <c r="N110" s="26">
        <v>1</v>
      </c>
      <c r="O110" s="26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11">
        <v>0</v>
      </c>
      <c r="AG110" s="10">
        <v>0</v>
      </c>
    </row>
    <row r="111" spans="1:33" x14ac:dyDescent="0.2">
      <c r="A111" s="25">
        <v>110</v>
      </c>
      <c r="B111">
        <v>44.054119980000003</v>
      </c>
      <c r="C111">
        <v>-89.825205400000002</v>
      </c>
      <c r="D111" s="10">
        <v>5</v>
      </c>
      <c r="E111" s="10">
        <v>0</v>
      </c>
      <c r="F111" s="114">
        <v>1</v>
      </c>
      <c r="G111" s="25">
        <v>110</v>
      </c>
      <c r="H111" s="42">
        <v>4</v>
      </c>
      <c r="I111" s="26">
        <v>3</v>
      </c>
      <c r="J111" s="16">
        <v>2</v>
      </c>
      <c r="K111" s="16">
        <v>0</v>
      </c>
      <c r="L111" s="26">
        <v>0</v>
      </c>
      <c r="M111" s="26">
        <v>0</v>
      </c>
      <c r="N111" s="26">
        <v>2</v>
      </c>
      <c r="O111" s="26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1</v>
      </c>
      <c r="X111" s="10">
        <v>1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2</v>
      </c>
      <c r="AE111" s="10">
        <v>0</v>
      </c>
      <c r="AF111" s="111">
        <v>2</v>
      </c>
      <c r="AG111" s="10">
        <v>0</v>
      </c>
    </row>
    <row r="112" spans="1:33" x14ac:dyDescent="0.2">
      <c r="A112" s="25">
        <v>111</v>
      </c>
      <c r="B112">
        <v>44.058476769999999</v>
      </c>
      <c r="C112">
        <v>-89.82464324</v>
      </c>
      <c r="D112" s="10">
        <v>8</v>
      </c>
      <c r="E112" s="10">
        <v>0</v>
      </c>
      <c r="F112" s="114">
        <v>1</v>
      </c>
      <c r="G112" s="25">
        <v>111</v>
      </c>
      <c r="H112" s="42">
        <v>2</v>
      </c>
      <c r="I112" s="26">
        <v>2</v>
      </c>
      <c r="J112" s="16">
        <v>0</v>
      </c>
      <c r="K112" s="16">
        <v>0</v>
      </c>
      <c r="L112" s="26">
        <v>0</v>
      </c>
      <c r="M112" s="26">
        <v>0</v>
      </c>
      <c r="N112" s="26">
        <v>1</v>
      </c>
      <c r="O112" s="26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2</v>
      </c>
      <c r="AE112" s="10">
        <v>0</v>
      </c>
      <c r="AF112" s="111">
        <v>2</v>
      </c>
      <c r="AG112" s="10">
        <v>0</v>
      </c>
    </row>
    <row r="113" spans="1:33" x14ac:dyDescent="0.2">
      <c r="A113" s="25">
        <v>112</v>
      </c>
      <c r="B113">
        <v>44.058080619999998</v>
      </c>
      <c r="C113">
        <v>-89.824644410000005</v>
      </c>
      <c r="D113" s="10">
        <v>13</v>
      </c>
      <c r="E113" s="10">
        <v>0</v>
      </c>
      <c r="F113" s="114">
        <v>1</v>
      </c>
      <c r="G113" s="25">
        <v>112</v>
      </c>
      <c r="H113" s="42">
        <v>2</v>
      </c>
      <c r="I113" s="26">
        <v>1</v>
      </c>
      <c r="J113" s="16">
        <v>0</v>
      </c>
      <c r="K113" s="16">
        <v>0</v>
      </c>
      <c r="L113" s="26">
        <v>0</v>
      </c>
      <c r="M113" s="26">
        <v>0</v>
      </c>
      <c r="N113" s="26">
        <v>1</v>
      </c>
      <c r="O113" s="26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1</v>
      </c>
      <c r="AE113" s="10">
        <v>0</v>
      </c>
      <c r="AF113" s="111">
        <v>0</v>
      </c>
      <c r="AG113" s="10">
        <v>0</v>
      </c>
    </row>
    <row r="114" spans="1:33" x14ac:dyDescent="0.2">
      <c r="A114" s="25">
        <v>113</v>
      </c>
      <c r="B114">
        <v>44.057684469999998</v>
      </c>
      <c r="C114">
        <v>-89.824645579999995</v>
      </c>
      <c r="D114" s="10">
        <v>8</v>
      </c>
      <c r="E114" s="10">
        <v>0</v>
      </c>
      <c r="F114" s="114">
        <v>1</v>
      </c>
      <c r="G114" s="25">
        <v>113</v>
      </c>
      <c r="H114" s="42">
        <v>2</v>
      </c>
      <c r="I114" s="26">
        <v>3</v>
      </c>
      <c r="J114" s="16">
        <v>0</v>
      </c>
      <c r="K114" s="16">
        <v>0</v>
      </c>
      <c r="L114" s="26">
        <v>0</v>
      </c>
      <c r="M114" s="26">
        <v>0</v>
      </c>
      <c r="N114" s="26">
        <v>1</v>
      </c>
      <c r="O114" s="26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3</v>
      </c>
      <c r="AE114" s="10">
        <v>0</v>
      </c>
      <c r="AF114" s="111">
        <v>0</v>
      </c>
      <c r="AG114" s="10">
        <v>0</v>
      </c>
    </row>
    <row r="115" spans="1:33" x14ac:dyDescent="0.2">
      <c r="A115" s="25">
        <v>114</v>
      </c>
      <c r="B115">
        <v>44.057288319999998</v>
      </c>
      <c r="C115">
        <v>-89.824646749999999</v>
      </c>
      <c r="D115" s="10">
        <v>11</v>
      </c>
      <c r="E115" s="10">
        <v>0</v>
      </c>
      <c r="F115" s="114">
        <v>1</v>
      </c>
      <c r="G115" s="25">
        <v>114</v>
      </c>
      <c r="H115" s="42">
        <v>1</v>
      </c>
      <c r="I115" s="26">
        <v>1</v>
      </c>
      <c r="J115" s="16">
        <v>0</v>
      </c>
      <c r="K115" s="16">
        <v>0</v>
      </c>
      <c r="L115" s="26">
        <v>0</v>
      </c>
      <c r="M115" s="26">
        <v>0</v>
      </c>
      <c r="N115" s="26">
        <v>0</v>
      </c>
      <c r="O115" s="26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1</v>
      </c>
      <c r="AE115" s="10">
        <v>0</v>
      </c>
      <c r="AF115" s="111">
        <v>0</v>
      </c>
      <c r="AG115" s="10">
        <v>0</v>
      </c>
    </row>
    <row r="116" spans="1:33" x14ac:dyDescent="0.2">
      <c r="A116" s="25">
        <v>115</v>
      </c>
      <c r="B116">
        <v>44.056892179999998</v>
      </c>
      <c r="C116">
        <v>-89.824647920000004</v>
      </c>
      <c r="D116" s="10">
        <v>13</v>
      </c>
      <c r="E116" s="10">
        <v>0</v>
      </c>
      <c r="F116" s="114">
        <v>1</v>
      </c>
      <c r="G116" s="25">
        <v>115</v>
      </c>
      <c r="H116" s="42">
        <v>0</v>
      </c>
      <c r="I116" s="26">
        <v>0</v>
      </c>
      <c r="J116" s="16">
        <v>0</v>
      </c>
      <c r="K116" s="16">
        <v>0</v>
      </c>
      <c r="L116" s="26">
        <v>0</v>
      </c>
      <c r="M116" s="26">
        <v>0</v>
      </c>
      <c r="N116" s="26">
        <v>0</v>
      </c>
      <c r="O116" s="26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11">
        <v>0</v>
      </c>
      <c r="AG116" s="10">
        <v>0</v>
      </c>
    </row>
    <row r="117" spans="1:33" x14ac:dyDescent="0.2">
      <c r="A117" s="25">
        <v>116</v>
      </c>
      <c r="B117">
        <v>44.056496029999998</v>
      </c>
      <c r="C117">
        <v>-89.824649089999994</v>
      </c>
      <c r="D117" s="10">
        <v>12</v>
      </c>
      <c r="E117" s="10">
        <v>0</v>
      </c>
      <c r="F117" s="114">
        <v>1</v>
      </c>
      <c r="G117" s="25">
        <v>116</v>
      </c>
      <c r="H117" s="42">
        <v>0</v>
      </c>
      <c r="I117" s="26">
        <v>0</v>
      </c>
      <c r="J117" s="16">
        <v>0</v>
      </c>
      <c r="K117" s="16">
        <v>0</v>
      </c>
      <c r="L117" s="26">
        <v>0</v>
      </c>
      <c r="M117" s="26">
        <v>0</v>
      </c>
      <c r="N117" s="26">
        <v>0</v>
      </c>
      <c r="O117" s="26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11">
        <v>0</v>
      </c>
      <c r="AG117" s="10">
        <v>0</v>
      </c>
    </row>
    <row r="118" spans="1:33" x14ac:dyDescent="0.2">
      <c r="A118" s="25">
        <v>117</v>
      </c>
      <c r="B118">
        <v>44.056099879999998</v>
      </c>
      <c r="C118">
        <v>-89.824650259999999</v>
      </c>
      <c r="D118" s="10">
        <v>14</v>
      </c>
      <c r="E118" s="10">
        <v>0</v>
      </c>
      <c r="F118" s="114">
        <v>1</v>
      </c>
      <c r="G118" s="25">
        <v>117</v>
      </c>
      <c r="H118" s="42">
        <v>0</v>
      </c>
      <c r="I118" s="26">
        <v>0</v>
      </c>
      <c r="J118" s="16">
        <v>0</v>
      </c>
      <c r="K118" s="16">
        <v>0</v>
      </c>
      <c r="L118" s="26">
        <v>0</v>
      </c>
      <c r="M118" s="26">
        <v>0</v>
      </c>
      <c r="N118" s="26">
        <v>0</v>
      </c>
      <c r="O118" s="26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11">
        <v>0</v>
      </c>
      <c r="AG118" s="10">
        <v>0</v>
      </c>
    </row>
    <row r="119" spans="1:33" x14ac:dyDescent="0.2">
      <c r="A119" s="25">
        <v>118</v>
      </c>
      <c r="B119">
        <v>44.055703729999998</v>
      </c>
      <c r="C119">
        <v>-89.824651430000003</v>
      </c>
      <c r="D119" s="10">
        <v>10</v>
      </c>
      <c r="E119" s="10">
        <v>0</v>
      </c>
      <c r="F119" s="114">
        <v>1</v>
      </c>
      <c r="G119" s="25">
        <v>118</v>
      </c>
      <c r="H119" s="42">
        <v>0</v>
      </c>
      <c r="I119" s="26">
        <v>0</v>
      </c>
      <c r="J119" s="16">
        <v>0</v>
      </c>
      <c r="K119" s="16">
        <v>0</v>
      </c>
      <c r="L119" s="26">
        <v>0</v>
      </c>
      <c r="M119" s="26">
        <v>0</v>
      </c>
      <c r="N119" s="26">
        <v>0</v>
      </c>
      <c r="O119" s="26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11">
        <v>0</v>
      </c>
      <c r="AG119" s="10">
        <v>0</v>
      </c>
    </row>
    <row r="120" spans="1:33" x14ac:dyDescent="0.2">
      <c r="A120" s="25">
        <v>119</v>
      </c>
      <c r="B120">
        <v>44.055307579999997</v>
      </c>
      <c r="C120">
        <v>-89.824652589999999</v>
      </c>
      <c r="D120" s="10">
        <v>5</v>
      </c>
      <c r="E120" s="10">
        <v>0</v>
      </c>
      <c r="F120" s="114">
        <v>1</v>
      </c>
      <c r="G120" s="25">
        <v>119</v>
      </c>
      <c r="H120" s="42">
        <v>2</v>
      </c>
      <c r="I120" s="26">
        <v>2</v>
      </c>
      <c r="J120" s="16">
        <v>0</v>
      </c>
      <c r="K120" s="16">
        <v>0</v>
      </c>
      <c r="L120" s="26">
        <v>0</v>
      </c>
      <c r="M120" s="26">
        <v>0</v>
      </c>
      <c r="N120" s="26">
        <v>0</v>
      </c>
      <c r="O120" s="26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1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2</v>
      </c>
      <c r="AE120" s="10">
        <v>0</v>
      </c>
      <c r="AF120" s="111">
        <v>0</v>
      </c>
      <c r="AG120" s="10">
        <v>0</v>
      </c>
    </row>
    <row r="121" spans="1:33" x14ac:dyDescent="0.2">
      <c r="A121" s="25">
        <v>120</v>
      </c>
      <c r="B121">
        <v>44.054911429999997</v>
      </c>
      <c r="C121">
        <v>-89.824653760000004</v>
      </c>
      <c r="D121" s="10">
        <v>3</v>
      </c>
      <c r="E121" s="10">
        <v>0</v>
      </c>
      <c r="F121" s="114">
        <v>1</v>
      </c>
      <c r="G121" s="25">
        <v>120</v>
      </c>
      <c r="H121" s="42">
        <v>1</v>
      </c>
      <c r="I121" s="26">
        <v>2</v>
      </c>
      <c r="J121" s="16">
        <v>0</v>
      </c>
      <c r="K121" s="16">
        <v>0</v>
      </c>
      <c r="L121" s="26">
        <v>0</v>
      </c>
      <c r="M121" s="26">
        <v>0</v>
      </c>
      <c r="N121" s="26">
        <v>2</v>
      </c>
      <c r="O121" s="26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4</v>
      </c>
      <c r="AE121" s="10">
        <v>0</v>
      </c>
      <c r="AF121" s="111">
        <v>0</v>
      </c>
      <c r="AG121" s="10">
        <v>0</v>
      </c>
    </row>
    <row r="122" spans="1:33" x14ac:dyDescent="0.2">
      <c r="A122" s="25">
        <v>121</v>
      </c>
      <c r="B122">
        <v>44.054515279999997</v>
      </c>
      <c r="C122">
        <v>-89.824654929999994</v>
      </c>
      <c r="D122" s="10">
        <v>1</v>
      </c>
      <c r="E122" s="10">
        <v>0</v>
      </c>
      <c r="F122" s="114">
        <v>1</v>
      </c>
      <c r="G122" s="25">
        <v>121</v>
      </c>
      <c r="H122" s="42">
        <v>3</v>
      </c>
      <c r="I122" s="26">
        <v>3</v>
      </c>
      <c r="J122" s="16">
        <v>4</v>
      </c>
      <c r="K122" s="16">
        <v>0</v>
      </c>
      <c r="L122" s="26">
        <v>0</v>
      </c>
      <c r="M122" s="26">
        <v>0</v>
      </c>
      <c r="N122" s="26">
        <v>1</v>
      </c>
      <c r="O122" s="26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3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3</v>
      </c>
      <c r="AE122" s="10">
        <v>0</v>
      </c>
      <c r="AF122" s="111">
        <v>0</v>
      </c>
      <c r="AG122" s="10">
        <v>0</v>
      </c>
    </row>
    <row r="123" spans="1:33" x14ac:dyDescent="0.2">
      <c r="A123" s="25">
        <v>122</v>
      </c>
      <c r="B123">
        <v>44.05847593</v>
      </c>
      <c r="C123">
        <v>-89.824093899999994</v>
      </c>
      <c r="D123" s="10">
        <v>6</v>
      </c>
      <c r="E123" s="10">
        <v>0</v>
      </c>
      <c r="F123" s="114">
        <v>1</v>
      </c>
      <c r="G123" s="25">
        <v>122</v>
      </c>
      <c r="H123" s="42">
        <v>4</v>
      </c>
      <c r="I123" s="26">
        <v>3</v>
      </c>
      <c r="J123" s="16">
        <v>0</v>
      </c>
      <c r="K123" s="16">
        <v>0</v>
      </c>
      <c r="L123" s="26">
        <v>0</v>
      </c>
      <c r="M123" s="26">
        <v>0</v>
      </c>
      <c r="N123" s="26">
        <v>1</v>
      </c>
      <c r="O123" s="26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1</v>
      </c>
      <c r="W123" s="10">
        <v>1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3</v>
      </c>
      <c r="AE123" s="10">
        <v>0</v>
      </c>
      <c r="AF123" s="111">
        <v>0</v>
      </c>
      <c r="AG123" s="10">
        <v>0</v>
      </c>
    </row>
    <row r="124" spans="1:33" x14ac:dyDescent="0.2">
      <c r="A124" s="25">
        <v>123</v>
      </c>
      <c r="B124">
        <v>44.05807978</v>
      </c>
      <c r="C124">
        <v>-89.824095069999998</v>
      </c>
      <c r="D124" s="10">
        <v>10</v>
      </c>
      <c r="E124" s="10">
        <v>0</v>
      </c>
      <c r="F124" s="114">
        <v>1</v>
      </c>
      <c r="G124" s="25">
        <v>123</v>
      </c>
      <c r="H124" s="42">
        <v>2</v>
      </c>
      <c r="I124" s="26">
        <v>1</v>
      </c>
      <c r="J124" s="16">
        <v>0</v>
      </c>
      <c r="K124" s="16">
        <v>0</v>
      </c>
      <c r="L124" s="26">
        <v>0</v>
      </c>
      <c r="M124" s="26">
        <v>0</v>
      </c>
      <c r="N124" s="26">
        <v>1</v>
      </c>
      <c r="O124" s="26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1</v>
      </c>
      <c r="AE124" s="10">
        <v>0</v>
      </c>
      <c r="AF124" s="111">
        <v>0</v>
      </c>
      <c r="AG124" s="10">
        <v>0</v>
      </c>
    </row>
    <row r="125" spans="1:33" x14ac:dyDescent="0.2">
      <c r="A125" s="25">
        <v>124</v>
      </c>
      <c r="B125">
        <v>44.05768363</v>
      </c>
      <c r="C125">
        <v>-89.824096249999997</v>
      </c>
      <c r="D125" s="10">
        <v>13</v>
      </c>
      <c r="E125" s="10">
        <v>0</v>
      </c>
      <c r="F125" s="114">
        <v>1</v>
      </c>
      <c r="G125" s="25">
        <v>124</v>
      </c>
      <c r="H125" s="42">
        <v>0</v>
      </c>
      <c r="I125" s="26">
        <v>0</v>
      </c>
      <c r="J125" s="16">
        <v>0</v>
      </c>
      <c r="K125" s="16">
        <v>0</v>
      </c>
      <c r="L125" s="26">
        <v>0</v>
      </c>
      <c r="M125" s="26">
        <v>0</v>
      </c>
      <c r="N125" s="26">
        <v>0</v>
      </c>
      <c r="O125" s="26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11">
        <v>0</v>
      </c>
      <c r="AG125" s="10">
        <v>0</v>
      </c>
    </row>
    <row r="126" spans="1:33" x14ac:dyDescent="0.2">
      <c r="A126" s="25">
        <v>125</v>
      </c>
      <c r="B126">
        <v>44.057287479999999</v>
      </c>
      <c r="C126">
        <v>-89.824097420000001</v>
      </c>
      <c r="D126" s="10">
        <v>12</v>
      </c>
      <c r="E126" s="10">
        <v>0</v>
      </c>
      <c r="F126" s="114">
        <v>1</v>
      </c>
      <c r="G126" s="25">
        <v>125</v>
      </c>
      <c r="H126" s="42">
        <v>0</v>
      </c>
      <c r="I126" s="26">
        <v>0</v>
      </c>
      <c r="J126" s="16">
        <v>0</v>
      </c>
      <c r="K126" s="16">
        <v>0</v>
      </c>
      <c r="L126" s="26">
        <v>0</v>
      </c>
      <c r="M126" s="26">
        <v>0</v>
      </c>
      <c r="N126" s="26">
        <v>0</v>
      </c>
      <c r="O126" s="26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11">
        <v>0</v>
      </c>
      <c r="AG126" s="10">
        <v>0</v>
      </c>
    </row>
    <row r="127" spans="1:33" x14ac:dyDescent="0.2">
      <c r="A127" s="25">
        <v>126</v>
      </c>
      <c r="B127">
        <v>44.056891329999999</v>
      </c>
      <c r="C127">
        <v>-89.824098590000006</v>
      </c>
      <c r="D127" s="10">
        <v>13</v>
      </c>
      <c r="E127" s="10">
        <v>0</v>
      </c>
      <c r="F127" s="114">
        <v>1</v>
      </c>
      <c r="G127" s="25">
        <v>126</v>
      </c>
      <c r="H127" s="42">
        <v>0</v>
      </c>
      <c r="I127" s="26">
        <v>0</v>
      </c>
      <c r="J127" s="16">
        <v>0</v>
      </c>
      <c r="K127" s="16">
        <v>0</v>
      </c>
      <c r="L127" s="26">
        <v>0</v>
      </c>
      <c r="M127" s="26">
        <v>0</v>
      </c>
      <c r="N127" s="26">
        <v>0</v>
      </c>
      <c r="O127" s="26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11">
        <v>0</v>
      </c>
      <c r="AG127" s="10">
        <v>0</v>
      </c>
    </row>
    <row r="128" spans="1:33" x14ac:dyDescent="0.2">
      <c r="A128" s="25">
        <v>127</v>
      </c>
      <c r="B128">
        <v>44.056495179999999</v>
      </c>
      <c r="C128">
        <v>-89.824099759999996</v>
      </c>
      <c r="D128" s="10">
        <v>12</v>
      </c>
      <c r="E128" s="10">
        <v>0</v>
      </c>
      <c r="F128" s="114">
        <v>1</v>
      </c>
      <c r="G128" s="25">
        <v>127</v>
      </c>
      <c r="H128" s="42">
        <v>0</v>
      </c>
      <c r="I128" s="26">
        <v>0</v>
      </c>
      <c r="J128" s="16">
        <v>0</v>
      </c>
      <c r="K128" s="16">
        <v>0</v>
      </c>
      <c r="L128" s="26">
        <v>0</v>
      </c>
      <c r="M128" s="26">
        <v>0</v>
      </c>
      <c r="N128" s="26">
        <v>0</v>
      </c>
      <c r="O128" s="26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11">
        <v>0</v>
      </c>
      <c r="AG128" s="10">
        <v>0</v>
      </c>
    </row>
    <row r="129" spans="1:33" x14ac:dyDescent="0.2">
      <c r="A129" s="25">
        <v>128</v>
      </c>
      <c r="B129">
        <v>44.056099029999999</v>
      </c>
      <c r="C129">
        <v>-89.824100939999994</v>
      </c>
      <c r="D129" s="10">
        <v>9</v>
      </c>
      <c r="E129" s="10">
        <v>0</v>
      </c>
      <c r="F129" s="114">
        <v>1</v>
      </c>
      <c r="G129" s="25">
        <v>128</v>
      </c>
      <c r="H129" s="42">
        <v>0</v>
      </c>
      <c r="I129" s="26">
        <v>0</v>
      </c>
      <c r="J129" s="16">
        <v>0</v>
      </c>
      <c r="K129" s="16">
        <v>0</v>
      </c>
      <c r="L129" s="26">
        <v>0</v>
      </c>
      <c r="M129" s="26">
        <v>0</v>
      </c>
      <c r="N129" s="26">
        <v>0</v>
      </c>
      <c r="O129" s="26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11">
        <v>0</v>
      </c>
      <c r="AG129" s="10">
        <v>0</v>
      </c>
    </row>
    <row r="130" spans="1:33" x14ac:dyDescent="0.2">
      <c r="A130" s="25">
        <v>129</v>
      </c>
      <c r="B130">
        <v>44.055702889999999</v>
      </c>
      <c r="C130">
        <v>-89.824102109999998</v>
      </c>
      <c r="D130" s="10">
        <v>10</v>
      </c>
      <c r="E130" s="10">
        <v>0</v>
      </c>
      <c r="F130" s="114">
        <v>1</v>
      </c>
      <c r="G130" s="25">
        <v>129</v>
      </c>
      <c r="H130" s="42">
        <v>1</v>
      </c>
      <c r="I130" s="26">
        <v>1</v>
      </c>
      <c r="J130" s="16">
        <v>0</v>
      </c>
      <c r="K130" s="16">
        <v>0</v>
      </c>
      <c r="L130" s="26">
        <v>0</v>
      </c>
      <c r="M130" s="26">
        <v>0</v>
      </c>
      <c r="N130" s="26">
        <v>1</v>
      </c>
      <c r="O130" s="26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11">
        <v>0</v>
      </c>
      <c r="AG130" s="10">
        <v>0</v>
      </c>
    </row>
    <row r="131" spans="1:33" x14ac:dyDescent="0.2">
      <c r="A131" s="25">
        <v>130</v>
      </c>
      <c r="B131">
        <v>44.055306739999999</v>
      </c>
      <c r="C131">
        <v>-89.824103280000003</v>
      </c>
      <c r="D131" s="10">
        <v>11</v>
      </c>
      <c r="E131" s="10">
        <v>0</v>
      </c>
      <c r="F131" s="114">
        <v>1</v>
      </c>
      <c r="G131" s="25">
        <v>130</v>
      </c>
      <c r="H131" s="42">
        <v>1</v>
      </c>
      <c r="I131" s="26">
        <v>1</v>
      </c>
      <c r="J131" s="16">
        <v>0</v>
      </c>
      <c r="K131" s="16">
        <v>0</v>
      </c>
      <c r="L131" s="26">
        <v>0</v>
      </c>
      <c r="M131" s="26">
        <v>0</v>
      </c>
      <c r="N131" s="26">
        <v>1</v>
      </c>
      <c r="O131" s="26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11">
        <v>0</v>
      </c>
      <c r="AG131" s="10">
        <v>0</v>
      </c>
    </row>
    <row r="132" spans="1:33" x14ac:dyDescent="0.2">
      <c r="A132" s="25">
        <v>131</v>
      </c>
      <c r="B132">
        <v>44.054910589999999</v>
      </c>
      <c r="C132">
        <v>-89.824104449999993</v>
      </c>
      <c r="D132" s="10">
        <v>2</v>
      </c>
      <c r="E132" s="10">
        <v>0</v>
      </c>
      <c r="F132" s="114">
        <v>1</v>
      </c>
      <c r="G132" s="25">
        <v>131</v>
      </c>
      <c r="H132" s="42">
        <v>2</v>
      </c>
      <c r="I132" s="26">
        <v>2</v>
      </c>
      <c r="J132" s="16">
        <v>4</v>
      </c>
      <c r="K132" s="16">
        <v>0</v>
      </c>
      <c r="L132" s="26">
        <v>0</v>
      </c>
      <c r="M132" s="26">
        <v>0</v>
      </c>
      <c r="N132" s="26">
        <v>4</v>
      </c>
      <c r="O132" s="26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1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2</v>
      </c>
      <c r="AE132" s="10">
        <v>0</v>
      </c>
      <c r="AF132" s="111">
        <v>0</v>
      </c>
      <c r="AG132" s="10">
        <v>0</v>
      </c>
    </row>
    <row r="133" spans="1:33" x14ac:dyDescent="0.2">
      <c r="A133" s="25">
        <v>132</v>
      </c>
      <c r="B133">
        <v>44.058871230000001</v>
      </c>
      <c r="C133">
        <v>-89.823543380000004</v>
      </c>
      <c r="D133" s="10">
        <v>1</v>
      </c>
      <c r="E133" s="10">
        <v>0</v>
      </c>
      <c r="F133" s="114">
        <v>1</v>
      </c>
      <c r="G133" s="25">
        <v>132</v>
      </c>
      <c r="H133" s="42">
        <v>2</v>
      </c>
      <c r="I133" s="26">
        <v>2</v>
      </c>
      <c r="J133" s="16">
        <v>2</v>
      </c>
      <c r="K133" s="16">
        <v>0</v>
      </c>
      <c r="L133" s="26">
        <v>0</v>
      </c>
      <c r="M133" s="26">
        <v>0</v>
      </c>
      <c r="N133" s="26">
        <v>0</v>
      </c>
      <c r="O133" s="26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1</v>
      </c>
      <c r="AC133" s="10">
        <v>0</v>
      </c>
      <c r="AD133" s="10">
        <v>2</v>
      </c>
      <c r="AE133" s="10">
        <v>0</v>
      </c>
      <c r="AF133" s="111">
        <v>0</v>
      </c>
      <c r="AG133" s="10">
        <v>0</v>
      </c>
    </row>
    <row r="134" spans="1:33" x14ac:dyDescent="0.2">
      <c r="A134" s="25">
        <v>133</v>
      </c>
      <c r="B134">
        <v>44.058475080000001</v>
      </c>
      <c r="C134">
        <v>-89.823544560000002</v>
      </c>
      <c r="D134" s="10">
        <v>14</v>
      </c>
      <c r="E134" s="10">
        <v>0</v>
      </c>
      <c r="F134" s="114">
        <v>1</v>
      </c>
      <c r="G134" s="25">
        <v>133</v>
      </c>
      <c r="H134" s="42">
        <v>0</v>
      </c>
      <c r="I134" s="26">
        <v>0</v>
      </c>
      <c r="J134" s="16">
        <v>0</v>
      </c>
      <c r="K134" s="16">
        <v>0</v>
      </c>
      <c r="L134" s="26">
        <v>0</v>
      </c>
      <c r="M134" s="26">
        <v>0</v>
      </c>
      <c r="N134" s="26">
        <v>0</v>
      </c>
      <c r="O134" s="26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11">
        <v>0</v>
      </c>
      <c r="AG134" s="10">
        <v>0</v>
      </c>
    </row>
    <row r="135" spans="1:33" x14ac:dyDescent="0.2">
      <c r="A135" s="25">
        <v>134</v>
      </c>
      <c r="B135">
        <v>44.058078930000001</v>
      </c>
      <c r="C135">
        <v>-89.823545730000006</v>
      </c>
      <c r="D135" s="10">
        <v>10</v>
      </c>
      <c r="E135" s="10">
        <v>0</v>
      </c>
      <c r="F135" s="114">
        <v>1</v>
      </c>
      <c r="G135" s="25">
        <v>134</v>
      </c>
      <c r="H135" s="42">
        <v>2</v>
      </c>
      <c r="I135" s="26">
        <v>1</v>
      </c>
      <c r="J135" s="16">
        <v>0</v>
      </c>
      <c r="K135" s="16">
        <v>0</v>
      </c>
      <c r="L135" s="26">
        <v>0</v>
      </c>
      <c r="M135" s="26">
        <v>0</v>
      </c>
      <c r="N135" s="26">
        <v>1</v>
      </c>
      <c r="O135" s="26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1</v>
      </c>
      <c r="AE135" s="10">
        <v>0</v>
      </c>
      <c r="AF135" s="111">
        <v>0</v>
      </c>
      <c r="AG135" s="10">
        <v>0</v>
      </c>
    </row>
    <row r="136" spans="1:33" x14ac:dyDescent="0.2">
      <c r="A136" s="25">
        <v>135</v>
      </c>
      <c r="B136">
        <v>44.05768278</v>
      </c>
      <c r="C136">
        <v>-89.823546910000005</v>
      </c>
      <c r="D136" s="10">
        <v>10</v>
      </c>
      <c r="E136" s="10">
        <v>0</v>
      </c>
      <c r="F136" s="114">
        <v>1</v>
      </c>
      <c r="G136" s="25">
        <v>135</v>
      </c>
      <c r="H136" s="42">
        <v>1</v>
      </c>
      <c r="I136" s="26">
        <v>1</v>
      </c>
      <c r="J136" s="16">
        <v>0</v>
      </c>
      <c r="K136" s="16">
        <v>0</v>
      </c>
      <c r="L136" s="26">
        <v>0</v>
      </c>
      <c r="M136" s="26">
        <v>0</v>
      </c>
      <c r="N136" s="26">
        <v>1</v>
      </c>
      <c r="O136" s="26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11">
        <v>0</v>
      </c>
      <c r="AG136" s="10">
        <v>0</v>
      </c>
    </row>
    <row r="137" spans="1:33" x14ac:dyDescent="0.2">
      <c r="A137" s="25">
        <v>136</v>
      </c>
      <c r="B137">
        <v>44.05728663</v>
      </c>
      <c r="C137">
        <v>-89.823548090000003</v>
      </c>
      <c r="D137" s="10">
        <v>9</v>
      </c>
      <c r="E137" s="10">
        <v>0</v>
      </c>
      <c r="F137" s="114">
        <v>1</v>
      </c>
      <c r="G137" s="25">
        <v>136</v>
      </c>
      <c r="H137" s="42">
        <v>2</v>
      </c>
      <c r="I137" s="26">
        <v>1</v>
      </c>
      <c r="J137" s="16">
        <v>0</v>
      </c>
      <c r="K137" s="16">
        <v>0</v>
      </c>
      <c r="L137" s="26">
        <v>0</v>
      </c>
      <c r="M137" s="26">
        <v>0</v>
      </c>
      <c r="N137" s="26">
        <v>1</v>
      </c>
      <c r="O137" s="26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1</v>
      </c>
      <c r="AE137" s="10">
        <v>0</v>
      </c>
      <c r="AF137" s="111">
        <v>0</v>
      </c>
      <c r="AG137" s="10">
        <v>0</v>
      </c>
    </row>
    <row r="138" spans="1:33" x14ac:dyDescent="0.2">
      <c r="A138" s="25">
        <v>137</v>
      </c>
      <c r="B138">
        <v>44.05689048</v>
      </c>
      <c r="C138">
        <v>-89.823549259999993</v>
      </c>
      <c r="D138" s="10">
        <v>8</v>
      </c>
      <c r="E138" s="10">
        <v>0</v>
      </c>
      <c r="F138" s="114">
        <v>1</v>
      </c>
      <c r="G138" s="25">
        <v>137</v>
      </c>
      <c r="H138" s="42">
        <v>1</v>
      </c>
      <c r="I138" s="26">
        <v>2</v>
      </c>
      <c r="J138" s="16">
        <v>0</v>
      </c>
      <c r="K138" s="16">
        <v>0</v>
      </c>
      <c r="L138" s="26">
        <v>0</v>
      </c>
      <c r="M138" s="26">
        <v>0</v>
      </c>
      <c r="N138" s="26">
        <v>0</v>
      </c>
      <c r="O138" s="26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2</v>
      </c>
      <c r="AE138" s="10">
        <v>0</v>
      </c>
      <c r="AF138" s="111">
        <v>0</v>
      </c>
      <c r="AG138" s="10">
        <v>0</v>
      </c>
    </row>
    <row r="139" spans="1:33" x14ac:dyDescent="0.2">
      <c r="A139" s="25">
        <v>138</v>
      </c>
      <c r="B139">
        <v>44.05649434</v>
      </c>
      <c r="C139">
        <v>-89.823550440000005</v>
      </c>
      <c r="D139" s="10">
        <v>10</v>
      </c>
      <c r="E139" s="10">
        <v>0</v>
      </c>
      <c r="F139" s="114">
        <v>1</v>
      </c>
      <c r="G139" s="25">
        <v>138</v>
      </c>
      <c r="H139" s="42">
        <v>1</v>
      </c>
      <c r="I139" s="26">
        <v>1</v>
      </c>
      <c r="J139" s="16">
        <v>0</v>
      </c>
      <c r="K139" s="16">
        <v>0</v>
      </c>
      <c r="L139" s="26">
        <v>0</v>
      </c>
      <c r="M139" s="26">
        <v>0</v>
      </c>
      <c r="N139" s="26">
        <v>0</v>
      </c>
      <c r="O139" s="26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1</v>
      </c>
      <c r="AE139" s="10">
        <v>0</v>
      </c>
      <c r="AF139" s="111">
        <v>0</v>
      </c>
      <c r="AG139" s="10">
        <v>0</v>
      </c>
    </row>
    <row r="140" spans="1:33" x14ac:dyDescent="0.2">
      <c r="A140" s="25">
        <v>139</v>
      </c>
      <c r="B140">
        <v>44.05609819</v>
      </c>
      <c r="C140">
        <v>-89.823551620000003</v>
      </c>
      <c r="D140" s="10">
        <v>11</v>
      </c>
      <c r="E140" s="10">
        <v>0</v>
      </c>
      <c r="F140" s="114">
        <v>1</v>
      </c>
      <c r="G140" s="25">
        <v>139</v>
      </c>
      <c r="H140" s="42">
        <v>1</v>
      </c>
      <c r="I140" s="26">
        <v>1</v>
      </c>
      <c r="J140" s="16">
        <v>0</v>
      </c>
      <c r="K140" s="16">
        <v>0</v>
      </c>
      <c r="L140" s="26">
        <v>0</v>
      </c>
      <c r="M140" s="26">
        <v>0</v>
      </c>
      <c r="N140" s="26">
        <v>0</v>
      </c>
      <c r="O140" s="26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1</v>
      </c>
      <c r="AE140" s="10">
        <v>0</v>
      </c>
      <c r="AF140" s="111">
        <v>0</v>
      </c>
      <c r="AG140" s="10">
        <v>0</v>
      </c>
    </row>
    <row r="141" spans="1:33" x14ac:dyDescent="0.2">
      <c r="A141" s="25">
        <v>140</v>
      </c>
      <c r="B141">
        <v>44.05570204</v>
      </c>
      <c r="C141">
        <v>-89.823552789999994</v>
      </c>
      <c r="D141" s="10">
        <v>3</v>
      </c>
      <c r="E141" s="10">
        <v>0</v>
      </c>
      <c r="F141" s="114">
        <v>1</v>
      </c>
      <c r="G141" s="25">
        <v>140</v>
      </c>
      <c r="H141" s="42">
        <v>1</v>
      </c>
      <c r="I141" s="26">
        <v>2</v>
      </c>
      <c r="J141" s="16">
        <v>0</v>
      </c>
      <c r="K141" s="16">
        <v>0</v>
      </c>
      <c r="L141" s="26">
        <v>0</v>
      </c>
      <c r="M141" s="26">
        <v>0</v>
      </c>
      <c r="N141" s="26">
        <v>0</v>
      </c>
      <c r="O141" s="26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2</v>
      </c>
      <c r="AE141" s="10">
        <v>0</v>
      </c>
      <c r="AF141" s="111">
        <v>0</v>
      </c>
      <c r="AG141" s="10">
        <v>0</v>
      </c>
    </row>
    <row r="142" spans="1:33" x14ac:dyDescent="0.2">
      <c r="A142" s="25">
        <v>141</v>
      </c>
      <c r="B142">
        <v>44.05530589</v>
      </c>
      <c r="C142">
        <v>-89.823553970000006</v>
      </c>
      <c r="D142" s="10">
        <v>2</v>
      </c>
      <c r="E142" s="10">
        <v>0</v>
      </c>
      <c r="F142" s="114">
        <v>1</v>
      </c>
      <c r="G142" s="25">
        <v>141</v>
      </c>
      <c r="H142" s="42">
        <v>3</v>
      </c>
      <c r="I142" s="26">
        <v>2</v>
      </c>
      <c r="J142" s="16">
        <v>0</v>
      </c>
      <c r="K142" s="16">
        <v>0</v>
      </c>
      <c r="L142" s="26">
        <v>0</v>
      </c>
      <c r="M142" s="26">
        <v>0</v>
      </c>
      <c r="N142" s="26">
        <v>0</v>
      </c>
      <c r="O142" s="26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1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1</v>
      </c>
      <c r="AC142" s="10">
        <v>0</v>
      </c>
      <c r="AD142" s="10">
        <v>2</v>
      </c>
      <c r="AE142" s="10">
        <v>0</v>
      </c>
      <c r="AF142" s="111">
        <v>0</v>
      </c>
      <c r="AG142" s="10">
        <v>0</v>
      </c>
    </row>
    <row r="143" spans="1:33" x14ac:dyDescent="0.2">
      <c r="A143" s="25">
        <v>142</v>
      </c>
      <c r="B143">
        <v>44.054909739999999</v>
      </c>
      <c r="C143">
        <v>-89.823555139999996</v>
      </c>
      <c r="D143" s="10">
        <v>1</v>
      </c>
      <c r="E143" s="10">
        <v>0</v>
      </c>
      <c r="F143" s="114">
        <v>1</v>
      </c>
      <c r="G143" s="25">
        <v>142</v>
      </c>
      <c r="H143" s="42">
        <v>2</v>
      </c>
      <c r="I143" s="26">
        <v>3</v>
      </c>
      <c r="J143" s="16">
        <v>0</v>
      </c>
      <c r="K143" s="16">
        <v>0</v>
      </c>
      <c r="L143" s="26">
        <v>0</v>
      </c>
      <c r="M143" s="26">
        <v>0</v>
      </c>
      <c r="N143" s="26">
        <v>1</v>
      </c>
      <c r="O143" s="26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3</v>
      </c>
      <c r="AE143" s="10">
        <v>0</v>
      </c>
      <c r="AF143" s="111">
        <v>0</v>
      </c>
      <c r="AG143" s="10">
        <v>0</v>
      </c>
    </row>
    <row r="144" spans="1:33" x14ac:dyDescent="0.2">
      <c r="A144" s="25">
        <v>143</v>
      </c>
      <c r="B144">
        <v>44.058870380000002</v>
      </c>
      <c r="C144">
        <v>-89.822994030000004</v>
      </c>
      <c r="D144" s="10">
        <v>14</v>
      </c>
      <c r="E144" s="10">
        <v>0</v>
      </c>
      <c r="F144" s="114">
        <v>1</v>
      </c>
      <c r="G144" s="25">
        <v>143</v>
      </c>
      <c r="H144" s="42">
        <v>0</v>
      </c>
      <c r="I144" s="26">
        <v>0</v>
      </c>
      <c r="J144" s="16">
        <v>0</v>
      </c>
      <c r="K144" s="16">
        <v>0</v>
      </c>
      <c r="L144" s="26">
        <v>0</v>
      </c>
      <c r="M144" s="26">
        <v>0</v>
      </c>
      <c r="N144" s="26">
        <v>0</v>
      </c>
      <c r="O144" s="26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11">
        <v>0</v>
      </c>
      <c r="AG144" s="10">
        <v>0</v>
      </c>
    </row>
    <row r="145" spans="1:33" x14ac:dyDescent="0.2">
      <c r="A145" s="25">
        <v>144</v>
      </c>
      <c r="B145">
        <v>44.058474230000002</v>
      </c>
      <c r="C145">
        <v>-89.822995210000002</v>
      </c>
      <c r="D145" s="10">
        <v>9</v>
      </c>
      <c r="E145" s="10">
        <v>0</v>
      </c>
      <c r="F145" s="114">
        <v>1</v>
      </c>
      <c r="G145" s="25">
        <v>144</v>
      </c>
      <c r="H145" s="42">
        <v>0</v>
      </c>
      <c r="I145" s="26">
        <v>0</v>
      </c>
      <c r="J145" s="16">
        <v>0</v>
      </c>
      <c r="K145" s="16">
        <v>0</v>
      </c>
      <c r="L145" s="26">
        <v>0</v>
      </c>
      <c r="M145" s="26">
        <v>0</v>
      </c>
      <c r="N145" s="26">
        <v>0</v>
      </c>
      <c r="O145" s="26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11">
        <v>0</v>
      </c>
      <c r="AG145" s="10">
        <v>0</v>
      </c>
    </row>
    <row r="146" spans="1:33" x14ac:dyDescent="0.2">
      <c r="A146" s="25">
        <v>145</v>
      </c>
      <c r="B146">
        <v>44.058078080000001</v>
      </c>
      <c r="C146">
        <v>-89.82299639</v>
      </c>
      <c r="D146" s="10">
        <v>14</v>
      </c>
      <c r="E146" s="10">
        <v>0</v>
      </c>
      <c r="F146" s="114">
        <v>1</v>
      </c>
      <c r="G146" s="25">
        <v>145</v>
      </c>
      <c r="H146" s="42">
        <v>0</v>
      </c>
      <c r="I146" s="26">
        <v>0</v>
      </c>
      <c r="J146" s="16">
        <v>0</v>
      </c>
      <c r="K146" s="16">
        <v>0</v>
      </c>
      <c r="L146" s="26">
        <v>0</v>
      </c>
      <c r="M146" s="26">
        <v>0</v>
      </c>
      <c r="N146" s="26">
        <v>0</v>
      </c>
      <c r="O146" s="26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11">
        <v>0</v>
      </c>
      <c r="AG146" s="10">
        <v>0</v>
      </c>
    </row>
    <row r="147" spans="1:33" x14ac:dyDescent="0.2">
      <c r="A147" s="25">
        <v>146</v>
      </c>
      <c r="B147">
        <v>44.057681930000001</v>
      </c>
      <c r="C147">
        <v>-89.822997569999998</v>
      </c>
      <c r="D147" s="10">
        <v>11</v>
      </c>
      <c r="E147" s="10">
        <v>0</v>
      </c>
      <c r="F147" s="114">
        <v>1</v>
      </c>
      <c r="G147" s="25">
        <v>146</v>
      </c>
      <c r="H147" s="42">
        <v>2</v>
      </c>
      <c r="I147" s="26">
        <v>3</v>
      </c>
      <c r="J147" s="16">
        <v>1</v>
      </c>
      <c r="K147" s="16">
        <v>0</v>
      </c>
      <c r="L147" s="26">
        <v>0</v>
      </c>
      <c r="M147" s="26">
        <v>0</v>
      </c>
      <c r="N147" s="26">
        <v>1</v>
      </c>
      <c r="O147" s="26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3</v>
      </c>
      <c r="AE147" s="10">
        <v>0</v>
      </c>
      <c r="AF147" s="111">
        <v>0</v>
      </c>
      <c r="AG147" s="10">
        <v>0</v>
      </c>
    </row>
    <row r="148" spans="1:33" x14ac:dyDescent="0.2">
      <c r="A148" s="25">
        <v>147</v>
      </c>
      <c r="B148">
        <v>44.057285780000001</v>
      </c>
      <c r="C148">
        <v>-89.822998749999996</v>
      </c>
      <c r="D148" s="10">
        <v>6</v>
      </c>
      <c r="E148" s="10">
        <v>0</v>
      </c>
      <c r="F148" s="114">
        <v>1</v>
      </c>
      <c r="G148" s="25">
        <v>147</v>
      </c>
      <c r="H148" s="42">
        <v>1</v>
      </c>
      <c r="I148" s="26">
        <v>1</v>
      </c>
      <c r="J148" s="16">
        <v>0</v>
      </c>
      <c r="K148" s="16">
        <v>0</v>
      </c>
      <c r="L148" s="26">
        <v>0</v>
      </c>
      <c r="M148" s="26">
        <v>0</v>
      </c>
      <c r="N148" s="26">
        <v>1</v>
      </c>
      <c r="O148" s="26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11">
        <v>0</v>
      </c>
      <c r="AG148" s="10">
        <v>0</v>
      </c>
    </row>
    <row r="149" spans="1:33" x14ac:dyDescent="0.2">
      <c r="A149" s="25">
        <v>148</v>
      </c>
      <c r="B149">
        <v>44.056889640000001</v>
      </c>
      <c r="C149">
        <v>-89.822999929999995</v>
      </c>
      <c r="D149" s="10">
        <v>9</v>
      </c>
      <c r="E149" s="10">
        <v>0</v>
      </c>
      <c r="F149" s="114">
        <v>1</v>
      </c>
      <c r="G149" s="25">
        <v>148</v>
      </c>
      <c r="H149" s="42">
        <v>2</v>
      </c>
      <c r="I149" s="26">
        <v>1</v>
      </c>
      <c r="J149" s="16">
        <v>0</v>
      </c>
      <c r="K149" s="16">
        <v>0</v>
      </c>
      <c r="L149" s="26">
        <v>0</v>
      </c>
      <c r="M149" s="26">
        <v>0</v>
      </c>
      <c r="N149" s="26">
        <v>1</v>
      </c>
      <c r="O149" s="26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1</v>
      </c>
      <c r="AE149" s="10">
        <v>0</v>
      </c>
      <c r="AF149" s="111">
        <v>0</v>
      </c>
      <c r="AG149" s="10">
        <v>0</v>
      </c>
    </row>
    <row r="150" spans="1:33" x14ac:dyDescent="0.2">
      <c r="A150" s="25">
        <v>149</v>
      </c>
      <c r="B150">
        <v>44.056493490000001</v>
      </c>
      <c r="C150">
        <v>-89.823001110000007</v>
      </c>
      <c r="D150" s="10">
        <v>10</v>
      </c>
      <c r="E150" s="10">
        <v>0</v>
      </c>
      <c r="F150" s="114">
        <v>1</v>
      </c>
      <c r="G150" s="25">
        <v>149</v>
      </c>
      <c r="H150" s="42">
        <v>0</v>
      </c>
      <c r="I150" s="26">
        <v>0</v>
      </c>
      <c r="J150" s="16">
        <v>0</v>
      </c>
      <c r="K150" s="16">
        <v>0</v>
      </c>
      <c r="L150" s="26">
        <v>0</v>
      </c>
      <c r="M150" s="26">
        <v>0</v>
      </c>
      <c r="N150" s="26">
        <v>0</v>
      </c>
      <c r="O150" s="26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11">
        <v>0</v>
      </c>
      <c r="AG150" s="10">
        <v>0</v>
      </c>
    </row>
    <row r="151" spans="1:33" x14ac:dyDescent="0.2">
      <c r="A151" s="25">
        <v>150</v>
      </c>
      <c r="B151">
        <v>44.056097340000001</v>
      </c>
      <c r="C151">
        <v>-89.823002290000005</v>
      </c>
      <c r="D151" s="10">
        <v>11</v>
      </c>
      <c r="E151" s="10">
        <v>0</v>
      </c>
      <c r="F151" s="114">
        <v>1</v>
      </c>
      <c r="G151" s="25">
        <v>150</v>
      </c>
      <c r="H151" s="42">
        <v>0</v>
      </c>
      <c r="I151" s="26">
        <v>0</v>
      </c>
      <c r="J151" s="16">
        <v>0</v>
      </c>
      <c r="K151" s="16">
        <v>0</v>
      </c>
      <c r="L151" s="26">
        <v>0</v>
      </c>
      <c r="M151" s="26">
        <v>0</v>
      </c>
      <c r="N151" s="26">
        <v>0</v>
      </c>
      <c r="O151" s="26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11">
        <v>0</v>
      </c>
      <c r="AG151" s="10">
        <v>0</v>
      </c>
    </row>
    <row r="152" spans="1:33" x14ac:dyDescent="0.2">
      <c r="A152" s="25">
        <v>151</v>
      </c>
      <c r="B152">
        <v>44.055701190000001</v>
      </c>
      <c r="C152">
        <v>-89.823003470000003</v>
      </c>
      <c r="D152" s="10">
        <v>2</v>
      </c>
      <c r="E152" s="10">
        <v>0</v>
      </c>
      <c r="F152" s="114">
        <v>1</v>
      </c>
      <c r="G152" s="25">
        <v>151</v>
      </c>
      <c r="H152" s="42">
        <v>2</v>
      </c>
      <c r="I152" s="26">
        <v>3</v>
      </c>
      <c r="J152" s="16">
        <v>0</v>
      </c>
      <c r="K152" s="16">
        <v>0</v>
      </c>
      <c r="L152" s="26">
        <v>0</v>
      </c>
      <c r="M152" s="26">
        <v>0</v>
      </c>
      <c r="N152" s="26">
        <v>0</v>
      </c>
      <c r="O152" s="26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1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4</v>
      </c>
      <c r="AC152" s="10">
        <v>0</v>
      </c>
      <c r="AD152" s="10">
        <v>3</v>
      </c>
      <c r="AE152" s="10">
        <v>0</v>
      </c>
      <c r="AF152" s="111">
        <v>0</v>
      </c>
      <c r="AG152" s="10">
        <v>0</v>
      </c>
    </row>
    <row r="153" spans="1:33" x14ac:dyDescent="0.2">
      <c r="A153" s="25">
        <v>152</v>
      </c>
      <c r="B153">
        <v>44.058869530000003</v>
      </c>
      <c r="C153">
        <v>-89.822444689999998</v>
      </c>
      <c r="D153" s="10">
        <v>1</v>
      </c>
      <c r="E153" s="10">
        <v>0</v>
      </c>
      <c r="F153" s="114">
        <v>1</v>
      </c>
      <c r="G153" s="25">
        <v>152</v>
      </c>
      <c r="H153" s="42">
        <v>3</v>
      </c>
      <c r="I153" s="26">
        <v>3</v>
      </c>
      <c r="J153" s="16">
        <v>1</v>
      </c>
      <c r="K153" s="16">
        <v>0</v>
      </c>
      <c r="L153" s="26">
        <v>0</v>
      </c>
      <c r="M153" s="26">
        <v>0</v>
      </c>
      <c r="N153" s="26">
        <v>0</v>
      </c>
      <c r="O153" s="26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1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1</v>
      </c>
      <c r="AC153" s="10">
        <v>0</v>
      </c>
      <c r="AD153" s="10">
        <v>3</v>
      </c>
      <c r="AE153" s="10">
        <v>0</v>
      </c>
      <c r="AF153" s="111">
        <v>0</v>
      </c>
      <c r="AG153" s="10">
        <v>0</v>
      </c>
    </row>
    <row r="154" spans="1:33" x14ac:dyDescent="0.2">
      <c r="A154" s="25">
        <v>153</v>
      </c>
      <c r="B154">
        <v>44.058473380000002</v>
      </c>
      <c r="C154">
        <v>-89.822445869999996</v>
      </c>
      <c r="D154" s="10">
        <v>11</v>
      </c>
      <c r="E154" s="10">
        <v>0</v>
      </c>
      <c r="F154" s="114">
        <v>1</v>
      </c>
      <c r="G154" s="25">
        <v>153</v>
      </c>
      <c r="H154" s="42">
        <v>2</v>
      </c>
      <c r="I154" s="26">
        <v>2</v>
      </c>
      <c r="J154" s="16">
        <v>0</v>
      </c>
      <c r="K154" s="16">
        <v>0</v>
      </c>
      <c r="L154" s="26">
        <v>0</v>
      </c>
      <c r="M154" s="26">
        <v>0</v>
      </c>
      <c r="N154" s="26">
        <v>2</v>
      </c>
      <c r="O154" s="26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1</v>
      </c>
      <c r="AE154" s="10">
        <v>0</v>
      </c>
      <c r="AF154" s="111">
        <v>0</v>
      </c>
      <c r="AG154" s="10">
        <v>0</v>
      </c>
    </row>
    <row r="155" spans="1:33" x14ac:dyDescent="0.2">
      <c r="A155" s="25">
        <v>154</v>
      </c>
      <c r="B155">
        <v>44.058077230000002</v>
      </c>
      <c r="C155">
        <v>-89.822447060000002</v>
      </c>
      <c r="D155" s="10">
        <v>11</v>
      </c>
      <c r="E155" s="10">
        <v>0</v>
      </c>
      <c r="F155" s="114">
        <v>1</v>
      </c>
      <c r="G155" s="25">
        <v>154</v>
      </c>
      <c r="H155" s="42">
        <v>0</v>
      </c>
      <c r="I155" s="26">
        <v>0</v>
      </c>
      <c r="J155" s="16">
        <v>0</v>
      </c>
      <c r="K155" s="16">
        <v>0</v>
      </c>
      <c r="L155" s="26">
        <v>0</v>
      </c>
      <c r="M155" s="26">
        <v>0</v>
      </c>
      <c r="N155" s="26">
        <v>0</v>
      </c>
      <c r="O155" s="26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11">
        <v>0</v>
      </c>
      <c r="AG155" s="10">
        <v>0</v>
      </c>
    </row>
    <row r="156" spans="1:33" x14ac:dyDescent="0.2">
      <c r="A156" s="25">
        <v>155</v>
      </c>
      <c r="B156">
        <v>44.057681080000002</v>
      </c>
      <c r="C156">
        <v>-89.82244824</v>
      </c>
      <c r="D156" s="10">
        <v>9</v>
      </c>
      <c r="E156" s="10">
        <v>0</v>
      </c>
      <c r="F156" s="114">
        <v>1</v>
      </c>
      <c r="G156" s="25">
        <v>155</v>
      </c>
      <c r="H156" s="42">
        <v>2</v>
      </c>
      <c r="I156" s="26">
        <v>3</v>
      </c>
      <c r="J156" s="16">
        <v>0</v>
      </c>
      <c r="K156" s="16">
        <v>0</v>
      </c>
      <c r="L156" s="26">
        <v>0</v>
      </c>
      <c r="M156" s="26">
        <v>0</v>
      </c>
      <c r="N156" s="26">
        <v>3</v>
      </c>
      <c r="O156" s="26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1</v>
      </c>
      <c r="AE156" s="10">
        <v>0</v>
      </c>
      <c r="AF156" s="111">
        <v>0</v>
      </c>
      <c r="AG156" s="10">
        <v>0</v>
      </c>
    </row>
    <row r="157" spans="1:33" x14ac:dyDescent="0.2">
      <c r="A157" s="25">
        <v>156</v>
      </c>
      <c r="B157">
        <v>44.057284930000002</v>
      </c>
      <c r="C157">
        <v>-89.822449419999998</v>
      </c>
      <c r="D157" s="10">
        <v>9</v>
      </c>
      <c r="E157" s="10">
        <v>0</v>
      </c>
      <c r="F157" s="114">
        <v>1</v>
      </c>
      <c r="G157" s="25">
        <v>156</v>
      </c>
      <c r="H157" s="42">
        <v>1</v>
      </c>
      <c r="I157" s="26">
        <v>2</v>
      </c>
      <c r="J157" s="16">
        <v>0</v>
      </c>
      <c r="K157" s="16">
        <v>0</v>
      </c>
      <c r="L157" s="26">
        <v>0</v>
      </c>
      <c r="M157" s="26">
        <v>0</v>
      </c>
      <c r="N157" s="26">
        <v>0</v>
      </c>
      <c r="O157" s="26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2</v>
      </c>
      <c r="AE157" s="10">
        <v>0</v>
      </c>
      <c r="AF157" s="111">
        <v>0</v>
      </c>
      <c r="AG157" s="10">
        <v>0</v>
      </c>
    </row>
    <row r="158" spans="1:33" x14ac:dyDescent="0.2">
      <c r="A158" s="25">
        <v>157</v>
      </c>
      <c r="B158">
        <v>44.056888780000001</v>
      </c>
      <c r="C158">
        <v>-89.822450610000004</v>
      </c>
      <c r="D158" s="10">
        <v>7</v>
      </c>
      <c r="E158" s="10">
        <v>0</v>
      </c>
      <c r="F158" s="114">
        <v>1</v>
      </c>
      <c r="G158" s="25">
        <v>157</v>
      </c>
      <c r="H158" s="42">
        <v>2</v>
      </c>
      <c r="I158" s="26">
        <v>2</v>
      </c>
      <c r="J158" s="16">
        <v>0</v>
      </c>
      <c r="K158" s="16">
        <v>0</v>
      </c>
      <c r="L158" s="26">
        <v>0</v>
      </c>
      <c r="M158" s="26">
        <v>0</v>
      </c>
      <c r="N158" s="26">
        <v>0</v>
      </c>
      <c r="O158" s="26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1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2</v>
      </c>
      <c r="AE158" s="10">
        <v>0</v>
      </c>
      <c r="AF158" s="111">
        <v>1</v>
      </c>
      <c r="AG158" s="10">
        <v>0</v>
      </c>
    </row>
    <row r="159" spans="1:33" x14ac:dyDescent="0.2">
      <c r="A159" s="25">
        <v>158</v>
      </c>
      <c r="B159">
        <v>44.056492630000001</v>
      </c>
      <c r="C159">
        <v>-89.822451790000002</v>
      </c>
      <c r="D159" s="10">
        <v>9</v>
      </c>
      <c r="E159" s="10">
        <v>0</v>
      </c>
      <c r="F159" s="114">
        <v>1</v>
      </c>
      <c r="G159" s="25">
        <v>158</v>
      </c>
      <c r="H159" s="42">
        <v>3</v>
      </c>
      <c r="I159" s="26">
        <v>2</v>
      </c>
      <c r="J159" s="16">
        <v>0</v>
      </c>
      <c r="K159" s="16">
        <v>0</v>
      </c>
      <c r="L159" s="26">
        <v>0</v>
      </c>
      <c r="M159" s="26">
        <v>0</v>
      </c>
      <c r="N159" s="26">
        <v>1</v>
      </c>
      <c r="O159" s="26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</v>
      </c>
      <c r="AC159" s="10">
        <v>0</v>
      </c>
      <c r="AD159" s="10">
        <v>2</v>
      </c>
      <c r="AE159" s="10">
        <v>0</v>
      </c>
      <c r="AF159" s="111">
        <v>0</v>
      </c>
      <c r="AG159" s="10">
        <v>0</v>
      </c>
    </row>
    <row r="160" spans="1:33" x14ac:dyDescent="0.2">
      <c r="A160" s="25">
        <v>159</v>
      </c>
      <c r="B160">
        <v>44.056096490000002</v>
      </c>
      <c r="C160">
        <v>-89.822452970000001</v>
      </c>
      <c r="D160" s="10">
        <v>3</v>
      </c>
      <c r="E160" s="10">
        <v>0</v>
      </c>
      <c r="F160" s="114">
        <v>1</v>
      </c>
      <c r="G160" s="25">
        <v>159</v>
      </c>
      <c r="H160" s="42">
        <v>1</v>
      </c>
      <c r="I160" s="26">
        <v>2</v>
      </c>
      <c r="J160" s="16">
        <v>0</v>
      </c>
      <c r="K160" s="16">
        <v>0</v>
      </c>
      <c r="L160" s="26">
        <v>0</v>
      </c>
      <c r="M160" s="26">
        <v>0</v>
      </c>
      <c r="N160" s="26">
        <v>0</v>
      </c>
      <c r="O160" s="26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2</v>
      </c>
      <c r="AE160" s="10">
        <v>0</v>
      </c>
      <c r="AF160" s="111">
        <v>0</v>
      </c>
      <c r="AG160" s="10">
        <v>0</v>
      </c>
    </row>
    <row r="161" spans="1:33" x14ac:dyDescent="0.2">
      <c r="A161" s="25">
        <v>160</v>
      </c>
      <c r="B161">
        <v>44.055700340000001</v>
      </c>
      <c r="C161">
        <v>-89.822454160000007</v>
      </c>
      <c r="D161" s="10">
        <v>3</v>
      </c>
      <c r="E161" s="10">
        <v>0</v>
      </c>
      <c r="F161" s="114">
        <v>1</v>
      </c>
      <c r="G161" s="25">
        <v>160</v>
      </c>
      <c r="H161" s="42">
        <v>3</v>
      </c>
      <c r="I161" s="26">
        <v>2</v>
      </c>
      <c r="J161" s="16">
        <v>1</v>
      </c>
      <c r="K161" s="16">
        <v>0</v>
      </c>
      <c r="L161" s="26">
        <v>0</v>
      </c>
      <c r="M161" s="26">
        <v>0</v>
      </c>
      <c r="N161" s="26">
        <v>1</v>
      </c>
      <c r="O161" s="26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1</v>
      </c>
      <c r="AC161" s="10">
        <v>0</v>
      </c>
      <c r="AD161" s="10">
        <v>2</v>
      </c>
      <c r="AE161" s="10">
        <v>0</v>
      </c>
      <c r="AF161" s="111">
        <v>0</v>
      </c>
      <c r="AG161" s="10">
        <v>0</v>
      </c>
    </row>
    <row r="162" spans="1:33" x14ac:dyDescent="0.2">
      <c r="A162" s="25">
        <v>161</v>
      </c>
      <c r="B162">
        <v>44.058472520000002</v>
      </c>
      <c r="C162">
        <v>-89.821896530000004</v>
      </c>
      <c r="D162" s="10">
        <v>13</v>
      </c>
      <c r="E162" s="10">
        <v>0</v>
      </c>
      <c r="F162" s="114">
        <v>1</v>
      </c>
      <c r="G162" s="25">
        <v>161</v>
      </c>
      <c r="H162" s="42">
        <v>0</v>
      </c>
      <c r="I162" s="26">
        <v>0</v>
      </c>
      <c r="J162" s="16">
        <v>0</v>
      </c>
      <c r="K162" s="16">
        <v>0</v>
      </c>
      <c r="L162" s="26">
        <v>0</v>
      </c>
      <c r="M162" s="26">
        <v>0</v>
      </c>
      <c r="N162" s="26">
        <v>0</v>
      </c>
      <c r="O162" s="26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11">
        <v>0</v>
      </c>
      <c r="AG162" s="10">
        <v>0</v>
      </c>
    </row>
    <row r="163" spans="1:33" x14ac:dyDescent="0.2">
      <c r="A163" s="25">
        <v>162</v>
      </c>
      <c r="B163">
        <v>44.058076370000002</v>
      </c>
      <c r="C163">
        <v>-89.821897719999996</v>
      </c>
      <c r="D163" s="10">
        <v>11</v>
      </c>
      <c r="E163" s="10">
        <v>0</v>
      </c>
      <c r="F163" s="114">
        <v>1</v>
      </c>
      <c r="G163" s="25">
        <v>162</v>
      </c>
      <c r="H163" s="42">
        <v>1</v>
      </c>
      <c r="I163" s="26">
        <v>1</v>
      </c>
      <c r="J163" s="16">
        <v>0</v>
      </c>
      <c r="K163" s="16">
        <v>0</v>
      </c>
      <c r="L163" s="26">
        <v>0</v>
      </c>
      <c r="M163" s="26">
        <v>0</v>
      </c>
      <c r="N163" s="26">
        <v>0</v>
      </c>
      <c r="O163" s="26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1</v>
      </c>
      <c r="AE163" s="10">
        <v>0</v>
      </c>
      <c r="AF163" s="111">
        <v>0</v>
      </c>
      <c r="AG163" s="10">
        <v>0</v>
      </c>
    </row>
    <row r="164" spans="1:33" x14ac:dyDescent="0.2">
      <c r="A164" s="25">
        <v>163</v>
      </c>
      <c r="B164">
        <v>44.057680220000002</v>
      </c>
      <c r="C164">
        <v>-89.821898899999994</v>
      </c>
      <c r="D164" s="10">
        <v>10</v>
      </c>
      <c r="E164" s="10">
        <v>0</v>
      </c>
      <c r="F164" s="114">
        <v>1</v>
      </c>
      <c r="G164" s="25">
        <v>163</v>
      </c>
      <c r="H164" s="42">
        <v>2</v>
      </c>
      <c r="I164" s="26">
        <v>1</v>
      </c>
      <c r="J164" s="16">
        <v>1</v>
      </c>
      <c r="K164" s="16">
        <v>0</v>
      </c>
      <c r="L164" s="26">
        <v>0</v>
      </c>
      <c r="M164" s="26">
        <v>0</v>
      </c>
      <c r="N164" s="26">
        <v>1</v>
      </c>
      <c r="O164" s="26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1</v>
      </c>
      <c r="AE164" s="10">
        <v>0</v>
      </c>
      <c r="AF164" s="111">
        <v>0</v>
      </c>
      <c r="AG164" s="10">
        <v>0</v>
      </c>
    </row>
    <row r="165" spans="1:33" x14ac:dyDescent="0.2">
      <c r="A165" s="25">
        <v>164</v>
      </c>
      <c r="B165">
        <v>44.057284080000002</v>
      </c>
      <c r="C165">
        <v>-89.82190009</v>
      </c>
      <c r="D165" s="10">
        <v>8</v>
      </c>
      <c r="E165" s="10">
        <v>0</v>
      </c>
      <c r="F165" s="114">
        <v>1</v>
      </c>
      <c r="G165" s="25">
        <v>164</v>
      </c>
      <c r="H165" s="42">
        <v>3</v>
      </c>
      <c r="I165" s="26">
        <v>1</v>
      </c>
      <c r="J165" s="16">
        <v>0</v>
      </c>
      <c r="K165" s="16">
        <v>0</v>
      </c>
      <c r="L165" s="26">
        <v>0</v>
      </c>
      <c r="M165" s="26">
        <v>0</v>
      </c>
      <c r="N165" s="26">
        <v>1</v>
      </c>
      <c r="O165" s="26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1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1</v>
      </c>
      <c r="AE165" s="10">
        <v>0</v>
      </c>
      <c r="AF165" s="111">
        <v>0</v>
      </c>
      <c r="AG165" s="10">
        <v>0</v>
      </c>
    </row>
    <row r="166" spans="1:33" x14ac:dyDescent="0.2">
      <c r="A166" s="25">
        <v>165</v>
      </c>
      <c r="B166">
        <v>44.056887930000002</v>
      </c>
      <c r="C166">
        <v>-89.821901280000006</v>
      </c>
      <c r="D166" s="10">
        <v>7</v>
      </c>
      <c r="E166" s="10">
        <v>0</v>
      </c>
      <c r="F166" s="114">
        <v>1</v>
      </c>
      <c r="G166" s="25">
        <v>165</v>
      </c>
      <c r="H166" s="42">
        <v>1</v>
      </c>
      <c r="I166" s="26">
        <v>3</v>
      </c>
      <c r="J166" s="16">
        <v>0</v>
      </c>
      <c r="K166" s="16">
        <v>0</v>
      </c>
      <c r="L166" s="26">
        <v>0</v>
      </c>
      <c r="M166" s="26">
        <v>0</v>
      </c>
      <c r="N166" s="26">
        <v>0</v>
      </c>
      <c r="O166" s="26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3</v>
      </c>
      <c r="AE166" s="10">
        <v>0</v>
      </c>
      <c r="AF166" s="111">
        <v>0</v>
      </c>
      <c r="AG166" s="10">
        <v>0</v>
      </c>
    </row>
    <row r="167" spans="1:33" x14ac:dyDescent="0.2">
      <c r="A167" s="25">
        <v>166</v>
      </c>
      <c r="B167">
        <v>44.056491780000002</v>
      </c>
      <c r="C167">
        <v>-89.821902469999998</v>
      </c>
      <c r="D167" s="10">
        <v>3</v>
      </c>
      <c r="E167" s="10">
        <v>0</v>
      </c>
      <c r="F167" s="114">
        <v>1</v>
      </c>
      <c r="G167" s="25">
        <v>166</v>
      </c>
      <c r="H167" s="42">
        <v>1</v>
      </c>
      <c r="I167" s="26">
        <v>2</v>
      </c>
      <c r="J167" s="16">
        <v>0</v>
      </c>
      <c r="K167" s="16">
        <v>0</v>
      </c>
      <c r="L167" s="26">
        <v>0</v>
      </c>
      <c r="M167" s="26">
        <v>0</v>
      </c>
      <c r="N167" s="26">
        <v>0</v>
      </c>
      <c r="O167" s="26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2</v>
      </c>
      <c r="AE167" s="10">
        <v>0</v>
      </c>
      <c r="AF167" s="111">
        <v>0</v>
      </c>
      <c r="AG167" s="10">
        <v>0</v>
      </c>
    </row>
    <row r="168" spans="1:33" x14ac:dyDescent="0.2">
      <c r="A168" s="25">
        <v>167</v>
      </c>
      <c r="B168">
        <v>44.056095630000002</v>
      </c>
      <c r="C168">
        <v>-89.821903649999996</v>
      </c>
      <c r="D168" s="10">
        <v>4</v>
      </c>
      <c r="E168" s="10">
        <v>0</v>
      </c>
      <c r="F168" s="114">
        <v>1</v>
      </c>
      <c r="G168" s="25">
        <v>167</v>
      </c>
      <c r="H168" s="42">
        <v>1</v>
      </c>
      <c r="I168" s="26">
        <v>3</v>
      </c>
      <c r="J168" s="16">
        <v>0</v>
      </c>
      <c r="K168" s="16">
        <v>0</v>
      </c>
      <c r="L168" s="26">
        <v>0</v>
      </c>
      <c r="M168" s="26">
        <v>0</v>
      </c>
      <c r="N168" s="26">
        <v>0</v>
      </c>
      <c r="O168" s="26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3</v>
      </c>
      <c r="AE168" s="10">
        <v>0</v>
      </c>
      <c r="AF168" s="111">
        <v>0</v>
      </c>
      <c r="AG168" s="10">
        <v>0</v>
      </c>
    </row>
    <row r="169" spans="1:33" x14ac:dyDescent="0.2">
      <c r="A169" s="25">
        <v>168</v>
      </c>
      <c r="B169">
        <v>44.055699480000001</v>
      </c>
      <c r="C169">
        <v>-89.821904840000002</v>
      </c>
      <c r="D169" s="10">
        <v>2</v>
      </c>
      <c r="E169" s="10">
        <v>0</v>
      </c>
      <c r="F169" s="114">
        <v>1</v>
      </c>
      <c r="G169" s="25">
        <v>168</v>
      </c>
      <c r="H169" s="42">
        <v>3</v>
      </c>
      <c r="I169" s="26">
        <v>3</v>
      </c>
      <c r="J169" s="16">
        <v>1</v>
      </c>
      <c r="K169" s="16">
        <v>0</v>
      </c>
      <c r="L169" s="26">
        <v>0</v>
      </c>
      <c r="M169" s="26">
        <v>0</v>
      </c>
      <c r="N169" s="26">
        <v>1</v>
      </c>
      <c r="O169" s="26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2</v>
      </c>
      <c r="AC169" s="10">
        <v>0</v>
      </c>
      <c r="AD169" s="10">
        <v>3</v>
      </c>
      <c r="AE169" s="10">
        <v>0</v>
      </c>
      <c r="AF169" s="111">
        <v>0</v>
      </c>
      <c r="AG169" s="10">
        <v>0</v>
      </c>
    </row>
    <row r="170" spans="1:33" x14ac:dyDescent="0.2">
      <c r="A170" s="25">
        <v>169</v>
      </c>
      <c r="B170">
        <v>44.058867810000002</v>
      </c>
      <c r="C170">
        <v>-89.821345989999998</v>
      </c>
      <c r="D170" s="10">
        <v>2</v>
      </c>
      <c r="E170" s="10">
        <v>0</v>
      </c>
      <c r="F170" s="114">
        <v>1</v>
      </c>
      <c r="G170" s="25">
        <v>169</v>
      </c>
      <c r="H170" s="42">
        <v>3</v>
      </c>
      <c r="I170" s="26">
        <v>3</v>
      </c>
      <c r="J170" s="16">
        <v>3</v>
      </c>
      <c r="K170" s="16">
        <v>0</v>
      </c>
      <c r="L170" s="26">
        <v>0</v>
      </c>
      <c r="M170" s="26">
        <v>0</v>
      </c>
      <c r="N170" s="26">
        <v>1</v>
      </c>
      <c r="O170" s="26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1</v>
      </c>
      <c r="AC170" s="10">
        <v>0</v>
      </c>
      <c r="AD170" s="10">
        <v>1</v>
      </c>
      <c r="AE170" s="10">
        <v>0</v>
      </c>
      <c r="AF170" s="111">
        <v>0</v>
      </c>
      <c r="AG170" s="10">
        <v>0</v>
      </c>
    </row>
    <row r="171" spans="1:33" x14ac:dyDescent="0.2">
      <c r="A171" s="25">
        <v>170</v>
      </c>
      <c r="B171">
        <v>44.058471660000002</v>
      </c>
      <c r="C171">
        <v>-89.821347189999997</v>
      </c>
      <c r="D171" s="10">
        <v>9</v>
      </c>
      <c r="E171" s="10">
        <v>0</v>
      </c>
      <c r="F171" s="114">
        <v>1</v>
      </c>
      <c r="G171" s="25">
        <v>170</v>
      </c>
      <c r="H171" s="42">
        <v>2</v>
      </c>
      <c r="I171" s="26">
        <v>1</v>
      </c>
      <c r="J171" s="16">
        <v>0</v>
      </c>
      <c r="K171" s="16">
        <v>0</v>
      </c>
      <c r="L171" s="26">
        <v>0</v>
      </c>
      <c r="M171" s="26">
        <v>0</v>
      </c>
      <c r="N171" s="26">
        <v>1</v>
      </c>
      <c r="O171" s="26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1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11">
        <v>0</v>
      </c>
      <c r="AG171" s="10">
        <v>0</v>
      </c>
    </row>
    <row r="172" spans="1:33" x14ac:dyDescent="0.2">
      <c r="A172" s="25">
        <v>171</v>
      </c>
      <c r="B172">
        <v>44.058075520000003</v>
      </c>
      <c r="C172">
        <v>-89.821348380000003</v>
      </c>
      <c r="D172" s="10">
        <v>12</v>
      </c>
      <c r="E172" s="10">
        <v>0</v>
      </c>
      <c r="F172" s="114">
        <v>1</v>
      </c>
      <c r="G172" s="25">
        <v>171</v>
      </c>
      <c r="H172" s="42">
        <v>0</v>
      </c>
      <c r="I172" s="26">
        <v>0</v>
      </c>
      <c r="J172" s="16">
        <v>0</v>
      </c>
      <c r="K172" s="16">
        <v>0</v>
      </c>
      <c r="L172" s="26">
        <v>0</v>
      </c>
      <c r="M172" s="26">
        <v>0</v>
      </c>
      <c r="N172" s="26">
        <v>0</v>
      </c>
      <c r="O172" s="26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11">
        <v>0</v>
      </c>
      <c r="AG172" s="10">
        <v>0</v>
      </c>
    </row>
    <row r="173" spans="1:33" x14ac:dyDescent="0.2">
      <c r="A173" s="25">
        <v>172</v>
      </c>
      <c r="B173">
        <v>44.057679370000002</v>
      </c>
      <c r="C173">
        <v>-89.821349569999995</v>
      </c>
      <c r="D173" s="10">
        <v>12</v>
      </c>
      <c r="E173" s="10">
        <v>0</v>
      </c>
      <c r="F173" s="114">
        <v>1</v>
      </c>
      <c r="G173" s="25">
        <v>172</v>
      </c>
      <c r="H173" s="42">
        <v>2</v>
      </c>
      <c r="I173" s="26">
        <v>1</v>
      </c>
      <c r="J173" s="16">
        <v>0</v>
      </c>
      <c r="K173" s="16">
        <v>0</v>
      </c>
      <c r="L173" s="26">
        <v>0</v>
      </c>
      <c r="M173" s="26">
        <v>0</v>
      </c>
      <c r="N173" s="26">
        <v>1</v>
      </c>
      <c r="O173" s="26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1</v>
      </c>
      <c r="AE173" s="10">
        <v>0</v>
      </c>
      <c r="AF173" s="111">
        <v>0</v>
      </c>
      <c r="AG173" s="10">
        <v>0</v>
      </c>
    </row>
    <row r="174" spans="1:33" x14ac:dyDescent="0.2">
      <c r="A174" s="25">
        <v>173</v>
      </c>
      <c r="B174">
        <v>44.057283220000002</v>
      </c>
      <c r="C174">
        <v>-89.821350760000001</v>
      </c>
      <c r="D174" s="10">
        <v>7</v>
      </c>
      <c r="E174" s="10">
        <v>0</v>
      </c>
      <c r="F174" s="114">
        <v>1</v>
      </c>
      <c r="G174" s="25">
        <v>173</v>
      </c>
      <c r="H174" s="42">
        <v>0</v>
      </c>
      <c r="I174" s="26">
        <v>0</v>
      </c>
      <c r="J174" s="16">
        <v>0</v>
      </c>
      <c r="K174" s="16">
        <v>0</v>
      </c>
      <c r="L174" s="26">
        <v>0</v>
      </c>
      <c r="M174" s="26">
        <v>0</v>
      </c>
      <c r="N174" s="26">
        <v>0</v>
      </c>
      <c r="O174" s="26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11">
        <v>0</v>
      </c>
      <c r="AG174" s="10">
        <v>0</v>
      </c>
    </row>
    <row r="175" spans="1:33" x14ac:dyDescent="0.2">
      <c r="A175" s="25">
        <v>174</v>
      </c>
      <c r="B175">
        <v>44.056887070000002</v>
      </c>
      <c r="C175">
        <v>-89.821351949999993</v>
      </c>
      <c r="D175" s="10">
        <v>6</v>
      </c>
      <c r="E175" s="10">
        <v>0</v>
      </c>
      <c r="F175" s="114">
        <v>1</v>
      </c>
      <c r="G175" s="25">
        <v>174</v>
      </c>
      <c r="H175" s="42">
        <v>2</v>
      </c>
      <c r="I175" s="26">
        <v>1</v>
      </c>
      <c r="J175" s="16">
        <v>1</v>
      </c>
      <c r="K175" s="16">
        <v>0</v>
      </c>
      <c r="L175" s="26">
        <v>0</v>
      </c>
      <c r="M175" s="26">
        <v>0</v>
      </c>
      <c r="N175" s="26">
        <v>1</v>
      </c>
      <c r="O175" s="26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1</v>
      </c>
      <c r="AE175" s="10">
        <v>0</v>
      </c>
      <c r="AF175" s="111">
        <v>1</v>
      </c>
      <c r="AG175" s="10">
        <v>0</v>
      </c>
    </row>
    <row r="176" spans="1:33" x14ac:dyDescent="0.2">
      <c r="A176" s="25">
        <v>175</v>
      </c>
      <c r="B176">
        <v>44.056490920000002</v>
      </c>
      <c r="C176">
        <v>-89.821353139999999</v>
      </c>
      <c r="D176" s="10">
        <v>5</v>
      </c>
      <c r="E176" s="10">
        <v>0</v>
      </c>
      <c r="F176" s="114">
        <v>1</v>
      </c>
      <c r="G176" s="25">
        <v>175</v>
      </c>
      <c r="H176" s="42">
        <v>1</v>
      </c>
      <c r="I176" s="26">
        <v>2</v>
      </c>
      <c r="J176" s="16">
        <v>0</v>
      </c>
      <c r="K176" s="16">
        <v>0</v>
      </c>
      <c r="L176" s="26">
        <v>0</v>
      </c>
      <c r="M176" s="26">
        <v>0</v>
      </c>
      <c r="N176" s="26">
        <v>0</v>
      </c>
      <c r="O176" s="26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2</v>
      </c>
      <c r="AE176" s="10">
        <v>0</v>
      </c>
      <c r="AF176" s="111">
        <v>0</v>
      </c>
      <c r="AG176" s="10">
        <v>0</v>
      </c>
    </row>
    <row r="177" spans="1:33" x14ac:dyDescent="0.2">
      <c r="A177" s="25">
        <v>176</v>
      </c>
      <c r="B177">
        <v>44.058470800000002</v>
      </c>
      <c r="C177">
        <v>-89.820797839999997</v>
      </c>
      <c r="D177" s="10">
        <v>10</v>
      </c>
      <c r="E177" s="10">
        <v>0</v>
      </c>
      <c r="F177" s="114">
        <v>1</v>
      </c>
      <c r="G177" s="25">
        <v>176</v>
      </c>
      <c r="H177" s="42">
        <v>2</v>
      </c>
      <c r="I177" s="26">
        <v>2</v>
      </c>
      <c r="J177" s="16">
        <v>1</v>
      </c>
      <c r="K177" s="16">
        <v>0</v>
      </c>
      <c r="L177" s="26">
        <v>0</v>
      </c>
      <c r="M177" s="26">
        <v>0</v>
      </c>
      <c r="N177" s="26">
        <v>1</v>
      </c>
      <c r="O177" s="26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2</v>
      </c>
      <c r="AE177" s="10">
        <v>0</v>
      </c>
      <c r="AF177" s="111">
        <v>1</v>
      </c>
      <c r="AG177" s="10">
        <v>0</v>
      </c>
    </row>
    <row r="178" spans="1:33" x14ac:dyDescent="0.2">
      <c r="A178" s="25">
        <v>177</v>
      </c>
      <c r="B178">
        <v>44.058074660000003</v>
      </c>
      <c r="C178">
        <v>-89.820799039999997</v>
      </c>
      <c r="D178" s="10">
        <v>13</v>
      </c>
      <c r="E178" s="10">
        <v>0</v>
      </c>
      <c r="F178" s="114">
        <v>1</v>
      </c>
      <c r="G178" s="25">
        <v>177</v>
      </c>
      <c r="H178" s="42">
        <v>1</v>
      </c>
      <c r="I178" s="26">
        <v>1</v>
      </c>
      <c r="J178" s="16">
        <v>0</v>
      </c>
      <c r="K178" s="16">
        <v>0</v>
      </c>
      <c r="L178" s="26">
        <v>0</v>
      </c>
      <c r="M178" s="26">
        <v>0</v>
      </c>
      <c r="N178" s="26">
        <v>0</v>
      </c>
      <c r="O178" s="26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1</v>
      </c>
      <c r="AE178" s="10">
        <v>0</v>
      </c>
      <c r="AF178" s="111">
        <v>0</v>
      </c>
      <c r="AG178" s="10">
        <v>0</v>
      </c>
    </row>
    <row r="179" spans="1:33" x14ac:dyDescent="0.2">
      <c r="A179" s="25">
        <v>178</v>
      </c>
      <c r="B179">
        <v>44.057678510000002</v>
      </c>
      <c r="C179">
        <v>-89.820800230000003</v>
      </c>
      <c r="D179" s="10">
        <v>10</v>
      </c>
      <c r="E179" s="10">
        <v>0</v>
      </c>
      <c r="F179" s="114">
        <v>1</v>
      </c>
      <c r="G179" s="25">
        <v>178</v>
      </c>
      <c r="H179" s="42">
        <v>2</v>
      </c>
      <c r="I179" s="26">
        <v>2</v>
      </c>
      <c r="J179" s="16">
        <v>0</v>
      </c>
      <c r="K179" s="16">
        <v>0</v>
      </c>
      <c r="L179" s="26">
        <v>0</v>
      </c>
      <c r="M179" s="26">
        <v>0</v>
      </c>
      <c r="N179" s="26">
        <v>2</v>
      </c>
      <c r="O179" s="26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1</v>
      </c>
      <c r="AE179" s="10">
        <v>0</v>
      </c>
      <c r="AF179" s="111">
        <v>0</v>
      </c>
      <c r="AG179" s="10">
        <v>0</v>
      </c>
    </row>
    <row r="180" spans="1:33" x14ac:dyDescent="0.2">
      <c r="A180" s="25">
        <v>179</v>
      </c>
      <c r="B180">
        <v>44.057282360000002</v>
      </c>
      <c r="C180">
        <v>-89.820801430000003</v>
      </c>
      <c r="D180" s="10">
        <v>8</v>
      </c>
      <c r="E180" s="10">
        <v>0</v>
      </c>
      <c r="F180" s="114">
        <v>1</v>
      </c>
      <c r="G180" s="25">
        <v>179</v>
      </c>
      <c r="H180" s="42">
        <v>2</v>
      </c>
      <c r="I180" s="26">
        <v>3</v>
      </c>
      <c r="J180" s="16">
        <v>1</v>
      </c>
      <c r="K180" s="16">
        <v>0</v>
      </c>
      <c r="L180" s="26">
        <v>0</v>
      </c>
      <c r="M180" s="26">
        <v>0</v>
      </c>
      <c r="N180" s="26">
        <v>0</v>
      </c>
      <c r="O180" s="26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1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3</v>
      </c>
      <c r="AE180" s="10">
        <v>0</v>
      </c>
      <c r="AF180" s="111">
        <v>0</v>
      </c>
      <c r="AG180" s="10">
        <v>0</v>
      </c>
    </row>
    <row r="181" spans="1:33" x14ac:dyDescent="0.2">
      <c r="A181" s="25">
        <v>180</v>
      </c>
      <c r="B181">
        <v>44.056886210000002</v>
      </c>
      <c r="C181">
        <v>-89.820802619999995</v>
      </c>
      <c r="D181" s="10">
        <v>7</v>
      </c>
      <c r="E181" s="10">
        <v>0</v>
      </c>
      <c r="F181" s="114">
        <v>1</v>
      </c>
      <c r="G181" s="25">
        <v>180</v>
      </c>
      <c r="H181" s="42">
        <v>1</v>
      </c>
      <c r="I181" s="26">
        <v>2</v>
      </c>
      <c r="J181" s="16">
        <v>0</v>
      </c>
      <c r="K181" s="16">
        <v>0</v>
      </c>
      <c r="L181" s="26">
        <v>0</v>
      </c>
      <c r="M181" s="26">
        <v>0</v>
      </c>
      <c r="N181" s="26">
        <v>0</v>
      </c>
      <c r="O181" s="26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2</v>
      </c>
      <c r="AE181" s="10">
        <v>0</v>
      </c>
      <c r="AF181" s="111">
        <v>0</v>
      </c>
      <c r="AG181" s="10">
        <v>0</v>
      </c>
    </row>
    <row r="182" spans="1:33" x14ac:dyDescent="0.2">
      <c r="A182" s="25">
        <v>181</v>
      </c>
      <c r="B182">
        <v>44.056490060000002</v>
      </c>
      <c r="C182">
        <v>-89.820803819999995</v>
      </c>
      <c r="D182" s="10">
        <v>6</v>
      </c>
      <c r="E182" s="10">
        <v>0</v>
      </c>
      <c r="F182" s="114">
        <v>1</v>
      </c>
      <c r="G182" s="25">
        <v>181</v>
      </c>
      <c r="H182" s="42">
        <v>2</v>
      </c>
      <c r="I182" s="26">
        <v>2</v>
      </c>
      <c r="J182" s="16">
        <v>0</v>
      </c>
      <c r="K182" s="16">
        <v>0</v>
      </c>
      <c r="L182" s="26">
        <v>0</v>
      </c>
      <c r="M182" s="26">
        <v>0</v>
      </c>
      <c r="N182" s="26">
        <v>1</v>
      </c>
      <c r="O182" s="26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2</v>
      </c>
      <c r="AE182" s="10">
        <v>0</v>
      </c>
      <c r="AF182" s="111">
        <v>1</v>
      </c>
      <c r="AG182" s="10">
        <v>0</v>
      </c>
    </row>
    <row r="183" spans="1:33" x14ac:dyDescent="0.2">
      <c r="A183" s="25">
        <v>182</v>
      </c>
      <c r="B183">
        <v>44.058469940000002</v>
      </c>
      <c r="C183">
        <v>-89.820248500000005</v>
      </c>
      <c r="D183" s="10">
        <v>1</v>
      </c>
      <c r="E183" s="10">
        <v>0</v>
      </c>
      <c r="F183" s="114">
        <v>1</v>
      </c>
      <c r="G183" s="25">
        <v>182</v>
      </c>
      <c r="H183" s="42">
        <v>2</v>
      </c>
      <c r="I183" s="26">
        <v>2</v>
      </c>
      <c r="J183" s="16">
        <v>2</v>
      </c>
      <c r="K183" s="16">
        <v>0</v>
      </c>
      <c r="L183" s="26">
        <v>0</v>
      </c>
      <c r="M183" s="26">
        <v>0</v>
      </c>
      <c r="N183" s="26">
        <v>0</v>
      </c>
      <c r="O183" s="26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1</v>
      </c>
      <c r="AC183" s="10">
        <v>0</v>
      </c>
      <c r="AD183" s="10">
        <v>2</v>
      </c>
      <c r="AE183" s="10">
        <v>0</v>
      </c>
      <c r="AF183" s="111">
        <v>0</v>
      </c>
      <c r="AG183" s="10">
        <v>0</v>
      </c>
    </row>
    <row r="184" spans="1:33" x14ac:dyDescent="0.2">
      <c r="A184" s="25">
        <v>183</v>
      </c>
      <c r="B184">
        <v>44.058073790000002</v>
      </c>
      <c r="C184">
        <v>-89.820249700000005</v>
      </c>
      <c r="D184" s="10">
        <v>5</v>
      </c>
      <c r="E184" s="10">
        <v>0</v>
      </c>
      <c r="F184" s="114">
        <v>1</v>
      </c>
      <c r="G184" s="25">
        <v>183</v>
      </c>
      <c r="H184" s="42">
        <v>3</v>
      </c>
      <c r="I184" s="26">
        <v>2</v>
      </c>
      <c r="J184" s="16">
        <v>0</v>
      </c>
      <c r="K184" s="16">
        <v>0</v>
      </c>
      <c r="L184" s="26">
        <v>0</v>
      </c>
      <c r="M184" s="26">
        <v>0</v>
      </c>
      <c r="N184" s="26">
        <v>2</v>
      </c>
      <c r="O184" s="26">
        <v>0</v>
      </c>
      <c r="P184" s="10">
        <v>1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1</v>
      </c>
      <c r="AE184" s="10">
        <v>0</v>
      </c>
      <c r="AF184" s="111">
        <v>0</v>
      </c>
      <c r="AG184" s="10">
        <v>0</v>
      </c>
    </row>
    <row r="185" spans="1:33" x14ac:dyDescent="0.2">
      <c r="A185" s="25">
        <v>184</v>
      </c>
      <c r="B185">
        <v>44.057677640000001</v>
      </c>
      <c r="C185">
        <v>-89.820250900000005</v>
      </c>
      <c r="D185" s="10">
        <v>9</v>
      </c>
      <c r="E185" s="10">
        <v>0</v>
      </c>
      <c r="F185" s="114">
        <v>1</v>
      </c>
      <c r="G185" s="25">
        <v>184</v>
      </c>
      <c r="H185" s="42">
        <v>1</v>
      </c>
      <c r="I185" s="26">
        <v>2</v>
      </c>
      <c r="J185" s="16">
        <v>0</v>
      </c>
      <c r="K185" s="16">
        <v>0</v>
      </c>
      <c r="L185" s="26">
        <v>0</v>
      </c>
      <c r="M185" s="26">
        <v>0</v>
      </c>
      <c r="N185" s="26">
        <v>0</v>
      </c>
      <c r="O185" s="26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2</v>
      </c>
      <c r="AE185" s="10">
        <v>0</v>
      </c>
      <c r="AF185" s="111">
        <v>0</v>
      </c>
      <c r="AG185" s="10">
        <v>0</v>
      </c>
    </row>
    <row r="186" spans="1:33" x14ac:dyDescent="0.2">
      <c r="A186" s="25">
        <v>185</v>
      </c>
      <c r="B186">
        <v>44.057281500000002</v>
      </c>
      <c r="C186">
        <v>-89.820252100000005</v>
      </c>
      <c r="D186" s="10">
        <v>10</v>
      </c>
      <c r="E186" s="10">
        <v>0</v>
      </c>
      <c r="F186" s="114">
        <v>1</v>
      </c>
      <c r="G186" s="25">
        <v>185</v>
      </c>
      <c r="H186" s="42">
        <v>2</v>
      </c>
      <c r="I186" s="26">
        <v>1</v>
      </c>
      <c r="J186" s="16">
        <v>1</v>
      </c>
      <c r="K186" s="16">
        <v>0</v>
      </c>
      <c r="L186" s="26">
        <v>0</v>
      </c>
      <c r="M186" s="26">
        <v>0</v>
      </c>
      <c r="N186" s="26">
        <v>1</v>
      </c>
      <c r="O186" s="26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1</v>
      </c>
      <c r="AE186" s="10">
        <v>0</v>
      </c>
      <c r="AF186" s="111">
        <v>0</v>
      </c>
      <c r="AG186" s="10">
        <v>0</v>
      </c>
    </row>
    <row r="187" spans="1:33" x14ac:dyDescent="0.2">
      <c r="A187" s="25">
        <v>186</v>
      </c>
      <c r="B187">
        <v>44.056885350000002</v>
      </c>
      <c r="C187">
        <v>-89.820253289999997</v>
      </c>
      <c r="D187" s="10">
        <v>8</v>
      </c>
      <c r="E187" s="10">
        <v>0</v>
      </c>
      <c r="F187" s="114">
        <v>1</v>
      </c>
      <c r="G187" s="25">
        <v>186</v>
      </c>
      <c r="H187" s="42">
        <v>1</v>
      </c>
      <c r="I187" s="26">
        <v>1</v>
      </c>
      <c r="J187" s="16">
        <v>0</v>
      </c>
      <c r="K187" s="16">
        <v>0</v>
      </c>
      <c r="L187" s="26">
        <v>0</v>
      </c>
      <c r="M187" s="26">
        <v>0</v>
      </c>
      <c r="N187" s="26">
        <v>0</v>
      </c>
      <c r="O187" s="26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1</v>
      </c>
      <c r="AE187" s="10">
        <v>0</v>
      </c>
      <c r="AF187" s="111">
        <v>0</v>
      </c>
      <c r="AG187" s="10">
        <v>0</v>
      </c>
    </row>
    <row r="188" spans="1:33" x14ac:dyDescent="0.2">
      <c r="A188" s="25">
        <v>187</v>
      </c>
      <c r="B188">
        <v>44.056489200000001</v>
      </c>
      <c r="C188">
        <v>-89.820254489999996</v>
      </c>
      <c r="D188" s="10">
        <v>6</v>
      </c>
      <c r="E188" s="10">
        <v>0</v>
      </c>
      <c r="F188" s="114">
        <v>1</v>
      </c>
      <c r="G188" s="25">
        <v>187</v>
      </c>
      <c r="H188" s="42">
        <v>1</v>
      </c>
      <c r="I188" s="26">
        <v>1</v>
      </c>
      <c r="J188" s="16">
        <v>1</v>
      </c>
      <c r="K188" s="16">
        <v>0</v>
      </c>
      <c r="L188" s="26">
        <v>0</v>
      </c>
      <c r="M188" s="26">
        <v>0</v>
      </c>
      <c r="N188" s="26">
        <v>0</v>
      </c>
      <c r="O188" s="26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1</v>
      </c>
      <c r="AE188" s="10">
        <v>0</v>
      </c>
      <c r="AF188" s="111">
        <v>0</v>
      </c>
      <c r="AG188" s="10">
        <v>0</v>
      </c>
    </row>
    <row r="189" spans="1:33" x14ac:dyDescent="0.2">
      <c r="A189" s="25">
        <v>188</v>
      </c>
      <c r="B189">
        <v>44.056093050000001</v>
      </c>
      <c r="C189">
        <v>-89.820255689999996</v>
      </c>
      <c r="D189" s="10">
        <v>7</v>
      </c>
      <c r="E189" s="10">
        <v>0</v>
      </c>
      <c r="F189" s="114">
        <v>1</v>
      </c>
      <c r="G189" s="25">
        <v>188</v>
      </c>
      <c r="H189" s="42">
        <v>1</v>
      </c>
      <c r="I189" s="26">
        <v>3</v>
      </c>
      <c r="J189" s="16">
        <v>1</v>
      </c>
      <c r="K189" s="16">
        <v>0</v>
      </c>
      <c r="L189" s="26">
        <v>0</v>
      </c>
      <c r="M189" s="26">
        <v>0</v>
      </c>
      <c r="N189" s="26">
        <v>0</v>
      </c>
      <c r="O189" s="26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2</v>
      </c>
      <c r="AE189" s="10">
        <v>0</v>
      </c>
      <c r="AF189" s="111">
        <v>3</v>
      </c>
      <c r="AG189" s="10">
        <v>0</v>
      </c>
    </row>
    <row r="190" spans="1:33" x14ac:dyDescent="0.2">
      <c r="A190" s="25">
        <v>189</v>
      </c>
      <c r="B190">
        <v>44.058469080000002</v>
      </c>
      <c r="C190">
        <v>-89.819699159999999</v>
      </c>
      <c r="D190" s="10">
        <v>2</v>
      </c>
      <c r="E190" s="10">
        <v>0</v>
      </c>
      <c r="F190" s="114">
        <v>1</v>
      </c>
      <c r="G190" s="25">
        <v>189</v>
      </c>
      <c r="H190" s="42">
        <v>3</v>
      </c>
      <c r="I190" s="26">
        <v>3</v>
      </c>
      <c r="J190" s="16">
        <v>0</v>
      </c>
      <c r="K190" s="16">
        <v>0</v>
      </c>
      <c r="L190" s="26">
        <v>0</v>
      </c>
      <c r="M190" s="26">
        <v>0</v>
      </c>
      <c r="N190" s="26">
        <v>1</v>
      </c>
      <c r="O190" s="26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1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3</v>
      </c>
      <c r="AE190" s="10">
        <v>0</v>
      </c>
      <c r="AF190" s="111">
        <v>3</v>
      </c>
      <c r="AG190" s="10">
        <v>0</v>
      </c>
    </row>
    <row r="191" spans="1:33" x14ac:dyDescent="0.2">
      <c r="A191" s="25">
        <v>190</v>
      </c>
      <c r="B191">
        <v>44.058072930000002</v>
      </c>
      <c r="C191">
        <v>-89.819700359999999</v>
      </c>
      <c r="D191" s="10">
        <v>12</v>
      </c>
      <c r="E191" s="10">
        <v>0</v>
      </c>
      <c r="F191" s="114">
        <v>1</v>
      </c>
      <c r="G191" s="25">
        <v>190</v>
      </c>
      <c r="H191" s="42">
        <v>0</v>
      </c>
      <c r="I191" s="26">
        <v>0</v>
      </c>
      <c r="J191" s="16">
        <v>0</v>
      </c>
      <c r="K191" s="16">
        <v>0</v>
      </c>
      <c r="L191" s="26">
        <v>0</v>
      </c>
      <c r="M191" s="26">
        <v>0</v>
      </c>
      <c r="N191" s="26">
        <v>0</v>
      </c>
      <c r="O191" s="26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11">
        <v>0</v>
      </c>
      <c r="AG191" s="10">
        <v>0</v>
      </c>
    </row>
    <row r="192" spans="1:33" x14ac:dyDescent="0.2">
      <c r="A192" s="25">
        <v>191</v>
      </c>
      <c r="B192">
        <v>44.057676780000001</v>
      </c>
      <c r="C192">
        <v>-89.819701559999999</v>
      </c>
      <c r="D192" s="10">
        <v>5</v>
      </c>
      <c r="E192" s="10">
        <v>0</v>
      </c>
      <c r="F192" s="114">
        <v>1</v>
      </c>
      <c r="G192" s="25">
        <v>191</v>
      </c>
      <c r="H192" s="42">
        <v>2</v>
      </c>
      <c r="I192" s="26">
        <v>1</v>
      </c>
      <c r="J192" s="16">
        <v>0</v>
      </c>
      <c r="K192" s="16">
        <v>0</v>
      </c>
      <c r="L192" s="26">
        <v>0</v>
      </c>
      <c r="M192" s="26">
        <v>0</v>
      </c>
      <c r="N192" s="26">
        <v>1</v>
      </c>
      <c r="O192" s="26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1</v>
      </c>
      <c r="AE192" s="10">
        <v>0</v>
      </c>
      <c r="AF192" s="111">
        <v>0</v>
      </c>
      <c r="AG192" s="10">
        <v>0</v>
      </c>
    </row>
    <row r="193" spans="1:33" x14ac:dyDescent="0.2">
      <c r="A193" s="25">
        <v>192</v>
      </c>
      <c r="B193">
        <v>44.057280630000001</v>
      </c>
      <c r="C193">
        <v>-89.819702759999998</v>
      </c>
      <c r="D193" s="10">
        <v>12</v>
      </c>
      <c r="E193" s="10">
        <v>0</v>
      </c>
      <c r="F193" s="114">
        <v>1</v>
      </c>
      <c r="G193" s="25">
        <v>192</v>
      </c>
      <c r="H193" s="42">
        <v>2</v>
      </c>
      <c r="I193" s="26">
        <v>1</v>
      </c>
      <c r="J193" s="16">
        <v>0</v>
      </c>
      <c r="K193" s="16">
        <v>0</v>
      </c>
      <c r="L193" s="26">
        <v>0</v>
      </c>
      <c r="M193" s="26">
        <v>0</v>
      </c>
      <c r="N193" s="26">
        <v>1</v>
      </c>
      <c r="O193" s="26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1</v>
      </c>
      <c r="AE193" s="10">
        <v>0</v>
      </c>
      <c r="AF193" s="111">
        <v>0</v>
      </c>
      <c r="AG193" s="10">
        <v>0</v>
      </c>
    </row>
    <row r="194" spans="1:33" x14ac:dyDescent="0.2">
      <c r="A194" s="25">
        <v>193</v>
      </c>
      <c r="B194">
        <v>44.056884480000001</v>
      </c>
      <c r="C194">
        <v>-89.819703970000006</v>
      </c>
      <c r="D194" s="10">
        <v>8</v>
      </c>
      <c r="E194" s="10">
        <v>0</v>
      </c>
      <c r="F194" s="114">
        <v>1</v>
      </c>
      <c r="G194" s="25">
        <v>193</v>
      </c>
      <c r="H194" s="42">
        <v>1</v>
      </c>
      <c r="I194" s="26">
        <v>1</v>
      </c>
      <c r="J194" s="16">
        <v>0</v>
      </c>
      <c r="K194" s="16">
        <v>0</v>
      </c>
      <c r="L194" s="26">
        <v>0</v>
      </c>
      <c r="M194" s="26">
        <v>0</v>
      </c>
      <c r="N194" s="26">
        <v>0</v>
      </c>
      <c r="O194" s="26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1</v>
      </c>
      <c r="AE194" s="10">
        <v>0</v>
      </c>
      <c r="AF194" s="111">
        <v>0</v>
      </c>
      <c r="AG194" s="10">
        <v>0</v>
      </c>
    </row>
    <row r="195" spans="1:33" x14ac:dyDescent="0.2">
      <c r="A195" s="25">
        <v>194</v>
      </c>
      <c r="B195">
        <v>44.056488330000001</v>
      </c>
      <c r="C195">
        <v>-89.819705170000006</v>
      </c>
      <c r="D195" s="10">
        <v>4</v>
      </c>
      <c r="E195" s="10">
        <v>0</v>
      </c>
      <c r="F195" s="114">
        <v>1</v>
      </c>
      <c r="G195" s="25">
        <v>194</v>
      </c>
      <c r="H195" s="42">
        <v>1</v>
      </c>
      <c r="I195" s="26">
        <v>2</v>
      </c>
      <c r="J195" s="16">
        <v>0</v>
      </c>
      <c r="K195" s="16">
        <v>0</v>
      </c>
      <c r="L195" s="26">
        <v>0</v>
      </c>
      <c r="M195" s="26">
        <v>0</v>
      </c>
      <c r="N195" s="26">
        <v>0</v>
      </c>
      <c r="O195" s="26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2</v>
      </c>
      <c r="AE195" s="10">
        <v>0</v>
      </c>
      <c r="AF195" s="111">
        <v>0</v>
      </c>
      <c r="AG195" s="10">
        <v>0</v>
      </c>
    </row>
    <row r="196" spans="1:33" x14ac:dyDescent="0.2">
      <c r="A196" s="25">
        <v>195</v>
      </c>
      <c r="B196">
        <v>44.05609218</v>
      </c>
      <c r="C196">
        <v>-89.819706370000006</v>
      </c>
      <c r="D196" s="10">
        <v>2</v>
      </c>
      <c r="E196" s="10">
        <v>0</v>
      </c>
      <c r="F196" s="114">
        <v>1</v>
      </c>
      <c r="G196" s="25">
        <v>195</v>
      </c>
      <c r="H196" s="42">
        <v>2</v>
      </c>
      <c r="I196" s="26">
        <v>3</v>
      </c>
      <c r="J196" s="16">
        <v>4</v>
      </c>
      <c r="K196" s="16">
        <v>0</v>
      </c>
      <c r="L196" s="26">
        <v>0</v>
      </c>
      <c r="M196" s="26">
        <v>0</v>
      </c>
      <c r="N196" s="26">
        <v>1</v>
      </c>
      <c r="O196" s="26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3</v>
      </c>
      <c r="AE196" s="10">
        <v>0</v>
      </c>
      <c r="AF196" s="111">
        <v>2</v>
      </c>
      <c r="AG196" s="10">
        <v>0</v>
      </c>
    </row>
    <row r="197" spans="1:33" x14ac:dyDescent="0.2">
      <c r="A197" s="25">
        <v>196</v>
      </c>
      <c r="B197">
        <v>44.058468210000001</v>
      </c>
      <c r="C197">
        <v>-89.819149820000007</v>
      </c>
      <c r="D197" s="10">
        <v>10</v>
      </c>
      <c r="E197" s="10">
        <v>0</v>
      </c>
      <c r="F197" s="114">
        <v>1</v>
      </c>
      <c r="G197" s="25">
        <v>196</v>
      </c>
      <c r="H197" s="42">
        <v>1</v>
      </c>
      <c r="I197" s="26">
        <v>1</v>
      </c>
      <c r="J197" s="16">
        <v>0</v>
      </c>
      <c r="K197" s="16">
        <v>0</v>
      </c>
      <c r="L197" s="26">
        <v>0</v>
      </c>
      <c r="M197" s="26">
        <v>0</v>
      </c>
      <c r="N197" s="26">
        <v>1</v>
      </c>
      <c r="O197" s="26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4</v>
      </c>
      <c r="AE197" s="10">
        <v>0</v>
      </c>
      <c r="AF197" s="111">
        <v>1</v>
      </c>
      <c r="AG197" s="10">
        <v>0</v>
      </c>
    </row>
    <row r="198" spans="1:33" x14ac:dyDescent="0.2">
      <c r="A198" s="25">
        <v>197</v>
      </c>
      <c r="B198">
        <v>44.058072060000001</v>
      </c>
      <c r="C198">
        <v>-89.819151020000007</v>
      </c>
      <c r="D198" s="10">
        <v>10</v>
      </c>
      <c r="E198" s="10">
        <v>0</v>
      </c>
      <c r="F198" s="114">
        <v>1</v>
      </c>
      <c r="G198" s="25">
        <v>197</v>
      </c>
      <c r="H198" s="42">
        <v>2</v>
      </c>
      <c r="I198" s="26">
        <v>1</v>
      </c>
      <c r="J198" s="16">
        <v>1</v>
      </c>
      <c r="K198" s="16">
        <v>0</v>
      </c>
      <c r="L198" s="26">
        <v>0</v>
      </c>
      <c r="M198" s="26">
        <v>0</v>
      </c>
      <c r="N198" s="26">
        <v>1</v>
      </c>
      <c r="O198" s="26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1</v>
      </c>
      <c r="AE198" s="10">
        <v>0</v>
      </c>
      <c r="AF198" s="111">
        <v>1</v>
      </c>
      <c r="AG198" s="10">
        <v>0</v>
      </c>
    </row>
    <row r="199" spans="1:33" x14ac:dyDescent="0.2">
      <c r="A199" s="25">
        <v>198</v>
      </c>
      <c r="B199">
        <v>44.05767591</v>
      </c>
      <c r="C199">
        <v>-89.81915223</v>
      </c>
      <c r="D199" s="10">
        <v>10</v>
      </c>
      <c r="E199" s="10">
        <v>0</v>
      </c>
      <c r="F199" s="114">
        <v>1</v>
      </c>
      <c r="G199" s="25">
        <v>198</v>
      </c>
      <c r="H199" s="42">
        <v>1</v>
      </c>
      <c r="I199" s="26">
        <v>1</v>
      </c>
      <c r="J199" s="16">
        <v>0</v>
      </c>
      <c r="K199" s="16">
        <v>0</v>
      </c>
      <c r="L199" s="26">
        <v>0</v>
      </c>
      <c r="M199" s="26">
        <v>0</v>
      </c>
      <c r="N199" s="26">
        <v>0</v>
      </c>
      <c r="O199" s="26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1</v>
      </c>
      <c r="AE199" s="10">
        <v>0</v>
      </c>
      <c r="AF199" s="111">
        <v>0</v>
      </c>
      <c r="AG199" s="10">
        <v>0</v>
      </c>
    </row>
    <row r="200" spans="1:33" x14ac:dyDescent="0.2">
      <c r="A200" s="25">
        <v>199</v>
      </c>
      <c r="B200">
        <v>44.05727976</v>
      </c>
      <c r="C200">
        <v>-89.81915343</v>
      </c>
      <c r="D200" s="10">
        <v>2</v>
      </c>
      <c r="E200" s="10">
        <v>0</v>
      </c>
      <c r="F200" s="114">
        <v>1</v>
      </c>
      <c r="G200" s="25">
        <v>199</v>
      </c>
      <c r="H200" s="42">
        <v>1</v>
      </c>
      <c r="I200" s="26">
        <v>3</v>
      </c>
      <c r="J200" s="16">
        <v>4</v>
      </c>
      <c r="K200" s="16">
        <v>0</v>
      </c>
      <c r="L200" s="26">
        <v>0</v>
      </c>
      <c r="M200" s="26">
        <v>0</v>
      </c>
      <c r="N200" s="26">
        <v>0</v>
      </c>
      <c r="O200" s="26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3</v>
      </c>
      <c r="AE200" s="10">
        <v>0</v>
      </c>
      <c r="AF200" s="111">
        <v>0</v>
      </c>
      <c r="AG200" s="10">
        <v>0</v>
      </c>
    </row>
    <row r="201" spans="1:33" x14ac:dyDescent="0.2">
      <c r="A201" s="25">
        <v>200</v>
      </c>
      <c r="B201">
        <v>44.05846734</v>
      </c>
      <c r="C201">
        <v>-89.818600470000007</v>
      </c>
      <c r="D201" s="10">
        <v>9</v>
      </c>
      <c r="E201" s="10">
        <v>0</v>
      </c>
      <c r="F201" s="114">
        <v>1</v>
      </c>
      <c r="G201" s="25">
        <v>200</v>
      </c>
      <c r="H201" s="42">
        <v>1</v>
      </c>
      <c r="I201" s="26">
        <v>1</v>
      </c>
      <c r="J201" s="16">
        <v>0</v>
      </c>
      <c r="K201" s="16">
        <v>0</v>
      </c>
      <c r="L201" s="26">
        <v>0</v>
      </c>
      <c r="M201" s="26">
        <v>0</v>
      </c>
      <c r="N201" s="26">
        <v>1</v>
      </c>
      <c r="O201" s="26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11">
        <v>0</v>
      </c>
      <c r="AG201" s="10">
        <v>0</v>
      </c>
    </row>
    <row r="202" spans="1:33" x14ac:dyDescent="0.2">
      <c r="A202" s="25">
        <v>201</v>
      </c>
      <c r="B202">
        <v>44.05807119</v>
      </c>
      <c r="C202">
        <v>-89.81860168</v>
      </c>
      <c r="D202" s="10">
        <v>8</v>
      </c>
      <c r="E202" s="10">
        <v>0</v>
      </c>
      <c r="F202" s="114">
        <v>1</v>
      </c>
      <c r="G202" s="25">
        <v>201</v>
      </c>
      <c r="H202" s="42">
        <v>1</v>
      </c>
      <c r="I202" s="26">
        <v>1</v>
      </c>
      <c r="J202" s="16">
        <v>0</v>
      </c>
      <c r="K202" s="16">
        <v>0</v>
      </c>
      <c r="L202" s="26">
        <v>0</v>
      </c>
      <c r="M202" s="26">
        <v>0</v>
      </c>
      <c r="N202" s="26">
        <v>1</v>
      </c>
      <c r="O202" s="26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11">
        <v>0</v>
      </c>
      <c r="AG202" s="10">
        <v>0</v>
      </c>
    </row>
    <row r="203" spans="1:33" x14ac:dyDescent="0.2">
      <c r="A203" s="25">
        <v>202</v>
      </c>
      <c r="B203">
        <v>44.057675039999999</v>
      </c>
      <c r="C203">
        <v>-89.818602889999994</v>
      </c>
      <c r="D203" s="10">
        <v>12</v>
      </c>
      <c r="E203" s="10">
        <v>0</v>
      </c>
      <c r="F203" s="114">
        <v>1</v>
      </c>
      <c r="G203" s="25">
        <v>202</v>
      </c>
      <c r="H203" s="42">
        <v>0</v>
      </c>
      <c r="I203" s="26">
        <v>0</v>
      </c>
      <c r="J203" s="16">
        <v>0</v>
      </c>
      <c r="K203" s="16">
        <v>0</v>
      </c>
      <c r="L203" s="26">
        <v>0</v>
      </c>
      <c r="M203" s="26">
        <v>0</v>
      </c>
      <c r="N203" s="26">
        <v>0</v>
      </c>
      <c r="O203" s="26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11">
        <v>0</v>
      </c>
      <c r="AG203" s="10">
        <v>0</v>
      </c>
    </row>
    <row r="204" spans="1:33" x14ac:dyDescent="0.2">
      <c r="A204" s="25">
        <v>203</v>
      </c>
      <c r="B204">
        <v>44.057278889999999</v>
      </c>
      <c r="C204">
        <v>-89.818604100000002</v>
      </c>
      <c r="D204" s="10">
        <v>1</v>
      </c>
      <c r="E204" s="10">
        <v>0</v>
      </c>
      <c r="F204" s="114">
        <v>1</v>
      </c>
      <c r="G204" s="25">
        <v>203</v>
      </c>
      <c r="H204" s="42">
        <v>2</v>
      </c>
      <c r="I204" s="26">
        <v>2</v>
      </c>
      <c r="J204" s="16">
        <v>1</v>
      </c>
      <c r="K204" s="16">
        <v>0</v>
      </c>
      <c r="L204" s="26">
        <v>0</v>
      </c>
      <c r="M204" s="26">
        <v>0</v>
      </c>
      <c r="N204" s="26">
        <v>0</v>
      </c>
      <c r="O204" s="26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1</v>
      </c>
      <c r="AC204" s="10">
        <v>0</v>
      </c>
      <c r="AD204" s="10">
        <v>1</v>
      </c>
      <c r="AE204" s="10">
        <v>0</v>
      </c>
      <c r="AF204" s="111">
        <v>2</v>
      </c>
      <c r="AG204" s="10">
        <v>0</v>
      </c>
    </row>
    <row r="205" spans="1:33" x14ac:dyDescent="0.2">
      <c r="A205" s="25">
        <v>204</v>
      </c>
      <c r="B205">
        <v>44.058862609999998</v>
      </c>
      <c r="C205">
        <v>-89.818049920000007</v>
      </c>
      <c r="D205" s="10">
        <v>2</v>
      </c>
      <c r="E205" s="10">
        <v>0</v>
      </c>
      <c r="F205" s="114">
        <v>1</v>
      </c>
      <c r="G205" s="25">
        <v>204</v>
      </c>
      <c r="H205" s="42">
        <v>3</v>
      </c>
      <c r="I205" s="26">
        <v>3</v>
      </c>
      <c r="J205" s="16">
        <v>2</v>
      </c>
      <c r="K205" s="16">
        <v>0</v>
      </c>
      <c r="L205" s="26">
        <v>0</v>
      </c>
      <c r="M205" s="26">
        <v>0</v>
      </c>
      <c r="N205" s="26">
        <v>1</v>
      </c>
      <c r="O205" s="26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1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2</v>
      </c>
      <c r="AE205" s="10">
        <v>0</v>
      </c>
      <c r="AF205" s="111">
        <v>3</v>
      </c>
      <c r="AG205" s="10">
        <v>0</v>
      </c>
    </row>
    <row r="206" spans="1:33" x14ac:dyDescent="0.2">
      <c r="A206" s="25">
        <v>205</v>
      </c>
      <c r="B206">
        <v>44.058466459999998</v>
      </c>
      <c r="C206">
        <v>-89.818051130000001</v>
      </c>
      <c r="D206" s="10">
        <v>5</v>
      </c>
      <c r="E206" s="10">
        <v>0</v>
      </c>
      <c r="F206" s="114">
        <v>1</v>
      </c>
      <c r="G206" s="25">
        <v>205</v>
      </c>
      <c r="H206" s="42">
        <v>1</v>
      </c>
      <c r="I206" s="26">
        <v>3</v>
      </c>
      <c r="J206" s="16">
        <v>0</v>
      </c>
      <c r="K206" s="16">
        <v>0</v>
      </c>
      <c r="L206" s="26">
        <v>0</v>
      </c>
      <c r="M206" s="26">
        <v>0</v>
      </c>
      <c r="N206" s="26">
        <v>0</v>
      </c>
      <c r="O206" s="26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3</v>
      </c>
      <c r="AE206" s="10">
        <v>0</v>
      </c>
      <c r="AF206" s="111">
        <v>2</v>
      </c>
      <c r="AG206" s="10">
        <v>0</v>
      </c>
    </row>
    <row r="207" spans="1:33" x14ac:dyDescent="0.2">
      <c r="A207" s="25">
        <v>206</v>
      </c>
      <c r="B207">
        <v>44.058070309999998</v>
      </c>
      <c r="C207">
        <v>-89.818052339999994</v>
      </c>
      <c r="D207" s="10">
        <v>10</v>
      </c>
      <c r="E207" s="10">
        <v>0</v>
      </c>
      <c r="F207" s="114">
        <v>1</v>
      </c>
      <c r="G207" s="25">
        <v>206</v>
      </c>
      <c r="H207" s="42">
        <v>2</v>
      </c>
      <c r="I207" s="26">
        <v>2</v>
      </c>
      <c r="J207" s="16">
        <v>0</v>
      </c>
      <c r="K207" s="16">
        <v>0</v>
      </c>
      <c r="L207" s="26">
        <v>0</v>
      </c>
      <c r="M207" s="26">
        <v>0</v>
      </c>
      <c r="N207" s="26">
        <v>2</v>
      </c>
      <c r="O207" s="26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2</v>
      </c>
      <c r="AE207" s="10">
        <v>0</v>
      </c>
      <c r="AF207" s="111">
        <v>0</v>
      </c>
      <c r="AG207" s="10">
        <v>0</v>
      </c>
    </row>
    <row r="208" spans="1:33" x14ac:dyDescent="0.2">
      <c r="A208" s="25">
        <v>207</v>
      </c>
      <c r="B208">
        <v>44.057674169999999</v>
      </c>
      <c r="C208">
        <v>-89.818053559999996</v>
      </c>
      <c r="D208" s="10">
        <v>9</v>
      </c>
      <c r="E208" s="10">
        <v>0</v>
      </c>
      <c r="F208" s="114">
        <v>1</v>
      </c>
      <c r="G208" s="25">
        <v>207</v>
      </c>
      <c r="H208" s="42">
        <v>2</v>
      </c>
      <c r="I208" s="26">
        <v>1</v>
      </c>
      <c r="J208" s="16">
        <v>1</v>
      </c>
      <c r="K208" s="16">
        <v>0</v>
      </c>
      <c r="L208" s="26">
        <v>0</v>
      </c>
      <c r="M208" s="26">
        <v>0</v>
      </c>
      <c r="N208" s="26">
        <v>1</v>
      </c>
      <c r="O208" s="26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1</v>
      </c>
      <c r="AE208" s="10">
        <v>0</v>
      </c>
      <c r="AF208" s="111">
        <v>0</v>
      </c>
      <c r="AG208" s="10">
        <v>0</v>
      </c>
    </row>
    <row r="209" spans="1:33" x14ac:dyDescent="0.2">
      <c r="A209" s="25">
        <v>208</v>
      </c>
      <c r="B209">
        <v>44.057278019999998</v>
      </c>
      <c r="C209">
        <v>-89.818054770000003</v>
      </c>
      <c r="D209" s="10">
        <v>3</v>
      </c>
      <c r="E209" s="10">
        <v>0</v>
      </c>
      <c r="F209" s="114">
        <v>1</v>
      </c>
      <c r="G209" s="25">
        <v>208</v>
      </c>
      <c r="H209" s="42">
        <v>2</v>
      </c>
      <c r="I209" s="26">
        <v>1</v>
      </c>
      <c r="J209" s="16">
        <v>1</v>
      </c>
      <c r="K209" s="16">
        <v>0</v>
      </c>
      <c r="L209" s="26">
        <v>0</v>
      </c>
      <c r="M209" s="26">
        <v>0</v>
      </c>
      <c r="N209" s="26">
        <v>1</v>
      </c>
      <c r="O209" s="26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1</v>
      </c>
      <c r="AE209" s="10">
        <v>0</v>
      </c>
      <c r="AF209" s="111">
        <v>0</v>
      </c>
      <c r="AG209" s="10">
        <v>0</v>
      </c>
    </row>
    <row r="210" spans="1:33" x14ac:dyDescent="0.2">
      <c r="A210" s="25">
        <v>209</v>
      </c>
      <c r="B210">
        <v>44.059257879999997</v>
      </c>
      <c r="C210">
        <v>-89.817499350000006</v>
      </c>
      <c r="D210" s="10">
        <v>3</v>
      </c>
      <c r="E210" s="10">
        <v>0</v>
      </c>
      <c r="F210" s="114">
        <v>1</v>
      </c>
      <c r="G210" s="25">
        <v>209</v>
      </c>
      <c r="H210" s="42">
        <v>5</v>
      </c>
      <c r="I210" s="26">
        <v>3</v>
      </c>
      <c r="J210" s="16">
        <v>2</v>
      </c>
      <c r="K210" s="16">
        <v>0</v>
      </c>
      <c r="L210" s="26">
        <v>0</v>
      </c>
      <c r="M210" s="26">
        <v>0</v>
      </c>
      <c r="N210" s="26">
        <v>2</v>
      </c>
      <c r="O210" s="26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1</v>
      </c>
      <c r="X210" s="10">
        <v>1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3</v>
      </c>
      <c r="AE210" s="10">
        <v>0</v>
      </c>
      <c r="AF210" s="111">
        <v>3</v>
      </c>
      <c r="AG210" s="10">
        <v>0</v>
      </c>
    </row>
    <row r="211" spans="1:33" x14ac:dyDescent="0.2">
      <c r="A211" s="25">
        <v>210</v>
      </c>
      <c r="B211">
        <v>44.058861739999998</v>
      </c>
      <c r="C211">
        <v>-89.817500570000007</v>
      </c>
      <c r="D211" s="10">
        <v>5</v>
      </c>
      <c r="E211" s="10">
        <v>0</v>
      </c>
      <c r="F211" s="114">
        <v>1</v>
      </c>
      <c r="G211" s="25">
        <v>210</v>
      </c>
      <c r="H211" s="42">
        <v>1</v>
      </c>
      <c r="I211" s="26">
        <v>2</v>
      </c>
      <c r="J211" s="16">
        <v>0</v>
      </c>
      <c r="K211" s="16">
        <v>0</v>
      </c>
      <c r="L211" s="26">
        <v>0</v>
      </c>
      <c r="M211" s="26">
        <v>0</v>
      </c>
      <c r="N211" s="26">
        <v>0</v>
      </c>
      <c r="O211" s="26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2</v>
      </c>
      <c r="AE211" s="10">
        <v>0</v>
      </c>
      <c r="AF211" s="111">
        <v>2</v>
      </c>
      <c r="AG211" s="10">
        <v>0</v>
      </c>
    </row>
    <row r="212" spans="1:33" x14ac:dyDescent="0.2">
      <c r="A212" s="25">
        <v>211</v>
      </c>
      <c r="B212">
        <v>44.058465589999997</v>
      </c>
      <c r="C212">
        <v>-89.817501789999994</v>
      </c>
      <c r="D212" s="10">
        <v>5</v>
      </c>
      <c r="E212" s="10">
        <v>0</v>
      </c>
      <c r="F212" s="114">
        <v>1</v>
      </c>
      <c r="G212" s="25">
        <v>211</v>
      </c>
      <c r="H212" s="42">
        <v>1</v>
      </c>
      <c r="I212" s="26">
        <v>3</v>
      </c>
      <c r="J212" s="16">
        <v>0</v>
      </c>
      <c r="K212" s="16">
        <v>0</v>
      </c>
      <c r="L212" s="26">
        <v>0</v>
      </c>
      <c r="M212" s="26">
        <v>0</v>
      </c>
      <c r="N212" s="26">
        <v>0</v>
      </c>
      <c r="O212" s="26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3</v>
      </c>
      <c r="AE212" s="10">
        <v>0</v>
      </c>
      <c r="AF212" s="111">
        <v>0</v>
      </c>
      <c r="AG212" s="10">
        <v>0</v>
      </c>
    </row>
    <row r="213" spans="1:33" x14ac:dyDescent="0.2">
      <c r="A213" s="25">
        <v>212</v>
      </c>
      <c r="B213">
        <v>44.058069439999997</v>
      </c>
      <c r="C213">
        <v>-89.817503000000002</v>
      </c>
      <c r="D213" s="10">
        <v>9</v>
      </c>
      <c r="E213" s="10">
        <v>0</v>
      </c>
      <c r="F213" s="114">
        <v>1</v>
      </c>
      <c r="G213" s="25">
        <v>212</v>
      </c>
      <c r="H213" s="42">
        <v>1</v>
      </c>
      <c r="I213" s="26">
        <v>2</v>
      </c>
      <c r="J213" s="16">
        <v>1</v>
      </c>
      <c r="K213" s="16">
        <v>0</v>
      </c>
      <c r="L213" s="26">
        <v>0</v>
      </c>
      <c r="M213" s="26">
        <v>0</v>
      </c>
      <c r="N213" s="26">
        <v>2</v>
      </c>
      <c r="O213" s="26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11">
        <v>0</v>
      </c>
      <c r="AG213" s="10">
        <v>0</v>
      </c>
    </row>
    <row r="214" spans="1:33" x14ac:dyDescent="0.2">
      <c r="A214" s="25">
        <v>213</v>
      </c>
      <c r="B214">
        <v>44.057673289999997</v>
      </c>
      <c r="C214">
        <v>-89.817504220000004</v>
      </c>
      <c r="D214" s="10">
        <v>5</v>
      </c>
      <c r="E214" s="10">
        <v>0</v>
      </c>
      <c r="F214" s="114">
        <v>1</v>
      </c>
      <c r="G214" s="25">
        <v>213</v>
      </c>
      <c r="H214" s="42">
        <v>2</v>
      </c>
      <c r="I214" s="26">
        <v>2</v>
      </c>
      <c r="J214" s="16">
        <v>2</v>
      </c>
      <c r="K214" s="16">
        <v>0</v>
      </c>
      <c r="L214" s="26">
        <v>0</v>
      </c>
      <c r="M214" s="26">
        <v>0</v>
      </c>
      <c r="N214" s="26">
        <v>2</v>
      </c>
      <c r="O214" s="26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1</v>
      </c>
      <c r="AE214" s="10">
        <v>0</v>
      </c>
      <c r="AF214" s="111">
        <v>0</v>
      </c>
      <c r="AG214" s="10">
        <v>0</v>
      </c>
    </row>
    <row r="215" spans="1:33" x14ac:dyDescent="0.2">
      <c r="A215" s="25">
        <v>214</v>
      </c>
      <c r="B215">
        <v>44.057277139999997</v>
      </c>
      <c r="C215">
        <v>-89.817505440000005</v>
      </c>
      <c r="D215" s="10">
        <v>7</v>
      </c>
      <c r="E215" s="10">
        <v>0</v>
      </c>
      <c r="F215" s="114">
        <v>1</v>
      </c>
      <c r="G215" s="25">
        <v>214</v>
      </c>
      <c r="H215" s="42">
        <v>2</v>
      </c>
      <c r="I215" s="26">
        <v>3</v>
      </c>
      <c r="J215" s="16">
        <v>0</v>
      </c>
      <c r="K215" s="16">
        <v>0</v>
      </c>
      <c r="L215" s="26">
        <v>0</v>
      </c>
      <c r="M215" s="26">
        <v>0</v>
      </c>
      <c r="N215" s="26">
        <v>3</v>
      </c>
      <c r="O215" s="26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1</v>
      </c>
      <c r="AE215" s="10">
        <v>0</v>
      </c>
      <c r="AF215" s="111">
        <v>0</v>
      </c>
      <c r="AG215" s="10">
        <v>0</v>
      </c>
    </row>
    <row r="216" spans="1:33" x14ac:dyDescent="0.2">
      <c r="A216" s="25">
        <v>215</v>
      </c>
      <c r="B216">
        <v>44.059257000000002</v>
      </c>
      <c r="C216">
        <v>-89.816950000000006</v>
      </c>
      <c r="D216" s="10">
        <v>7</v>
      </c>
      <c r="E216" s="10">
        <v>0</v>
      </c>
      <c r="F216" s="114">
        <v>1</v>
      </c>
      <c r="G216" s="25">
        <v>215</v>
      </c>
      <c r="H216" s="42">
        <v>0</v>
      </c>
      <c r="I216" s="26">
        <v>0</v>
      </c>
      <c r="J216" s="16">
        <v>0</v>
      </c>
      <c r="K216" s="16">
        <v>0</v>
      </c>
      <c r="L216" s="26">
        <v>0</v>
      </c>
      <c r="M216" s="26">
        <v>0</v>
      </c>
      <c r="N216" s="26">
        <v>0</v>
      </c>
      <c r="O216" s="26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</v>
      </c>
      <c r="AF216" s="111">
        <v>0</v>
      </c>
      <c r="AG216" s="10">
        <v>0</v>
      </c>
    </row>
    <row r="217" spans="1:33" x14ac:dyDescent="0.2">
      <c r="A217" s="25">
        <v>216</v>
      </c>
      <c r="B217">
        <v>44.058860860000003</v>
      </c>
      <c r="C217">
        <v>-89.816951220000007</v>
      </c>
      <c r="D217" s="10">
        <v>6</v>
      </c>
      <c r="E217" s="10">
        <v>0</v>
      </c>
      <c r="F217" s="114">
        <v>1</v>
      </c>
      <c r="G217" s="25">
        <v>216</v>
      </c>
      <c r="H217" s="42">
        <v>0</v>
      </c>
      <c r="I217" s="26">
        <v>0</v>
      </c>
      <c r="J217" s="16">
        <v>0</v>
      </c>
      <c r="K217" s="16">
        <v>0</v>
      </c>
      <c r="L217" s="26">
        <v>0</v>
      </c>
      <c r="M217" s="26">
        <v>0</v>
      </c>
      <c r="N217" s="26">
        <v>0</v>
      </c>
      <c r="O217" s="26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11">
        <v>0</v>
      </c>
      <c r="AG217" s="10">
        <v>0</v>
      </c>
    </row>
    <row r="218" spans="1:33" x14ac:dyDescent="0.2">
      <c r="A218" s="25">
        <v>217</v>
      </c>
      <c r="B218">
        <v>44.058464710000003</v>
      </c>
      <c r="C218">
        <v>-89.816952439999994</v>
      </c>
      <c r="D218" s="10">
        <v>7</v>
      </c>
      <c r="E218" s="10">
        <v>0</v>
      </c>
      <c r="F218" s="114">
        <v>1</v>
      </c>
      <c r="G218" s="25">
        <v>217</v>
      </c>
      <c r="H218" s="42">
        <v>2</v>
      </c>
      <c r="I218" s="26">
        <v>2</v>
      </c>
      <c r="J218" s="16">
        <v>1</v>
      </c>
      <c r="K218" s="16">
        <v>0</v>
      </c>
      <c r="L218" s="26">
        <v>0</v>
      </c>
      <c r="M218" s="26">
        <v>0</v>
      </c>
      <c r="N218" s="26">
        <v>2</v>
      </c>
      <c r="O218" s="26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2</v>
      </c>
      <c r="AE218" s="10">
        <v>0</v>
      </c>
      <c r="AF218" s="111">
        <v>0</v>
      </c>
      <c r="AG218" s="10">
        <v>0</v>
      </c>
    </row>
    <row r="219" spans="1:33" x14ac:dyDescent="0.2">
      <c r="A219" s="25">
        <v>218</v>
      </c>
      <c r="B219">
        <v>44.058068560000002</v>
      </c>
      <c r="C219">
        <v>-89.816953670000004</v>
      </c>
      <c r="D219" s="10">
        <v>10</v>
      </c>
      <c r="E219" s="10">
        <v>0</v>
      </c>
      <c r="F219" s="114">
        <v>1</v>
      </c>
      <c r="G219" s="25">
        <v>218</v>
      </c>
      <c r="H219" s="42">
        <v>1</v>
      </c>
      <c r="I219" s="26">
        <v>2</v>
      </c>
      <c r="J219" s="16">
        <v>0</v>
      </c>
      <c r="K219" s="16">
        <v>0</v>
      </c>
      <c r="L219" s="26">
        <v>0</v>
      </c>
      <c r="M219" s="26">
        <v>0</v>
      </c>
      <c r="N219" s="26">
        <v>2</v>
      </c>
      <c r="O219" s="26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11">
        <v>0</v>
      </c>
      <c r="AG219" s="10">
        <v>0</v>
      </c>
    </row>
    <row r="220" spans="1:33" x14ac:dyDescent="0.2">
      <c r="A220" s="25">
        <v>219</v>
      </c>
      <c r="B220">
        <v>44.057672410000002</v>
      </c>
      <c r="C220">
        <v>-89.816954890000005</v>
      </c>
      <c r="D220" s="10">
        <v>8</v>
      </c>
      <c r="E220" s="10">
        <v>0</v>
      </c>
      <c r="F220" s="114">
        <v>1</v>
      </c>
      <c r="G220" s="25">
        <v>219</v>
      </c>
      <c r="H220" s="42">
        <v>1</v>
      </c>
      <c r="I220" s="26">
        <v>1</v>
      </c>
      <c r="J220" s="16">
        <v>0</v>
      </c>
      <c r="K220" s="16">
        <v>0</v>
      </c>
      <c r="L220" s="26">
        <v>0</v>
      </c>
      <c r="M220" s="26">
        <v>0</v>
      </c>
      <c r="N220" s="26">
        <v>0</v>
      </c>
      <c r="O220" s="26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1</v>
      </c>
      <c r="AE220" s="10">
        <v>0</v>
      </c>
      <c r="AF220" s="111">
        <v>0</v>
      </c>
      <c r="AG220" s="10">
        <v>0</v>
      </c>
    </row>
    <row r="221" spans="1:33" x14ac:dyDescent="0.2">
      <c r="A221" s="25">
        <v>220</v>
      </c>
      <c r="B221">
        <v>44.057276260000002</v>
      </c>
      <c r="C221">
        <v>-89.816956110000007</v>
      </c>
      <c r="D221" s="10">
        <v>3</v>
      </c>
      <c r="E221" s="10">
        <v>0</v>
      </c>
      <c r="F221" s="114">
        <v>1</v>
      </c>
      <c r="G221" s="25">
        <v>220</v>
      </c>
      <c r="H221" s="42">
        <v>5</v>
      </c>
      <c r="I221" s="26">
        <v>3</v>
      </c>
      <c r="J221" s="16">
        <v>1</v>
      </c>
      <c r="K221" s="16">
        <v>1</v>
      </c>
      <c r="L221" s="26">
        <v>0</v>
      </c>
      <c r="M221" s="26">
        <v>0</v>
      </c>
      <c r="N221" s="26">
        <v>2</v>
      </c>
      <c r="O221" s="26">
        <v>0</v>
      </c>
      <c r="P221" s="10">
        <v>1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1</v>
      </c>
      <c r="W221" s="10">
        <v>0</v>
      </c>
      <c r="X221" s="10">
        <v>1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3</v>
      </c>
      <c r="AE221" s="10">
        <v>0</v>
      </c>
      <c r="AF221" s="111">
        <v>2</v>
      </c>
      <c r="AG221" s="10">
        <v>0</v>
      </c>
    </row>
    <row r="222" spans="1:33" x14ac:dyDescent="0.2">
      <c r="A222" s="25">
        <v>221</v>
      </c>
      <c r="B222">
        <v>44.059652270000001</v>
      </c>
      <c r="C222">
        <v>-89.816399430000004</v>
      </c>
      <c r="D222" s="10">
        <v>1</v>
      </c>
      <c r="E222" s="10">
        <v>0</v>
      </c>
      <c r="F222" s="114">
        <v>1</v>
      </c>
      <c r="G222" s="25">
        <v>221</v>
      </c>
      <c r="H222" s="42">
        <v>4</v>
      </c>
      <c r="I222" s="26">
        <v>3</v>
      </c>
      <c r="J222" s="16">
        <v>1</v>
      </c>
      <c r="K222" s="16">
        <v>0</v>
      </c>
      <c r="L222" s="26">
        <v>0</v>
      </c>
      <c r="M222" s="26">
        <v>0</v>
      </c>
      <c r="N222" s="26">
        <v>3</v>
      </c>
      <c r="O222" s="26">
        <v>0</v>
      </c>
      <c r="P222" s="10">
        <v>1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1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2</v>
      </c>
      <c r="AE222" s="10">
        <v>0</v>
      </c>
      <c r="AF222" s="111">
        <v>3</v>
      </c>
      <c r="AG222" s="10">
        <v>0</v>
      </c>
    </row>
    <row r="223" spans="1:33" x14ac:dyDescent="0.2">
      <c r="A223" s="25">
        <v>222</v>
      </c>
      <c r="B223">
        <v>44.059256120000001</v>
      </c>
      <c r="C223">
        <v>-89.816400650000006</v>
      </c>
      <c r="D223" s="10">
        <v>7</v>
      </c>
      <c r="E223" s="10">
        <v>0</v>
      </c>
      <c r="F223" s="114">
        <v>1</v>
      </c>
      <c r="G223" s="25">
        <v>222</v>
      </c>
      <c r="H223" s="42">
        <v>2</v>
      </c>
      <c r="I223" s="26">
        <v>2</v>
      </c>
      <c r="J223" s="16">
        <v>0</v>
      </c>
      <c r="K223" s="16">
        <v>0</v>
      </c>
      <c r="L223" s="26">
        <v>0</v>
      </c>
      <c r="M223" s="26">
        <v>0</v>
      </c>
      <c r="N223" s="26">
        <v>1</v>
      </c>
      <c r="O223" s="26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2</v>
      </c>
      <c r="AE223" s="10">
        <v>0</v>
      </c>
      <c r="AF223" s="111">
        <v>0</v>
      </c>
      <c r="AG223" s="10">
        <v>0</v>
      </c>
    </row>
    <row r="224" spans="1:33" x14ac:dyDescent="0.2">
      <c r="A224" s="25">
        <v>223</v>
      </c>
      <c r="B224">
        <v>44.05885997</v>
      </c>
      <c r="C224">
        <v>-89.816401880000001</v>
      </c>
      <c r="D224" s="10">
        <v>10</v>
      </c>
      <c r="E224" s="10">
        <v>0</v>
      </c>
      <c r="F224" s="114">
        <v>1</v>
      </c>
      <c r="G224" s="25">
        <v>223</v>
      </c>
      <c r="H224" s="42">
        <v>2</v>
      </c>
      <c r="I224" s="26">
        <v>1</v>
      </c>
      <c r="J224" s="16">
        <v>0</v>
      </c>
      <c r="K224" s="16">
        <v>0</v>
      </c>
      <c r="L224" s="26">
        <v>0</v>
      </c>
      <c r="M224" s="26">
        <v>0</v>
      </c>
      <c r="N224" s="26">
        <v>1</v>
      </c>
      <c r="O224" s="26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1</v>
      </c>
      <c r="AE224" s="10">
        <v>0</v>
      </c>
      <c r="AF224" s="111">
        <v>0</v>
      </c>
      <c r="AG224" s="10">
        <v>0</v>
      </c>
    </row>
    <row r="225" spans="1:33" x14ac:dyDescent="0.2">
      <c r="A225" s="25">
        <v>224</v>
      </c>
      <c r="B225">
        <v>44.058463830000001</v>
      </c>
      <c r="C225">
        <v>-89.816403100000002</v>
      </c>
      <c r="D225" s="10">
        <v>11</v>
      </c>
      <c r="E225" s="10">
        <v>0</v>
      </c>
      <c r="F225" s="114">
        <v>1</v>
      </c>
      <c r="G225" s="25">
        <v>224</v>
      </c>
      <c r="H225" s="42">
        <v>0</v>
      </c>
      <c r="I225" s="26">
        <v>0</v>
      </c>
      <c r="J225" s="16">
        <v>0</v>
      </c>
      <c r="K225" s="16">
        <v>0</v>
      </c>
      <c r="L225" s="26">
        <v>0</v>
      </c>
      <c r="M225" s="26">
        <v>0</v>
      </c>
      <c r="N225" s="26">
        <v>0</v>
      </c>
      <c r="O225" s="26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11">
        <v>0</v>
      </c>
      <c r="AG225" s="10">
        <v>0</v>
      </c>
    </row>
    <row r="226" spans="1:33" x14ac:dyDescent="0.2">
      <c r="A226" s="25">
        <v>225</v>
      </c>
      <c r="B226">
        <v>44.058067680000001</v>
      </c>
      <c r="C226">
        <v>-89.816404329999997</v>
      </c>
      <c r="D226" s="10">
        <v>9</v>
      </c>
      <c r="E226" s="10">
        <v>0</v>
      </c>
      <c r="F226" s="114">
        <v>1</v>
      </c>
      <c r="G226" s="25">
        <v>225</v>
      </c>
      <c r="H226" s="42">
        <v>2</v>
      </c>
      <c r="I226" s="26">
        <v>3</v>
      </c>
      <c r="J226" s="16">
        <v>1</v>
      </c>
      <c r="K226" s="16">
        <v>0</v>
      </c>
      <c r="L226" s="26">
        <v>0</v>
      </c>
      <c r="M226" s="26">
        <v>0</v>
      </c>
      <c r="N226" s="26">
        <v>2</v>
      </c>
      <c r="O226" s="26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3</v>
      </c>
      <c r="AE226" s="10">
        <v>0</v>
      </c>
      <c r="AF226" s="111">
        <v>2</v>
      </c>
      <c r="AG226" s="10">
        <v>0</v>
      </c>
    </row>
    <row r="227" spans="1:33" x14ac:dyDescent="0.2">
      <c r="A227" s="25">
        <v>226</v>
      </c>
      <c r="B227">
        <v>44.05767153</v>
      </c>
      <c r="C227">
        <v>-89.816405549999999</v>
      </c>
      <c r="D227" s="10">
        <v>12</v>
      </c>
      <c r="E227" s="10">
        <v>0</v>
      </c>
      <c r="F227" s="114">
        <v>1</v>
      </c>
      <c r="G227" s="25">
        <v>226</v>
      </c>
      <c r="H227" s="42">
        <v>2</v>
      </c>
      <c r="I227" s="26">
        <v>1</v>
      </c>
      <c r="J227" s="16">
        <v>0</v>
      </c>
      <c r="K227" s="16">
        <v>0</v>
      </c>
      <c r="L227" s="26">
        <v>0</v>
      </c>
      <c r="M227" s="26">
        <v>0</v>
      </c>
      <c r="N227" s="26">
        <v>1</v>
      </c>
      <c r="O227" s="26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1</v>
      </c>
      <c r="AE227" s="10">
        <v>0</v>
      </c>
      <c r="AF227" s="111">
        <v>1</v>
      </c>
      <c r="AG227" s="10">
        <v>0</v>
      </c>
    </row>
    <row r="228" spans="1:33" x14ac:dyDescent="0.2">
      <c r="A228" s="25">
        <v>227</v>
      </c>
      <c r="B228">
        <v>44.05727538</v>
      </c>
      <c r="C228">
        <v>-89.81640677</v>
      </c>
      <c r="D228" s="10">
        <v>9</v>
      </c>
      <c r="E228" s="10">
        <v>0</v>
      </c>
      <c r="F228" s="114">
        <v>1</v>
      </c>
      <c r="G228" s="25">
        <v>227</v>
      </c>
      <c r="H228" s="42">
        <v>2</v>
      </c>
      <c r="I228" s="26">
        <v>3</v>
      </c>
      <c r="J228" s="16">
        <v>1</v>
      </c>
      <c r="K228" s="16">
        <v>0</v>
      </c>
      <c r="L228" s="26">
        <v>0</v>
      </c>
      <c r="M228" s="26">
        <v>0</v>
      </c>
      <c r="N228" s="26">
        <v>1</v>
      </c>
      <c r="O228" s="26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3</v>
      </c>
      <c r="AE228" s="10">
        <v>0</v>
      </c>
      <c r="AF228" s="111">
        <v>3</v>
      </c>
      <c r="AG228" s="10">
        <v>0</v>
      </c>
    </row>
    <row r="229" spans="1:33" x14ac:dyDescent="0.2">
      <c r="A229" s="25">
        <v>228</v>
      </c>
      <c r="B229">
        <v>44.05687923</v>
      </c>
      <c r="C229">
        <v>-89.816407999999996</v>
      </c>
      <c r="D229" s="10">
        <v>1</v>
      </c>
      <c r="E229" s="10" t="s">
        <v>565</v>
      </c>
      <c r="F229" s="114">
        <v>1</v>
      </c>
      <c r="G229" s="25">
        <v>228</v>
      </c>
      <c r="H229" s="42">
        <v>0</v>
      </c>
      <c r="I229" s="26">
        <v>0</v>
      </c>
      <c r="J229" s="16">
        <v>0</v>
      </c>
      <c r="K229" s="16">
        <v>0</v>
      </c>
      <c r="L229" s="26">
        <v>0</v>
      </c>
      <c r="M229" s="26">
        <v>0</v>
      </c>
      <c r="N229" s="26">
        <v>0</v>
      </c>
      <c r="O229" s="26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111">
        <v>0</v>
      </c>
      <c r="AG229" s="10">
        <v>0</v>
      </c>
    </row>
    <row r="230" spans="1:33" x14ac:dyDescent="0.2">
      <c r="A230" s="25">
        <v>229</v>
      </c>
      <c r="B230">
        <v>44.059651389999999</v>
      </c>
      <c r="C230">
        <v>-89.815850080000004</v>
      </c>
      <c r="D230" s="10">
        <v>3</v>
      </c>
      <c r="E230" s="10">
        <v>0</v>
      </c>
      <c r="F230" s="114">
        <v>1</v>
      </c>
      <c r="G230" s="25">
        <v>229</v>
      </c>
      <c r="H230" s="42">
        <v>1</v>
      </c>
      <c r="I230" s="26">
        <v>2</v>
      </c>
      <c r="J230" s="16">
        <v>0</v>
      </c>
      <c r="K230" s="16">
        <v>0</v>
      </c>
      <c r="L230" s="26">
        <v>0</v>
      </c>
      <c r="M230" s="26">
        <v>0</v>
      </c>
      <c r="N230" s="26">
        <v>4</v>
      </c>
      <c r="O230" s="26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2</v>
      </c>
      <c r="AE230" s="10">
        <v>0</v>
      </c>
      <c r="AF230" s="111">
        <v>0</v>
      </c>
      <c r="AG230" s="10">
        <v>0</v>
      </c>
    </row>
    <row r="231" spans="1:33" x14ac:dyDescent="0.2">
      <c r="A231" s="25">
        <v>230</v>
      </c>
      <c r="B231">
        <v>44.059255239999999</v>
      </c>
      <c r="C231">
        <v>-89.815851300000006</v>
      </c>
      <c r="D231" s="10">
        <v>8</v>
      </c>
      <c r="E231" s="10">
        <v>0</v>
      </c>
      <c r="F231" s="114">
        <v>1</v>
      </c>
      <c r="G231" s="25">
        <v>230</v>
      </c>
      <c r="H231" s="42">
        <v>2</v>
      </c>
      <c r="I231" s="26">
        <v>2</v>
      </c>
      <c r="J231" s="16">
        <v>1</v>
      </c>
      <c r="K231" s="16">
        <v>0</v>
      </c>
      <c r="L231" s="26">
        <v>0</v>
      </c>
      <c r="M231" s="26">
        <v>0</v>
      </c>
      <c r="N231" s="26">
        <v>0</v>
      </c>
      <c r="O231" s="26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1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2</v>
      </c>
      <c r="AE231" s="10">
        <v>0</v>
      </c>
      <c r="AF231" s="111">
        <v>0</v>
      </c>
      <c r="AG231" s="10">
        <v>0</v>
      </c>
    </row>
    <row r="232" spans="1:33" x14ac:dyDescent="0.2">
      <c r="A232" s="25">
        <v>231</v>
      </c>
      <c r="B232">
        <v>44.058859089999999</v>
      </c>
      <c r="C232">
        <v>-89.815852530000001</v>
      </c>
      <c r="D232" s="10">
        <v>7</v>
      </c>
      <c r="E232" s="10">
        <v>0</v>
      </c>
      <c r="F232" s="114">
        <v>1</v>
      </c>
      <c r="G232" s="25">
        <v>231</v>
      </c>
      <c r="H232" s="42">
        <v>3</v>
      </c>
      <c r="I232" s="26">
        <v>2</v>
      </c>
      <c r="J232" s="16">
        <v>1</v>
      </c>
      <c r="K232" s="16">
        <v>0</v>
      </c>
      <c r="L232" s="26">
        <v>0</v>
      </c>
      <c r="M232" s="26">
        <v>0</v>
      </c>
      <c r="N232" s="26">
        <v>0</v>
      </c>
      <c r="O232" s="26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1</v>
      </c>
      <c r="X232" s="10">
        <v>1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2</v>
      </c>
      <c r="AE232" s="10">
        <v>0</v>
      </c>
      <c r="AF232" s="111">
        <v>0</v>
      </c>
      <c r="AG232" s="10">
        <v>0</v>
      </c>
    </row>
    <row r="233" spans="1:33" x14ac:dyDescent="0.2">
      <c r="A233" s="25">
        <v>232</v>
      </c>
      <c r="B233">
        <v>44.058462939999998</v>
      </c>
      <c r="C233">
        <v>-89.815853759999996</v>
      </c>
      <c r="D233" s="10">
        <v>7</v>
      </c>
      <c r="E233" s="10">
        <v>0</v>
      </c>
      <c r="F233" s="114">
        <v>1</v>
      </c>
      <c r="G233" s="25">
        <v>232</v>
      </c>
      <c r="H233" s="42">
        <v>2</v>
      </c>
      <c r="I233" s="26">
        <v>2</v>
      </c>
      <c r="J233" s="16">
        <v>0</v>
      </c>
      <c r="K233" s="16">
        <v>0</v>
      </c>
      <c r="L233" s="26">
        <v>0</v>
      </c>
      <c r="M233" s="26">
        <v>0</v>
      </c>
      <c r="N233" s="26">
        <v>0</v>
      </c>
      <c r="O233" s="26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1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2</v>
      </c>
      <c r="AE233" s="10">
        <v>0</v>
      </c>
      <c r="AF233" s="111">
        <v>0</v>
      </c>
      <c r="AG233" s="10">
        <v>0</v>
      </c>
    </row>
    <row r="234" spans="1:33" x14ac:dyDescent="0.2">
      <c r="A234" s="25">
        <v>233</v>
      </c>
      <c r="B234">
        <v>44.058066789999998</v>
      </c>
      <c r="C234">
        <v>-89.815854990000005</v>
      </c>
      <c r="D234" s="10">
        <v>11</v>
      </c>
      <c r="E234" s="10">
        <v>0</v>
      </c>
      <c r="F234" s="114">
        <v>1</v>
      </c>
      <c r="G234" s="25">
        <v>233</v>
      </c>
      <c r="H234" s="42">
        <v>2</v>
      </c>
      <c r="I234" s="26">
        <v>1</v>
      </c>
      <c r="J234" s="16">
        <v>4</v>
      </c>
      <c r="K234" s="16">
        <v>0</v>
      </c>
      <c r="L234" s="26">
        <v>0</v>
      </c>
      <c r="M234" s="26">
        <v>0</v>
      </c>
      <c r="N234" s="26">
        <v>1</v>
      </c>
      <c r="O234" s="26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1</v>
      </c>
      <c r="AE234" s="10">
        <v>0</v>
      </c>
      <c r="AF234" s="111">
        <v>0</v>
      </c>
      <c r="AG234" s="10">
        <v>0</v>
      </c>
    </row>
    <row r="235" spans="1:33" x14ac:dyDescent="0.2">
      <c r="A235" s="25">
        <v>234</v>
      </c>
      <c r="B235">
        <v>44.057670649999999</v>
      </c>
      <c r="C235">
        <v>-89.815856220000001</v>
      </c>
      <c r="D235" s="10">
        <v>7</v>
      </c>
      <c r="E235" s="10">
        <v>0</v>
      </c>
      <c r="F235" s="114">
        <v>1</v>
      </c>
      <c r="G235" s="25">
        <v>234</v>
      </c>
      <c r="H235" s="42">
        <v>1</v>
      </c>
      <c r="I235" s="26">
        <v>1</v>
      </c>
      <c r="J235" s="16">
        <v>1</v>
      </c>
      <c r="K235" s="16">
        <v>0</v>
      </c>
      <c r="L235" s="26">
        <v>0</v>
      </c>
      <c r="M235" s="26">
        <v>0</v>
      </c>
      <c r="N235" s="26">
        <v>0</v>
      </c>
      <c r="O235" s="26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1</v>
      </c>
      <c r="AE235" s="10">
        <v>0</v>
      </c>
      <c r="AF235" s="111">
        <v>0</v>
      </c>
      <c r="AG235" s="10">
        <v>0</v>
      </c>
    </row>
    <row r="236" spans="1:33" x14ac:dyDescent="0.2">
      <c r="A236" s="25">
        <v>235</v>
      </c>
      <c r="B236">
        <v>44.057274499999998</v>
      </c>
      <c r="C236">
        <v>-89.815857440000002</v>
      </c>
      <c r="D236" s="10">
        <v>6</v>
      </c>
      <c r="E236" s="10">
        <v>0</v>
      </c>
      <c r="F236" s="114">
        <v>1</v>
      </c>
      <c r="G236" s="25">
        <v>235</v>
      </c>
      <c r="H236" s="42">
        <v>1</v>
      </c>
      <c r="I236" s="26">
        <v>2</v>
      </c>
      <c r="J236" s="16">
        <v>4</v>
      </c>
      <c r="K236" s="16">
        <v>0</v>
      </c>
      <c r="L236" s="26">
        <v>0</v>
      </c>
      <c r="M236" s="26">
        <v>0</v>
      </c>
      <c r="N236" s="26">
        <v>4</v>
      </c>
      <c r="O236" s="26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2</v>
      </c>
      <c r="AE236" s="10">
        <v>0</v>
      </c>
      <c r="AF236" s="111">
        <v>0</v>
      </c>
      <c r="AG236" s="10">
        <v>0</v>
      </c>
    </row>
    <row r="237" spans="1:33" x14ac:dyDescent="0.2">
      <c r="A237" s="25">
        <v>236</v>
      </c>
      <c r="B237">
        <v>44.056878349999998</v>
      </c>
      <c r="C237">
        <v>-89.815858669999997</v>
      </c>
      <c r="D237" s="10">
        <v>3</v>
      </c>
      <c r="E237" s="10">
        <v>0</v>
      </c>
      <c r="F237" s="114">
        <v>1</v>
      </c>
      <c r="G237" s="25">
        <v>236</v>
      </c>
      <c r="H237" s="42">
        <v>1</v>
      </c>
      <c r="I237" s="26">
        <v>1</v>
      </c>
      <c r="J237" s="16">
        <v>1</v>
      </c>
      <c r="K237" s="16">
        <v>0</v>
      </c>
      <c r="L237" s="26">
        <v>0</v>
      </c>
      <c r="M237" s="26">
        <v>0</v>
      </c>
      <c r="N237" s="26">
        <v>4</v>
      </c>
      <c r="O237" s="26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1</v>
      </c>
      <c r="AE237" s="10">
        <v>0</v>
      </c>
      <c r="AF237" s="111">
        <v>0</v>
      </c>
      <c r="AG237" s="10">
        <v>0</v>
      </c>
    </row>
    <row r="238" spans="1:33" x14ac:dyDescent="0.2">
      <c r="A238" s="25">
        <v>237</v>
      </c>
      <c r="B238">
        <v>44.059650499999996</v>
      </c>
      <c r="C238">
        <v>-89.815300719999996</v>
      </c>
      <c r="D238" s="10">
        <v>6</v>
      </c>
      <c r="E238" s="10">
        <v>0</v>
      </c>
      <c r="F238" s="114">
        <v>1</v>
      </c>
      <c r="G238" s="25">
        <v>237</v>
      </c>
      <c r="H238" s="42">
        <v>1</v>
      </c>
      <c r="I238" s="26">
        <v>1</v>
      </c>
      <c r="J238" s="16">
        <v>1</v>
      </c>
      <c r="K238" s="16">
        <v>0</v>
      </c>
      <c r="L238" s="26">
        <v>0</v>
      </c>
      <c r="M238" s="26">
        <v>0</v>
      </c>
      <c r="N238" s="26">
        <v>0</v>
      </c>
      <c r="O238" s="26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1</v>
      </c>
      <c r="AE238" s="10">
        <v>0</v>
      </c>
      <c r="AF238" s="111">
        <v>0</v>
      </c>
      <c r="AG238" s="10">
        <v>0</v>
      </c>
    </row>
    <row r="239" spans="1:33" x14ac:dyDescent="0.2">
      <c r="A239" s="25">
        <v>238</v>
      </c>
      <c r="B239">
        <v>44.059254350000003</v>
      </c>
      <c r="C239">
        <v>-89.815301950000006</v>
      </c>
      <c r="D239" s="10">
        <v>9</v>
      </c>
      <c r="E239" s="10">
        <v>0</v>
      </c>
      <c r="F239" s="114">
        <v>1</v>
      </c>
      <c r="G239" s="25">
        <v>238</v>
      </c>
      <c r="H239" s="42">
        <v>2</v>
      </c>
      <c r="I239" s="26">
        <v>2</v>
      </c>
      <c r="J239" s="16">
        <v>1</v>
      </c>
      <c r="K239" s="16">
        <v>0</v>
      </c>
      <c r="L239" s="26">
        <v>0</v>
      </c>
      <c r="M239" s="26">
        <v>0</v>
      </c>
      <c r="N239" s="26">
        <v>2</v>
      </c>
      <c r="O239" s="26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1</v>
      </c>
      <c r="AE239" s="10">
        <v>0</v>
      </c>
      <c r="AF239" s="111">
        <v>0</v>
      </c>
      <c r="AG239" s="10">
        <v>0</v>
      </c>
    </row>
    <row r="240" spans="1:33" x14ac:dyDescent="0.2">
      <c r="A240" s="25">
        <v>239</v>
      </c>
      <c r="B240">
        <v>44.058858200000003</v>
      </c>
      <c r="C240">
        <v>-89.815303189999995</v>
      </c>
      <c r="D240" s="10">
        <v>10</v>
      </c>
      <c r="E240" s="10">
        <v>0</v>
      </c>
      <c r="F240" s="114">
        <v>1</v>
      </c>
      <c r="G240" s="25">
        <v>239</v>
      </c>
      <c r="H240" s="42">
        <v>2</v>
      </c>
      <c r="I240" s="26">
        <v>1</v>
      </c>
      <c r="J240" s="16">
        <v>1</v>
      </c>
      <c r="K240" s="16">
        <v>0</v>
      </c>
      <c r="L240" s="26">
        <v>0</v>
      </c>
      <c r="M240" s="26">
        <v>0</v>
      </c>
      <c r="N240" s="26">
        <v>1</v>
      </c>
      <c r="O240" s="26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1</v>
      </c>
      <c r="AE240" s="10">
        <v>0</v>
      </c>
      <c r="AF240" s="111">
        <v>1</v>
      </c>
      <c r="AG240" s="10">
        <v>0</v>
      </c>
    </row>
    <row r="241" spans="1:33" x14ac:dyDescent="0.2">
      <c r="A241" s="25">
        <v>240</v>
      </c>
      <c r="B241">
        <v>44.058462059999997</v>
      </c>
      <c r="C241">
        <v>-89.815304420000004</v>
      </c>
      <c r="D241" s="10">
        <v>9</v>
      </c>
      <c r="E241" s="10">
        <v>0</v>
      </c>
      <c r="F241" s="114">
        <v>1</v>
      </c>
      <c r="G241" s="25">
        <v>240</v>
      </c>
      <c r="H241" s="42">
        <v>1</v>
      </c>
      <c r="I241" s="26">
        <v>2</v>
      </c>
      <c r="J241" s="16">
        <v>0</v>
      </c>
      <c r="K241" s="16">
        <v>0</v>
      </c>
      <c r="L241" s="26">
        <v>0</v>
      </c>
      <c r="M241" s="26">
        <v>0</v>
      </c>
      <c r="N241" s="26">
        <v>4</v>
      </c>
      <c r="O241" s="26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2</v>
      </c>
      <c r="AE241" s="10">
        <v>0</v>
      </c>
      <c r="AF241" s="111">
        <v>0</v>
      </c>
      <c r="AG241" s="10">
        <v>0</v>
      </c>
    </row>
    <row r="242" spans="1:33" x14ac:dyDescent="0.2">
      <c r="A242" s="25">
        <v>241</v>
      </c>
      <c r="B242">
        <v>44.058065910000003</v>
      </c>
      <c r="C242">
        <v>-89.815305649999999</v>
      </c>
      <c r="D242" s="10">
        <v>6</v>
      </c>
      <c r="E242" s="10">
        <v>0</v>
      </c>
      <c r="F242" s="114">
        <v>1</v>
      </c>
      <c r="G242" s="25">
        <v>241</v>
      </c>
      <c r="H242" s="42">
        <v>2</v>
      </c>
      <c r="I242" s="26">
        <v>3</v>
      </c>
      <c r="J242" s="16">
        <v>0</v>
      </c>
      <c r="K242" s="16">
        <v>0</v>
      </c>
      <c r="L242" s="26">
        <v>0</v>
      </c>
      <c r="M242" s="26">
        <v>0</v>
      </c>
      <c r="N242" s="26">
        <v>1</v>
      </c>
      <c r="O242" s="26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3</v>
      </c>
      <c r="AE242" s="10">
        <v>0</v>
      </c>
      <c r="AF242" s="111">
        <v>1</v>
      </c>
      <c r="AG242" s="10">
        <v>0</v>
      </c>
    </row>
    <row r="243" spans="1:33" x14ac:dyDescent="0.2">
      <c r="A243" s="25">
        <v>242</v>
      </c>
      <c r="B243">
        <v>44.057669760000003</v>
      </c>
      <c r="C243">
        <v>-89.815306879999994</v>
      </c>
      <c r="D243" s="10">
        <v>7</v>
      </c>
      <c r="E243" s="10">
        <v>0</v>
      </c>
      <c r="F243" s="114">
        <v>1</v>
      </c>
      <c r="G243" s="25">
        <v>242</v>
      </c>
      <c r="H243" s="42">
        <v>1</v>
      </c>
      <c r="I243" s="26">
        <v>3</v>
      </c>
      <c r="J243" s="16">
        <v>0</v>
      </c>
      <c r="K243" s="16">
        <v>0</v>
      </c>
      <c r="L243" s="26">
        <v>0</v>
      </c>
      <c r="M243" s="26">
        <v>0</v>
      </c>
      <c r="N243" s="26">
        <v>0</v>
      </c>
      <c r="O243" s="26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3</v>
      </c>
      <c r="AE243" s="10">
        <v>0</v>
      </c>
      <c r="AF243" s="111">
        <v>2</v>
      </c>
      <c r="AG243" s="10">
        <v>0</v>
      </c>
    </row>
    <row r="244" spans="1:33" x14ac:dyDescent="0.2">
      <c r="A244" s="25">
        <v>243</v>
      </c>
      <c r="B244">
        <v>44.057273610000003</v>
      </c>
      <c r="C244">
        <v>-89.815308110000004</v>
      </c>
      <c r="D244" s="10">
        <v>6</v>
      </c>
      <c r="E244" s="10">
        <v>0</v>
      </c>
      <c r="F244" s="114">
        <v>1</v>
      </c>
      <c r="G244" s="25">
        <v>243</v>
      </c>
      <c r="H244" s="42">
        <v>1</v>
      </c>
      <c r="I244" s="26">
        <v>2</v>
      </c>
      <c r="J244" s="16">
        <v>1</v>
      </c>
      <c r="K244" s="16">
        <v>0</v>
      </c>
      <c r="L244" s="26">
        <v>0</v>
      </c>
      <c r="M244" s="26">
        <v>0</v>
      </c>
      <c r="N244" s="26">
        <v>0</v>
      </c>
      <c r="O244" s="26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2</v>
      </c>
      <c r="AE244" s="10">
        <v>0</v>
      </c>
      <c r="AF244" s="111">
        <v>1</v>
      </c>
      <c r="AG244" s="10">
        <v>0</v>
      </c>
    </row>
    <row r="245" spans="1:33" x14ac:dyDescent="0.2">
      <c r="A245" s="25">
        <v>244</v>
      </c>
      <c r="B245">
        <v>44.059649610000001</v>
      </c>
      <c r="C245">
        <v>-89.814751369999996</v>
      </c>
      <c r="D245" s="10">
        <v>4</v>
      </c>
      <c r="E245" s="10">
        <v>0</v>
      </c>
      <c r="F245" s="114">
        <v>1</v>
      </c>
      <c r="G245" s="25">
        <v>244</v>
      </c>
      <c r="H245" s="42">
        <v>3</v>
      </c>
      <c r="I245" s="26">
        <v>2</v>
      </c>
      <c r="J245" s="16">
        <v>0</v>
      </c>
      <c r="K245" s="16">
        <v>0</v>
      </c>
      <c r="L245" s="26">
        <v>0</v>
      </c>
      <c r="M245" s="26">
        <v>0</v>
      </c>
      <c r="N245" s="26">
        <v>2</v>
      </c>
      <c r="O245" s="26">
        <v>0</v>
      </c>
      <c r="P245" s="10">
        <v>1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2</v>
      </c>
      <c r="AE245" s="10">
        <v>0</v>
      </c>
      <c r="AF245" s="111">
        <v>1</v>
      </c>
      <c r="AG245" s="10">
        <v>0</v>
      </c>
    </row>
    <row r="246" spans="1:33" x14ac:dyDescent="0.2">
      <c r="A246" s="25">
        <v>245</v>
      </c>
      <c r="B246">
        <v>44.059253460000001</v>
      </c>
      <c r="C246">
        <v>-89.814752600000006</v>
      </c>
      <c r="D246" s="10">
        <v>8</v>
      </c>
      <c r="E246" s="10">
        <v>0</v>
      </c>
      <c r="F246" s="114">
        <v>1</v>
      </c>
      <c r="G246" s="25">
        <v>245</v>
      </c>
      <c r="H246" s="42">
        <v>1</v>
      </c>
      <c r="I246" s="26">
        <v>2</v>
      </c>
      <c r="J246" s="16">
        <v>2</v>
      </c>
      <c r="K246" s="16">
        <v>0</v>
      </c>
      <c r="L246" s="26">
        <v>0</v>
      </c>
      <c r="M246" s="26">
        <v>0</v>
      </c>
      <c r="N246" s="26">
        <v>0</v>
      </c>
      <c r="O246" s="26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1</v>
      </c>
      <c r="AE246" s="10">
        <v>0</v>
      </c>
      <c r="AF246" s="111">
        <v>1</v>
      </c>
      <c r="AG246" s="10">
        <v>0</v>
      </c>
    </row>
    <row r="247" spans="1:33" x14ac:dyDescent="0.2">
      <c r="A247" s="25">
        <v>246</v>
      </c>
      <c r="B247">
        <v>44.05885731</v>
      </c>
      <c r="C247">
        <v>-89.814753839999995</v>
      </c>
      <c r="D247" s="10">
        <v>10</v>
      </c>
      <c r="E247" s="10">
        <v>0</v>
      </c>
      <c r="F247" s="114">
        <v>1</v>
      </c>
      <c r="G247" s="25">
        <v>246</v>
      </c>
      <c r="H247" s="42">
        <v>1</v>
      </c>
      <c r="I247" s="26">
        <v>2</v>
      </c>
      <c r="J247" s="16">
        <v>1</v>
      </c>
      <c r="K247" s="16">
        <v>0</v>
      </c>
      <c r="L247" s="26">
        <v>0</v>
      </c>
      <c r="M247" s="26">
        <v>0</v>
      </c>
      <c r="N247" s="26">
        <v>0</v>
      </c>
      <c r="O247" s="26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2</v>
      </c>
      <c r="AE247" s="10">
        <v>0</v>
      </c>
      <c r="AF247" s="111">
        <v>2</v>
      </c>
      <c r="AG247" s="10">
        <v>0</v>
      </c>
    </row>
    <row r="248" spans="1:33" x14ac:dyDescent="0.2">
      <c r="A248" s="25">
        <v>247</v>
      </c>
      <c r="B248">
        <v>44.058461170000001</v>
      </c>
      <c r="C248">
        <v>-89.814755079999998</v>
      </c>
      <c r="D248" s="10">
        <v>15</v>
      </c>
      <c r="E248" s="10">
        <v>0</v>
      </c>
      <c r="F248" s="114">
        <v>1</v>
      </c>
      <c r="G248" s="25">
        <v>247</v>
      </c>
      <c r="H248" s="42">
        <v>0</v>
      </c>
      <c r="I248" s="26">
        <v>0</v>
      </c>
      <c r="J248" s="16">
        <v>0</v>
      </c>
      <c r="K248" s="16">
        <v>0</v>
      </c>
      <c r="L248" s="26">
        <v>0</v>
      </c>
      <c r="M248" s="26">
        <v>0</v>
      </c>
      <c r="N248" s="26">
        <v>0</v>
      </c>
      <c r="O248" s="26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11">
        <v>0</v>
      </c>
      <c r="AG248" s="10">
        <v>0</v>
      </c>
    </row>
    <row r="249" spans="1:33" x14ac:dyDescent="0.2">
      <c r="A249" s="25">
        <v>248</v>
      </c>
      <c r="B249">
        <v>44.058065020000001</v>
      </c>
      <c r="C249">
        <v>-89.814756310000007</v>
      </c>
      <c r="D249" s="10">
        <v>14</v>
      </c>
      <c r="E249" s="10">
        <v>0</v>
      </c>
      <c r="F249" s="114">
        <v>1</v>
      </c>
      <c r="G249" s="25">
        <v>248</v>
      </c>
      <c r="H249" s="42">
        <v>0</v>
      </c>
      <c r="I249" s="26">
        <v>0</v>
      </c>
      <c r="J249" s="16">
        <v>0</v>
      </c>
      <c r="K249" s="16">
        <v>0</v>
      </c>
      <c r="L249" s="26">
        <v>0</v>
      </c>
      <c r="M249" s="26">
        <v>0</v>
      </c>
      <c r="N249" s="26">
        <v>0</v>
      </c>
      <c r="O249" s="26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11">
        <v>0</v>
      </c>
      <c r="AG249" s="10">
        <v>0</v>
      </c>
    </row>
    <row r="250" spans="1:33" x14ac:dyDescent="0.2">
      <c r="A250" s="25">
        <v>249</v>
      </c>
      <c r="B250">
        <v>44.057668870000001</v>
      </c>
      <c r="C250">
        <v>-89.814757549999996</v>
      </c>
      <c r="D250" s="10">
        <v>4</v>
      </c>
      <c r="E250" s="10">
        <v>0</v>
      </c>
      <c r="F250" s="114">
        <v>1</v>
      </c>
      <c r="G250" s="25">
        <v>249</v>
      </c>
      <c r="H250" s="42">
        <v>1</v>
      </c>
      <c r="I250" s="26">
        <v>2</v>
      </c>
      <c r="J250" s="16">
        <v>0</v>
      </c>
      <c r="K250" s="16">
        <v>0</v>
      </c>
      <c r="L250" s="26">
        <v>0</v>
      </c>
      <c r="M250" s="26">
        <v>0</v>
      </c>
      <c r="N250" s="26">
        <v>0</v>
      </c>
      <c r="O250" s="26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2</v>
      </c>
      <c r="AE250" s="10">
        <v>0</v>
      </c>
      <c r="AF250" s="111">
        <v>2</v>
      </c>
      <c r="AG250" s="10">
        <v>0</v>
      </c>
    </row>
    <row r="251" spans="1:33" x14ac:dyDescent="0.2">
      <c r="A251" s="25">
        <v>250</v>
      </c>
      <c r="B251">
        <v>44.059648719999998</v>
      </c>
      <c r="C251">
        <v>-89.814202019999996</v>
      </c>
      <c r="D251" s="10">
        <v>1</v>
      </c>
      <c r="E251" s="10">
        <v>0</v>
      </c>
      <c r="F251" s="114">
        <v>1</v>
      </c>
      <c r="G251" s="25">
        <v>250</v>
      </c>
      <c r="H251" s="42">
        <v>3</v>
      </c>
      <c r="I251" s="26">
        <v>3</v>
      </c>
      <c r="J251" s="16">
        <v>3</v>
      </c>
      <c r="K251" s="16">
        <v>0</v>
      </c>
      <c r="L251" s="26">
        <v>0</v>
      </c>
      <c r="M251" s="26">
        <v>0</v>
      </c>
      <c r="N251" s="26">
        <v>1</v>
      </c>
      <c r="O251" s="26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4</v>
      </c>
      <c r="X251" s="10">
        <v>0</v>
      </c>
      <c r="Y251" s="10">
        <v>0</v>
      </c>
      <c r="Z251" s="10">
        <v>0</v>
      </c>
      <c r="AA251" s="10">
        <v>0</v>
      </c>
      <c r="AB251" s="10">
        <v>1</v>
      </c>
      <c r="AC251" s="10">
        <v>0</v>
      </c>
      <c r="AD251" s="10">
        <v>1</v>
      </c>
      <c r="AE251" s="10">
        <v>0</v>
      </c>
      <c r="AF251" s="111">
        <v>2</v>
      </c>
      <c r="AG251" s="10">
        <v>0</v>
      </c>
    </row>
    <row r="252" spans="1:33" x14ac:dyDescent="0.2">
      <c r="A252" s="25">
        <v>251</v>
      </c>
      <c r="B252">
        <v>44.059252569999998</v>
      </c>
      <c r="C252">
        <v>-89.814203259999999</v>
      </c>
      <c r="D252" s="10">
        <v>7</v>
      </c>
      <c r="E252" s="10">
        <v>0</v>
      </c>
      <c r="F252" s="114">
        <v>1</v>
      </c>
      <c r="G252" s="25">
        <v>251</v>
      </c>
      <c r="H252" s="42">
        <v>2</v>
      </c>
      <c r="I252" s="26">
        <v>2</v>
      </c>
      <c r="J252" s="16">
        <v>1</v>
      </c>
      <c r="K252" s="16">
        <v>0</v>
      </c>
      <c r="L252" s="26">
        <v>0</v>
      </c>
      <c r="M252" s="26">
        <v>0</v>
      </c>
      <c r="N252" s="26">
        <v>1</v>
      </c>
      <c r="O252" s="26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2</v>
      </c>
      <c r="AE252" s="10">
        <v>0</v>
      </c>
      <c r="AF252" s="111">
        <v>2</v>
      </c>
      <c r="AG252" s="10">
        <v>0</v>
      </c>
    </row>
    <row r="253" spans="1:33" x14ac:dyDescent="0.2">
      <c r="A253" s="25">
        <v>252</v>
      </c>
      <c r="B253">
        <v>44.058856419999998</v>
      </c>
      <c r="C253">
        <v>-89.814204489999995</v>
      </c>
      <c r="D253" s="10">
        <v>9</v>
      </c>
      <c r="E253" s="10">
        <v>0</v>
      </c>
      <c r="F253" s="114">
        <v>1</v>
      </c>
      <c r="G253" s="25">
        <v>252</v>
      </c>
      <c r="H253" s="42">
        <v>1</v>
      </c>
      <c r="I253" s="26">
        <v>1</v>
      </c>
      <c r="J253" s="16">
        <v>0</v>
      </c>
      <c r="K253" s="16">
        <v>0</v>
      </c>
      <c r="L253" s="26">
        <v>0</v>
      </c>
      <c r="M253" s="26">
        <v>0</v>
      </c>
      <c r="N253" s="26">
        <v>4</v>
      </c>
      <c r="O253" s="26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1</v>
      </c>
      <c r="AE253" s="10">
        <v>0</v>
      </c>
      <c r="AF253" s="111">
        <v>0</v>
      </c>
      <c r="AG253" s="10">
        <v>0</v>
      </c>
    </row>
    <row r="254" spans="1:33" x14ac:dyDescent="0.2">
      <c r="A254" s="25">
        <v>253</v>
      </c>
      <c r="B254">
        <v>44.058460269999998</v>
      </c>
      <c r="C254">
        <v>-89.814205729999998</v>
      </c>
      <c r="D254" s="10">
        <v>13</v>
      </c>
      <c r="E254" s="10">
        <v>0</v>
      </c>
      <c r="F254" s="114">
        <v>1</v>
      </c>
      <c r="G254" s="25">
        <v>253</v>
      </c>
      <c r="H254" s="42">
        <v>0</v>
      </c>
      <c r="I254" s="26">
        <v>0</v>
      </c>
      <c r="J254" s="16">
        <v>0</v>
      </c>
      <c r="K254" s="16">
        <v>0</v>
      </c>
      <c r="L254" s="26">
        <v>0</v>
      </c>
      <c r="M254" s="26">
        <v>0</v>
      </c>
      <c r="N254" s="26">
        <v>0</v>
      </c>
      <c r="O254" s="26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11">
        <v>0</v>
      </c>
      <c r="AG254" s="10">
        <v>0</v>
      </c>
    </row>
    <row r="255" spans="1:33" x14ac:dyDescent="0.2">
      <c r="A255" s="25">
        <v>254</v>
      </c>
      <c r="B255">
        <v>44.058064129999998</v>
      </c>
      <c r="C255">
        <v>-89.814206970000001</v>
      </c>
      <c r="D255" s="10">
        <v>6</v>
      </c>
      <c r="E255" s="10">
        <v>0</v>
      </c>
      <c r="F255" s="114">
        <v>1</v>
      </c>
      <c r="G255" s="25">
        <v>254</v>
      </c>
      <c r="H255" s="42">
        <v>1</v>
      </c>
      <c r="I255" s="26">
        <v>3</v>
      </c>
      <c r="J255" s="16">
        <v>0</v>
      </c>
      <c r="K255" s="16">
        <v>0</v>
      </c>
      <c r="L255" s="26">
        <v>0</v>
      </c>
      <c r="M255" s="26">
        <v>0</v>
      </c>
      <c r="N255" s="26">
        <v>0</v>
      </c>
      <c r="O255" s="26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3</v>
      </c>
      <c r="AE255" s="10">
        <v>0</v>
      </c>
      <c r="AF255" s="111">
        <v>2</v>
      </c>
      <c r="AG255" s="10">
        <v>0</v>
      </c>
    </row>
    <row r="256" spans="1:33" x14ac:dyDescent="0.2">
      <c r="A256" s="25">
        <v>255</v>
      </c>
      <c r="B256">
        <v>44.057667979999998</v>
      </c>
      <c r="C256">
        <v>-89.814208210000004</v>
      </c>
      <c r="D256" s="10">
        <v>1</v>
      </c>
      <c r="E256" s="10">
        <v>0</v>
      </c>
      <c r="F256" s="114">
        <v>1</v>
      </c>
      <c r="G256" s="25">
        <v>255</v>
      </c>
      <c r="H256" s="42">
        <v>3</v>
      </c>
      <c r="I256" s="26">
        <v>2</v>
      </c>
      <c r="J256" s="16">
        <v>1</v>
      </c>
      <c r="K256" s="16">
        <v>0</v>
      </c>
      <c r="L256" s="26">
        <v>0</v>
      </c>
      <c r="M256" s="26">
        <v>0</v>
      </c>
      <c r="N256" s="26">
        <v>1</v>
      </c>
      <c r="O256" s="26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2</v>
      </c>
      <c r="AC256" s="10">
        <v>0</v>
      </c>
      <c r="AD256" s="10">
        <v>1</v>
      </c>
      <c r="AE256" s="10">
        <v>0</v>
      </c>
      <c r="AF256" s="111">
        <v>2</v>
      </c>
      <c r="AG256" s="10">
        <v>0</v>
      </c>
    </row>
    <row r="257" spans="1:33" x14ac:dyDescent="0.2">
      <c r="A257" s="25">
        <v>256</v>
      </c>
      <c r="B257">
        <v>44.060043970000002</v>
      </c>
      <c r="C257">
        <v>-89.813651419999999</v>
      </c>
      <c r="D257" s="10">
        <v>1</v>
      </c>
      <c r="E257" s="10">
        <v>0</v>
      </c>
      <c r="F257" s="114">
        <v>1</v>
      </c>
      <c r="G257" s="25">
        <v>256</v>
      </c>
      <c r="H257" s="42">
        <v>0</v>
      </c>
      <c r="I257" s="26">
        <v>0</v>
      </c>
      <c r="J257" s="16">
        <v>0</v>
      </c>
      <c r="K257" s="16">
        <v>0</v>
      </c>
      <c r="L257" s="26">
        <v>0</v>
      </c>
      <c r="M257" s="26">
        <v>0</v>
      </c>
      <c r="N257" s="26">
        <v>0</v>
      </c>
      <c r="O257" s="26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11">
        <v>0</v>
      </c>
      <c r="AG257" s="10">
        <v>0</v>
      </c>
    </row>
    <row r="258" spans="1:33" x14ac:dyDescent="0.2">
      <c r="A258" s="25">
        <v>257</v>
      </c>
      <c r="B258">
        <v>44.059647820000002</v>
      </c>
      <c r="C258">
        <v>-89.813652660000002</v>
      </c>
      <c r="D258" s="10">
        <v>6</v>
      </c>
      <c r="E258" s="10">
        <v>0</v>
      </c>
      <c r="F258" s="114">
        <v>1</v>
      </c>
      <c r="G258" s="25">
        <v>257</v>
      </c>
      <c r="H258" s="42">
        <v>2</v>
      </c>
      <c r="I258" s="26">
        <v>2</v>
      </c>
      <c r="J258" s="16">
        <v>1</v>
      </c>
      <c r="K258" s="16">
        <v>0</v>
      </c>
      <c r="L258" s="26">
        <v>0</v>
      </c>
      <c r="M258" s="26">
        <v>0</v>
      </c>
      <c r="N258" s="26">
        <v>2</v>
      </c>
      <c r="O258" s="26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2</v>
      </c>
      <c r="AE258" s="10">
        <v>0</v>
      </c>
      <c r="AF258" s="111">
        <v>2</v>
      </c>
      <c r="AG258" s="10">
        <v>0</v>
      </c>
    </row>
    <row r="259" spans="1:33" x14ac:dyDescent="0.2">
      <c r="A259" s="25">
        <v>258</v>
      </c>
      <c r="B259">
        <v>44.059251680000003</v>
      </c>
      <c r="C259">
        <v>-89.813653909999999</v>
      </c>
      <c r="D259" s="10">
        <v>7</v>
      </c>
      <c r="E259" s="10">
        <v>0</v>
      </c>
      <c r="F259" s="114">
        <v>1</v>
      </c>
      <c r="G259" s="25">
        <v>258</v>
      </c>
      <c r="H259" s="42">
        <v>2</v>
      </c>
      <c r="I259" s="26">
        <v>2</v>
      </c>
      <c r="J259" s="16">
        <v>1</v>
      </c>
      <c r="K259" s="16">
        <v>0</v>
      </c>
      <c r="L259" s="26">
        <v>0</v>
      </c>
      <c r="M259" s="26">
        <v>0</v>
      </c>
      <c r="N259" s="26">
        <v>2</v>
      </c>
      <c r="O259" s="26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1</v>
      </c>
      <c r="AE259" s="10">
        <v>0</v>
      </c>
      <c r="AF259" s="111">
        <v>2</v>
      </c>
      <c r="AG259" s="10">
        <v>0</v>
      </c>
    </row>
    <row r="260" spans="1:33" x14ac:dyDescent="0.2">
      <c r="A260" s="25">
        <v>259</v>
      </c>
      <c r="B260">
        <v>44.058855530000002</v>
      </c>
      <c r="C260">
        <v>-89.813655150000002</v>
      </c>
      <c r="D260" s="10">
        <v>3</v>
      </c>
      <c r="E260" s="10">
        <v>0</v>
      </c>
      <c r="F260" s="114">
        <v>1</v>
      </c>
      <c r="G260" s="25">
        <v>259</v>
      </c>
      <c r="H260" s="42">
        <v>3</v>
      </c>
      <c r="I260" s="26">
        <v>2</v>
      </c>
      <c r="J260" s="16">
        <v>0</v>
      </c>
      <c r="K260" s="16">
        <v>0</v>
      </c>
      <c r="L260" s="26">
        <v>0</v>
      </c>
      <c r="M260" s="26">
        <v>0</v>
      </c>
      <c r="N260" s="26">
        <v>1</v>
      </c>
      <c r="O260" s="26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1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2</v>
      </c>
      <c r="AE260" s="10">
        <v>0</v>
      </c>
      <c r="AF260" s="111">
        <v>2</v>
      </c>
      <c r="AG260" s="10">
        <v>0</v>
      </c>
    </row>
    <row r="261" spans="1:33" x14ac:dyDescent="0.2">
      <c r="A261" s="25">
        <v>260</v>
      </c>
      <c r="B261">
        <v>44.058459380000002</v>
      </c>
      <c r="C261">
        <v>-89.813656390000006</v>
      </c>
      <c r="D261" s="10">
        <v>12</v>
      </c>
      <c r="E261" s="10">
        <v>0</v>
      </c>
      <c r="F261" s="114">
        <v>1</v>
      </c>
      <c r="G261" s="25">
        <v>260</v>
      </c>
      <c r="H261" s="42">
        <v>2</v>
      </c>
      <c r="I261" s="26">
        <v>1</v>
      </c>
      <c r="J261" s="16">
        <v>0</v>
      </c>
      <c r="K261" s="16">
        <v>0</v>
      </c>
      <c r="L261" s="26">
        <v>0</v>
      </c>
      <c r="M261" s="26">
        <v>0</v>
      </c>
      <c r="N261" s="26">
        <v>1</v>
      </c>
      <c r="O261" s="26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1</v>
      </c>
      <c r="AE261" s="10">
        <v>0</v>
      </c>
      <c r="AF261" s="111">
        <v>0</v>
      </c>
      <c r="AG261" s="10">
        <v>0</v>
      </c>
    </row>
    <row r="262" spans="1:33" x14ac:dyDescent="0.2">
      <c r="A262" s="25">
        <v>261</v>
      </c>
      <c r="B262">
        <v>44.058063230000002</v>
      </c>
      <c r="C262">
        <v>-89.813657629999994</v>
      </c>
      <c r="D262" s="10">
        <v>13</v>
      </c>
      <c r="E262" s="10">
        <v>0</v>
      </c>
      <c r="F262" s="114">
        <v>1</v>
      </c>
      <c r="G262" s="25">
        <v>261</v>
      </c>
      <c r="H262" s="42">
        <v>2</v>
      </c>
      <c r="I262" s="26">
        <v>1</v>
      </c>
      <c r="J262" s="16">
        <v>1</v>
      </c>
      <c r="K262" s="16">
        <v>0</v>
      </c>
      <c r="L262" s="26">
        <v>0</v>
      </c>
      <c r="M262" s="26">
        <v>0</v>
      </c>
      <c r="N262" s="26">
        <v>1</v>
      </c>
      <c r="O262" s="26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1</v>
      </c>
      <c r="AE262" s="10">
        <v>0</v>
      </c>
      <c r="AF262" s="111">
        <v>0</v>
      </c>
      <c r="AG262" s="10">
        <v>0</v>
      </c>
    </row>
    <row r="263" spans="1:33" x14ac:dyDescent="0.2">
      <c r="A263" s="25">
        <v>262</v>
      </c>
      <c r="B263">
        <v>44.057667080000002</v>
      </c>
      <c r="C263">
        <v>-89.813658880000006</v>
      </c>
      <c r="D263" s="10">
        <v>6</v>
      </c>
      <c r="E263" s="10">
        <v>0</v>
      </c>
      <c r="F263" s="114">
        <v>1</v>
      </c>
      <c r="G263" s="25">
        <v>262</v>
      </c>
      <c r="H263" s="42">
        <v>2</v>
      </c>
      <c r="I263" s="26">
        <v>2</v>
      </c>
      <c r="J263" s="16">
        <v>0</v>
      </c>
      <c r="K263" s="16">
        <v>0</v>
      </c>
      <c r="L263" s="26">
        <v>0</v>
      </c>
      <c r="M263" s="26">
        <v>0</v>
      </c>
      <c r="N263" s="26">
        <v>0</v>
      </c>
      <c r="O263" s="26">
        <v>0</v>
      </c>
      <c r="P263" s="10">
        <v>1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2</v>
      </c>
      <c r="AE263" s="10">
        <v>0</v>
      </c>
      <c r="AF263" s="111">
        <v>2</v>
      </c>
      <c r="AG263" s="10">
        <v>0</v>
      </c>
    </row>
    <row r="264" spans="1:33" x14ac:dyDescent="0.2">
      <c r="A264" s="25">
        <v>263</v>
      </c>
      <c r="B264">
        <v>44.057270930000001</v>
      </c>
      <c r="C264">
        <v>-89.813660119999994</v>
      </c>
      <c r="D264" s="10">
        <v>3</v>
      </c>
      <c r="E264" s="10">
        <v>0</v>
      </c>
      <c r="F264" s="114">
        <v>1</v>
      </c>
      <c r="G264" s="25">
        <v>263</v>
      </c>
      <c r="H264" s="42">
        <v>2</v>
      </c>
      <c r="I264" s="26">
        <v>2</v>
      </c>
      <c r="J264" s="16">
        <v>0</v>
      </c>
      <c r="K264" s="16">
        <v>0</v>
      </c>
      <c r="L264" s="26">
        <v>0</v>
      </c>
      <c r="M264" s="26">
        <v>0</v>
      </c>
      <c r="N264" s="26">
        <v>1</v>
      </c>
      <c r="O264" s="26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4</v>
      </c>
      <c r="AC264" s="10">
        <v>0</v>
      </c>
      <c r="AD264" s="10">
        <v>2</v>
      </c>
      <c r="AE264" s="10">
        <v>0</v>
      </c>
      <c r="AF264" s="111">
        <v>2</v>
      </c>
      <c r="AG264" s="10">
        <v>0</v>
      </c>
    </row>
    <row r="265" spans="1:33" x14ac:dyDescent="0.2">
      <c r="A265" s="25">
        <v>264</v>
      </c>
      <c r="B265">
        <v>44.05964693</v>
      </c>
      <c r="C265">
        <v>-89.813103310000002</v>
      </c>
      <c r="D265" s="10">
        <v>3</v>
      </c>
      <c r="E265" s="10">
        <v>0</v>
      </c>
      <c r="F265" s="114">
        <v>1</v>
      </c>
      <c r="G265" s="25">
        <v>264</v>
      </c>
      <c r="H265" s="42">
        <v>2</v>
      </c>
      <c r="I265" s="26">
        <v>2</v>
      </c>
      <c r="J265" s="16">
        <v>1</v>
      </c>
      <c r="K265" s="16">
        <v>0</v>
      </c>
      <c r="L265" s="26">
        <v>0</v>
      </c>
      <c r="M265" s="26">
        <v>0</v>
      </c>
      <c r="N265" s="26">
        <v>2</v>
      </c>
      <c r="O265" s="26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2</v>
      </c>
      <c r="AE265" s="10">
        <v>0</v>
      </c>
      <c r="AF265" s="111">
        <v>0</v>
      </c>
      <c r="AG265" s="10">
        <v>0</v>
      </c>
    </row>
    <row r="266" spans="1:33" x14ac:dyDescent="0.2">
      <c r="A266" s="25">
        <v>265</v>
      </c>
      <c r="B266">
        <v>44.059250779999999</v>
      </c>
      <c r="C266">
        <v>-89.813104559999999</v>
      </c>
      <c r="D266" s="10">
        <v>4</v>
      </c>
      <c r="E266" s="10">
        <v>0</v>
      </c>
      <c r="F266" s="114">
        <v>1</v>
      </c>
      <c r="G266" s="25">
        <v>265</v>
      </c>
      <c r="H266" s="42">
        <v>1</v>
      </c>
      <c r="I266" s="26">
        <v>1</v>
      </c>
      <c r="J266" s="16">
        <v>0</v>
      </c>
      <c r="K266" s="16">
        <v>0</v>
      </c>
      <c r="L266" s="26">
        <v>0</v>
      </c>
      <c r="M266" s="26">
        <v>0</v>
      </c>
      <c r="N266" s="26">
        <v>0</v>
      </c>
      <c r="O266" s="26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1</v>
      </c>
      <c r="AE266" s="10">
        <v>0</v>
      </c>
      <c r="AF266" s="111">
        <v>0</v>
      </c>
      <c r="AG266" s="10">
        <v>0</v>
      </c>
    </row>
    <row r="267" spans="1:33" x14ac:dyDescent="0.2">
      <c r="A267" s="25">
        <v>266</v>
      </c>
      <c r="B267">
        <v>44.058854629999999</v>
      </c>
      <c r="C267">
        <v>-89.813105800000002</v>
      </c>
      <c r="D267" s="10">
        <v>5</v>
      </c>
      <c r="E267" s="10">
        <v>0</v>
      </c>
      <c r="F267" s="114">
        <v>1</v>
      </c>
      <c r="G267" s="25">
        <v>266</v>
      </c>
      <c r="H267" s="42">
        <v>1</v>
      </c>
      <c r="I267" s="26">
        <v>2</v>
      </c>
      <c r="J267" s="16">
        <v>4</v>
      </c>
      <c r="K267" s="16">
        <v>0</v>
      </c>
      <c r="L267" s="26">
        <v>0</v>
      </c>
      <c r="M267" s="26">
        <v>0</v>
      </c>
      <c r="N267" s="26">
        <v>0</v>
      </c>
      <c r="O267" s="26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2</v>
      </c>
      <c r="AE267" s="10">
        <v>0</v>
      </c>
      <c r="AF267" s="111">
        <v>0</v>
      </c>
      <c r="AG267" s="10">
        <v>0</v>
      </c>
    </row>
    <row r="268" spans="1:33" x14ac:dyDescent="0.2">
      <c r="A268" s="25">
        <v>267</v>
      </c>
      <c r="B268">
        <v>44.058458479999999</v>
      </c>
      <c r="C268">
        <v>-89.813107049999999</v>
      </c>
      <c r="D268" s="10">
        <v>11</v>
      </c>
      <c r="E268" s="10">
        <v>0</v>
      </c>
      <c r="F268" s="114">
        <v>1</v>
      </c>
      <c r="G268" s="25">
        <v>267</v>
      </c>
      <c r="H268" s="42">
        <v>2</v>
      </c>
      <c r="I268" s="26">
        <v>1</v>
      </c>
      <c r="J268" s="16">
        <v>0</v>
      </c>
      <c r="K268" s="16">
        <v>0</v>
      </c>
      <c r="L268" s="26">
        <v>0</v>
      </c>
      <c r="M268" s="26">
        <v>0</v>
      </c>
      <c r="N268" s="26">
        <v>1</v>
      </c>
      <c r="O268" s="26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1</v>
      </c>
      <c r="AE268" s="10">
        <v>0</v>
      </c>
      <c r="AF268" s="111">
        <v>0</v>
      </c>
      <c r="AG268" s="10">
        <v>0</v>
      </c>
    </row>
    <row r="269" spans="1:33" x14ac:dyDescent="0.2">
      <c r="A269" s="25">
        <v>268</v>
      </c>
      <c r="B269">
        <v>44.058062329999998</v>
      </c>
      <c r="C269">
        <v>-89.813108290000002</v>
      </c>
      <c r="D269" s="10">
        <v>13</v>
      </c>
      <c r="E269" s="10">
        <v>0</v>
      </c>
      <c r="F269" s="114">
        <v>1</v>
      </c>
      <c r="G269" s="25">
        <v>268</v>
      </c>
      <c r="H269" s="42">
        <v>1</v>
      </c>
      <c r="I269" s="26">
        <v>1</v>
      </c>
      <c r="J269" s="16">
        <v>0</v>
      </c>
      <c r="K269" s="16">
        <v>0</v>
      </c>
      <c r="L269" s="26">
        <v>0</v>
      </c>
      <c r="M269" s="26">
        <v>0</v>
      </c>
      <c r="N269" s="26">
        <v>0</v>
      </c>
      <c r="O269" s="26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1</v>
      </c>
      <c r="AE269" s="10">
        <v>0</v>
      </c>
      <c r="AF269" s="111">
        <v>0</v>
      </c>
      <c r="AG269" s="10">
        <v>0</v>
      </c>
    </row>
    <row r="270" spans="1:33" x14ac:dyDescent="0.2">
      <c r="A270" s="25">
        <v>269</v>
      </c>
      <c r="B270">
        <v>44.057666189999999</v>
      </c>
      <c r="C270">
        <v>-89.813109539999999</v>
      </c>
      <c r="D270" s="10">
        <v>9</v>
      </c>
      <c r="E270" s="10">
        <v>0</v>
      </c>
      <c r="F270" s="114">
        <v>1</v>
      </c>
      <c r="G270" s="25">
        <v>269</v>
      </c>
      <c r="H270" s="42">
        <v>1</v>
      </c>
      <c r="I270" s="26">
        <v>1</v>
      </c>
      <c r="J270" s="16">
        <v>0</v>
      </c>
      <c r="K270" s="16">
        <v>0</v>
      </c>
      <c r="L270" s="26">
        <v>0</v>
      </c>
      <c r="M270" s="26">
        <v>0</v>
      </c>
      <c r="N270" s="26">
        <v>0</v>
      </c>
      <c r="O270" s="26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1</v>
      </c>
      <c r="AE270" s="10">
        <v>0</v>
      </c>
      <c r="AF270" s="111">
        <v>0</v>
      </c>
      <c r="AG270" s="10">
        <v>0</v>
      </c>
    </row>
    <row r="271" spans="1:33" x14ac:dyDescent="0.2">
      <c r="A271" s="25">
        <v>270</v>
      </c>
      <c r="B271">
        <v>44.057270039999999</v>
      </c>
      <c r="C271">
        <v>-89.813110789999996</v>
      </c>
      <c r="D271" s="10">
        <v>4</v>
      </c>
      <c r="E271" s="10">
        <v>0</v>
      </c>
      <c r="F271" s="114">
        <v>1</v>
      </c>
      <c r="G271" s="25">
        <v>270</v>
      </c>
      <c r="H271" s="42">
        <v>1</v>
      </c>
      <c r="I271" s="26">
        <v>1</v>
      </c>
      <c r="J271" s="16">
        <v>0</v>
      </c>
      <c r="K271" s="16">
        <v>0</v>
      </c>
      <c r="L271" s="26">
        <v>0</v>
      </c>
      <c r="M271" s="26">
        <v>0</v>
      </c>
      <c r="N271" s="26">
        <v>1</v>
      </c>
      <c r="O271" s="26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11">
        <v>0</v>
      </c>
      <c r="AG271" s="10">
        <v>0</v>
      </c>
    </row>
    <row r="272" spans="1:33" x14ac:dyDescent="0.2">
      <c r="A272" s="25">
        <v>271</v>
      </c>
      <c r="B272">
        <v>44.058853730000003</v>
      </c>
      <c r="C272">
        <v>-89.812556459999996</v>
      </c>
      <c r="D272" s="10">
        <v>7</v>
      </c>
      <c r="E272" s="10">
        <v>0</v>
      </c>
      <c r="F272" s="114">
        <v>1</v>
      </c>
      <c r="G272" s="25">
        <v>271</v>
      </c>
      <c r="H272" s="42">
        <v>0</v>
      </c>
      <c r="I272" s="26">
        <v>0</v>
      </c>
      <c r="J272" s="16">
        <v>0</v>
      </c>
      <c r="K272" s="16">
        <v>0</v>
      </c>
      <c r="L272" s="26">
        <v>0</v>
      </c>
      <c r="M272" s="26">
        <v>0</v>
      </c>
      <c r="N272" s="26">
        <v>0</v>
      </c>
      <c r="O272" s="26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11">
        <v>0</v>
      </c>
      <c r="AG272" s="10">
        <v>0</v>
      </c>
    </row>
    <row r="273" spans="1:33" x14ac:dyDescent="0.2">
      <c r="A273" s="25">
        <v>272</v>
      </c>
      <c r="B273">
        <v>44.058457580000002</v>
      </c>
      <c r="C273">
        <v>-89.812557709999993</v>
      </c>
      <c r="D273" s="10">
        <v>13</v>
      </c>
      <c r="E273" s="10">
        <v>0</v>
      </c>
      <c r="F273" s="114">
        <v>1</v>
      </c>
      <c r="G273" s="25">
        <v>272</v>
      </c>
      <c r="H273" s="42">
        <v>0</v>
      </c>
      <c r="I273" s="26">
        <v>0</v>
      </c>
      <c r="J273" s="16">
        <v>0</v>
      </c>
      <c r="K273" s="16">
        <v>0</v>
      </c>
      <c r="L273" s="26">
        <v>0</v>
      </c>
      <c r="M273" s="26">
        <v>0</v>
      </c>
      <c r="N273" s="26">
        <v>0</v>
      </c>
      <c r="O273" s="26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11">
        <v>0</v>
      </c>
      <c r="AG273" s="10">
        <v>0</v>
      </c>
    </row>
    <row r="274" spans="1:33" x14ac:dyDescent="0.2">
      <c r="A274" s="25">
        <v>273</v>
      </c>
      <c r="B274">
        <v>44.058061430000002</v>
      </c>
      <c r="C274">
        <v>-89.812558960000004</v>
      </c>
      <c r="D274" s="10">
        <v>14</v>
      </c>
      <c r="E274" s="10">
        <v>0</v>
      </c>
      <c r="F274" s="114">
        <v>1</v>
      </c>
      <c r="G274" s="25">
        <v>273</v>
      </c>
      <c r="H274" s="42">
        <v>0</v>
      </c>
      <c r="I274" s="26">
        <v>0</v>
      </c>
      <c r="J274" s="16">
        <v>0</v>
      </c>
      <c r="K274" s="16">
        <v>0</v>
      </c>
      <c r="L274" s="26">
        <v>0</v>
      </c>
      <c r="M274" s="26">
        <v>0</v>
      </c>
      <c r="N274" s="26">
        <v>0</v>
      </c>
      <c r="O274" s="26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11">
        <v>0</v>
      </c>
      <c r="AG274" s="10">
        <v>0</v>
      </c>
    </row>
    <row r="275" spans="1:33" x14ac:dyDescent="0.2">
      <c r="A275" s="25">
        <v>274</v>
      </c>
      <c r="B275">
        <v>44.057665290000003</v>
      </c>
      <c r="C275">
        <v>-89.812560210000001</v>
      </c>
      <c r="D275" s="10">
        <v>8</v>
      </c>
      <c r="E275" s="10">
        <v>0</v>
      </c>
      <c r="F275" s="114">
        <v>1</v>
      </c>
      <c r="G275" s="25">
        <v>274</v>
      </c>
      <c r="H275" s="42">
        <v>1</v>
      </c>
      <c r="I275" s="26">
        <v>1</v>
      </c>
      <c r="J275" s="16">
        <v>0</v>
      </c>
      <c r="K275" s="16">
        <v>0</v>
      </c>
      <c r="L275" s="26">
        <v>0</v>
      </c>
      <c r="M275" s="26">
        <v>0</v>
      </c>
      <c r="N275" s="26">
        <v>0</v>
      </c>
      <c r="O275" s="26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1</v>
      </c>
      <c r="AE275" s="10">
        <v>0</v>
      </c>
      <c r="AF275" s="111">
        <v>0</v>
      </c>
      <c r="AG275" s="10">
        <v>0</v>
      </c>
    </row>
    <row r="276" spans="1:33" x14ac:dyDescent="0.2">
      <c r="A276" s="25">
        <v>275</v>
      </c>
      <c r="B276">
        <v>44.057269140000002</v>
      </c>
      <c r="C276">
        <v>-89.812561450000004</v>
      </c>
      <c r="D276" s="10">
        <v>4</v>
      </c>
      <c r="E276" s="10">
        <v>0</v>
      </c>
      <c r="F276" s="114">
        <v>1</v>
      </c>
      <c r="G276" s="25">
        <v>275</v>
      </c>
      <c r="H276" s="42">
        <v>2</v>
      </c>
      <c r="I276" s="26">
        <v>2</v>
      </c>
      <c r="J276" s="16">
        <v>0</v>
      </c>
      <c r="K276" s="16">
        <v>0</v>
      </c>
      <c r="L276" s="26">
        <v>0</v>
      </c>
      <c r="M276" s="26">
        <v>0</v>
      </c>
      <c r="N276" s="26">
        <v>2</v>
      </c>
      <c r="O276" s="26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2</v>
      </c>
      <c r="AE276" s="10">
        <v>0</v>
      </c>
      <c r="AF276" s="111">
        <v>0</v>
      </c>
      <c r="AG276" s="10">
        <v>0</v>
      </c>
    </row>
    <row r="277" spans="1:33" x14ac:dyDescent="0.2">
      <c r="A277" s="25">
        <v>276</v>
      </c>
      <c r="B277">
        <v>44.058852829999999</v>
      </c>
      <c r="C277">
        <v>-89.812007109999996</v>
      </c>
      <c r="D277" s="10">
        <v>3</v>
      </c>
      <c r="E277" s="10">
        <v>0</v>
      </c>
      <c r="F277" s="114">
        <v>1</v>
      </c>
      <c r="G277" s="25">
        <v>276</v>
      </c>
      <c r="H277" s="42">
        <v>0</v>
      </c>
      <c r="I277" s="26">
        <v>0</v>
      </c>
      <c r="J277" s="16">
        <v>0</v>
      </c>
      <c r="K277" s="16">
        <v>0</v>
      </c>
      <c r="L277" s="26">
        <v>0</v>
      </c>
      <c r="M277" s="26">
        <v>0</v>
      </c>
      <c r="N277" s="26">
        <v>4</v>
      </c>
      <c r="O277" s="26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11">
        <v>0</v>
      </c>
      <c r="AG277" s="10">
        <v>0</v>
      </c>
    </row>
    <row r="278" spans="1:33" x14ac:dyDescent="0.2">
      <c r="A278" s="25">
        <v>277</v>
      </c>
      <c r="B278">
        <v>44.058456679999999</v>
      </c>
      <c r="C278">
        <v>-89.812008359999993</v>
      </c>
      <c r="D278" s="10">
        <v>10</v>
      </c>
      <c r="E278" s="10">
        <v>0</v>
      </c>
      <c r="F278" s="114">
        <v>1</v>
      </c>
      <c r="G278" s="25">
        <v>277</v>
      </c>
      <c r="H278" s="42">
        <v>0</v>
      </c>
      <c r="I278" s="26">
        <v>0</v>
      </c>
      <c r="J278" s="16">
        <v>0</v>
      </c>
      <c r="K278" s="16">
        <v>0</v>
      </c>
      <c r="L278" s="26">
        <v>0</v>
      </c>
      <c r="M278" s="26">
        <v>0</v>
      </c>
      <c r="N278" s="26">
        <v>0</v>
      </c>
      <c r="O278" s="26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11">
        <v>0</v>
      </c>
      <c r="AG278" s="10">
        <v>0</v>
      </c>
    </row>
    <row r="279" spans="1:33" x14ac:dyDescent="0.2">
      <c r="A279" s="25">
        <v>278</v>
      </c>
      <c r="B279">
        <v>44.058060529999999</v>
      </c>
      <c r="C279">
        <v>-89.812009619999998</v>
      </c>
      <c r="D279" s="10">
        <v>13</v>
      </c>
      <c r="E279" s="10">
        <v>0</v>
      </c>
      <c r="F279" s="114">
        <v>1</v>
      </c>
      <c r="G279" s="25">
        <v>278</v>
      </c>
      <c r="H279" s="42">
        <v>0</v>
      </c>
      <c r="I279" s="26">
        <v>0</v>
      </c>
      <c r="J279" s="16">
        <v>0</v>
      </c>
      <c r="K279" s="16">
        <v>0</v>
      </c>
      <c r="L279" s="26">
        <v>0</v>
      </c>
      <c r="M279" s="26">
        <v>0</v>
      </c>
      <c r="N279" s="26">
        <v>0</v>
      </c>
      <c r="O279" s="26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11">
        <v>0</v>
      </c>
      <c r="AG279" s="10">
        <v>0</v>
      </c>
    </row>
    <row r="280" spans="1:33" x14ac:dyDescent="0.2">
      <c r="A280" s="25">
        <v>279</v>
      </c>
      <c r="B280">
        <v>44.057664379999999</v>
      </c>
      <c r="C280">
        <v>-89.812010869999995</v>
      </c>
      <c r="D280" s="10">
        <v>7</v>
      </c>
      <c r="E280" s="10">
        <v>0</v>
      </c>
      <c r="F280" s="114">
        <v>1</v>
      </c>
      <c r="G280" s="25">
        <v>279</v>
      </c>
      <c r="H280" s="42">
        <v>1</v>
      </c>
      <c r="I280" s="26">
        <v>1</v>
      </c>
      <c r="J280" s="16">
        <v>1</v>
      </c>
      <c r="K280" s="16">
        <v>0</v>
      </c>
      <c r="L280" s="26">
        <v>0</v>
      </c>
      <c r="M280" s="26">
        <v>0</v>
      </c>
      <c r="N280" s="26">
        <v>1</v>
      </c>
      <c r="O280" s="26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11">
        <v>0</v>
      </c>
      <c r="AG280" s="10">
        <v>0</v>
      </c>
    </row>
    <row r="281" spans="1:33" x14ac:dyDescent="0.2">
      <c r="A281" s="25">
        <v>280</v>
      </c>
      <c r="B281">
        <v>44.057268239999999</v>
      </c>
      <c r="C281">
        <v>-89.812012120000006</v>
      </c>
      <c r="D281" s="10">
        <v>2</v>
      </c>
      <c r="E281" s="10">
        <v>0</v>
      </c>
      <c r="F281" s="114">
        <v>1</v>
      </c>
      <c r="G281" s="25">
        <v>280</v>
      </c>
      <c r="H281" s="42">
        <v>1</v>
      </c>
      <c r="I281" s="26">
        <v>1</v>
      </c>
      <c r="J281" s="16">
        <v>0</v>
      </c>
      <c r="K281" s="16">
        <v>0</v>
      </c>
      <c r="L281" s="26">
        <v>0</v>
      </c>
      <c r="M281" s="26">
        <v>0</v>
      </c>
      <c r="N281" s="26">
        <v>0</v>
      </c>
      <c r="O281" s="26">
        <v>0</v>
      </c>
      <c r="P281" s="10">
        <v>0</v>
      </c>
      <c r="Q281" s="10">
        <v>0</v>
      </c>
      <c r="R281" s="10">
        <v>1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11">
        <v>0</v>
      </c>
      <c r="AG281" s="10">
        <v>0</v>
      </c>
    </row>
    <row r="282" spans="1:33" x14ac:dyDescent="0.2">
      <c r="A282" s="25">
        <v>281</v>
      </c>
      <c r="B282">
        <v>44.059248070000002</v>
      </c>
      <c r="C282">
        <v>-89.811456509999999</v>
      </c>
      <c r="D282" s="10">
        <v>8</v>
      </c>
      <c r="E282" s="10" t="s">
        <v>565</v>
      </c>
      <c r="F282" s="114">
        <v>1</v>
      </c>
      <c r="G282" s="25">
        <v>281</v>
      </c>
      <c r="H282" s="42">
        <v>2</v>
      </c>
      <c r="I282" s="26">
        <v>1</v>
      </c>
      <c r="J282" s="16">
        <v>0</v>
      </c>
      <c r="K282" s="16">
        <v>0</v>
      </c>
      <c r="L282" s="26">
        <v>0</v>
      </c>
      <c r="M282" s="26">
        <v>0</v>
      </c>
      <c r="N282" s="26">
        <v>1</v>
      </c>
      <c r="O282" s="26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1</v>
      </c>
      <c r="AE282" s="10">
        <v>0</v>
      </c>
      <c r="AF282" s="111">
        <v>0</v>
      </c>
      <c r="AG282" s="10">
        <v>0</v>
      </c>
    </row>
    <row r="283" spans="1:33" x14ac:dyDescent="0.2">
      <c r="A283" s="25">
        <v>282</v>
      </c>
      <c r="B283">
        <v>44.058851920000002</v>
      </c>
      <c r="C283">
        <v>-89.811457759999996</v>
      </c>
      <c r="D283" s="10">
        <v>6</v>
      </c>
      <c r="E283" s="10" t="s">
        <v>565</v>
      </c>
      <c r="F283" s="114">
        <v>1</v>
      </c>
      <c r="G283" s="25">
        <v>282</v>
      </c>
      <c r="H283" s="42">
        <v>2</v>
      </c>
      <c r="I283" s="26">
        <v>2</v>
      </c>
      <c r="J283" s="16">
        <v>0</v>
      </c>
      <c r="K283" s="16">
        <v>0</v>
      </c>
      <c r="L283" s="26">
        <v>0</v>
      </c>
      <c r="M283" s="26">
        <v>0</v>
      </c>
      <c r="N283" s="26">
        <v>1</v>
      </c>
      <c r="O283" s="26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2</v>
      </c>
      <c r="AE283" s="10">
        <v>0</v>
      </c>
      <c r="AF283" s="111">
        <v>0</v>
      </c>
      <c r="AG283" s="10">
        <v>0</v>
      </c>
    </row>
    <row r="284" spans="1:33" x14ac:dyDescent="0.2">
      <c r="A284" s="25">
        <v>283</v>
      </c>
      <c r="B284">
        <v>44.058455770000002</v>
      </c>
      <c r="C284">
        <v>-89.811459020000001</v>
      </c>
      <c r="D284" s="10">
        <v>5</v>
      </c>
      <c r="E284" s="10" t="s">
        <v>567</v>
      </c>
      <c r="F284" s="114">
        <v>1</v>
      </c>
      <c r="G284" s="25">
        <v>283</v>
      </c>
      <c r="H284" s="42">
        <v>1</v>
      </c>
      <c r="I284" s="26">
        <v>3</v>
      </c>
      <c r="J284" s="16">
        <v>0</v>
      </c>
      <c r="K284" s="16">
        <v>0</v>
      </c>
      <c r="L284" s="26">
        <v>0</v>
      </c>
      <c r="M284" s="26">
        <v>0</v>
      </c>
      <c r="N284" s="26">
        <v>0</v>
      </c>
      <c r="O284" s="26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3</v>
      </c>
      <c r="AE284" s="10">
        <v>0</v>
      </c>
      <c r="AF284" s="111">
        <v>0</v>
      </c>
      <c r="AG284" s="10">
        <v>0</v>
      </c>
    </row>
    <row r="285" spans="1:33" x14ac:dyDescent="0.2">
      <c r="A285" s="25">
        <v>284</v>
      </c>
      <c r="B285">
        <v>44.058059630000002</v>
      </c>
      <c r="C285">
        <v>-89.811460280000006</v>
      </c>
      <c r="D285" s="10">
        <v>5</v>
      </c>
      <c r="E285" s="10" t="s">
        <v>567</v>
      </c>
      <c r="F285" s="114">
        <v>1</v>
      </c>
      <c r="G285" s="25">
        <v>284</v>
      </c>
      <c r="H285" s="42">
        <v>2</v>
      </c>
      <c r="I285" s="26">
        <v>3</v>
      </c>
      <c r="J285" s="16">
        <v>0</v>
      </c>
      <c r="K285" s="16">
        <v>0</v>
      </c>
      <c r="L285" s="26">
        <v>0</v>
      </c>
      <c r="M285" s="26">
        <v>0</v>
      </c>
      <c r="N285" s="26">
        <v>1</v>
      </c>
      <c r="O285" s="26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3</v>
      </c>
      <c r="AE285" s="10">
        <v>0</v>
      </c>
      <c r="AF285" s="111">
        <v>0</v>
      </c>
      <c r="AG285" s="10">
        <v>0</v>
      </c>
    </row>
    <row r="286" spans="1:33" x14ac:dyDescent="0.2">
      <c r="A286" s="25">
        <v>285</v>
      </c>
      <c r="B286">
        <v>44.057663480000002</v>
      </c>
      <c r="C286">
        <v>-89.811461539999996</v>
      </c>
      <c r="D286" s="10">
        <v>2</v>
      </c>
      <c r="E286" s="10">
        <v>0</v>
      </c>
      <c r="F286" s="114">
        <v>1</v>
      </c>
      <c r="G286" s="25">
        <v>285</v>
      </c>
      <c r="H286" s="42">
        <v>1</v>
      </c>
      <c r="I286" s="26">
        <v>1</v>
      </c>
      <c r="J286" s="16">
        <v>1</v>
      </c>
      <c r="K286" s="16">
        <v>0</v>
      </c>
      <c r="L286" s="26">
        <v>0</v>
      </c>
      <c r="M286" s="26">
        <v>0</v>
      </c>
      <c r="N286" s="26">
        <v>0</v>
      </c>
      <c r="O286" s="26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1</v>
      </c>
      <c r="AE286" s="10">
        <v>0</v>
      </c>
      <c r="AF286" s="111">
        <v>0</v>
      </c>
      <c r="AG286" s="10">
        <v>0</v>
      </c>
    </row>
    <row r="287" spans="1:33" x14ac:dyDescent="0.2">
      <c r="A287" s="25">
        <v>286</v>
      </c>
      <c r="B287">
        <v>44.057267330000002</v>
      </c>
      <c r="C287">
        <v>-89.811462789999993</v>
      </c>
      <c r="D287" s="10">
        <v>6</v>
      </c>
      <c r="E287" s="10">
        <v>0</v>
      </c>
      <c r="F287" s="114">
        <v>1</v>
      </c>
      <c r="G287" s="25">
        <v>286</v>
      </c>
      <c r="H287" s="42">
        <v>1</v>
      </c>
      <c r="I287" s="26">
        <v>1</v>
      </c>
      <c r="J287" s="16">
        <v>0</v>
      </c>
      <c r="K287" s="16">
        <v>0</v>
      </c>
      <c r="L287" s="26">
        <v>0</v>
      </c>
      <c r="M287" s="26">
        <v>0</v>
      </c>
      <c r="N287" s="26">
        <v>0</v>
      </c>
      <c r="O287" s="26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1</v>
      </c>
      <c r="AE287" s="10">
        <v>0</v>
      </c>
      <c r="AF287" s="111">
        <v>0</v>
      </c>
      <c r="AG287" s="10">
        <v>0</v>
      </c>
    </row>
    <row r="288" spans="1:33" x14ac:dyDescent="0.2">
      <c r="A288" s="25">
        <v>287</v>
      </c>
      <c r="B288">
        <v>44.056871180000002</v>
      </c>
      <c r="C288">
        <v>-89.811464049999998</v>
      </c>
      <c r="D288" s="10">
        <v>1</v>
      </c>
      <c r="E288" s="10">
        <v>0</v>
      </c>
      <c r="F288" s="114">
        <v>1</v>
      </c>
      <c r="G288" s="25">
        <v>287</v>
      </c>
      <c r="H288" s="42">
        <v>2</v>
      </c>
      <c r="I288" s="26">
        <v>1</v>
      </c>
      <c r="J288" s="16">
        <v>0</v>
      </c>
      <c r="K288" s="16">
        <v>0</v>
      </c>
      <c r="L288" s="26">
        <v>0</v>
      </c>
      <c r="M288" s="26">
        <v>0</v>
      </c>
      <c r="N288" s="26">
        <v>1</v>
      </c>
      <c r="O288" s="26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11">
        <v>0</v>
      </c>
      <c r="AG288" s="10">
        <v>1</v>
      </c>
    </row>
    <row r="289" spans="1:33" x14ac:dyDescent="0.2">
      <c r="A289" s="25">
        <v>288</v>
      </c>
      <c r="B289">
        <v>44.059643309999998</v>
      </c>
      <c r="C289">
        <v>-89.810905899999995</v>
      </c>
      <c r="D289" s="10">
        <v>2</v>
      </c>
      <c r="E289" s="10" t="s">
        <v>567</v>
      </c>
      <c r="F289" s="114">
        <v>1</v>
      </c>
      <c r="G289" s="25">
        <v>288</v>
      </c>
      <c r="H289" s="42">
        <v>3</v>
      </c>
      <c r="I289" s="26">
        <v>2</v>
      </c>
      <c r="J289" s="16">
        <v>1</v>
      </c>
      <c r="K289" s="16">
        <v>0</v>
      </c>
      <c r="L289" s="26">
        <v>0</v>
      </c>
      <c r="M289" s="26">
        <v>0</v>
      </c>
      <c r="N289" s="26">
        <v>2</v>
      </c>
      <c r="O289" s="26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1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1</v>
      </c>
      <c r="AE289" s="10">
        <v>0</v>
      </c>
      <c r="AF289" s="111">
        <v>1</v>
      </c>
      <c r="AG289" s="10">
        <v>0</v>
      </c>
    </row>
    <row r="290" spans="1:33" x14ac:dyDescent="0.2">
      <c r="A290" s="25">
        <v>289</v>
      </c>
      <c r="B290">
        <v>44.059247159999998</v>
      </c>
      <c r="C290">
        <v>-89.810907159999999</v>
      </c>
      <c r="D290" s="10">
        <v>7</v>
      </c>
      <c r="E290" s="10" t="s">
        <v>565</v>
      </c>
      <c r="F290" s="114">
        <v>1</v>
      </c>
      <c r="G290" s="25">
        <v>289</v>
      </c>
      <c r="H290" s="42">
        <v>2</v>
      </c>
      <c r="I290" s="26">
        <v>2</v>
      </c>
      <c r="J290" s="16">
        <v>0</v>
      </c>
      <c r="K290" s="16">
        <v>0</v>
      </c>
      <c r="L290" s="26">
        <v>0</v>
      </c>
      <c r="M290" s="26">
        <v>0</v>
      </c>
      <c r="N290" s="26">
        <v>1</v>
      </c>
      <c r="O290" s="26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2</v>
      </c>
      <c r="AE290" s="10">
        <v>0</v>
      </c>
      <c r="AF290" s="111">
        <v>0</v>
      </c>
      <c r="AG290" s="10">
        <v>0</v>
      </c>
    </row>
    <row r="291" spans="1:33" x14ac:dyDescent="0.2">
      <c r="A291" s="25">
        <v>290</v>
      </c>
      <c r="B291">
        <v>44.058851019999999</v>
      </c>
      <c r="C291">
        <v>-89.810908420000004</v>
      </c>
      <c r="D291" s="10">
        <v>6</v>
      </c>
      <c r="E291" s="10" t="s">
        <v>567</v>
      </c>
      <c r="F291" s="114">
        <v>1</v>
      </c>
      <c r="G291" s="25">
        <v>290</v>
      </c>
      <c r="H291" s="42">
        <v>3</v>
      </c>
      <c r="I291" s="26">
        <v>3</v>
      </c>
      <c r="J291" s="16">
        <v>4</v>
      </c>
      <c r="K291" s="16">
        <v>0</v>
      </c>
      <c r="L291" s="26">
        <v>0</v>
      </c>
      <c r="M291" s="26">
        <v>0</v>
      </c>
      <c r="N291" s="26">
        <v>0</v>
      </c>
      <c r="O291" s="26">
        <v>0</v>
      </c>
      <c r="P291" s="10">
        <v>1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1</v>
      </c>
      <c r="AC291" s="10">
        <v>0</v>
      </c>
      <c r="AD291" s="10">
        <v>3</v>
      </c>
      <c r="AE291" s="10">
        <v>0</v>
      </c>
      <c r="AF291" s="111">
        <v>0</v>
      </c>
      <c r="AG291" s="10">
        <v>0</v>
      </c>
    </row>
    <row r="292" spans="1:33" x14ac:dyDescent="0.2">
      <c r="A292" s="25">
        <v>291</v>
      </c>
      <c r="B292">
        <v>44.058454869999998</v>
      </c>
      <c r="C292">
        <v>-89.810909679999995</v>
      </c>
      <c r="D292" s="10">
        <v>7</v>
      </c>
      <c r="E292" s="10" t="s">
        <v>567</v>
      </c>
      <c r="F292" s="114">
        <v>1</v>
      </c>
      <c r="G292" s="25">
        <v>291</v>
      </c>
      <c r="H292" s="42">
        <v>3</v>
      </c>
      <c r="I292" s="26">
        <v>3</v>
      </c>
      <c r="J292" s="16">
        <v>0</v>
      </c>
      <c r="K292" s="16">
        <v>0</v>
      </c>
      <c r="L292" s="26">
        <v>0</v>
      </c>
      <c r="M292" s="26">
        <v>0</v>
      </c>
      <c r="N292" s="26">
        <v>0</v>
      </c>
      <c r="O292" s="26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1</v>
      </c>
      <c r="U292" s="10">
        <v>0</v>
      </c>
      <c r="V292" s="10">
        <v>0</v>
      </c>
      <c r="W292" s="10">
        <v>0</v>
      </c>
      <c r="X292" s="10">
        <v>1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3</v>
      </c>
      <c r="AE292" s="10">
        <v>0</v>
      </c>
      <c r="AF292" s="111">
        <v>0</v>
      </c>
      <c r="AG292" s="10">
        <v>0</v>
      </c>
    </row>
    <row r="293" spans="1:33" x14ac:dyDescent="0.2">
      <c r="A293" s="25">
        <v>292</v>
      </c>
      <c r="B293">
        <v>44.058058719999998</v>
      </c>
      <c r="C293">
        <v>-89.810910939999999</v>
      </c>
      <c r="D293" s="10">
        <v>7</v>
      </c>
      <c r="E293" s="10" t="s">
        <v>567</v>
      </c>
      <c r="F293" s="114">
        <v>1</v>
      </c>
      <c r="G293" s="25">
        <v>292</v>
      </c>
      <c r="H293" s="42">
        <v>2</v>
      </c>
      <c r="I293" s="26">
        <v>1</v>
      </c>
      <c r="J293" s="16">
        <v>0</v>
      </c>
      <c r="K293" s="16">
        <v>0</v>
      </c>
      <c r="L293" s="26">
        <v>0</v>
      </c>
      <c r="M293" s="26">
        <v>0</v>
      </c>
      <c r="N293" s="26">
        <v>1</v>
      </c>
      <c r="O293" s="26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1</v>
      </c>
      <c r="AE293" s="10">
        <v>0</v>
      </c>
      <c r="AF293" s="111">
        <v>0</v>
      </c>
      <c r="AG293" s="10">
        <v>0</v>
      </c>
    </row>
    <row r="294" spans="1:33" x14ac:dyDescent="0.2">
      <c r="A294" s="25">
        <v>293</v>
      </c>
      <c r="B294">
        <v>44.057662569999998</v>
      </c>
      <c r="C294">
        <v>-89.810912200000004</v>
      </c>
      <c r="D294" s="10">
        <v>6</v>
      </c>
      <c r="E294" s="10" t="s">
        <v>567</v>
      </c>
      <c r="F294" s="114">
        <v>1</v>
      </c>
      <c r="G294" s="25">
        <v>293</v>
      </c>
      <c r="H294" s="42">
        <v>1</v>
      </c>
      <c r="I294" s="26">
        <v>3</v>
      </c>
      <c r="J294" s="16">
        <v>0</v>
      </c>
      <c r="K294" s="16">
        <v>0</v>
      </c>
      <c r="L294" s="26">
        <v>0</v>
      </c>
      <c r="M294" s="26">
        <v>0</v>
      </c>
      <c r="N294" s="26">
        <v>0</v>
      </c>
      <c r="O294" s="26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3</v>
      </c>
      <c r="AE294" s="10">
        <v>0</v>
      </c>
      <c r="AF294" s="111">
        <v>0</v>
      </c>
      <c r="AG294" s="10">
        <v>0</v>
      </c>
    </row>
    <row r="295" spans="1:33" x14ac:dyDescent="0.2">
      <c r="A295" s="25">
        <v>294</v>
      </c>
      <c r="B295">
        <v>44.057266419999998</v>
      </c>
      <c r="C295">
        <v>-89.810913459999995</v>
      </c>
      <c r="D295" s="10">
        <v>5</v>
      </c>
      <c r="E295" s="10" t="s">
        <v>565</v>
      </c>
      <c r="F295" s="114">
        <v>1</v>
      </c>
      <c r="G295" s="25">
        <v>294</v>
      </c>
      <c r="H295" s="42">
        <v>1</v>
      </c>
      <c r="I295" s="26">
        <v>2</v>
      </c>
      <c r="J295" s="16">
        <v>0</v>
      </c>
      <c r="K295" s="16">
        <v>0</v>
      </c>
      <c r="L295" s="26">
        <v>0</v>
      </c>
      <c r="M295" s="26">
        <v>0</v>
      </c>
      <c r="N295" s="26">
        <v>0</v>
      </c>
      <c r="O295" s="26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2</v>
      </c>
      <c r="AE295" s="10">
        <v>0</v>
      </c>
      <c r="AF295" s="111">
        <v>0</v>
      </c>
      <c r="AG295" s="10">
        <v>0</v>
      </c>
    </row>
    <row r="296" spans="1:33" x14ac:dyDescent="0.2">
      <c r="A296" s="25">
        <v>295</v>
      </c>
      <c r="B296">
        <v>44.059642400000001</v>
      </c>
      <c r="C296">
        <v>-89.810356540000001</v>
      </c>
      <c r="D296" s="10">
        <v>6</v>
      </c>
      <c r="E296" s="10" t="s">
        <v>567</v>
      </c>
      <c r="F296" s="114">
        <v>1</v>
      </c>
      <c r="G296" s="25">
        <v>295</v>
      </c>
      <c r="H296" s="42">
        <v>2</v>
      </c>
      <c r="I296" s="26">
        <v>2</v>
      </c>
      <c r="J296" s="16">
        <v>0</v>
      </c>
      <c r="K296" s="16">
        <v>0</v>
      </c>
      <c r="L296" s="26">
        <v>0</v>
      </c>
      <c r="M296" s="26">
        <v>0</v>
      </c>
      <c r="N296" s="26">
        <v>0</v>
      </c>
      <c r="O296" s="26">
        <v>0</v>
      </c>
      <c r="P296" s="10">
        <v>1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2</v>
      </c>
      <c r="AE296" s="10">
        <v>0</v>
      </c>
      <c r="AF296" s="111">
        <v>0</v>
      </c>
      <c r="AG296" s="10">
        <v>0</v>
      </c>
    </row>
    <row r="297" spans="1:33" x14ac:dyDescent="0.2">
      <c r="A297" s="25">
        <v>296</v>
      </c>
      <c r="B297">
        <v>44.059246250000001</v>
      </c>
      <c r="C297">
        <v>-89.810357809999999</v>
      </c>
      <c r="D297" s="10">
        <v>6</v>
      </c>
      <c r="E297" s="10" t="s">
        <v>567</v>
      </c>
      <c r="F297" s="114">
        <v>1</v>
      </c>
      <c r="G297" s="25">
        <v>296</v>
      </c>
      <c r="H297" s="42">
        <v>1</v>
      </c>
      <c r="I297" s="26">
        <v>2</v>
      </c>
      <c r="J297" s="16">
        <v>1</v>
      </c>
      <c r="K297" s="16">
        <v>0</v>
      </c>
      <c r="L297" s="26">
        <v>0</v>
      </c>
      <c r="M297" s="26">
        <v>0</v>
      </c>
      <c r="N297" s="26">
        <v>0</v>
      </c>
      <c r="O297" s="26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2</v>
      </c>
      <c r="AE297" s="10">
        <v>0</v>
      </c>
      <c r="AF297" s="111">
        <v>0</v>
      </c>
      <c r="AG297" s="10">
        <v>0</v>
      </c>
    </row>
    <row r="298" spans="1:33" x14ac:dyDescent="0.2">
      <c r="A298" s="25">
        <v>297</v>
      </c>
      <c r="B298">
        <v>44.058850100000001</v>
      </c>
      <c r="C298">
        <v>-89.810359070000004</v>
      </c>
      <c r="D298" s="10">
        <v>5</v>
      </c>
      <c r="E298" s="10" t="s">
        <v>567</v>
      </c>
      <c r="F298" s="114">
        <v>1</v>
      </c>
      <c r="G298" s="25">
        <v>297</v>
      </c>
      <c r="H298" s="42">
        <v>4</v>
      </c>
      <c r="I298" s="26">
        <v>1</v>
      </c>
      <c r="J298" s="16">
        <v>0</v>
      </c>
      <c r="K298" s="16">
        <v>0</v>
      </c>
      <c r="L298" s="26">
        <v>1</v>
      </c>
      <c r="M298" s="26">
        <v>0</v>
      </c>
      <c r="N298" s="26">
        <v>0</v>
      </c>
      <c r="O298" s="26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1</v>
      </c>
      <c r="V298" s="10">
        <v>0</v>
      </c>
      <c r="W298" s="10">
        <v>1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1</v>
      </c>
      <c r="AE298" s="10">
        <v>0</v>
      </c>
      <c r="AF298" s="111">
        <v>0</v>
      </c>
      <c r="AG298" s="10">
        <v>0</v>
      </c>
    </row>
    <row r="299" spans="1:33" x14ac:dyDescent="0.2">
      <c r="A299" s="25">
        <v>298</v>
      </c>
      <c r="B299">
        <v>44.058453960000001</v>
      </c>
      <c r="C299">
        <v>-89.810360340000003</v>
      </c>
      <c r="D299" s="10">
        <v>7</v>
      </c>
      <c r="E299" s="10" t="s">
        <v>567</v>
      </c>
      <c r="F299" s="114">
        <v>1</v>
      </c>
      <c r="G299" s="25">
        <v>298</v>
      </c>
      <c r="H299" s="42">
        <v>2</v>
      </c>
      <c r="I299" s="26">
        <v>2</v>
      </c>
      <c r="J299" s="16">
        <v>0</v>
      </c>
      <c r="K299" s="16">
        <v>0</v>
      </c>
      <c r="L299" s="26">
        <v>0</v>
      </c>
      <c r="M299" s="26">
        <v>0</v>
      </c>
      <c r="N299" s="26">
        <v>0</v>
      </c>
      <c r="O299" s="26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1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2</v>
      </c>
      <c r="AE299" s="10">
        <v>0</v>
      </c>
      <c r="AF299" s="111">
        <v>0</v>
      </c>
      <c r="AG299" s="10">
        <v>0</v>
      </c>
    </row>
    <row r="300" spans="1:33" x14ac:dyDescent="0.2">
      <c r="A300" s="25">
        <v>299</v>
      </c>
      <c r="B300">
        <v>44.058057810000001</v>
      </c>
      <c r="C300">
        <v>-89.810361599999993</v>
      </c>
      <c r="D300" s="10">
        <v>6</v>
      </c>
      <c r="E300" s="10" t="s">
        <v>567</v>
      </c>
      <c r="F300" s="114">
        <v>1</v>
      </c>
      <c r="G300" s="25">
        <v>299</v>
      </c>
      <c r="H300" s="42">
        <v>3</v>
      </c>
      <c r="I300" s="26">
        <v>2</v>
      </c>
      <c r="J300" s="16">
        <v>0</v>
      </c>
      <c r="K300" s="16">
        <v>0</v>
      </c>
      <c r="L300" s="26">
        <v>0</v>
      </c>
      <c r="M300" s="26">
        <v>0</v>
      </c>
      <c r="N300" s="26">
        <v>1</v>
      </c>
      <c r="O300" s="26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1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2</v>
      </c>
      <c r="AE300" s="10">
        <v>0</v>
      </c>
      <c r="AF300" s="111">
        <v>1</v>
      </c>
      <c r="AG300" s="10">
        <v>0</v>
      </c>
    </row>
    <row r="301" spans="1:33" x14ac:dyDescent="0.2">
      <c r="A301" s="25">
        <v>300</v>
      </c>
      <c r="B301">
        <v>44.057661660000001</v>
      </c>
      <c r="C301">
        <v>-89.810362870000006</v>
      </c>
      <c r="D301" s="10">
        <v>6</v>
      </c>
      <c r="E301" s="10" t="s">
        <v>567</v>
      </c>
      <c r="F301" s="114">
        <v>1</v>
      </c>
      <c r="G301" s="25">
        <v>300</v>
      </c>
      <c r="H301" s="42">
        <v>3</v>
      </c>
      <c r="I301" s="26">
        <v>2</v>
      </c>
      <c r="J301" s="16">
        <v>1</v>
      </c>
      <c r="K301" s="16">
        <v>0</v>
      </c>
      <c r="L301" s="26">
        <v>4</v>
      </c>
      <c r="M301" s="26">
        <v>0</v>
      </c>
      <c r="N301" s="26">
        <v>2</v>
      </c>
      <c r="O301" s="26">
        <v>0</v>
      </c>
      <c r="P301" s="10">
        <v>0</v>
      </c>
      <c r="Q301" s="10">
        <v>1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1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11">
        <v>1</v>
      </c>
      <c r="AG301" s="10">
        <v>0</v>
      </c>
    </row>
    <row r="302" spans="1:33" x14ac:dyDescent="0.2">
      <c r="A302" s="25">
        <v>301</v>
      </c>
      <c r="B302">
        <v>44.057265510000001</v>
      </c>
      <c r="C302">
        <v>-89.810364129999996</v>
      </c>
      <c r="D302" s="10">
        <v>5</v>
      </c>
      <c r="E302" s="10" t="s">
        <v>567</v>
      </c>
      <c r="F302" s="114">
        <v>1</v>
      </c>
      <c r="G302" s="25">
        <v>301</v>
      </c>
      <c r="H302" s="42">
        <v>3</v>
      </c>
      <c r="I302" s="26">
        <v>1</v>
      </c>
      <c r="J302" s="16">
        <v>1</v>
      </c>
      <c r="K302" s="16">
        <v>0</v>
      </c>
      <c r="L302" s="26">
        <v>0</v>
      </c>
      <c r="M302" s="26">
        <v>0</v>
      </c>
      <c r="N302" s="26">
        <v>1</v>
      </c>
      <c r="O302" s="26">
        <v>0</v>
      </c>
      <c r="P302" s="10">
        <v>0</v>
      </c>
      <c r="Q302" s="10">
        <v>1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1</v>
      </c>
      <c r="AE302" s="10">
        <v>0</v>
      </c>
      <c r="AF302" s="111">
        <v>0</v>
      </c>
      <c r="AG302" s="10">
        <v>0</v>
      </c>
    </row>
    <row r="303" spans="1:33" x14ac:dyDescent="0.2">
      <c r="A303" s="25">
        <v>302</v>
      </c>
      <c r="B303">
        <v>44.060037639999997</v>
      </c>
      <c r="C303">
        <v>-89.809805920000002</v>
      </c>
      <c r="D303" s="10">
        <v>6</v>
      </c>
      <c r="E303" s="10" t="s">
        <v>567</v>
      </c>
      <c r="F303" s="114">
        <v>1</v>
      </c>
      <c r="G303" s="25">
        <v>302</v>
      </c>
      <c r="H303" s="42">
        <v>3</v>
      </c>
      <c r="I303" s="26">
        <v>2</v>
      </c>
      <c r="J303" s="16">
        <v>0</v>
      </c>
      <c r="K303" s="16">
        <v>0</v>
      </c>
      <c r="L303" s="26">
        <v>0</v>
      </c>
      <c r="M303" s="26">
        <v>0</v>
      </c>
      <c r="N303" s="26">
        <v>0</v>
      </c>
      <c r="O303" s="26">
        <v>0</v>
      </c>
      <c r="P303" s="10">
        <v>1</v>
      </c>
      <c r="Q303" s="10">
        <v>0</v>
      </c>
      <c r="R303" s="10">
        <v>1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2</v>
      </c>
      <c r="AE303" s="10">
        <v>0</v>
      </c>
      <c r="AF303" s="111">
        <v>1</v>
      </c>
      <c r="AG303" s="10">
        <v>0</v>
      </c>
    </row>
    <row r="304" spans="1:33" x14ac:dyDescent="0.2">
      <c r="A304" s="25">
        <v>303</v>
      </c>
      <c r="B304">
        <v>44.059641489999997</v>
      </c>
      <c r="C304">
        <v>-89.809807190000001</v>
      </c>
      <c r="D304" s="10">
        <v>9</v>
      </c>
      <c r="E304" s="10" t="s">
        <v>567</v>
      </c>
      <c r="F304" s="114">
        <v>1</v>
      </c>
      <c r="G304" s="25">
        <v>303</v>
      </c>
      <c r="H304" s="42">
        <v>2</v>
      </c>
      <c r="I304" s="26">
        <v>3</v>
      </c>
      <c r="J304" s="16">
        <v>0</v>
      </c>
      <c r="K304" s="16">
        <v>0</v>
      </c>
      <c r="L304" s="26">
        <v>0</v>
      </c>
      <c r="M304" s="26">
        <v>0</v>
      </c>
      <c r="N304" s="26">
        <v>3</v>
      </c>
      <c r="O304" s="26">
        <v>0</v>
      </c>
      <c r="P304" s="10">
        <v>0</v>
      </c>
      <c r="Q304" s="10">
        <v>1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11">
        <v>1</v>
      </c>
      <c r="AG304" s="10">
        <v>0</v>
      </c>
    </row>
    <row r="305" spans="1:33" x14ac:dyDescent="0.2">
      <c r="A305" s="25">
        <v>304</v>
      </c>
      <c r="B305">
        <v>44.059245339999997</v>
      </c>
      <c r="C305">
        <v>-89.809808459999999</v>
      </c>
      <c r="D305" s="10">
        <v>10</v>
      </c>
      <c r="E305" s="10" t="s">
        <v>567</v>
      </c>
      <c r="F305" s="114">
        <v>1</v>
      </c>
      <c r="G305" s="25">
        <v>304</v>
      </c>
      <c r="H305" s="42">
        <v>0</v>
      </c>
      <c r="I305" s="26">
        <v>1</v>
      </c>
      <c r="J305" s="16">
        <v>0</v>
      </c>
      <c r="K305" s="16">
        <v>0</v>
      </c>
      <c r="L305" s="26">
        <v>0</v>
      </c>
      <c r="M305" s="26">
        <v>0</v>
      </c>
      <c r="N305" s="26">
        <v>0</v>
      </c>
      <c r="O305" s="26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111">
        <v>1</v>
      </c>
      <c r="AG305" s="10">
        <v>0</v>
      </c>
    </row>
    <row r="306" spans="1:33" x14ac:dyDescent="0.2">
      <c r="A306" s="25">
        <v>305</v>
      </c>
      <c r="B306">
        <v>44.058849189999997</v>
      </c>
      <c r="C306">
        <v>-89.809809729999998</v>
      </c>
      <c r="D306" s="10">
        <v>7</v>
      </c>
      <c r="E306" s="10" t="s">
        <v>567</v>
      </c>
      <c r="F306" s="114">
        <v>1</v>
      </c>
      <c r="G306" s="25">
        <v>305</v>
      </c>
      <c r="H306" s="42">
        <v>2</v>
      </c>
      <c r="I306" s="26">
        <v>2</v>
      </c>
      <c r="J306" s="16">
        <v>0</v>
      </c>
      <c r="K306" s="16">
        <v>0</v>
      </c>
      <c r="L306" s="26">
        <v>0</v>
      </c>
      <c r="M306" s="26">
        <v>0</v>
      </c>
      <c r="N306" s="26">
        <v>1</v>
      </c>
      <c r="O306" s="26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2</v>
      </c>
      <c r="AE306" s="10">
        <v>0</v>
      </c>
      <c r="AF306" s="111">
        <v>0</v>
      </c>
      <c r="AG306" s="10">
        <v>0</v>
      </c>
    </row>
    <row r="307" spans="1:33" x14ac:dyDescent="0.2">
      <c r="A307" s="25">
        <v>306</v>
      </c>
      <c r="B307">
        <v>44.058453040000003</v>
      </c>
      <c r="C307">
        <v>-89.809810990000003</v>
      </c>
      <c r="D307" s="10">
        <v>5</v>
      </c>
      <c r="E307" s="10" t="s">
        <v>567</v>
      </c>
      <c r="F307" s="114">
        <v>1</v>
      </c>
      <c r="G307" s="25">
        <v>306</v>
      </c>
      <c r="H307" s="42">
        <v>2</v>
      </c>
      <c r="I307" s="26">
        <v>2</v>
      </c>
      <c r="J307" s="16">
        <v>0</v>
      </c>
      <c r="K307" s="16">
        <v>0</v>
      </c>
      <c r="L307" s="26">
        <v>0</v>
      </c>
      <c r="M307" s="26">
        <v>0</v>
      </c>
      <c r="N307" s="26">
        <v>1</v>
      </c>
      <c r="O307" s="26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2</v>
      </c>
      <c r="AE307" s="10">
        <v>0</v>
      </c>
      <c r="AF307" s="111">
        <v>1</v>
      </c>
      <c r="AG307" s="10">
        <v>0</v>
      </c>
    </row>
    <row r="308" spans="1:33" x14ac:dyDescent="0.2">
      <c r="A308" s="25">
        <v>307</v>
      </c>
      <c r="B308">
        <v>44.058056899999997</v>
      </c>
      <c r="C308">
        <v>-89.809812260000001</v>
      </c>
      <c r="D308" s="10">
        <v>6</v>
      </c>
      <c r="E308" s="10" t="s">
        <v>567</v>
      </c>
      <c r="F308" s="114">
        <v>1</v>
      </c>
      <c r="G308" s="25">
        <v>307</v>
      </c>
      <c r="H308" s="42">
        <v>2</v>
      </c>
      <c r="I308" s="26">
        <v>2</v>
      </c>
      <c r="J308" s="16">
        <v>1</v>
      </c>
      <c r="K308" s="16">
        <v>0</v>
      </c>
      <c r="L308" s="26">
        <v>0</v>
      </c>
      <c r="M308" s="26">
        <v>0</v>
      </c>
      <c r="N308" s="26">
        <v>0</v>
      </c>
      <c r="O308" s="26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1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2</v>
      </c>
      <c r="AE308" s="10">
        <v>0</v>
      </c>
      <c r="AF308" s="111">
        <v>0</v>
      </c>
      <c r="AG308" s="10">
        <v>0</v>
      </c>
    </row>
    <row r="309" spans="1:33" x14ac:dyDescent="0.2">
      <c r="A309" s="25">
        <v>308</v>
      </c>
      <c r="B309">
        <v>44.057660749999997</v>
      </c>
      <c r="C309">
        <v>-89.80981353</v>
      </c>
      <c r="D309" s="10">
        <v>4</v>
      </c>
      <c r="E309" s="10" t="s">
        <v>567</v>
      </c>
      <c r="F309" s="114">
        <v>1</v>
      </c>
      <c r="G309" s="25">
        <v>308</v>
      </c>
      <c r="H309" s="42">
        <v>1</v>
      </c>
      <c r="I309" s="26">
        <v>2</v>
      </c>
      <c r="J309" s="16">
        <v>0</v>
      </c>
      <c r="K309" s="16">
        <v>0</v>
      </c>
      <c r="L309" s="26">
        <v>0</v>
      </c>
      <c r="M309" s="26">
        <v>0</v>
      </c>
      <c r="N309" s="26">
        <v>0</v>
      </c>
      <c r="O309" s="26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2</v>
      </c>
      <c r="AE309" s="10">
        <v>0</v>
      </c>
      <c r="AF309" s="111">
        <v>1</v>
      </c>
      <c r="AG309" s="10">
        <v>0</v>
      </c>
    </row>
    <row r="310" spans="1:33" x14ac:dyDescent="0.2">
      <c r="A310" s="25">
        <v>309</v>
      </c>
      <c r="B310">
        <v>44.057264600000003</v>
      </c>
      <c r="C310">
        <v>-89.809814799999998</v>
      </c>
      <c r="D310" s="10">
        <v>7</v>
      </c>
      <c r="E310" s="10" t="s">
        <v>565</v>
      </c>
      <c r="F310" s="114">
        <v>1</v>
      </c>
      <c r="G310" s="25">
        <v>309</v>
      </c>
      <c r="H310" s="42">
        <v>2</v>
      </c>
      <c r="I310" s="26">
        <v>3</v>
      </c>
      <c r="J310" s="16">
        <v>0</v>
      </c>
      <c r="K310" s="16">
        <v>0</v>
      </c>
      <c r="L310" s="26">
        <v>0</v>
      </c>
      <c r="M310" s="26">
        <v>0</v>
      </c>
      <c r="N310" s="26">
        <v>0</v>
      </c>
      <c r="O310" s="26">
        <v>0</v>
      </c>
      <c r="P310" s="10">
        <v>0</v>
      </c>
      <c r="Q310" s="10">
        <v>1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3</v>
      </c>
      <c r="AE310" s="10">
        <v>0</v>
      </c>
      <c r="AF310" s="111">
        <v>0</v>
      </c>
      <c r="AG310" s="10">
        <v>0</v>
      </c>
    </row>
    <row r="311" spans="1:33" x14ac:dyDescent="0.2">
      <c r="A311" s="25">
        <v>310</v>
      </c>
      <c r="B311">
        <v>44.060036719999999</v>
      </c>
      <c r="C311">
        <v>-89.809256570000002</v>
      </c>
      <c r="D311" s="10">
        <v>6</v>
      </c>
      <c r="E311" s="10" t="s">
        <v>567</v>
      </c>
      <c r="F311" s="114">
        <v>1</v>
      </c>
      <c r="G311" s="25">
        <v>310</v>
      </c>
      <c r="H311" s="42">
        <v>3</v>
      </c>
      <c r="I311" s="26">
        <v>2</v>
      </c>
      <c r="J311" s="16">
        <v>0</v>
      </c>
      <c r="K311" s="16">
        <v>0</v>
      </c>
      <c r="L311" s="26">
        <v>0</v>
      </c>
      <c r="M311" s="26">
        <v>0</v>
      </c>
      <c r="N311" s="26">
        <v>0</v>
      </c>
      <c r="O311" s="26">
        <v>0</v>
      </c>
      <c r="P311" s="10">
        <v>1</v>
      </c>
      <c r="Q311" s="10">
        <v>0</v>
      </c>
      <c r="R311" s="10">
        <v>0</v>
      </c>
      <c r="S311" s="10">
        <v>0</v>
      </c>
      <c r="T311" s="10">
        <v>0</v>
      </c>
      <c r="U311" s="10">
        <v>2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1</v>
      </c>
      <c r="AE311" s="10">
        <v>0</v>
      </c>
      <c r="AF311" s="111">
        <v>0</v>
      </c>
      <c r="AG311" s="10">
        <v>0</v>
      </c>
    </row>
    <row r="312" spans="1:33" x14ac:dyDescent="0.2">
      <c r="A312" s="25">
        <v>311</v>
      </c>
      <c r="B312">
        <v>44.059640569999999</v>
      </c>
      <c r="C312">
        <v>-89.809257840000001</v>
      </c>
      <c r="D312" s="10">
        <v>9</v>
      </c>
      <c r="E312" s="10" t="s">
        <v>567</v>
      </c>
      <c r="F312" s="114">
        <v>1</v>
      </c>
      <c r="G312" s="25">
        <v>311</v>
      </c>
      <c r="H312" s="42">
        <v>3</v>
      </c>
      <c r="I312" s="26">
        <v>2</v>
      </c>
      <c r="J312" s="16">
        <v>0</v>
      </c>
      <c r="K312" s="16">
        <v>0</v>
      </c>
      <c r="L312" s="26">
        <v>0</v>
      </c>
      <c r="M312" s="26">
        <v>0</v>
      </c>
      <c r="N312" s="26">
        <v>2</v>
      </c>
      <c r="O312" s="26">
        <v>0</v>
      </c>
      <c r="P312" s="10">
        <v>2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1</v>
      </c>
      <c r="AE312" s="10">
        <v>0</v>
      </c>
      <c r="AF312" s="111">
        <v>0</v>
      </c>
      <c r="AG312" s="10">
        <v>0</v>
      </c>
    </row>
    <row r="313" spans="1:33" x14ac:dyDescent="0.2">
      <c r="A313" s="25">
        <v>312</v>
      </c>
      <c r="B313">
        <v>44.059244419999999</v>
      </c>
      <c r="C313">
        <v>-89.809259109999999</v>
      </c>
      <c r="D313" s="10">
        <v>10</v>
      </c>
      <c r="E313" s="10" t="s">
        <v>567</v>
      </c>
      <c r="F313" s="114">
        <v>1</v>
      </c>
      <c r="G313" s="25">
        <v>312</v>
      </c>
      <c r="H313" s="42">
        <v>1</v>
      </c>
      <c r="I313" s="26">
        <v>1</v>
      </c>
      <c r="J313" s="16">
        <v>0</v>
      </c>
      <c r="K313" s="16">
        <v>0</v>
      </c>
      <c r="L313" s="26">
        <v>0</v>
      </c>
      <c r="M313" s="26">
        <v>0</v>
      </c>
      <c r="N313" s="26">
        <v>1</v>
      </c>
      <c r="O313" s="26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11">
        <v>1</v>
      </c>
      <c r="AG313" s="10">
        <v>0</v>
      </c>
    </row>
    <row r="314" spans="1:33" x14ac:dyDescent="0.2">
      <c r="A314" s="25">
        <v>313</v>
      </c>
      <c r="B314">
        <v>44.058848279999999</v>
      </c>
      <c r="C314">
        <v>-89.809260379999998</v>
      </c>
      <c r="D314" s="10">
        <v>8</v>
      </c>
      <c r="E314" s="10" t="s">
        <v>567</v>
      </c>
      <c r="F314" s="114">
        <v>1</v>
      </c>
      <c r="G314" s="25">
        <v>313</v>
      </c>
      <c r="H314" s="42">
        <v>2</v>
      </c>
      <c r="I314" s="26">
        <v>1</v>
      </c>
      <c r="J314" s="16">
        <v>0</v>
      </c>
      <c r="K314" s="16">
        <v>0</v>
      </c>
      <c r="L314" s="26">
        <v>0</v>
      </c>
      <c r="M314" s="26">
        <v>0</v>
      </c>
      <c r="N314" s="26">
        <v>0</v>
      </c>
      <c r="O314" s="26">
        <v>0</v>
      </c>
      <c r="P314" s="10">
        <v>0</v>
      </c>
      <c r="Q314" s="10">
        <v>1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1</v>
      </c>
      <c r="AE314" s="10">
        <v>0</v>
      </c>
      <c r="AF314" s="111">
        <v>1</v>
      </c>
      <c r="AG314" s="10">
        <v>0</v>
      </c>
    </row>
    <row r="315" spans="1:33" x14ac:dyDescent="0.2">
      <c r="A315" s="25">
        <v>314</v>
      </c>
      <c r="B315">
        <v>44.058452129999999</v>
      </c>
      <c r="C315">
        <v>-89.809261649999996</v>
      </c>
      <c r="D315" s="10">
        <v>6</v>
      </c>
      <c r="E315" s="10" t="s">
        <v>567</v>
      </c>
      <c r="F315" s="114">
        <v>1</v>
      </c>
      <c r="G315" s="25">
        <v>314</v>
      </c>
      <c r="H315" s="42">
        <v>1</v>
      </c>
      <c r="I315" s="26">
        <v>2</v>
      </c>
      <c r="J315" s="16">
        <v>0</v>
      </c>
      <c r="K315" s="16">
        <v>0</v>
      </c>
      <c r="L315" s="26">
        <v>0</v>
      </c>
      <c r="M315" s="26">
        <v>0</v>
      </c>
      <c r="N315" s="26">
        <v>0</v>
      </c>
      <c r="O315" s="26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2</v>
      </c>
      <c r="AE315" s="10">
        <v>0</v>
      </c>
      <c r="AF315" s="111">
        <v>0</v>
      </c>
      <c r="AG315" s="10">
        <v>0</v>
      </c>
    </row>
    <row r="316" spans="1:33" x14ac:dyDescent="0.2">
      <c r="A316" s="25">
        <v>315</v>
      </c>
      <c r="B316">
        <v>44.058055979999999</v>
      </c>
      <c r="C316">
        <v>-89.809262919999995</v>
      </c>
      <c r="D316" s="10">
        <v>6</v>
      </c>
      <c r="E316" s="10" t="s">
        <v>567</v>
      </c>
      <c r="F316" s="114">
        <v>1</v>
      </c>
      <c r="G316" s="25">
        <v>315</v>
      </c>
      <c r="H316" s="42">
        <v>3</v>
      </c>
      <c r="I316" s="26">
        <v>2</v>
      </c>
      <c r="J316" s="16">
        <v>1</v>
      </c>
      <c r="K316" s="16">
        <v>0</v>
      </c>
      <c r="L316" s="26">
        <v>0</v>
      </c>
      <c r="M316" s="26">
        <v>0</v>
      </c>
      <c r="N316" s="26">
        <v>0</v>
      </c>
      <c r="O316" s="26">
        <v>0</v>
      </c>
      <c r="P316" s="10">
        <v>1</v>
      </c>
      <c r="Q316" s="10">
        <v>1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2</v>
      </c>
      <c r="AE316" s="10">
        <v>0</v>
      </c>
      <c r="AF316" s="111">
        <v>1</v>
      </c>
      <c r="AG316" s="10">
        <v>0</v>
      </c>
    </row>
    <row r="317" spans="1:33" x14ac:dyDescent="0.2">
      <c r="A317" s="25">
        <v>316</v>
      </c>
      <c r="B317">
        <v>44.057659829999999</v>
      </c>
      <c r="C317">
        <v>-89.809264200000001</v>
      </c>
      <c r="D317" s="10">
        <v>5</v>
      </c>
      <c r="E317" s="10" t="s">
        <v>567</v>
      </c>
      <c r="F317" s="114">
        <v>1</v>
      </c>
      <c r="G317" s="25">
        <v>316</v>
      </c>
      <c r="H317" s="42">
        <v>0</v>
      </c>
      <c r="I317" s="26">
        <v>0</v>
      </c>
      <c r="J317" s="16">
        <v>0</v>
      </c>
      <c r="K317" s="16">
        <v>0</v>
      </c>
      <c r="L317" s="26">
        <v>0</v>
      </c>
      <c r="M317" s="26">
        <v>0</v>
      </c>
      <c r="N317" s="26">
        <v>0</v>
      </c>
      <c r="O317" s="26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11">
        <v>0</v>
      </c>
      <c r="AG317" s="10">
        <v>0</v>
      </c>
    </row>
    <row r="318" spans="1:33" x14ac:dyDescent="0.2">
      <c r="A318" s="25">
        <v>317</v>
      </c>
      <c r="B318">
        <v>44.060035800000001</v>
      </c>
      <c r="C318">
        <v>-89.808707209999994</v>
      </c>
      <c r="D318" s="10">
        <v>1</v>
      </c>
      <c r="E318" s="10" t="s">
        <v>565</v>
      </c>
      <c r="F318" s="114">
        <v>1</v>
      </c>
      <c r="G318" s="25">
        <v>317</v>
      </c>
      <c r="H318" s="42">
        <v>1</v>
      </c>
      <c r="I318" s="26">
        <v>1</v>
      </c>
      <c r="J318" s="16">
        <v>0</v>
      </c>
      <c r="K318" s="16">
        <v>0</v>
      </c>
      <c r="L318" s="26">
        <v>0</v>
      </c>
      <c r="M318" s="26">
        <v>0</v>
      </c>
      <c r="N318" s="26">
        <v>0</v>
      </c>
      <c r="O318" s="26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1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11">
        <v>0</v>
      </c>
      <c r="AG318" s="10">
        <v>0</v>
      </c>
    </row>
    <row r="319" spans="1:33" x14ac:dyDescent="0.2">
      <c r="A319" s="25">
        <v>318</v>
      </c>
      <c r="B319">
        <v>44.059639650000001</v>
      </c>
      <c r="C319">
        <v>-89.808708480000007</v>
      </c>
      <c r="D319" s="10">
        <v>7</v>
      </c>
      <c r="E319" s="10" t="s">
        <v>567</v>
      </c>
      <c r="F319" s="114">
        <v>1</v>
      </c>
      <c r="G319" s="25">
        <v>318</v>
      </c>
      <c r="H319" s="42">
        <v>3</v>
      </c>
      <c r="I319" s="26">
        <v>2</v>
      </c>
      <c r="J319" s="16">
        <v>0</v>
      </c>
      <c r="K319" s="16">
        <v>0</v>
      </c>
      <c r="L319" s="26">
        <v>0</v>
      </c>
      <c r="M319" s="26">
        <v>0</v>
      </c>
      <c r="N319" s="26">
        <v>1</v>
      </c>
      <c r="O319" s="26">
        <v>0</v>
      </c>
      <c r="P319" s="10">
        <v>0</v>
      </c>
      <c r="Q319" s="10">
        <v>2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2</v>
      </c>
      <c r="AE319" s="10">
        <v>0</v>
      </c>
      <c r="AF319" s="111">
        <v>0</v>
      </c>
      <c r="AG319" s="10">
        <v>0</v>
      </c>
    </row>
    <row r="320" spans="1:33" x14ac:dyDescent="0.2">
      <c r="A320" s="25">
        <v>319</v>
      </c>
      <c r="B320">
        <v>44.059243510000002</v>
      </c>
      <c r="C320">
        <v>-89.808709759999999</v>
      </c>
      <c r="D320" s="10">
        <v>5</v>
      </c>
      <c r="E320" s="10" t="s">
        <v>567</v>
      </c>
      <c r="F320" s="114">
        <v>1</v>
      </c>
      <c r="G320" s="25">
        <v>319</v>
      </c>
      <c r="H320" s="42">
        <v>3</v>
      </c>
      <c r="I320" s="26">
        <v>2</v>
      </c>
      <c r="J320" s="16">
        <v>0</v>
      </c>
      <c r="K320" s="16">
        <v>0</v>
      </c>
      <c r="L320" s="26">
        <v>0</v>
      </c>
      <c r="M320" s="26">
        <v>0</v>
      </c>
      <c r="N320" s="26">
        <v>0</v>
      </c>
      <c r="O320" s="26">
        <v>0</v>
      </c>
      <c r="P320" s="10">
        <v>1</v>
      </c>
      <c r="Q320" s="10">
        <v>0</v>
      </c>
      <c r="R320" s="10">
        <v>0</v>
      </c>
      <c r="S320" s="10">
        <v>0</v>
      </c>
      <c r="T320" s="10">
        <v>1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2</v>
      </c>
      <c r="AE320" s="10">
        <v>0</v>
      </c>
      <c r="AF320" s="111">
        <v>1</v>
      </c>
      <c r="AG320" s="10">
        <v>0</v>
      </c>
    </row>
    <row r="321" spans="1:33" x14ac:dyDescent="0.2">
      <c r="A321" s="25">
        <v>320</v>
      </c>
      <c r="B321">
        <v>44.058847360000001</v>
      </c>
      <c r="C321">
        <v>-89.808711029999998</v>
      </c>
      <c r="D321" s="10">
        <v>6</v>
      </c>
      <c r="E321" s="10" t="s">
        <v>567</v>
      </c>
      <c r="F321" s="114">
        <v>1</v>
      </c>
      <c r="G321" s="25">
        <v>320</v>
      </c>
      <c r="H321" s="42">
        <v>2</v>
      </c>
      <c r="I321" s="26">
        <v>2</v>
      </c>
      <c r="J321" s="16">
        <v>0</v>
      </c>
      <c r="K321" s="16">
        <v>0</v>
      </c>
      <c r="L321" s="26">
        <v>0</v>
      </c>
      <c r="M321" s="26">
        <v>0</v>
      </c>
      <c r="N321" s="26">
        <v>2</v>
      </c>
      <c r="O321" s="26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1</v>
      </c>
      <c r="AE321" s="10">
        <v>0</v>
      </c>
      <c r="AF321" s="111">
        <v>1</v>
      </c>
      <c r="AG321" s="10">
        <v>0</v>
      </c>
    </row>
    <row r="322" spans="1:33" x14ac:dyDescent="0.2">
      <c r="A322" s="25">
        <v>321</v>
      </c>
      <c r="B322">
        <v>44.058451210000001</v>
      </c>
      <c r="C322">
        <v>-89.808712310000004</v>
      </c>
      <c r="D322" s="10">
        <v>4</v>
      </c>
      <c r="E322" s="10" t="s">
        <v>565</v>
      </c>
      <c r="F322" s="114">
        <v>1</v>
      </c>
      <c r="G322" s="25">
        <v>321</v>
      </c>
      <c r="H322" s="42">
        <v>2</v>
      </c>
      <c r="I322" s="26">
        <v>2</v>
      </c>
      <c r="J322" s="16">
        <v>0</v>
      </c>
      <c r="K322" s="16">
        <v>0</v>
      </c>
      <c r="L322" s="26">
        <v>0</v>
      </c>
      <c r="M322" s="26">
        <v>0</v>
      </c>
      <c r="N322" s="26">
        <v>0</v>
      </c>
      <c r="O322" s="26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2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2</v>
      </c>
      <c r="AE322" s="10">
        <v>0</v>
      </c>
      <c r="AF322" s="111">
        <v>2</v>
      </c>
      <c r="AG322" s="10">
        <v>0</v>
      </c>
    </row>
    <row r="323" spans="1:33" x14ac:dyDescent="0.2">
      <c r="A323" s="25">
        <v>322</v>
      </c>
      <c r="B323">
        <v>44.058055060000001</v>
      </c>
      <c r="C323">
        <v>-89.808713589999996</v>
      </c>
      <c r="D323" s="10">
        <v>5</v>
      </c>
      <c r="E323" s="10" t="s">
        <v>567</v>
      </c>
      <c r="F323" s="114">
        <v>1</v>
      </c>
      <c r="G323" s="25">
        <v>322</v>
      </c>
      <c r="H323" s="42">
        <v>2</v>
      </c>
      <c r="I323" s="26">
        <v>1</v>
      </c>
      <c r="J323" s="16">
        <v>0</v>
      </c>
      <c r="K323" s="16">
        <v>0</v>
      </c>
      <c r="L323" s="26">
        <v>0</v>
      </c>
      <c r="M323" s="26">
        <v>0</v>
      </c>
      <c r="N323" s="26">
        <v>0</v>
      </c>
      <c r="O323" s="26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1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1</v>
      </c>
      <c r="AE323" s="10">
        <v>0</v>
      </c>
      <c r="AF323" s="111">
        <v>1</v>
      </c>
      <c r="AG323" s="10">
        <v>0</v>
      </c>
    </row>
    <row r="324" spans="1:33" x14ac:dyDescent="0.2">
      <c r="A324" s="25">
        <v>323</v>
      </c>
      <c r="B324">
        <v>44.057658910000001</v>
      </c>
      <c r="C324">
        <v>-89.808714859999995</v>
      </c>
      <c r="D324" s="10">
        <v>5</v>
      </c>
      <c r="E324" s="10" t="s">
        <v>567</v>
      </c>
      <c r="F324" s="114">
        <v>1</v>
      </c>
      <c r="G324" s="25">
        <v>323</v>
      </c>
      <c r="H324" s="42">
        <v>3</v>
      </c>
      <c r="I324" s="26">
        <v>1</v>
      </c>
      <c r="J324" s="16">
        <v>0</v>
      </c>
      <c r="K324" s="16">
        <v>1</v>
      </c>
      <c r="L324" s="26">
        <v>0</v>
      </c>
      <c r="M324" s="26">
        <v>0</v>
      </c>
      <c r="N324" s="26">
        <v>0</v>
      </c>
      <c r="O324" s="26">
        <v>0</v>
      </c>
      <c r="P324" s="10">
        <v>0</v>
      </c>
      <c r="Q324" s="10">
        <v>1</v>
      </c>
      <c r="R324" s="10">
        <v>0</v>
      </c>
      <c r="S324" s="10">
        <v>0</v>
      </c>
      <c r="T324" s="10">
        <v>1</v>
      </c>
      <c r="U324" s="10">
        <v>0</v>
      </c>
      <c r="V324" s="10">
        <v>0</v>
      </c>
      <c r="W324" s="10">
        <v>0</v>
      </c>
      <c r="X324" s="10">
        <v>1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11">
        <v>0</v>
      </c>
      <c r="AG324" s="10">
        <v>0</v>
      </c>
    </row>
    <row r="325" spans="1:33" x14ac:dyDescent="0.2">
      <c r="A325" s="25">
        <v>324</v>
      </c>
      <c r="B325">
        <v>44.060034880000003</v>
      </c>
      <c r="C325">
        <v>-89.808157850000001</v>
      </c>
      <c r="D325" s="10">
        <v>2</v>
      </c>
      <c r="E325" s="10" t="s">
        <v>565</v>
      </c>
      <c r="F325" s="114">
        <v>1</v>
      </c>
      <c r="G325" s="25">
        <v>324</v>
      </c>
      <c r="H325" s="42">
        <v>6</v>
      </c>
      <c r="I325" s="26">
        <v>2</v>
      </c>
      <c r="J325" s="16">
        <v>1</v>
      </c>
      <c r="K325" s="16">
        <v>0</v>
      </c>
      <c r="L325" s="26">
        <v>0</v>
      </c>
      <c r="M325" s="26">
        <v>0</v>
      </c>
      <c r="N325" s="26">
        <v>1</v>
      </c>
      <c r="O325" s="26">
        <v>0</v>
      </c>
      <c r="P325" s="10">
        <v>0</v>
      </c>
      <c r="Q325" s="10">
        <v>1</v>
      </c>
      <c r="R325" s="10">
        <v>1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1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1</v>
      </c>
      <c r="AE325" s="10">
        <v>1</v>
      </c>
      <c r="AF325" s="111">
        <v>0</v>
      </c>
      <c r="AG325" s="10">
        <v>0</v>
      </c>
    </row>
    <row r="326" spans="1:33" x14ac:dyDescent="0.2">
      <c r="A326" s="25">
        <v>325</v>
      </c>
      <c r="B326">
        <v>44.059638730000003</v>
      </c>
      <c r="C326">
        <v>-89.808159130000007</v>
      </c>
      <c r="D326" s="10">
        <v>6</v>
      </c>
      <c r="E326" s="10" t="s">
        <v>567</v>
      </c>
      <c r="F326" s="114">
        <v>1</v>
      </c>
      <c r="G326" s="25">
        <v>325</v>
      </c>
      <c r="H326" s="42">
        <v>4</v>
      </c>
      <c r="I326" s="26">
        <v>1</v>
      </c>
      <c r="J326" s="16">
        <v>1</v>
      </c>
      <c r="K326" s="16">
        <v>0</v>
      </c>
      <c r="L326" s="26">
        <v>0</v>
      </c>
      <c r="M326" s="26">
        <v>0</v>
      </c>
      <c r="N326" s="26">
        <v>1</v>
      </c>
      <c r="O326" s="26">
        <v>0</v>
      </c>
      <c r="P326" s="10">
        <v>0</v>
      </c>
      <c r="Q326" s="10">
        <v>1</v>
      </c>
      <c r="R326" s="10">
        <v>0</v>
      </c>
      <c r="S326" s="10">
        <v>0</v>
      </c>
      <c r="T326" s="10">
        <v>0</v>
      </c>
      <c r="U326" s="10">
        <v>1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1</v>
      </c>
      <c r="AE326" s="10">
        <v>0</v>
      </c>
      <c r="AF326" s="111">
        <v>1</v>
      </c>
      <c r="AG326" s="10">
        <v>0</v>
      </c>
    </row>
    <row r="327" spans="1:33" x14ac:dyDescent="0.2">
      <c r="A327" s="25">
        <v>326</v>
      </c>
      <c r="B327">
        <v>44.059242580000003</v>
      </c>
      <c r="C327">
        <v>-89.808160409999999</v>
      </c>
      <c r="D327" s="10">
        <v>7</v>
      </c>
      <c r="E327" s="10" t="s">
        <v>567</v>
      </c>
      <c r="F327" s="114">
        <v>1</v>
      </c>
      <c r="G327" s="25">
        <v>326</v>
      </c>
      <c r="H327" s="42">
        <v>4</v>
      </c>
      <c r="I327" s="26">
        <v>2</v>
      </c>
      <c r="J327" s="16">
        <v>0</v>
      </c>
      <c r="K327" s="16">
        <v>0</v>
      </c>
      <c r="L327" s="26">
        <v>0</v>
      </c>
      <c r="M327" s="26">
        <v>0</v>
      </c>
      <c r="N327" s="26">
        <v>2</v>
      </c>
      <c r="O327" s="26">
        <v>0</v>
      </c>
      <c r="P327" s="10">
        <v>0</v>
      </c>
      <c r="Q327" s="10">
        <v>1</v>
      </c>
      <c r="R327" s="10">
        <v>0</v>
      </c>
      <c r="S327" s="10">
        <v>0</v>
      </c>
      <c r="T327" s="10">
        <v>1</v>
      </c>
      <c r="U327" s="10">
        <v>0</v>
      </c>
      <c r="V327" s="10">
        <v>0</v>
      </c>
      <c r="W327" s="10">
        <v>0</v>
      </c>
      <c r="X327" s="10">
        <v>1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11">
        <v>1</v>
      </c>
      <c r="AG327" s="10">
        <v>0</v>
      </c>
    </row>
    <row r="328" spans="1:33" x14ac:dyDescent="0.2">
      <c r="A328" s="25">
        <v>327</v>
      </c>
      <c r="B328">
        <v>44.058846440000003</v>
      </c>
      <c r="C328">
        <v>-89.808161690000006</v>
      </c>
      <c r="D328" s="10">
        <v>2</v>
      </c>
      <c r="E328" s="10" t="s">
        <v>567</v>
      </c>
      <c r="F328" s="114">
        <v>1</v>
      </c>
      <c r="G328" s="25">
        <v>327</v>
      </c>
      <c r="H328" s="42">
        <v>2</v>
      </c>
      <c r="I328" s="26">
        <v>2</v>
      </c>
      <c r="J328" s="16">
        <v>0</v>
      </c>
      <c r="K328" s="16">
        <v>0</v>
      </c>
      <c r="L328" s="26">
        <v>0</v>
      </c>
      <c r="M328" s="26">
        <v>0</v>
      </c>
      <c r="N328" s="26">
        <v>1</v>
      </c>
      <c r="O328" s="26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2</v>
      </c>
      <c r="AE328" s="10">
        <v>0</v>
      </c>
      <c r="AF328" s="111">
        <v>1</v>
      </c>
      <c r="AG328" s="10">
        <v>0</v>
      </c>
    </row>
    <row r="329" spans="1:33" x14ac:dyDescent="0.2">
      <c r="A329" s="25">
        <v>328</v>
      </c>
      <c r="B329">
        <v>44.058450290000003</v>
      </c>
      <c r="C329">
        <v>-89.808162969999998</v>
      </c>
      <c r="D329" s="10">
        <v>5</v>
      </c>
      <c r="E329" s="10" t="s">
        <v>567</v>
      </c>
      <c r="F329" s="114">
        <v>1</v>
      </c>
      <c r="G329" s="25">
        <v>328</v>
      </c>
      <c r="H329" s="42">
        <v>2</v>
      </c>
      <c r="I329" s="26">
        <v>1</v>
      </c>
      <c r="J329" s="16">
        <v>0</v>
      </c>
      <c r="K329" s="16">
        <v>0</v>
      </c>
      <c r="L329" s="26">
        <v>0</v>
      </c>
      <c r="M329" s="26">
        <v>0</v>
      </c>
      <c r="N329" s="26">
        <v>0</v>
      </c>
      <c r="O329" s="26">
        <v>0</v>
      </c>
      <c r="P329" s="10">
        <v>1</v>
      </c>
      <c r="Q329" s="10">
        <v>1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11">
        <v>1</v>
      </c>
      <c r="AG329" s="10">
        <v>0</v>
      </c>
    </row>
    <row r="330" spans="1:33" x14ac:dyDescent="0.2">
      <c r="A330" s="25">
        <v>329</v>
      </c>
      <c r="B330">
        <v>44.058054140000003</v>
      </c>
      <c r="C330">
        <v>-89.808164250000004</v>
      </c>
      <c r="D330" s="10">
        <v>5</v>
      </c>
      <c r="E330" s="10" t="s">
        <v>567</v>
      </c>
      <c r="F330" s="114">
        <v>1</v>
      </c>
      <c r="G330" s="25">
        <v>329</v>
      </c>
      <c r="H330" s="42">
        <v>3</v>
      </c>
      <c r="I330" s="26">
        <v>2</v>
      </c>
      <c r="J330" s="16">
        <v>0</v>
      </c>
      <c r="K330" s="16">
        <v>1</v>
      </c>
      <c r="L330" s="26">
        <v>0</v>
      </c>
      <c r="M330" s="26">
        <v>0</v>
      </c>
      <c r="N330" s="26">
        <v>0</v>
      </c>
      <c r="O330" s="26">
        <v>0</v>
      </c>
      <c r="P330" s="10">
        <v>1</v>
      </c>
      <c r="Q330" s="10">
        <v>1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2</v>
      </c>
      <c r="AE330" s="10">
        <v>0</v>
      </c>
      <c r="AF330" s="111">
        <v>0</v>
      </c>
      <c r="AG330" s="10">
        <v>0</v>
      </c>
    </row>
    <row r="331" spans="1:33" x14ac:dyDescent="0.2">
      <c r="A331" s="25">
        <v>330</v>
      </c>
      <c r="B331">
        <v>44.057657990000003</v>
      </c>
      <c r="C331">
        <v>-89.808165529999997</v>
      </c>
      <c r="D331" s="10">
        <v>5</v>
      </c>
      <c r="E331" s="10" t="s">
        <v>567</v>
      </c>
      <c r="F331" s="114">
        <v>1</v>
      </c>
      <c r="G331" s="25">
        <v>330</v>
      </c>
      <c r="H331" s="42">
        <v>2</v>
      </c>
      <c r="I331" s="26">
        <v>1</v>
      </c>
      <c r="J331" s="16">
        <v>0</v>
      </c>
      <c r="K331" s="16">
        <v>1</v>
      </c>
      <c r="L331" s="26">
        <v>0</v>
      </c>
      <c r="M331" s="26">
        <v>0</v>
      </c>
      <c r="N331" s="26">
        <v>1</v>
      </c>
      <c r="O331" s="26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1</v>
      </c>
      <c r="AE331" s="10">
        <v>0</v>
      </c>
      <c r="AF331" s="111">
        <v>0</v>
      </c>
      <c r="AG331" s="10">
        <v>0</v>
      </c>
    </row>
    <row r="332" spans="1:33" x14ac:dyDescent="0.2">
      <c r="A332" s="25">
        <v>331</v>
      </c>
      <c r="B332">
        <v>44.057261840000002</v>
      </c>
      <c r="C332">
        <v>-89.808166810000003</v>
      </c>
      <c r="D332" s="10">
        <v>1</v>
      </c>
      <c r="E332" s="10" t="s">
        <v>567</v>
      </c>
      <c r="F332" s="114">
        <v>1</v>
      </c>
      <c r="G332" s="25">
        <v>331</v>
      </c>
      <c r="H332" s="42">
        <v>3</v>
      </c>
      <c r="I332" s="26">
        <v>2</v>
      </c>
      <c r="J332" s="16">
        <v>1</v>
      </c>
      <c r="K332" s="16">
        <v>0</v>
      </c>
      <c r="L332" s="26">
        <v>0</v>
      </c>
      <c r="M332" s="26">
        <v>0</v>
      </c>
      <c r="N332" s="26">
        <v>2</v>
      </c>
      <c r="O332" s="26">
        <v>0</v>
      </c>
      <c r="P332" s="10">
        <v>1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1</v>
      </c>
      <c r="AE332" s="10">
        <v>0</v>
      </c>
      <c r="AF332" s="111">
        <v>0</v>
      </c>
      <c r="AG332" s="10">
        <v>0</v>
      </c>
    </row>
    <row r="333" spans="1:33" x14ac:dyDescent="0.2">
      <c r="A333" s="25">
        <v>332</v>
      </c>
      <c r="B333">
        <v>44.060033959999998</v>
      </c>
      <c r="C333">
        <v>-89.807608490000007</v>
      </c>
      <c r="D333" s="10">
        <v>1</v>
      </c>
      <c r="E333" s="10" t="s">
        <v>567</v>
      </c>
      <c r="F333" s="114">
        <v>1</v>
      </c>
      <c r="G333" s="25">
        <v>332</v>
      </c>
      <c r="H333" s="42">
        <v>3</v>
      </c>
      <c r="I333" s="26">
        <v>2</v>
      </c>
      <c r="J333" s="16">
        <v>1</v>
      </c>
      <c r="K333" s="16">
        <v>0</v>
      </c>
      <c r="L333" s="26">
        <v>0</v>
      </c>
      <c r="M333" s="26">
        <v>0</v>
      </c>
      <c r="N333" s="26">
        <v>2</v>
      </c>
      <c r="O333" s="26">
        <v>0</v>
      </c>
      <c r="P333" s="10">
        <v>0</v>
      </c>
      <c r="Q333" s="10">
        <v>1</v>
      </c>
      <c r="R333" s="10">
        <v>1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11">
        <v>1</v>
      </c>
      <c r="AG333" s="10">
        <v>0</v>
      </c>
    </row>
    <row r="334" spans="1:33" x14ac:dyDescent="0.2">
      <c r="A334" s="25">
        <v>333</v>
      </c>
      <c r="B334">
        <v>44.059637809999998</v>
      </c>
      <c r="C334">
        <v>-89.807609780000007</v>
      </c>
      <c r="D334" s="10">
        <v>7</v>
      </c>
      <c r="E334" s="10" t="s">
        <v>567</v>
      </c>
      <c r="F334" s="114">
        <v>1</v>
      </c>
      <c r="G334" s="25">
        <v>333</v>
      </c>
      <c r="H334" s="42">
        <v>3</v>
      </c>
      <c r="I334" s="26">
        <v>1</v>
      </c>
      <c r="J334" s="16">
        <v>1</v>
      </c>
      <c r="K334" s="16">
        <v>0</v>
      </c>
      <c r="L334" s="26">
        <v>0</v>
      </c>
      <c r="M334" s="26">
        <v>0</v>
      </c>
      <c r="N334" s="26">
        <v>1</v>
      </c>
      <c r="O334" s="26">
        <v>0</v>
      </c>
      <c r="P334" s="10">
        <v>1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1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11">
        <v>0</v>
      </c>
      <c r="AG334" s="10">
        <v>0</v>
      </c>
    </row>
    <row r="335" spans="1:33" x14ac:dyDescent="0.2">
      <c r="A335" s="25">
        <v>334</v>
      </c>
      <c r="B335">
        <v>44.059241659999998</v>
      </c>
      <c r="C335">
        <v>-89.807611059999999</v>
      </c>
      <c r="D335" s="10">
        <v>8</v>
      </c>
      <c r="E335" s="10" t="s">
        <v>567</v>
      </c>
      <c r="F335" s="114">
        <v>1</v>
      </c>
      <c r="G335" s="25">
        <v>334</v>
      </c>
      <c r="H335" s="42">
        <v>2</v>
      </c>
      <c r="I335" s="26">
        <v>2</v>
      </c>
      <c r="J335" s="16">
        <v>0</v>
      </c>
      <c r="K335" s="16">
        <v>0</v>
      </c>
      <c r="L335" s="26">
        <v>0</v>
      </c>
      <c r="M335" s="26">
        <v>0</v>
      </c>
      <c r="N335" s="26">
        <v>0</v>
      </c>
      <c r="O335" s="26">
        <v>0</v>
      </c>
      <c r="P335" s="10">
        <v>0</v>
      </c>
      <c r="Q335" s="10">
        <v>1</v>
      </c>
      <c r="R335" s="10">
        <v>0</v>
      </c>
      <c r="S335" s="10">
        <v>0</v>
      </c>
      <c r="T335" s="10">
        <v>2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11">
        <v>0</v>
      </c>
      <c r="AG335" s="10">
        <v>0</v>
      </c>
    </row>
    <row r="336" spans="1:33" x14ac:dyDescent="0.2">
      <c r="A336" s="25">
        <v>335</v>
      </c>
      <c r="B336">
        <v>44.058845509999998</v>
      </c>
      <c r="C336">
        <v>-89.807612340000006</v>
      </c>
      <c r="D336" s="10">
        <v>7</v>
      </c>
      <c r="E336" s="10" t="s">
        <v>567</v>
      </c>
      <c r="F336" s="114">
        <v>1</v>
      </c>
      <c r="G336" s="25">
        <v>335</v>
      </c>
      <c r="H336" s="42">
        <v>3</v>
      </c>
      <c r="I336" s="26">
        <v>3</v>
      </c>
      <c r="J336" s="16">
        <v>0</v>
      </c>
      <c r="K336" s="16">
        <v>0</v>
      </c>
      <c r="L336" s="26">
        <v>0</v>
      </c>
      <c r="M336" s="26">
        <v>0</v>
      </c>
      <c r="N336" s="26">
        <v>3</v>
      </c>
      <c r="O336" s="26">
        <v>0</v>
      </c>
      <c r="P336" s="10">
        <v>0</v>
      </c>
      <c r="Q336" s="10">
        <v>1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1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11">
        <v>0</v>
      </c>
      <c r="AG336" s="10">
        <v>0</v>
      </c>
    </row>
    <row r="337" spans="1:33" x14ac:dyDescent="0.2">
      <c r="A337" s="25">
        <v>336</v>
      </c>
      <c r="B337">
        <v>44.058449359999997</v>
      </c>
      <c r="C337">
        <v>-89.807613630000006</v>
      </c>
      <c r="D337" s="10">
        <v>4</v>
      </c>
      <c r="E337" s="10" t="s">
        <v>567</v>
      </c>
      <c r="F337" s="114">
        <v>1</v>
      </c>
      <c r="G337" s="25">
        <v>336</v>
      </c>
      <c r="H337" s="42">
        <v>1</v>
      </c>
      <c r="I337" s="26">
        <v>2</v>
      </c>
      <c r="J337" s="16">
        <v>0</v>
      </c>
      <c r="K337" s="16">
        <v>0</v>
      </c>
      <c r="L337" s="26">
        <v>0</v>
      </c>
      <c r="M337" s="26">
        <v>0</v>
      </c>
      <c r="N337" s="26">
        <v>0</v>
      </c>
      <c r="O337" s="26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2</v>
      </c>
      <c r="AE337" s="10">
        <v>0</v>
      </c>
      <c r="AF337" s="111">
        <v>1</v>
      </c>
      <c r="AG337" s="10">
        <v>0</v>
      </c>
    </row>
    <row r="338" spans="1:33" x14ac:dyDescent="0.2">
      <c r="A338" s="25">
        <v>337</v>
      </c>
      <c r="B338">
        <v>44.058053219999998</v>
      </c>
      <c r="C338">
        <v>-89.807614909999998</v>
      </c>
      <c r="D338" s="10">
        <v>3</v>
      </c>
      <c r="E338" s="10" t="s">
        <v>567</v>
      </c>
      <c r="F338" s="114">
        <v>1</v>
      </c>
      <c r="G338" s="25">
        <v>337</v>
      </c>
      <c r="H338" s="42">
        <v>3</v>
      </c>
      <c r="I338" s="26">
        <v>3</v>
      </c>
      <c r="J338" s="16">
        <v>0</v>
      </c>
      <c r="K338" s="16">
        <v>0</v>
      </c>
      <c r="L338" s="26">
        <v>0</v>
      </c>
      <c r="M338" s="26">
        <v>0</v>
      </c>
      <c r="N338" s="26">
        <v>0</v>
      </c>
      <c r="O338" s="26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1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1</v>
      </c>
      <c r="AC338" s="10">
        <v>0</v>
      </c>
      <c r="AD338" s="10">
        <v>3</v>
      </c>
      <c r="AE338" s="10">
        <v>0</v>
      </c>
      <c r="AF338" s="111">
        <v>0</v>
      </c>
      <c r="AG338" s="10">
        <v>0</v>
      </c>
    </row>
    <row r="339" spans="1:33" x14ac:dyDescent="0.2">
      <c r="A339" s="25">
        <v>338</v>
      </c>
      <c r="B339">
        <v>44.057657069999998</v>
      </c>
      <c r="C339">
        <v>-89.807616190000005</v>
      </c>
      <c r="D339" s="10">
        <v>2</v>
      </c>
      <c r="E339" s="10" t="s">
        <v>567</v>
      </c>
      <c r="F339" s="114">
        <v>1</v>
      </c>
      <c r="G339" s="25">
        <v>338</v>
      </c>
      <c r="H339" s="42">
        <v>4</v>
      </c>
      <c r="I339" s="26">
        <v>2</v>
      </c>
      <c r="J339" s="16">
        <v>1</v>
      </c>
      <c r="K339" s="16">
        <v>0</v>
      </c>
      <c r="L339" s="26">
        <v>0</v>
      </c>
      <c r="M339" s="26">
        <v>0</v>
      </c>
      <c r="N339" s="26">
        <v>1</v>
      </c>
      <c r="O339" s="26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1</v>
      </c>
      <c r="Y339" s="10">
        <v>0</v>
      </c>
      <c r="Z339" s="10">
        <v>0</v>
      </c>
      <c r="AA339" s="10">
        <v>1</v>
      </c>
      <c r="AB339" s="10">
        <v>0</v>
      </c>
      <c r="AC339" s="10">
        <v>0</v>
      </c>
      <c r="AD339" s="10">
        <v>2</v>
      </c>
      <c r="AE339" s="10">
        <v>0</v>
      </c>
      <c r="AF339" s="111">
        <v>0</v>
      </c>
      <c r="AG339" s="10">
        <v>0</v>
      </c>
    </row>
    <row r="340" spans="1:33" x14ac:dyDescent="0.2">
      <c r="A340" s="25">
        <v>339</v>
      </c>
      <c r="B340">
        <v>44.06003303</v>
      </c>
      <c r="C340">
        <v>-89.807059140000007</v>
      </c>
      <c r="D340" s="10">
        <v>3</v>
      </c>
      <c r="E340" s="10" t="s">
        <v>567</v>
      </c>
      <c r="F340" s="114">
        <v>1</v>
      </c>
      <c r="G340" s="25">
        <v>339</v>
      </c>
      <c r="H340" s="42">
        <v>3</v>
      </c>
      <c r="I340" s="26">
        <v>2</v>
      </c>
      <c r="J340" s="16">
        <v>1</v>
      </c>
      <c r="K340" s="16">
        <v>0</v>
      </c>
      <c r="L340" s="26">
        <v>0</v>
      </c>
      <c r="M340" s="26">
        <v>0</v>
      </c>
      <c r="N340" s="26">
        <v>0</v>
      </c>
      <c r="O340" s="26">
        <v>0</v>
      </c>
      <c r="P340" s="10">
        <v>2</v>
      </c>
      <c r="Q340" s="10">
        <v>1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1</v>
      </c>
      <c r="AE340" s="10">
        <v>0</v>
      </c>
      <c r="AF340" s="111">
        <v>0</v>
      </c>
      <c r="AG340" s="10">
        <v>0</v>
      </c>
    </row>
    <row r="341" spans="1:33" x14ac:dyDescent="0.2">
      <c r="A341" s="25">
        <v>340</v>
      </c>
      <c r="B341">
        <v>44.059636879999999</v>
      </c>
      <c r="C341">
        <v>-89.807060419999999</v>
      </c>
      <c r="D341" s="10">
        <v>6</v>
      </c>
      <c r="E341" s="10" t="s">
        <v>567</v>
      </c>
      <c r="F341" s="114">
        <v>1</v>
      </c>
      <c r="G341" s="25">
        <v>340</v>
      </c>
      <c r="H341" s="42">
        <v>2</v>
      </c>
      <c r="I341" s="26">
        <v>2</v>
      </c>
      <c r="J341" s="16">
        <v>0</v>
      </c>
      <c r="K341" s="16">
        <v>0</v>
      </c>
      <c r="L341" s="26">
        <v>0</v>
      </c>
      <c r="M341" s="26">
        <v>0</v>
      </c>
      <c r="N341" s="26">
        <v>0</v>
      </c>
      <c r="O341" s="26">
        <v>0</v>
      </c>
      <c r="P341" s="10">
        <v>1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2</v>
      </c>
      <c r="AE341" s="10">
        <v>0</v>
      </c>
      <c r="AF341" s="111">
        <v>1</v>
      </c>
      <c r="AG341" s="10">
        <v>0</v>
      </c>
    </row>
    <row r="342" spans="1:33" x14ac:dyDescent="0.2">
      <c r="A342" s="25">
        <v>341</v>
      </c>
      <c r="B342">
        <v>44.059240729999999</v>
      </c>
      <c r="C342">
        <v>-89.807061709999999</v>
      </c>
      <c r="D342" s="10">
        <v>7</v>
      </c>
      <c r="E342" s="10" t="s">
        <v>567</v>
      </c>
      <c r="F342" s="114">
        <v>1</v>
      </c>
      <c r="G342" s="25">
        <v>341</v>
      </c>
      <c r="H342" s="42">
        <v>2</v>
      </c>
      <c r="I342" s="26">
        <v>1</v>
      </c>
      <c r="J342" s="16">
        <v>0</v>
      </c>
      <c r="K342" s="16">
        <v>0</v>
      </c>
      <c r="L342" s="26">
        <v>0</v>
      </c>
      <c r="M342" s="26">
        <v>0</v>
      </c>
      <c r="N342" s="26">
        <v>0</v>
      </c>
      <c r="O342" s="26">
        <v>0</v>
      </c>
      <c r="P342" s="10">
        <v>1</v>
      </c>
      <c r="Q342" s="10">
        <v>1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11">
        <v>0</v>
      </c>
      <c r="AG342" s="10">
        <v>0</v>
      </c>
    </row>
    <row r="343" spans="1:33" x14ac:dyDescent="0.2">
      <c r="A343" s="25">
        <v>342</v>
      </c>
      <c r="B343">
        <v>44.05884459</v>
      </c>
      <c r="C343">
        <v>-89.807062999999999</v>
      </c>
      <c r="D343" s="10">
        <v>5</v>
      </c>
      <c r="E343" s="10" t="s">
        <v>567</v>
      </c>
      <c r="F343" s="114">
        <v>1</v>
      </c>
      <c r="G343" s="25">
        <v>342</v>
      </c>
      <c r="H343" s="42">
        <v>3</v>
      </c>
      <c r="I343" s="26">
        <v>1</v>
      </c>
      <c r="J343" s="16">
        <v>0</v>
      </c>
      <c r="K343" s="16">
        <v>0</v>
      </c>
      <c r="L343" s="26">
        <v>0</v>
      </c>
      <c r="M343" s="26">
        <v>0</v>
      </c>
      <c r="N343" s="26">
        <v>0</v>
      </c>
      <c r="O343" s="26">
        <v>0</v>
      </c>
      <c r="P343" s="10">
        <v>0</v>
      </c>
      <c r="Q343" s="10">
        <v>1</v>
      </c>
      <c r="R343" s="10">
        <v>0</v>
      </c>
      <c r="S343" s="10">
        <v>0</v>
      </c>
      <c r="T343" s="10">
        <v>1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1</v>
      </c>
      <c r="AE343" s="10">
        <v>0</v>
      </c>
      <c r="AF343" s="111">
        <v>1</v>
      </c>
      <c r="AG343" s="10">
        <v>0</v>
      </c>
    </row>
    <row r="344" spans="1:33" x14ac:dyDescent="0.2">
      <c r="A344" s="25">
        <v>343</v>
      </c>
      <c r="B344">
        <v>44.058448439999999</v>
      </c>
      <c r="C344">
        <v>-89.807064280000006</v>
      </c>
      <c r="D344" s="10">
        <v>1</v>
      </c>
      <c r="E344" s="10" t="s">
        <v>567</v>
      </c>
      <c r="F344" s="114">
        <v>1</v>
      </c>
      <c r="G344" s="25">
        <v>343</v>
      </c>
      <c r="H344" s="42">
        <v>6</v>
      </c>
      <c r="I344" s="26">
        <v>3</v>
      </c>
      <c r="J344" s="16">
        <v>1</v>
      </c>
      <c r="K344" s="16">
        <v>1</v>
      </c>
      <c r="L344" s="26">
        <v>0</v>
      </c>
      <c r="M344" s="26">
        <v>0</v>
      </c>
      <c r="N344" s="26">
        <v>1</v>
      </c>
      <c r="O344" s="26">
        <v>0</v>
      </c>
      <c r="P344" s="10">
        <v>0</v>
      </c>
      <c r="Q344" s="10">
        <v>0</v>
      </c>
      <c r="R344" s="10">
        <v>1</v>
      </c>
      <c r="S344" s="10">
        <v>0</v>
      </c>
      <c r="T344" s="10">
        <v>0</v>
      </c>
      <c r="U344" s="10">
        <v>0</v>
      </c>
      <c r="V344" s="10">
        <v>1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1</v>
      </c>
      <c r="AC344" s="10">
        <v>1</v>
      </c>
      <c r="AD344" s="10">
        <v>0</v>
      </c>
      <c r="AE344" s="10">
        <v>1</v>
      </c>
      <c r="AF344" s="111">
        <v>2</v>
      </c>
      <c r="AG344" s="10">
        <v>0</v>
      </c>
    </row>
    <row r="345" spans="1:33" x14ac:dyDescent="0.2">
      <c r="A345" s="25">
        <v>344</v>
      </c>
      <c r="B345">
        <v>44.059635950000001</v>
      </c>
      <c r="C345">
        <v>-89.806511069999999</v>
      </c>
      <c r="D345" s="10">
        <v>6</v>
      </c>
      <c r="E345" s="10" t="s">
        <v>565</v>
      </c>
      <c r="F345" s="114">
        <v>1</v>
      </c>
      <c r="G345" s="25">
        <v>344</v>
      </c>
      <c r="H345" s="42">
        <v>5</v>
      </c>
      <c r="I345" s="26">
        <v>2</v>
      </c>
      <c r="J345" s="16">
        <v>0</v>
      </c>
      <c r="K345" s="16">
        <v>0</v>
      </c>
      <c r="L345" s="26">
        <v>0</v>
      </c>
      <c r="M345" s="26">
        <v>0</v>
      </c>
      <c r="N345" s="26">
        <v>1</v>
      </c>
      <c r="O345" s="26">
        <v>0</v>
      </c>
      <c r="P345" s="10">
        <v>2</v>
      </c>
      <c r="Q345" s="10">
        <v>1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1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1</v>
      </c>
      <c r="AE345" s="10">
        <v>0</v>
      </c>
      <c r="AF345" s="111">
        <v>0</v>
      </c>
      <c r="AG345" s="10">
        <v>0</v>
      </c>
    </row>
    <row r="346" spans="1:33" x14ac:dyDescent="0.2">
      <c r="A346" s="25">
        <v>345</v>
      </c>
      <c r="B346">
        <v>44.059239810000001</v>
      </c>
      <c r="C346">
        <v>-89.806512359999999</v>
      </c>
      <c r="D346" s="10">
        <v>6</v>
      </c>
      <c r="E346" s="10" t="s">
        <v>567</v>
      </c>
      <c r="F346" s="114">
        <v>1</v>
      </c>
      <c r="G346" s="25">
        <v>345</v>
      </c>
      <c r="H346" s="42">
        <v>3</v>
      </c>
      <c r="I346" s="26">
        <v>1</v>
      </c>
      <c r="J346" s="16">
        <v>0</v>
      </c>
      <c r="K346" s="16">
        <v>0</v>
      </c>
      <c r="L346" s="26">
        <v>0</v>
      </c>
      <c r="M346" s="26">
        <v>0</v>
      </c>
      <c r="N346" s="26">
        <v>1</v>
      </c>
      <c r="O346" s="26">
        <v>0</v>
      </c>
      <c r="P346" s="10">
        <v>1</v>
      </c>
      <c r="Q346" s="10">
        <v>1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11">
        <v>1</v>
      </c>
      <c r="AG346" s="10">
        <v>0</v>
      </c>
    </row>
    <row r="347" spans="1:33" x14ac:dyDescent="0.2">
      <c r="A347" s="25">
        <v>346</v>
      </c>
      <c r="B347">
        <v>44.058843660000001</v>
      </c>
      <c r="C347">
        <v>-89.806513649999999</v>
      </c>
      <c r="D347" s="10">
        <v>5</v>
      </c>
      <c r="E347" s="10" t="s">
        <v>565</v>
      </c>
      <c r="F347" s="114">
        <v>1</v>
      </c>
      <c r="G347" s="25">
        <v>346</v>
      </c>
      <c r="H347" s="42">
        <v>3</v>
      </c>
      <c r="I347" s="26">
        <v>1</v>
      </c>
      <c r="J347" s="16">
        <v>0</v>
      </c>
      <c r="K347" s="16">
        <v>0</v>
      </c>
      <c r="L347" s="26">
        <v>0</v>
      </c>
      <c r="M347" s="26">
        <v>0</v>
      </c>
      <c r="N347" s="26">
        <v>0</v>
      </c>
      <c r="O347" s="26">
        <v>0</v>
      </c>
      <c r="P347" s="10">
        <v>1</v>
      </c>
      <c r="Q347" s="10">
        <v>1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1</v>
      </c>
      <c r="AC347" s="10">
        <v>0</v>
      </c>
      <c r="AD347" s="10">
        <v>0</v>
      </c>
      <c r="AE347" s="10">
        <v>0</v>
      </c>
      <c r="AF347" s="111">
        <v>1</v>
      </c>
      <c r="AG347" s="10">
        <v>0</v>
      </c>
    </row>
    <row r="348" spans="1:33" x14ac:dyDescent="0.2">
      <c r="A348" s="25">
        <v>347</v>
      </c>
      <c r="B348">
        <v>44.058447510000001</v>
      </c>
      <c r="C348">
        <v>-89.80651494</v>
      </c>
      <c r="D348" s="10">
        <v>1</v>
      </c>
      <c r="E348" s="10" t="s">
        <v>565</v>
      </c>
      <c r="F348" s="114">
        <v>1</v>
      </c>
      <c r="G348" s="25">
        <v>347</v>
      </c>
      <c r="H348" s="42">
        <v>2</v>
      </c>
      <c r="I348" s="26">
        <v>2</v>
      </c>
      <c r="J348" s="16">
        <v>1</v>
      </c>
      <c r="K348" s="16">
        <v>0</v>
      </c>
      <c r="L348" s="26">
        <v>0</v>
      </c>
      <c r="M348" s="26">
        <v>0</v>
      </c>
      <c r="N348" s="26">
        <v>2</v>
      </c>
      <c r="O348" s="26">
        <v>0</v>
      </c>
      <c r="P348" s="10">
        <v>0</v>
      </c>
      <c r="Q348" s="10">
        <v>1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11">
        <v>1</v>
      </c>
      <c r="AG348" s="10">
        <v>0</v>
      </c>
    </row>
    <row r="349" spans="1:33" x14ac:dyDescent="0.2">
      <c r="A349" s="25">
        <v>348</v>
      </c>
      <c r="B349">
        <v>44.060031170000002</v>
      </c>
      <c r="C349">
        <v>-89.805960420000005</v>
      </c>
      <c r="D349" s="10">
        <v>2</v>
      </c>
      <c r="E349" s="10" t="s">
        <v>565</v>
      </c>
      <c r="F349" s="114">
        <v>1</v>
      </c>
      <c r="G349" s="25">
        <v>348</v>
      </c>
      <c r="H349" s="42">
        <v>6</v>
      </c>
      <c r="I349" s="26">
        <v>3</v>
      </c>
      <c r="J349" s="16">
        <v>1</v>
      </c>
      <c r="K349" s="16">
        <v>0</v>
      </c>
      <c r="L349" s="26">
        <v>0</v>
      </c>
      <c r="M349" s="26">
        <v>0</v>
      </c>
      <c r="N349" s="26">
        <v>2</v>
      </c>
      <c r="O349" s="26">
        <v>0</v>
      </c>
      <c r="P349" s="10">
        <v>1</v>
      </c>
      <c r="Q349" s="10">
        <v>1</v>
      </c>
      <c r="R349" s="10">
        <v>1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1</v>
      </c>
      <c r="AB349" s="10">
        <v>0</v>
      </c>
      <c r="AC349" s="10">
        <v>0</v>
      </c>
      <c r="AD349" s="10">
        <v>0</v>
      </c>
      <c r="AE349" s="10">
        <v>1</v>
      </c>
      <c r="AF349" s="111">
        <v>1</v>
      </c>
      <c r="AG349" s="10">
        <v>0</v>
      </c>
    </row>
    <row r="350" spans="1:33" x14ac:dyDescent="0.2">
      <c r="A350" s="25">
        <v>349</v>
      </c>
      <c r="B350">
        <v>44.059635020000002</v>
      </c>
      <c r="C350">
        <v>-89.805961719999999</v>
      </c>
      <c r="D350" s="10">
        <v>5</v>
      </c>
      <c r="E350" s="10" t="s">
        <v>565</v>
      </c>
      <c r="F350" s="114">
        <v>1</v>
      </c>
      <c r="G350" s="25">
        <v>349</v>
      </c>
      <c r="H350" s="42">
        <v>4</v>
      </c>
      <c r="I350" s="26">
        <v>2</v>
      </c>
      <c r="J350" s="16">
        <v>4</v>
      </c>
      <c r="K350" s="16">
        <v>0</v>
      </c>
      <c r="L350" s="26">
        <v>0</v>
      </c>
      <c r="M350" s="26">
        <v>0</v>
      </c>
      <c r="N350" s="26">
        <v>0</v>
      </c>
      <c r="O350" s="26">
        <v>0</v>
      </c>
      <c r="P350" s="10">
        <v>1</v>
      </c>
      <c r="Q350" s="10">
        <v>1</v>
      </c>
      <c r="R350" s="10">
        <v>0</v>
      </c>
      <c r="S350" s="10">
        <v>0</v>
      </c>
      <c r="T350" s="10">
        <v>1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2</v>
      </c>
      <c r="AE350" s="10">
        <v>0</v>
      </c>
      <c r="AF350" s="111">
        <v>0</v>
      </c>
      <c r="AG350" s="10">
        <v>0</v>
      </c>
    </row>
    <row r="351" spans="1:33" x14ac:dyDescent="0.2">
      <c r="A351" s="25">
        <v>350</v>
      </c>
      <c r="B351">
        <v>44.059238870000001</v>
      </c>
      <c r="C351">
        <v>-89.805963009999999</v>
      </c>
      <c r="D351" s="10">
        <v>4</v>
      </c>
      <c r="E351" s="10" t="s">
        <v>565</v>
      </c>
      <c r="F351" s="114">
        <v>1</v>
      </c>
      <c r="G351" s="25">
        <v>350</v>
      </c>
      <c r="H351" s="42">
        <v>3</v>
      </c>
      <c r="I351" s="26">
        <v>1</v>
      </c>
      <c r="J351" s="16">
        <v>1</v>
      </c>
      <c r="K351" s="16">
        <v>0</v>
      </c>
      <c r="L351" s="26">
        <v>0</v>
      </c>
      <c r="M351" s="26">
        <v>0</v>
      </c>
      <c r="N351" s="26">
        <v>0</v>
      </c>
      <c r="O351" s="26">
        <v>0</v>
      </c>
      <c r="P351" s="10">
        <v>1</v>
      </c>
      <c r="Q351" s="10">
        <v>0</v>
      </c>
      <c r="R351" s="10">
        <v>0</v>
      </c>
      <c r="S351" s="10">
        <v>0</v>
      </c>
      <c r="T351" s="10">
        <v>1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1</v>
      </c>
      <c r="AE351" s="10">
        <v>0</v>
      </c>
      <c r="AF351" s="111">
        <v>1</v>
      </c>
      <c r="AG351" s="10">
        <v>0</v>
      </c>
    </row>
    <row r="352" spans="1:33" x14ac:dyDescent="0.2">
      <c r="A352" s="25">
        <v>351</v>
      </c>
      <c r="B352">
        <v>44.058842730000002</v>
      </c>
      <c r="C352">
        <v>-89.805964309999993</v>
      </c>
      <c r="D352" s="10">
        <v>5</v>
      </c>
      <c r="E352" s="10" t="s">
        <v>565</v>
      </c>
      <c r="F352" s="114">
        <v>1</v>
      </c>
      <c r="G352" s="25">
        <v>351</v>
      </c>
      <c r="H352" s="42">
        <v>3</v>
      </c>
      <c r="I352" s="26">
        <v>2</v>
      </c>
      <c r="J352" s="16">
        <v>2</v>
      </c>
      <c r="K352" s="16">
        <v>0</v>
      </c>
      <c r="L352" s="26">
        <v>0</v>
      </c>
      <c r="M352" s="26">
        <v>0</v>
      </c>
      <c r="N352" s="26">
        <v>1</v>
      </c>
      <c r="O352" s="26">
        <v>0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1</v>
      </c>
      <c r="X352" s="10">
        <v>0</v>
      </c>
      <c r="Y352" s="10">
        <v>0</v>
      </c>
      <c r="Z352" s="10">
        <v>0</v>
      </c>
      <c r="AA352" s="10">
        <v>0</v>
      </c>
      <c r="AB352" s="10">
        <v>0</v>
      </c>
      <c r="AC352" s="10">
        <v>0</v>
      </c>
      <c r="AD352" s="10">
        <v>2</v>
      </c>
      <c r="AE352" s="10">
        <v>0</v>
      </c>
      <c r="AF352" s="111">
        <v>0</v>
      </c>
      <c r="AG352" s="10">
        <v>0</v>
      </c>
    </row>
    <row r="353" spans="1:33" x14ac:dyDescent="0.2">
      <c r="A353" s="25">
        <v>352</v>
      </c>
      <c r="B353">
        <v>44.058446580000002</v>
      </c>
      <c r="C353">
        <v>-89.805965599999993</v>
      </c>
      <c r="D353" s="10">
        <v>3</v>
      </c>
      <c r="E353" s="10" t="s">
        <v>567</v>
      </c>
      <c r="F353" s="114">
        <v>1</v>
      </c>
      <c r="G353" s="25">
        <v>352</v>
      </c>
      <c r="H353" s="42">
        <v>6</v>
      </c>
      <c r="I353" s="26">
        <v>1</v>
      </c>
      <c r="J353" s="16">
        <v>0</v>
      </c>
      <c r="K353" s="16">
        <v>0</v>
      </c>
      <c r="L353" s="26">
        <v>0</v>
      </c>
      <c r="M353" s="26">
        <v>0</v>
      </c>
      <c r="N353" s="26">
        <v>1</v>
      </c>
      <c r="O353" s="26">
        <v>0</v>
      </c>
      <c r="P353" s="10">
        <v>0</v>
      </c>
      <c r="Q353" s="10">
        <v>1</v>
      </c>
      <c r="R353" s="10">
        <v>1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1</v>
      </c>
      <c r="Y353" s="10">
        <v>0</v>
      </c>
      <c r="Z353" s="10">
        <v>0</v>
      </c>
      <c r="AA353" s="10">
        <v>1</v>
      </c>
      <c r="AB353" s="10">
        <v>0</v>
      </c>
      <c r="AC353" s="10">
        <v>0</v>
      </c>
      <c r="AD353" s="10">
        <v>0</v>
      </c>
      <c r="AE353" s="10">
        <v>1</v>
      </c>
      <c r="AF353" s="111">
        <v>0</v>
      </c>
      <c r="AG353" s="10">
        <v>0</v>
      </c>
    </row>
    <row r="354" spans="1:33" x14ac:dyDescent="0.2">
      <c r="A354" s="25">
        <v>353</v>
      </c>
      <c r="B354">
        <v>44.059633150000003</v>
      </c>
      <c r="C354">
        <v>-89.804863010000005</v>
      </c>
      <c r="D354" s="10">
        <v>5</v>
      </c>
      <c r="E354" s="10" t="s">
        <v>567</v>
      </c>
      <c r="F354" s="114">
        <v>1</v>
      </c>
      <c r="G354" s="25">
        <v>353</v>
      </c>
      <c r="H354" s="42">
        <v>3</v>
      </c>
      <c r="I354" s="26">
        <v>2</v>
      </c>
      <c r="J354" s="16">
        <v>0</v>
      </c>
      <c r="K354" s="16">
        <v>0</v>
      </c>
      <c r="L354" s="26">
        <v>0</v>
      </c>
      <c r="M354" s="26">
        <v>0</v>
      </c>
      <c r="N354" s="26">
        <v>0</v>
      </c>
      <c r="O354" s="26">
        <v>0</v>
      </c>
      <c r="P354" s="10">
        <v>2</v>
      </c>
      <c r="Q354" s="10">
        <v>1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2</v>
      </c>
      <c r="AE354" s="10">
        <v>0</v>
      </c>
      <c r="AF354" s="111">
        <v>0</v>
      </c>
      <c r="AG354" s="10">
        <v>0</v>
      </c>
    </row>
    <row r="355" spans="1:33" x14ac:dyDescent="0.2">
      <c r="A355" s="25">
        <v>354</v>
      </c>
      <c r="B355">
        <v>44.059237000000003</v>
      </c>
      <c r="C355">
        <v>-89.804864309999999</v>
      </c>
      <c r="D355" s="10">
        <v>4</v>
      </c>
      <c r="E355" s="10" t="s">
        <v>565</v>
      </c>
      <c r="F355" s="114">
        <v>1</v>
      </c>
      <c r="G355" s="25">
        <v>354</v>
      </c>
      <c r="H355" s="42">
        <v>3</v>
      </c>
      <c r="I355" s="26">
        <v>2</v>
      </c>
      <c r="J355" s="16">
        <v>0</v>
      </c>
      <c r="K355" s="16">
        <v>0</v>
      </c>
      <c r="L355" s="26">
        <v>0</v>
      </c>
      <c r="M355" s="26">
        <v>0</v>
      </c>
      <c r="N355" s="26">
        <v>0</v>
      </c>
      <c r="O355" s="26">
        <v>0</v>
      </c>
      <c r="P355" s="10">
        <v>2</v>
      </c>
      <c r="Q355" s="10">
        <v>1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1</v>
      </c>
      <c r="AE355" s="10">
        <v>0</v>
      </c>
      <c r="AF355" s="111">
        <v>1</v>
      </c>
      <c r="AG355" s="10">
        <v>0</v>
      </c>
    </row>
    <row r="356" spans="1:33" x14ac:dyDescent="0.2">
      <c r="A356" s="25">
        <v>355</v>
      </c>
      <c r="B356">
        <v>44.058840850000003</v>
      </c>
      <c r="C356">
        <v>-89.804865609999993</v>
      </c>
      <c r="D356" s="10">
        <v>5</v>
      </c>
      <c r="E356" s="10" t="s">
        <v>567</v>
      </c>
      <c r="F356" s="114">
        <v>1</v>
      </c>
      <c r="G356" s="25">
        <v>355</v>
      </c>
      <c r="H356" s="42">
        <v>3</v>
      </c>
      <c r="I356" s="26">
        <v>1</v>
      </c>
      <c r="J356" s="16">
        <v>0</v>
      </c>
      <c r="K356" s="16">
        <v>0</v>
      </c>
      <c r="L356" s="26">
        <v>0</v>
      </c>
      <c r="M356" s="26">
        <v>0</v>
      </c>
      <c r="N356" s="26">
        <v>1</v>
      </c>
      <c r="O356" s="26">
        <v>0</v>
      </c>
      <c r="P356" s="10">
        <v>1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1</v>
      </c>
      <c r="AB356" s="10">
        <v>0</v>
      </c>
      <c r="AC356" s="10">
        <v>0</v>
      </c>
      <c r="AD356" s="10">
        <v>0</v>
      </c>
      <c r="AE356" s="10">
        <v>0</v>
      </c>
      <c r="AF356" s="111">
        <v>0</v>
      </c>
      <c r="AG356" s="10">
        <v>0</v>
      </c>
    </row>
    <row r="357" spans="1:33" x14ac:dyDescent="0.2">
      <c r="A357" s="25">
        <v>356</v>
      </c>
      <c r="B357">
        <v>44.060028359999997</v>
      </c>
      <c r="C357">
        <v>-89.804312359999997</v>
      </c>
      <c r="D357" s="10">
        <v>1</v>
      </c>
      <c r="E357" s="10" t="s">
        <v>565</v>
      </c>
      <c r="F357" s="114">
        <v>1</v>
      </c>
      <c r="G357" s="25">
        <v>356</v>
      </c>
      <c r="H357" s="42">
        <v>8</v>
      </c>
      <c r="I357" s="26">
        <v>3</v>
      </c>
      <c r="J357" s="16">
        <v>0</v>
      </c>
      <c r="K357" s="16">
        <v>0</v>
      </c>
      <c r="L357" s="26">
        <v>1</v>
      </c>
      <c r="M357" s="26">
        <v>2</v>
      </c>
      <c r="N357" s="26">
        <v>1</v>
      </c>
      <c r="O357" s="26">
        <v>0</v>
      </c>
      <c r="P357" s="10">
        <v>1</v>
      </c>
      <c r="Q357" s="10">
        <v>1</v>
      </c>
      <c r="R357" s="10">
        <v>2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1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1</v>
      </c>
      <c r="AF357" s="111">
        <v>2</v>
      </c>
      <c r="AG357" s="10">
        <v>0</v>
      </c>
    </row>
    <row r="358" spans="1:33" x14ac:dyDescent="0.2">
      <c r="A358" s="25">
        <v>357</v>
      </c>
      <c r="B358">
        <v>44.059632209999997</v>
      </c>
      <c r="C358">
        <v>-89.804313660000005</v>
      </c>
      <c r="D358" s="10">
        <v>3</v>
      </c>
      <c r="E358" s="10" t="s">
        <v>565</v>
      </c>
      <c r="F358" s="114">
        <v>1</v>
      </c>
      <c r="G358" s="25">
        <v>357</v>
      </c>
      <c r="H358" s="42">
        <v>4</v>
      </c>
      <c r="I358" s="26">
        <v>1</v>
      </c>
      <c r="J358" s="16">
        <v>0</v>
      </c>
      <c r="K358" s="16">
        <v>0</v>
      </c>
      <c r="L358" s="26">
        <v>0</v>
      </c>
      <c r="M358" s="26">
        <v>0</v>
      </c>
      <c r="N358" s="26">
        <v>0</v>
      </c>
      <c r="O358" s="26">
        <v>0</v>
      </c>
      <c r="P358" s="10">
        <v>1</v>
      </c>
      <c r="Q358" s="10">
        <v>1</v>
      </c>
      <c r="R358" s="10">
        <v>0</v>
      </c>
      <c r="S358" s="10">
        <v>0</v>
      </c>
      <c r="T358" s="10">
        <v>1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1</v>
      </c>
      <c r="AE358" s="10">
        <v>0</v>
      </c>
      <c r="AF358" s="111">
        <v>1</v>
      </c>
      <c r="AG358" s="10">
        <v>0</v>
      </c>
    </row>
    <row r="359" spans="1:33" x14ac:dyDescent="0.2">
      <c r="A359" s="25">
        <v>358</v>
      </c>
      <c r="B359">
        <v>44.059236060000003</v>
      </c>
      <c r="C359">
        <v>-89.804314959999999</v>
      </c>
      <c r="D359" s="10">
        <v>3</v>
      </c>
      <c r="E359" s="10" t="s">
        <v>565</v>
      </c>
      <c r="F359" s="114">
        <v>1</v>
      </c>
      <c r="G359" s="25">
        <v>358</v>
      </c>
      <c r="H359" s="42">
        <v>2</v>
      </c>
      <c r="I359" s="26">
        <v>2</v>
      </c>
      <c r="J359" s="16">
        <v>0</v>
      </c>
      <c r="K359" s="16">
        <v>0</v>
      </c>
      <c r="L359" s="26">
        <v>0</v>
      </c>
      <c r="M359" s="26">
        <v>0</v>
      </c>
      <c r="N359" s="26">
        <v>0</v>
      </c>
      <c r="O359" s="26">
        <v>0</v>
      </c>
      <c r="P359" s="10">
        <v>2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2</v>
      </c>
      <c r="AE359" s="10">
        <v>0</v>
      </c>
      <c r="AF359" s="111">
        <v>1</v>
      </c>
      <c r="AG359" s="10">
        <v>0</v>
      </c>
    </row>
    <row r="360" spans="1:33" x14ac:dyDescent="0.2">
      <c r="A360" s="25">
        <v>359</v>
      </c>
      <c r="B360">
        <v>44.058839919999997</v>
      </c>
      <c r="C360">
        <v>-89.804316270000001</v>
      </c>
      <c r="D360" s="10">
        <v>2</v>
      </c>
      <c r="E360" s="10" t="s">
        <v>567</v>
      </c>
      <c r="F360" s="114">
        <v>1</v>
      </c>
      <c r="G360" s="25">
        <v>359</v>
      </c>
      <c r="H360" s="42">
        <v>2</v>
      </c>
      <c r="I360" s="26">
        <v>2</v>
      </c>
      <c r="J360" s="16">
        <v>0</v>
      </c>
      <c r="K360" s="16">
        <v>0</v>
      </c>
      <c r="L360" s="26">
        <v>0</v>
      </c>
      <c r="M360" s="26">
        <v>0</v>
      </c>
      <c r="N360" s="26">
        <v>1</v>
      </c>
      <c r="O360" s="26">
        <v>0</v>
      </c>
      <c r="P360" s="10">
        <v>2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4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11">
        <v>1</v>
      </c>
      <c r="AG360" s="10">
        <v>0</v>
      </c>
    </row>
    <row r="361" spans="1:33" x14ac:dyDescent="0.2">
      <c r="A361" s="25">
        <v>360</v>
      </c>
      <c r="B361">
        <v>44.060423559999997</v>
      </c>
      <c r="C361">
        <v>-89.803761690000002</v>
      </c>
      <c r="D361" s="10">
        <v>2</v>
      </c>
      <c r="E361" s="10" t="s">
        <v>567</v>
      </c>
      <c r="F361" s="114">
        <v>1</v>
      </c>
      <c r="G361" s="25">
        <v>360</v>
      </c>
      <c r="H361" s="42">
        <v>2</v>
      </c>
      <c r="I361" s="26">
        <v>2</v>
      </c>
      <c r="J361" s="16">
        <v>0</v>
      </c>
      <c r="K361" s="16">
        <v>0</v>
      </c>
      <c r="L361" s="26">
        <v>0</v>
      </c>
      <c r="M361" s="26">
        <v>0</v>
      </c>
      <c r="N361" s="26">
        <v>2</v>
      </c>
      <c r="O361" s="26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1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11">
        <v>1</v>
      </c>
      <c r="AG361" s="10">
        <v>0</v>
      </c>
    </row>
    <row r="362" spans="1:33" x14ac:dyDescent="0.2">
      <c r="A362" s="25">
        <v>361</v>
      </c>
      <c r="B362">
        <v>44.060027419999997</v>
      </c>
      <c r="C362">
        <v>-89.803763000000004</v>
      </c>
      <c r="D362" s="10">
        <v>1</v>
      </c>
      <c r="E362" s="10" t="s">
        <v>567</v>
      </c>
      <c r="F362" s="114">
        <v>1</v>
      </c>
      <c r="G362" s="25">
        <v>361</v>
      </c>
      <c r="H362" s="42">
        <v>5</v>
      </c>
      <c r="I362" s="26">
        <v>2</v>
      </c>
      <c r="J362" s="16">
        <v>0</v>
      </c>
      <c r="K362" s="16">
        <v>0</v>
      </c>
      <c r="L362" s="26">
        <v>0</v>
      </c>
      <c r="M362" s="26">
        <v>0</v>
      </c>
      <c r="N362" s="26">
        <v>1</v>
      </c>
      <c r="O362" s="26">
        <v>0</v>
      </c>
      <c r="P362" s="10">
        <v>0</v>
      </c>
      <c r="Q362" s="10">
        <v>1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1</v>
      </c>
      <c r="X362" s="10">
        <v>1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1</v>
      </c>
      <c r="AE362" s="10">
        <v>0</v>
      </c>
      <c r="AF362" s="111">
        <v>1</v>
      </c>
      <c r="AG362" s="10">
        <v>0</v>
      </c>
    </row>
    <row r="363" spans="1:33" x14ac:dyDescent="0.2">
      <c r="A363" s="25">
        <v>362</v>
      </c>
      <c r="B363">
        <v>44.059631269999997</v>
      </c>
      <c r="C363">
        <v>-89.803764310000005</v>
      </c>
      <c r="D363" s="10">
        <v>5</v>
      </c>
      <c r="E363" s="10" t="s">
        <v>567</v>
      </c>
      <c r="F363" s="114">
        <v>1</v>
      </c>
      <c r="G363" s="25">
        <v>362</v>
      </c>
      <c r="H363" s="42">
        <v>3</v>
      </c>
      <c r="I363" s="26">
        <v>2</v>
      </c>
      <c r="J363" s="16">
        <v>0</v>
      </c>
      <c r="K363" s="16">
        <v>0</v>
      </c>
      <c r="L363" s="26">
        <v>0</v>
      </c>
      <c r="M363" s="26">
        <v>0</v>
      </c>
      <c r="N363" s="26">
        <v>0</v>
      </c>
      <c r="O363" s="26">
        <v>0</v>
      </c>
      <c r="P363" s="10">
        <v>1</v>
      </c>
      <c r="Q363" s="10">
        <v>0</v>
      </c>
      <c r="R363" s="10">
        <v>0</v>
      </c>
      <c r="S363" s="10">
        <v>0</v>
      </c>
      <c r="T363" s="10">
        <v>2</v>
      </c>
      <c r="U363" s="10">
        <v>0</v>
      </c>
      <c r="V363" s="10">
        <v>0</v>
      </c>
      <c r="W363" s="10">
        <v>0</v>
      </c>
      <c r="X363" s="10">
        <v>1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11">
        <v>1</v>
      </c>
      <c r="AG363" s="10">
        <v>0</v>
      </c>
    </row>
    <row r="364" spans="1:33" x14ac:dyDescent="0.2">
      <c r="A364" s="25">
        <v>363</v>
      </c>
      <c r="B364">
        <v>44.059235119999997</v>
      </c>
      <c r="C364">
        <v>-89.803765619999993</v>
      </c>
      <c r="D364" s="10">
        <v>6</v>
      </c>
      <c r="E364" s="10" t="s">
        <v>567</v>
      </c>
      <c r="F364" s="114">
        <v>1</v>
      </c>
      <c r="G364" s="25">
        <v>363</v>
      </c>
      <c r="H364" s="42">
        <v>3</v>
      </c>
      <c r="I364" s="26">
        <v>1</v>
      </c>
      <c r="J364" s="16">
        <v>0</v>
      </c>
      <c r="K364" s="16">
        <v>0</v>
      </c>
      <c r="L364" s="26">
        <v>0</v>
      </c>
      <c r="M364" s="26">
        <v>0</v>
      </c>
      <c r="N364" s="26">
        <v>1</v>
      </c>
      <c r="O364" s="26">
        <v>0</v>
      </c>
      <c r="P364" s="10">
        <v>1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1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11">
        <v>0</v>
      </c>
      <c r="AG364" s="10">
        <v>0</v>
      </c>
    </row>
    <row r="365" spans="1:33" x14ac:dyDescent="0.2">
      <c r="A365" s="25">
        <v>364</v>
      </c>
      <c r="B365">
        <v>44.058838969999996</v>
      </c>
      <c r="C365">
        <v>-89.803766920000001</v>
      </c>
      <c r="D365" s="10">
        <v>4</v>
      </c>
      <c r="E365" s="10" t="s">
        <v>567</v>
      </c>
      <c r="F365" s="114">
        <v>1</v>
      </c>
      <c r="G365" s="25">
        <v>364</v>
      </c>
      <c r="H365" s="42">
        <v>2</v>
      </c>
      <c r="I365" s="26">
        <v>2</v>
      </c>
      <c r="J365" s="16">
        <v>4</v>
      </c>
      <c r="K365" s="16">
        <v>0</v>
      </c>
      <c r="L365" s="26">
        <v>0</v>
      </c>
      <c r="M365" s="26">
        <v>0</v>
      </c>
      <c r="N365" s="26">
        <v>0</v>
      </c>
      <c r="O365" s="26">
        <v>0</v>
      </c>
      <c r="P365" s="10">
        <v>1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4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2</v>
      </c>
      <c r="AE365" s="10">
        <v>0</v>
      </c>
      <c r="AF365" s="111">
        <v>2</v>
      </c>
      <c r="AG365" s="10">
        <v>0</v>
      </c>
    </row>
    <row r="366" spans="1:33" x14ac:dyDescent="0.2">
      <c r="A366" s="25">
        <v>365</v>
      </c>
      <c r="B366">
        <v>44.061214919999998</v>
      </c>
      <c r="C366">
        <v>-89.803209710000004</v>
      </c>
      <c r="D366" s="10">
        <v>3</v>
      </c>
      <c r="E366" s="10" t="s">
        <v>567</v>
      </c>
      <c r="F366" s="114">
        <v>1</v>
      </c>
      <c r="G366" s="25">
        <v>365</v>
      </c>
      <c r="H366" s="42">
        <v>6</v>
      </c>
      <c r="I366" s="26">
        <v>3</v>
      </c>
      <c r="J366" s="16">
        <v>1</v>
      </c>
      <c r="K366" s="16">
        <v>0</v>
      </c>
      <c r="L366" s="26">
        <v>0</v>
      </c>
      <c r="M366" s="26">
        <v>0</v>
      </c>
      <c r="N366" s="26">
        <v>3</v>
      </c>
      <c r="O366" s="26">
        <v>0</v>
      </c>
      <c r="P366" s="10">
        <v>1</v>
      </c>
      <c r="Q366" s="10">
        <v>0</v>
      </c>
      <c r="R366" s="10">
        <v>2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1</v>
      </c>
      <c r="Y366" s="10">
        <v>0</v>
      </c>
      <c r="Z366" s="10">
        <v>0</v>
      </c>
      <c r="AA366" s="10">
        <v>0</v>
      </c>
      <c r="AB366" s="10">
        <v>0</v>
      </c>
      <c r="AC366" s="10">
        <v>4</v>
      </c>
      <c r="AD366" s="10">
        <v>1</v>
      </c>
      <c r="AE366" s="10">
        <v>2</v>
      </c>
      <c r="AF366" s="111">
        <v>0</v>
      </c>
      <c r="AG366" s="10">
        <v>0</v>
      </c>
    </row>
    <row r="367" spans="1:33" x14ac:dyDescent="0.2">
      <c r="A367" s="25">
        <v>366</v>
      </c>
      <c r="B367">
        <v>44.060818769999997</v>
      </c>
      <c r="C367">
        <v>-89.803211020000006</v>
      </c>
      <c r="D367" s="10">
        <v>2</v>
      </c>
      <c r="E367" s="10" t="s">
        <v>567</v>
      </c>
      <c r="F367" s="114">
        <v>1</v>
      </c>
      <c r="G367" s="25">
        <v>366</v>
      </c>
      <c r="H367" s="42">
        <v>4</v>
      </c>
      <c r="I367" s="26">
        <v>1</v>
      </c>
      <c r="J367" s="16">
        <v>1</v>
      </c>
      <c r="K367" s="16">
        <v>0</v>
      </c>
      <c r="L367" s="26">
        <v>0</v>
      </c>
      <c r="M367" s="26">
        <v>0</v>
      </c>
      <c r="N367" s="26">
        <v>1</v>
      </c>
      <c r="O367" s="26">
        <v>0</v>
      </c>
      <c r="P367" s="10">
        <v>1</v>
      </c>
      <c r="Q367" s="10">
        <v>0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1</v>
      </c>
      <c r="Y367" s="10">
        <v>0</v>
      </c>
      <c r="Z367" s="10">
        <v>0</v>
      </c>
      <c r="AA367" s="10">
        <v>0</v>
      </c>
      <c r="AB367" s="10">
        <v>0</v>
      </c>
      <c r="AC367" s="10">
        <v>0</v>
      </c>
      <c r="AD367" s="10">
        <v>1</v>
      </c>
      <c r="AE367" s="10">
        <v>0</v>
      </c>
      <c r="AF367" s="111">
        <v>1</v>
      </c>
      <c r="AG367" s="10">
        <v>0</v>
      </c>
    </row>
    <row r="368" spans="1:33" x14ac:dyDescent="0.2">
      <c r="A368" s="25">
        <v>367</v>
      </c>
      <c r="B368">
        <v>44.060422619999997</v>
      </c>
      <c r="C368">
        <v>-89.803212329999994</v>
      </c>
      <c r="D368" s="10">
        <v>1</v>
      </c>
      <c r="E368" s="10" t="s">
        <v>567</v>
      </c>
      <c r="F368" s="114">
        <v>1</v>
      </c>
      <c r="G368" s="25">
        <v>367</v>
      </c>
      <c r="H368" s="42">
        <v>7</v>
      </c>
      <c r="I368" s="26">
        <v>3</v>
      </c>
      <c r="J368" s="16">
        <v>1</v>
      </c>
      <c r="K368" s="16">
        <v>0</v>
      </c>
      <c r="L368" s="26">
        <v>0</v>
      </c>
      <c r="M368" s="26">
        <v>0</v>
      </c>
      <c r="N368" s="26">
        <v>2</v>
      </c>
      <c r="O368" s="26">
        <v>2</v>
      </c>
      <c r="P368" s="10">
        <v>0</v>
      </c>
      <c r="Q368" s="10">
        <v>1</v>
      </c>
      <c r="R368" s="10">
        <v>1</v>
      </c>
      <c r="S368" s="10">
        <v>0</v>
      </c>
      <c r="T368" s="10">
        <v>0</v>
      </c>
      <c r="U368" s="10">
        <v>0</v>
      </c>
      <c r="V368" s="10">
        <v>0</v>
      </c>
      <c r="W368" s="10">
        <v>0</v>
      </c>
      <c r="X368" s="10">
        <v>1</v>
      </c>
      <c r="Y368" s="10">
        <v>0</v>
      </c>
      <c r="Z368" s="10">
        <v>0</v>
      </c>
      <c r="AA368" s="10">
        <v>1</v>
      </c>
      <c r="AB368" s="10">
        <v>0</v>
      </c>
      <c r="AC368" s="10">
        <v>0</v>
      </c>
      <c r="AD368" s="10">
        <v>0</v>
      </c>
      <c r="AE368" s="10">
        <v>1</v>
      </c>
      <c r="AF368" s="111">
        <v>0</v>
      </c>
      <c r="AG368" s="10">
        <v>0</v>
      </c>
    </row>
    <row r="369" spans="1:33" x14ac:dyDescent="0.2">
      <c r="A369" s="25">
        <v>368</v>
      </c>
      <c r="B369">
        <v>44.060026469999997</v>
      </c>
      <c r="C369">
        <v>-89.803213639999996</v>
      </c>
      <c r="D369" s="10">
        <v>2</v>
      </c>
      <c r="E369" s="10" t="s">
        <v>567</v>
      </c>
      <c r="F369" s="114">
        <v>1</v>
      </c>
      <c r="G369" s="25">
        <v>368</v>
      </c>
      <c r="H369" s="42">
        <v>3</v>
      </c>
      <c r="I369" s="26">
        <v>1</v>
      </c>
      <c r="J369" s="16">
        <v>0</v>
      </c>
      <c r="K369" s="16">
        <v>0</v>
      </c>
      <c r="L369" s="26">
        <v>0</v>
      </c>
      <c r="M369" s="26">
        <v>0</v>
      </c>
      <c r="N369" s="26">
        <v>0</v>
      </c>
      <c r="O369" s="26">
        <v>0</v>
      </c>
      <c r="P369" s="10">
        <v>1</v>
      </c>
      <c r="Q369" s="10">
        <v>0</v>
      </c>
      <c r="R369" s="10">
        <v>1</v>
      </c>
      <c r="S369" s="10">
        <v>4</v>
      </c>
      <c r="T369" s="10">
        <v>0</v>
      </c>
      <c r="U369" s="10">
        <v>0</v>
      </c>
      <c r="V369" s="10">
        <v>0</v>
      </c>
      <c r="W369" s="10">
        <v>4</v>
      </c>
      <c r="X369" s="10">
        <v>1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11">
        <v>0</v>
      </c>
      <c r="AG369" s="10">
        <v>0</v>
      </c>
    </row>
    <row r="370" spans="1:33" x14ac:dyDescent="0.2">
      <c r="A370" s="25">
        <v>369</v>
      </c>
      <c r="B370">
        <v>44.059630319999997</v>
      </c>
      <c r="C370">
        <v>-89.803214949999997</v>
      </c>
      <c r="D370" s="10">
        <v>3</v>
      </c>
      <c r="E370" s="10" t="s">
        <v>567</v>
      </c>
      <c r="F370" s="114">
        <v>1</v>
      </c>
      <c r="G370" s="25">
        <v>369</v>
      </c>
      <c r="H370" s="42">
        <v>1</v>
      </c>
      <c r="I370" s="26">
        <v>2</v>
      </c>
      <c r="J370" s="16">
        <v>4</v>
      </c>
      <c r="K370" s="16">
        <v>0</v>
      </c>
      <c r="L370" s="26">
        <v>0</v>
      </c>
      <c r="M370" s="26">
        <v>0</v>
      </c>
      <c r="N370" s="26">
        <v>0</v>
      </c>
      <c r="O370" s="26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1</v>
      </c>
      <c r="AE370" s="10">
        <v>0</v>
      </c>
      <c r="AF370" s="111">
        <v>2</v>
      </c>
      <c r="AG370" s="10">
        <v>0</v>
      </c>
    </row>
    <row r="371" spans="1:33" x14ac:dyDescent="0.2">
      <c r="A371" s="25">
        <v>370</v>
      </c>
      <c r="B371">
        <v>44.059234179999997</v>
      </c>
      <c r="C371">
        <v>-89.803216269999993</v>
      </c>
      <c r="D371" s="10">
        <v>5</v>
      </c>
      <c r="E371" s="10" t="s">
        <v>567</v>
      </c>
      <c r="F371" s="114">
        <v>1</v>
      </c>
      <c r="G371" s="25">
        <v>370</v>
      </c>
      <c r="H371" s="42">
        <v>4</v>
      </c>
      <c r="I371" s="26">
        <v>2</v>
      </c>
      <c r="J371" s="16">
        <v>0</v>
      </c>
      <c r="K371" s="16">
        <v>0</v>
      </c>
      <c r="L371" s="26">
        <v>0</v>
      </c>
      <c r="M371" s="26">
        <v>0</v>
      </c>
      <c r="N371" s="26">
        <v>0</v>
      </c>
      <c r="O371" s="26">
        <v>0</v>
      </c>
      <c r="P371" s="10">
        <v>2</v>
      </c>
      <c r="Q371" s="10">
        <v>0</v>
      </c>
      <c r="R371" s="10">
        <v>0</v>
      </c>
      <c r="S371" s="10">
        <v>0</v>
      </c>
      <c r="T371" s="10">
        <v>2</v>
      </c>
      <c r="U371" s="10">
        <v>0</v>
      </c>
      <c r="V371" s="10">
        <v>0</v>
      </c>
      <c r="W371" s="10">
        <v>0</v>
      </c>
      <c r="X371" s="10">
        <v>1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1</v>
      </c>
      <c r="AE371" s="10">
        <v>0</v>
      </c>
      <c r="AF371" s="111">
        <v>1</v>
      </c>
      <c r="AG371" s="10">
        <v>0</v>
      </c>
    </row>
    <row r="372" spans="1:33" x14ac:dyDescent="0.2">
      <c r="A372" s="25">
        <v>371</v>
      </c>
      <c r="B372">
        <v>44.058838029999997</v>
      </c>
      <c r="C372">
        <v>-89.803217579999995</v>
      </c>
      <c r="D372" s="10">
        <v>5</v>
      </c>
      <c r="E372" s="10" t="s">
        <v>567</v>
      </c>
      <c r="F372" s="114">
        <v>1</v>
      </c>
      <c r="G372" s="25">
        <v>371</v>
      </c>
      <c r="H372" s="42">
        <v>0</v>
      </c>
      <c r="I372" s="26">
        <v>0</v>
      </c>
      <c r="J372" s="16">
        <v>0</v>
      </c>
      <c r="K372" s="16">
        <v>0</v>
      </c>
      <c r="L372" s="26">
        <v>0</v>
      </c>
      <c r="M372" s="26">
        <v>0</v>
      </c>
      <c r="N372" s="26">
        <v>0</v>
      </c>
      <c r="O372" s="26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11">
        <v>0</v>
      </c>
      <c r="AG372" s="10">
        <v>0</v>
      </c>
    </row>
    <row r="373" spans="1:33" x14ac:dyDescent="0.2">
      <c r="A373" s="25">
        <v>372</v>
      </c>
      <c r="B373">
        <v>44.061213969999997</v>
      </c>
      <c r="C373">
        <v>-89.802660340000003</v>
      </c>
      <c r="D373" s="10">
        <v>3</v>
      </c>
      <c r="E373" s="10" t="s">
        <v>567</v>
      </c>
      <c r="F373" s="114">
        <v>1</v>
      </c>
      <c r="G373" s="25">
        <v>372</v>
      </c>
      <c r="H373" s="42">
        <v>7</v>
      </c>
      <c r="I373" s="26">
        <v>3</v>
      </c>
      <c r="J373" s="16">
        <v>0</v>
      </c>
      <c r="K373" s="16">
        <v>1</v>
      </c>
      <c r="L373" s="26">
        <v>0</v>
      </c>
      <c r="M373" s="26">
        <v>0</v>
      </c>
      <c r="N373" s="26">
        <v>1</v>
      </c>
      <c r="O373" s="26">
        <v>0</v>
      </c>
      <c r="P373" s="10">
        <v>1</v>
      </c>
      <c r="Q373" s="10">
        <v>0</v>
      </c>
      <c r="R373" s="10">
        <v>0</v>
      </c>
      <c r="S373" s="10">
        <v>1</v>
      </c>
      <c r="T373" s="10">
        <v>0</v>
      </c>
      <c r="U373" s="10">
        <v>1</v>
      </c>
      <c r="V373" s="10">
        <v>0</v>
      </c>
      <c r="W373" s="10">
        <v>1</v>
      </c>
      <c r="X373" s="10">
        <v>0</v>
      </c>
      <c r="Y373" s="10">
        <v>4</v>
      </c>
      <c r="Z373" s="10">
        <v>0</v>
      </c>
      <c r="AA373" s="10">
        <v>0</v>
      </c>
      <c r="AB373" s="10">
        <v>0</v>
      </c>
      <c r="AC373" s="10">
        <v>0</v>
      </c>
      <c r="AD373" s="10">
        <v>2</v>
      </c>
      <c r="AE373" s="10">
        <v>1</v>
      </c>
      <c r="AF373" s="111">
        <v>0</v>
      </c>
      <c r="AG373" s="10">
        <v>0</v>
      </c>
    </row>
    <row r="374" spans="1:33" x14ac:dyDescent="0.2">
      <c r="A374" s="25">
        <v>373</v>
      </c>
      <c r="B374">
        <v>44.060817819999997</v>
      </c>
      <c r="C374">
        <v>-89.802661650000005</v>
      </c>
      <c r="D374" s="10">
        <v>3</v>
      </c>
      <c r="E374" s="10" t="s">
        <v>567</v>
      </c>
      <c r="F374" s="114">
        <v>1</v>
      </c>
      <c r="G374" s="25">
        <v>373</v>
      </c>
      <c r="H374" s="42">
        <v>3</v>
      </c>
      <c r="I374" s="26">
        <v>2</v>
      </c>
      <c r="J374" s="16">
        <v>4</v>
      </c>
      <c r="K374" s="16">
        <v>0</v>
      </c>
      <c r="L374" s="26">
        <v>0</v>
      </c>
      <c r="M374" s="26">
        <v>0</v>
      </c>
      <c r="N374" s="26">
        <v>0</v>
      </c>
      <c r="O374" s="26">
        <v>0</v>
      </c>
      <c r="P374" s="10">
        <v>1</v>
      </c>
      <c r="Q374" s="10">
        <v>0</v>
      </c>
      <c r="R374" s="10">
        <v>1</v>
      </c>
      <c r="S374" s="10">
        <v>0</v>
      </c>
      <c r="T374" s="10">
        <v>0</v>
      </c>
      <c r="U374" s="10">
        <v>0</v>
      </c>
      <c r="V374" s="10">
        <v>0</v>
      </c>
      <c r="W374" s="10">
        <v>4</v>
      </c>
      <c r="X374" s="10">
        <v>4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1</v>
      </c>
      <c r="AF374" s="111">
        <v>2</v>
      </c>
      <c r="AG374" s="10">
        <v>0</v>
      </c>
    </row>
    <row r="375" spans="1:33" x14ac:dyDescent="0.2">
      <c r="A375" s="25">
        <v>374</v>
      </c>
      <c r="B375">
        <v>44.060421669999997</v>
      </c>
      <c r="C375">
        <v>-89.80266297</v>
      </c>
      <c r="D375" s="10">
        <v>5</v>
      </c>
      <c r="E375" s="10" t="s">
        <v>567</v>
      </c>
      <c r="F375" s="114">
        <v>1</v>
      </c>
      <c r="G375" s="25">
        <v>374</v>
      </c>
      <c r="H375" s="42">
        <v>2</v>
      </c>
      <c r="I375" s="26">
        <v>2</v>
      </c>
      <c r="J375" s="16">
        <v>0</v>
      </c>
      <c r="K375" s="16">
        <v>2</v>
      </c>
      <c r="L375" s="26">
        <v>0</v>
      </c>
      <c r="M375" s="26">
        <v>0</v>
      </c>
      <c r="N375" s="26">
        <v>2</v>
      </c>
      <c r="O375" s="26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1</v>
      </c>
      <c r="U375" s="10">
        <v>0</v>
      </c>
      <c r="V375" s="10">
        <v>0</v>
      </c>
      <c r="W375" s="10">
        <v>0</v>
      </c>
      <c r="X375" s="10">
        <v>4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11">
        <v>1</v>
      </c>
      <c r="AG375" s="10">
        <v>0</v>
      </c>
    </row>
    <row r="376" spans="1:33" x14ac:dyDescent="0.2">
      <c r="A376" s="25">
        <v>375</v>
      </c>
      <c r="B376">
        <v>44.060025520000003</v>
      </c>
      <c r="C376">
        <v>-89.802664289999996</v>
      </c>
      <c r="D376" s="10">
        <v>5</v>
      </c>
      <c r="E376" s="10" t="s">
        <v>567</v>
      </c>
      <c r="F376" s="114">
        <v>1</v>
      </c>
      <c r="G376" s="25">
        <v>375</v>
      </c>
      <c r="H376" s="42">
        <v>2</v>
      </c>
      <c r="I376" s="26">
        <v>2</v>
      </c>
      <c r="J376" s="16">
        <v>0</v>
      </c>
      <c r="K376" s="16">
        <v>0</v>
      </c>
      <c r="L376" s="26">
        <v>0</v>
      </c>
      <c r="M376" s="26">
        <v>0</v>
      </c>
      <c r="N376" s="26">
        <v>0</v>
      </c>
      <c r="O376" s="26">
        <v>0</v>
      </c>
      <c r="P376" s="10">
        <v>2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1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11">
        <v>1</v>
      </c>
      <c r="AG376" s="10">
        <v>0</v>
      </c>
    </row>
    <row r="377" spans="1:33" x14ac:dyDescent="0.2">
      <c r="A377" s="25">
        <v>376</v>
      </c>
      <c r="B377">
        <v>44.059629379999997</v>
      </c>
      <c r="C377">
        <v>-89.802665599999997</v>
      </c>
      <c r="D377" s="10">
        <v>5</v>
      </c>
      <c r="E377" s="10" t="s">
        <v>567</v>
      </c>
      <c r="F377" s="114">
        <v>1</v>
      </c>
      <c r="G377" s="25">
        <v>376</v>
      </c>
      <c r="H377" s="42">
        <v>1</v>
      </c>
      <c r="I377" s="26">
        <v>1</v>
      </c>
      <c r="J377" s="16">
        <v>0</v>
      </c>
      <c r="K377" s="16">
        <v>0</v>
      </c>
      <c r="L377" s="26">
        <v>0</v>
      </c>
      <c r="M377" s="26">
        <v>0</v>
      </c>
      <c r="N377" s="26">
        <v>0</v>
      </c>
      <c r="O377" s="26">
        <v>0</v>
      </c>
      <c r="P377" s="10">
        <v>1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11">
        <v>1</v>
      </c>
      <c r="AG377" s="10">
        <v>0</v>
      </c>
    </row>
    <row r="378" spans="1:33" x14ac:dyDescent="0.2">
      <c r="A378" s="25">
        <v>377</v>
      </c>
      <c r="B378">
        <v>44.061213019999997</v>
      </c>
      <c r="C378">
        <v>-89.802110970000001</v>
      </c>
      <c r="D378" s="10">
        <v>2</v>
      </c>
      <c r="E378" s="10" t="s">
        <v>567</v>
      </c>
      <c r="F378" s="114">
        <v>1</v>
      </c>
      <c r="G378" s="25">
        <v>377</v>
      </c>
      <c r="H378" s="42">
        <v>3</v>
      </c>
      <c r="I378" s="26">
        <v>3</v>
      </c>
      <c r="J378" s="16">
        <v>0</v>
      </c>
      <c r="K378" s="16">
        <v>1</v>
      </c>
      <c r="L378" s="26">
        <v>0</v>
      </c>
      <c r="M378" s="26">
        <v>0</v>
      </c>
      <c r="N378" s="26">
        <v>0</v>
      </c>
      <c r="O378" s="26">
        <v>0</v>
      </c>
      <c r="P378" s="10">
        <v>3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2</v>
      </c>
      <c r="Y378" s="10">
        <v>0</v>
      </c>
      <c r="Z378" s="10">
        <v>0</v>
      </c>
      <c r="AA378" s="10">
        <v>1</v>
      </c>
      <c r="AB378" s="10">
        <v>0</v>
      </c>
      <c r="AC378" s="10">
        <v>0</v>
      </c>
      <c r="AD378" s="10">
        <v>0</v>
      </c>
      <c r="AE378" s="10">
        <v>0</v>
      </c>
      <c r="AF378" s="111">
        <v>0</v>
      </c>
      <c r="AG378" s="10">
        <v>0</v>
      </c>
    </row>
    <row r="379" spans="1:33" x14ac:dyDescent="0.2">
      <c r="A379" s="25">
        <v>378</v>
      </c>
      <c r="B379">
        <v>44.060816869999996</v>
      </c>
      <c r="C379">
        <v>-89.802112289999997</v>
      </c>
      <c r="D379" s="10">
        <v>4</v>
      </c>
      <c r="E379" s="10" t="s">
        <v>567</v>
      </c>
      <c r="F379" s="114">
        <v>1</v>
      </c>
      <c r="G379" s="25">
        <v>378</v>
      </c>
      <c r="H379" s="42">
        <v>4</v>
      </c>
      <c r="I379" s="26">
        <v>3</v>
      </c>
      <c r="J379" s="16">
        <v>4</v>
      </c>
      <c r="K379" s="16">
        <v>0</v>
      </c>
      <c r="L379" s="26">
        <v>0</v>
      </c>
      <c r="M379" s="26">
        <v>0</v>
      </c>
      <c r="N379" s="26">
        <v>1</v>
      </c>
      <c r="O379" s="26">
        <v>0</v>
      </c>
      <c r="P379" s="10">
        <v>3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1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1</v>
      </c>
      <c r="AE379" s="10">
        <v>0</v>
      </c>
      <c r="AF379" s="111">
        <v>1</v>
      </c>
      <c r="AG379" s="10">
        <v>0</v>
      </c>
    </row>
    <row r="380" spans="1:33" x14ac:dyDescent="0.2">
      <c r="A380" s="25">
        <v>379</v>
      </c>
      <c r="B380">
        <v>44.060420720000003</v>
      </c>
      <c r="C380">
        <v>-89.802113610000006</v>
      </c>
      <c r="D380" s="10">
        <v>4</v>
      </c>
      <c r="E380" s="10" t="s">
        <v>567</v>
      </c>
      <c r="F380" s="114">
        <v>1</v>
      </c>
      <c r="G380" s="25">
        <v>379</v>
      </c>
      <c r="H380" s="42">
        <v>2</v>
      </c>
      <c r="I380" s="26">
        <v>1</v>
      </c>
      <c r="J380" s="16">
        <v>0</v>
      </c>
      <c r="K380" s="16">
        <v>0</v>
      </c>
      <c r="L380" s="26">
        <v>0</v>
      </c>
      <c r="M380" s="26">
        <v>0</v>
      </c>
      <c r="N380" s="26">
        <v>1</v>
      </c>
      <c r="O380" s="26">
        <v>0</v>
      </c>
      <c r="P380" s="10">
        <v>1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11">
        <v>1</v>
      </c>
      <c r="AG380" s="10">
        <v>0</v>
      </c>
    </row>
    <row r="381" spans="1:33" x14ac:dyDescent="0.2">
      <c r="A381" s="25">
        <v>380</v>
      </c>
      <c r="B381">
        <v>44.060024570000003</v>
      </c>
      <c r="C381">
        <v>-89.802114930000002</v>
      </c>
      <c r="D381" s="10">
        <v>5</v>
      </c>
      <c r="E381" s="10" t="s">
        <v>567</v>
      </c>
      <c r="F381" s="114">
        <v>1</v>
      </c>
      <c r="G381" s="25">
        <v>380</v>
      </c>
      <c r="H381" s="42">
        <v>2</v>
      </c>
      <c r="I381" s="26">
        <v>2</v>
      </c>
      <c r="J381" s="16">
        <v>0</v>
      </c>
      <c r="K381" s="16">
        <v>0</v>
      </c>
      <c r="L381" s="26">
        <v>0</v>
      </c>
      <c r="M381" s="26">
        <v>0</v>
      </c>
      <c r="N381" s="26">
        <v>0</v>
      </c>
      <c r="O381" s="26">
        <v>0</v>
      </c>
      <c r="P381" s="10">
        <v>1</v>
      </c>
      <c r="Q381" s="10">
        <v>0</v>
      </c>
      <c r="R381" s="10">
        <v>0</v>
      </c>
      <c r="S381" s="10">
        <v>0</v>
      </c>
      <c r="T381" s="10">
        <v>1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11">
        <v>2</v>
      </c>
      <c r="AG381" s="10">
        <v>0</v>
      </c>
    </row>
    <row r="382" spans="1:33" x14ac:dyDescent="0.2">
      <c r="A382" s="25">
        <v>381</v>
      </c>
      <c r="B382">
        <v>44.059628429999997</v>
      </c>
      <c r="C382">
        <v>-89.802116249999997</v>
      </c>
      <c r="D382" s="10">
        <v>5</v>
      </c>
      <c r="E382" s="10" t="s">
        <v>567</v>
      </c>
      <c r="F382" s="114">
        <v>1</v>
      </c>
      <c r="G382" s="25">
        <v>381</v>
      </c>
      <c r="H382" s="42">
        <v>2</v>
      </c>
      <c r="I382" s="26">
        <v>2</v>
      </c>
      <c r="J382" s="16">
        <v>0</v>
      </c>
      <c r="K382" s="16">
        <v>0</v>
      </c>
      <c r="L382" s="26">
        <v>0</v>
      </c>
      <c r="M382" s="26">
        <v>0</v>
      </c>
      <c r="N382" s="26">
        <v>0</v>
      </c>
      <c r="O382" s="26">
        <v>0</v>
      </c>
      <c r="P382" s="10">
        <v>2</v>
      </c>
      <c r="Q382" s="10">
        <v>0</v>
      </c>
      <c r="R382" s="10">
        <v>0</v>
      </c>
      <c r="S382" s="10">
        <v>0</v>
      </c>
      <c r="T382" s="10">
        <v>1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11">
        <v>1</v>
      </c>
      <c r="AG382" s="10">
        <v>0</v>
      </c>
    </row>
    <row r="383" spans="1:33" x14ac:dyDescent="0.2">
      <c r="A383" s="25">
        <v>382</v>
      </c>
      <c r="B383">
        <v>44.061608210000003</v>
      </c>
      <c r="C383">
        <v>-89.801560280000004</v>
      </c>
      <c r="D383" s="10">
        <v>1</v>
      </c>
      <c r="E383" s="10" t="s">
        <v>567</v>
      </c>
      <c r="F383" s="114">
        <v>1</v>
      </c>
      <c r="G383" s="25">
        <v>382</v>
      </c>
      <c r="H383" s="42">
        <v>7</v>
      </c>
      <c r="I383" s="26">
        <v>3</v>
      </c>
      <c r="J383" s="16">
        <v>0</v>
      </c>
      <c r="K383" s="16">
        <v>0</v>
      </c>
      <c r="L383" s="26">
        <v>0</v>
      </c>
      <c r="M383" s="26">
        <v>0</v>
      </c>
      <c r="N383" s="26">
        <v>1</v>
      </c>
      <c r="O383" s="26">
        <v>0</v>
      </c>
      <c r="P383" s="10">
        <v>1</v>
      </c>
      <c r="Q383" s="10">
        <v>0</v>
      </c>
      <c r="R383" s="10">
        <v>2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1</v>
      </c>
      <c r="Y383" s="10">
        <v>1</v>
      </c>
      <c r="Z383" s="10">
        <v>0</v>
      </c>
      <c r="AA383" s="10">
        <v>1</v>
      </c>
      <c r="AB383" s="10">
        <v>0</v>
      </c>
      <c r="AC383" s="10">
        <v>0</v>
      </c>
      <c r="AD383" s="10">
        <v>0</v>
      </c>
      <c r="AE383" s="10">
        <v>1</v>
      </c>
      <c r="AF383" s="111">
        <v>1</v>
      </c>
      <c r="AG383" s="10">
        <v>0</v>
      </c>
    </row>
    <row r="384" spans="1:33" x14ac:dyDescent="0.2">
      <c r="A384" s="25">
        <v>383</v>
      </c>
      <c r="B384">
        <v>44.061212070000003</v>
      </c>
      <c r="C384">
        <v>-89.801561599999999</v>
      </c>
      <c r="D384" s="10">
        <v>5</v>
      </c>
      <c r="E384" s="10" t="s">
        <v>567</v>
      </c>
      <c r="F384" s="114">
        <v>1</v>
      </c>
      <c r="G384" s="25">
        <v>383</v>
      </c>
      <c r="H384" s="42">
        <v>1</v>
      </c>
      <c r="I384" s="26">
        <v>3</v>
      </c>
      <c r="J384" s="16">
        <v>0</v>
      </c>
      <c r="K384" s="16">
        <v>0</v>
      </c>
      <c r="L384" s="26">
        <v>0</v>
      </c>
      <c r="M384" s="26">
        <v>0</v>
      </c>
      <c r="N384" s="26">
        <v>0</v>
      </c>
      <c r="O384" s="26">
        <v>0</v>
      </c>
      <c r="P384" s="10">
        <v>3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11">
        <v>1</v>
      </c>
      <c r="AG384" s="10">
        <v>0</v>
      </c>
    </row>
    <row r="385" spans="1:33" x14ac:dyDescent="0.2">
      <c r="A385" s="25">
        <v>384</v>
      </c>
      <c r="B385">
        <v>44.060815920000003</v>
      </c>
      <c r="C385">
        <v>-89.801562930000003</v>
      </c>
      <c r="D385" s="10">
        <v>4</v>
      </c>
      <c r="E385" s="10" t="s">
        <v>567</v>
      </c>
      <c r="F385" s="114">
        <v>1</v>
      </c>
      <c r="G385" s="25">
        <v>384</v>
      </c>
      <c r="H385" s="42">
        <v>1</v>
      </c>
      <c r="I385" s="26">
        <v>3</v>
      </c>
      <c r="J385" s="16">
        <v>0</v>
      </c>
      <c r="K385" s="16">
        <v>0</v>
      </c>
      <c r="L385" s="26">
        <v>0</v>
      </c>
      <c r="M385" s="26">
        <v>0</v>
      </c>
      <c r="N385" s="26">
        <v>0</v>
      </c>
      <c r="O385" s="26">
        <v>0</v>
      </c>
      <c r="P385" s="10">
        <v>3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111">
        <v>2</v>
      </c>
      <c r="AG385" s="10">
        <v>0</v>
      </c>
    </row>
    <row r="386" spans="1:33" x14ac:dyDescent="0.2">
      <c r="A386" s="25">
        <v>385</v>
      </c>
      <c r="B386">
        <v>44.060419770000003</v>
      </c>
      <c r="C386">
        <v>-89.801564249999998</v>
      </c>
      <c r="D386" s="10">
        <v>4</v>
      </c>
      <c r="E386" s="10" t="s">
        <v>567</v>
      </c>
      <c r="F386" s="114">
        <v>1</v>
      </c>
      <c r="G386" s="25">
        <v>385</v>
      </c>
      <c r="H386" s="42">
        <v>0</v>
      </c>
      <c r="I386" s="26">
        <v>0</v>
      </c>
      <c r="J386" s="16">
        <v>0</v>
      </c>
      <c r="K386" s="16">
        <v>0</v>
      </c>
      <c r="L386" s="26">
        <v>0</v>
      </c>
      <c r="M386" s="26">
        <v>0</v>
      </c>
      <c r="N386" s="26">
        <v>0</v>
      </c>
      <c r="O386" s="26">
        <v>0</v>
      </c>
      <c r="P386" s="10"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111">
        <v>0</v>
      </c>
      <c r="AG386" s="10">
        <v>0</v>
      </c>
    </row>
    <row r="387" spans="1:33" x14ac:dyDescent="0.2">
      <c r="A387" s="25">
        <v>386</v>
      </c>
      <c r="B387">
        <v>44.060023620000003</v>
      </c>
      <c r="C387">
        <v>-89.801565569999994</v>
      </c>
      <c r="D387" s="10">
        <v>4</v>
      </c>
      <c r="E387" s="10" t="s">
        <v>567</v>
      </c>
      <c r="F387" s="114">
        <v>1</v>
      </c>
      <c r="G387" s="25">
        <v>386</v>
      </c>
      <c r="H387" s="42">
        <v>3</v>
      </c>
      <c r="I387" s="26">
        <v>1</v>
      </c>
      <c r="J387" s="16">
        <v>0</v>
      </c>
      <c r="K387" s="16">
        <v>0</v>
      </c>
      <c r="L387" s="26">
        <v>0</v>
      </c>
      <c r="M387" s="26">
        <v>0</v>
      </c>
      <c r="N387" s="26">
        <v>1</v>
      </c>
      <c r="O387" s="26">
        <v>0</v>
      </c>
      <c r="P387" s="10">
        <v>0</v>
      </c>
      <c r="Q387" s="10">
        <v>0</v>
      </c>
      <c r="R387" s="10">
        <v>1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1</v>
      </c>
      <c r="AB387" s="10">
        <v>0</v>
      </c>
      <c r="AC387" s="10">
        <v>0</v>
      </c>
      <c r="AD387" s="10">
        <v>0</v>
      </c>
      <c r="AE387" s="10">
        <v>0</v>
      </c>
      <c r="AF387" s="111">
        <v>0</v>
      </c>
      <c r="AG387" s="10">
        <v>0</v>
      </c>
    </row>
    <row r="388" spans="1:33" x14ac:dyDescent="0.2">
      <c r="A388" s="25">
        <v>387</v>
      </c>
      <c r="B388">
        <v>44.061607260000002</v>
      </c>
      <c r="C388">
        <v>-89.801010910000002</v>
      </c>
      <c r="D388" s="10">
        <v>3</v>
      </c>
      <c r="E388" s="10" t="s">
        <v>565</v>
      </c>
      <c r="F388" s="114">
        <v>1</v>
      </c>
      <c r="G388" s="25">
        <v>387</v>
      </c>
      <c r="H388" s="42">
        <v>4</v>
      </c>
      <c r="I388" s="26">
        <v>2</v>
      </c>
      <c r="J388" s="16">
        <v>0</v>
      </c>
      <c r="K388" s="16">
        <v>0</v>
      </c>
      <c r="L388" s="26">
        <v>0</v>
      </c>
      <c r="M388" s="26">
        <v>0</v>
      </c>
      <c r="N388" s="26">
        <v>1</v>
      </c>
      <c r="O388" s="26">
        <v>0</v>
      </c>
      <c r="P388" s="10">
        <v>0</v>
      </c>
      <c r="Q388" s="10">
        <v>0</v>
      </c>
      <c r="R388" s="10">
        <v>1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2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2</v>
      </c>
      <c r="AF388" s="111">
        <v>1</v>
      </c>
      <c r="AG388" s="10">
        <v>0</v>
      </c>
    </row>
    <row r="389" spans="1:33" x14ac:dyDescent="0.2">
      <c r="A389" s="25">
        <v>388</v>
      </c>
      <c r="B389">
        <v>44.061211110000002</v>
      </c>
      <c r="C389">
        <v>-89.801012240000006</v>
      </c>
      <c r="D389" s="10">
        <v>4</v>
      </c>
      <c r="E389" s="10" t="s">
        <v>567</v>
      </c>
      <c r="F389" s="114">
        <v>1</v>
      </c>
      <c r="G389" s="25">
        <v>388</v>
      </c>
      <c r="H389" s="42">
        <v>2</v>
      </c>
      <c r="I389" s="26">
        <v>1</v>
      </c>
      <c r="J389" s="16">
        <v>0</v>
      </c>
      <c r="K389" s="16">
        <v>0</v>
      </c>
      <c r="L389" s="26">
        <v>0</v>
      </c>
      <c r="M389" s="26">
        <v>0</v>
      </c>
      <c r="N389" s="26">
        <v>0</v>
      </c>
      <c r="O389" s="26">
        <v>0</v>
      </c>
      <c r="P389" s="10">
        <v>1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1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11">
        <v>0</v>
      </c>
      <c r="AG389" s="10">
        <v>0</v>
      </c>
    </row>
    <row r="390" spans="1:33" x14ac:dyDescent="0.2">
      <c r="A390" s="25">
        <v>389</v>
      </c>
      <c r="B390">
        <v>44.060814960000002</v>
      </c>
      <c r="C390">
        <v>-89.801013560000001</v>
      </c>
      <c r="D390" s="10">
        <v>3</v>
      </c>
      <c r="E390" s="10" t="s">
        <v>567</v>
      </c>
      <c r="F390" s="114">
        <v>1</v>
      </c>
      <c r="G390" s="25">
        <v>389</v>
      </c>
      <c r="H390" s="42">
        <v>1</v>
      </c>
      <c r="I390" s="26">
        <v>3</v>
      </c>
      <c r="J390" s="16">
        <v>0</v>
      </c>
      <c r="K390" s="16">
        <v>0</v>
      </c>
      <c r="L390" s="26">
        <v>0</v>
      </c>
      <c r="M390" s="26">
        <v>0</v>
      </c>
      <c r="N390" s="26">
        <v>0</v>
      </c>
      <c r="O390" s="26">
        <v>0</v>
      </c>
      <c r="P390" s="10">
        <v>3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11">
        <v>1</v>
      </c>
      <c r="AG390" s="10">
        <v>0</v>
      </c>
    </row>
    <row r="391" spans="1:33" x14ac:dyDescent="0.2">
      <c r="A391" s="25">
        <v>390</v>
      </c>
      <c r="B391">
        <v>44.060418810000002</v>
      </c>
      <c r="C391">
        <v>-89.801014890000005</v>
      </c>
      <c r="D391" s="10">
        <v>4</v>
      </c>
      <c r="E391" s="10" t="s">
        <v>567</v>
      </c>
      <c r="F391" s="114">
        <v>1</v>
      </c>
      <c r="G391" s="25">
        <v>390</v>
      </c>
      <c r="H391" s="42">
        <v>2</v>
      </c>
      <c r="I391" s="26">
        <v>1</v>
      </c>
      <c r="J391" s="16">
        <v>0</v>
      </c>
      <c r="K391" s="16">
        <v>0</v>
      </c>
      <c r="L391" s="26">
        <v>0</v>
      </c>
      <c r="M391" s="26">
        <v>0</v>
      </c>
      <c r="N391" s="26">
        <v>0</v>
      </c>
      <c r="O391" s="26">
        <v>0</v>
      </c>
      <c r="P391" s="10">
        <v>1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1</v>
      </c>
      <c r="AE391" s="10">
        <v>0</v>
      </c>
      <c r="AF391" s="111">
        <v>1</v>
      </c>
      <c r="AG391" s="10">
        <v>0</v>
      </c>
    </row>
    <row r="392" spans="1:33" x14ac:dyDescent="0.2">
      <c r="A392" s="25">
        <v>391</v>
      </c>
      <c r="B392">
        <v>44.062002450000001</v>
      </c>
      <c r="C392">
        <v>-89.800460209999997</v>
      </c>
      <c r="D392" s="10">
        <v>1</v>
      </c>
      <c r="E392" s="10" t="s">
        <v>567</v>
      </c>
      <c r="F392" s="114">
        <v>1</v>
      </c>
      <c r="G392" s="25">
        <v>391</v>
      </c>
      <c r="H392" s="42">
        <v>5</v>
      </c>
      <c r="I392" s="26">
        <v>1</v>
      </c>
      <c r="J392" s="16">
        <v>0</v>
      </c>
      <c r="K392" s="16">
        <v>0</v>
      </c>
      <c r="L392" s="26">
        <v>0</v>
      </c>
      <c r="M392" s="26">
        <v>0</v>
      </c>
      <c r="N392" s="26">
        <v>1</v>
      </c>
      <c r="O392" s="26">
        <v>0</v>
      </c>
      <c r="P392" s="10">
        <v>1</v>
      </c>
      <c r="Q392" s="10">
        <v>0</v>
      </c>
      <c r="R392" s="10">
        <v>1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1</v>
      </c>
      <c r="AB392" s="10">
        <v>0</v>
      </c>
      <c r="AC392" s="10">
        <v>0</v>
      </c>
      <c r="AD392" s="10">
        <v>0</v>
      </c>
      <c r="AE392" s="10">
        <v>1</v>
      </c>
      <c r="AF392" s="111">
        <v>0</v>
      </c>
      <c r="AG392" s="10">
        <v>0</v>
      </c>
    </row>
    <row r="393" spans="1:33" x14ac:dyDescent="0.2">
      <c r="A393" s="25">
        <v>392</v>
      </c>
      <c r="B393">
        <v>44.061606300000001</v>
      </c>
      <c r="C393">
        <v>-89.800461540000001</v>
      </c>
      <c r="D393" s="10">
        <v>3</v>
      </c>
      <c r="E393" s="10" t="s">
        <v>567</v>
      </c>
      <c r="F393" s="114">
        <v>1</v>
      </c>
      <c r="G393" s="25">
        <v>392</v>
      </c>
      <c r="H393" s="42">
        <v>1</v>
      </c>
      <c r="I393" s="26">
        <v>1</v>
      </c>
      <c r="J393" s="16">
        <v>1</v>
      </c>
      <c r="K393" s="16">
        <v>0</v>
      </c>
      <c r="L393" s="26">
        <v>0</v>
      </c>
      <c r="M393" s="26">
        <v>0</v>
      </c>
      <c r="N393" s="26">
        <v>0</v>
      </c>
      <c r="O393" s="26">
        <v>0</v>
      </c>
      <c r="P393" s="10">
        <v>1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11">
        <v>0</v>
      </c>
      <c r="AG393" s="10">
        <v>0</v>
      </c>
    </row>
    <row r="394" spans="1:33" x14ac:dyDescent="0.2">
      <c r="A394" s="25">
        <v>393</v>
      </c>
      <c r="B394">
        <v>44.061210150000001</v>
      </c>
      <c r="C394">
        <v>-89.800462870000004</v>
      </c>
      <c r="D394" s="10">
        <v>3</v>
      </c>
      <c r="E394" s="10" t="s">
        <v>567</v>
      </c>
      <c r="F394" s="114">
        <v>1</v>
      </c>
      <c r="G394" s="25">
        <v>393</v>
      </c>
      <c r="H394" s="42">
        <v>2</v>
      </c>
      <c r="I394" s="26">
        <v>2</v>
      </c>
      <c r="J394" s="16">
        <v>0</v>
      </c>
      <c r="K394" s="16">
        <v>0</v>
      </c>
      <c r="L394" s="26">
        <v>0</v>
      </c>
      <c r="M394" s="26">
        <v>0</v>
      </c>
      <c r="N394" s="26">
        <v>0</v>
      </c>
      <c r="O394" s="26">
        <v>0</v>
      </c>
      <c r="P394" s="10">
        <v>2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1</v>
      </c>
      <c r="AE394" s="10">
        <v>0</v>
      </c>
      <c r="AF394" s="111">
        <v>0</v>
      </c>
      <c r="AG394" s="10">
        <v>0</v>
      </c>
    </row>
    <row r="395" spans="1:33" x14ac:dyDescent="0.2">
      <c r="A395" s="25">
        <v>394</v>
      </c>
      <c r="B395">
        <v>44.060814000000001</v>
      </c>
      <c r="C395">
        <v>-89.800464199999993</v>
      </c>
      <c r="D395" s="10">
        <v>5</v>
      </c>
      <c r="E395" s="10" t="s">
        <v>567</v>
      </c>
      <c r="F395" s="114">
        <v>1</v>
      </c>
      <c r="G395" s="25">
        <v>394</v>
      </c>
      <c r="H395" s="42">
        <v>1</v>
      </c>
      <c r="I395" s="26">
        <v>2</v>
      </c>
      <c r="J395" s="16">
        <v>0</v>
      </c>
      <c r="K395" s="16">
        <v>0</v>
      </c>
      <c r="L395" s="26">
        <v>0</v>
      </c>
      <c r="M395" s="26">
        <v>0</v>
      </c>
      <c r="N395" s="26">
        <v>0</v>
      </c>
      <c r="O395" s="26">
        <v>0</v>
      </c>
      <c r="P395" s="10">
        <v>2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11">
        <v>2</v>
      </c>
      <c r="AG395" s="10">
        <v>0</v>
      </c>
    </row>
    <row r="396" spans="1:33" x14ac:dyDescent="0.2">
      <c r="A396" s="25">
        <v>395</v>
      </c>
      <c r="B396">
        <v>44.060417860000001</v>
      </c>
      <c r="C396">
        <v>-89.800465529999997</v>
      </c>
      <c r="D396" s="10">
        <v>4</v>
      </c>
      <c r="E396" s="10" t="s">
        <v>567</v>
      </c>
      <c r="F396" s="114">
        <v>1</v>
      </c>
      <c r="G396" s="25">
        <v>395</v>
      </c>
      <c r="H396" s="42">
        <v>2</v>
      </c>
      <c r="I396" s="26">
        <v>1</v>
      </c>
      <c r="J396" s="16">
        <v>0</v>
      </c>
      <c r="K396" s="16">
        <v>0</v>
      </c>
      <c r="L396" s="26">
        <v>0</v>
      </c>
      <c r="M396" s="26">
        <v>0</v>
      </c>
      <c r="N396" s="26">
        <v>0</v>
      </c>
      <c r="O396" s="26">
        <v>0</v>
      </c>
      <c r="P396" s="10">
        <v>1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1</v>
      </c>
      <c r="AB396" s="10">
        <v>0</v>
      </c>
      <c r="AC396" s="10">
        <v>0</v>
      </c>
      <c r="AD396" s="10">
        <v>0</v>
      </c>
      <c r="AE396" s="10">
        <v>0</v>
      </c>
      <c r="AF396" s="111">
        <v>0</v>
      </c>
      <c r="AG396" s="10">
        <v>0</v>
      </c>
    </row>
    <row r="397" spans="1:33" x14ac:dyDescent="0.2">
      <c r="A397" s="25">
        <v>396</v>
      </c>
      <c r="B397">
        <v>44.060021710000001</v>
      </c>
      <c r="C397">
        <v>-89.80046686</v>
      </c>
      <c r="D397" s="10">
        <v>2</v>
      </c>
      <c r="E397" s="10" t="s">
        <v>567</v>
      </c>
      <c r="F397" s="114">
        <v>1</v>
      </c>
      <c r="G397" s="25">
        <v>396</v>
      </c>
      <c r="H397" s="42">
        <v>5</v>
      </c>
      <c r="I397" s="26">
        <v>3</v>
      </c>
      <c r="J397" s="16">
        <v>0</v>
      </c>
      <c r="K397" s="16">
        <v>0</v>
      </c>
      <c r="L397" s="26">
        <v>0</v>
      </c>
      <c r="M397" s="26">
        <v>0</v>
      </c>
      <c r="N397" s="26">
        <v>1</v>
      </c>
      <c r="O397" s="26">
        <v>0</v>
      </c>
      <c r="P397" s="10">
        <v>1</v>
      </c>
      <c r="Q397" s="10">
        <v>0</v>
      </c>
      <c r="R397" s="10">
        <v>1</v>
      </c>
      <c r="S397" s="10">
        <v>0</v>
      </c>
      <c r="T397" s="10">
        <v>1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2</v>
      </c>
      <c r="AE397" s="10">
        <v>0</v>
      </c>
      <c r="AF397" s="111">
        <v>2</v>
      </c>
      <c r="AG397" s="10">
        <v>0</v>
      </c>
    </row>
    <row r="398" spans="1:33" x14ac:dyDescent="0.2">
      <c r="A398" s="25">
        <v>397</v>
      </c>
      <c r="B398">
        <v>44.06239763</v>
      </c>
      <c r="C398">
        <v>-89.799909499999998</v>
      </c>
      <c r="D398" s="10">
        <v>1</v>
      </c>
      <c r="E398" s="10" t="s">
        <v>567</v>
      </c>
      <c r="F398" s="114">
        <v>1</v>
      </c>
      <c r="G398" s="25">
        <v>397</v>
      </c>
      <c r="H398" s="42">
        <v>4</v>
      </c>
      <c r="I398" s="26">
        <v>1</v>
      </c>
      <c r="J398" s="16">
        <v>0</v>
      </c>
      <c r="K398" s="16">
        <v>0</v>
      </c>
      <c r="L398" s="26">
        <v>0</v>
      </c>
      <c r="M398" s="26">
        <v>0</v>
      </c>
      <c r="N398" s="26">
        <v>0</v>
      </c>
      <c r="O398" s="26">
        <v>0</v>
      </c>
      <c r="P398" s="10">
        <v>0</v>
      </c>
      <c r="Q398" s="10">
        <v>0</v>
      </c>
      <c r="R398" s="10">
        <v>1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1</v>
      </c>
      <c r="Y398" s="10">
        <v>0</v>
      </c>
      <c r="Z398" s="10">
        <v>0</v>
      </c>
      <c r="AA398" s="10">
        <v>1</v>
      </c>
      <c r="AB398" s="10">
        <v>4</v>
      </c>
      <c r="AC398" s="10">
        <v>0</v>
      </c>
      <c r="AD398" s="10">
        <v>0</v>
      </c>
      <c r="AE398" s="10">
        <v>1</v>
      </c>
      <c r="AF398" s="111">
        <v>1</v>
      </c>
      <c r="AG398" s="10">
        <v>0</v>
      </c>
    </row>
    <row r="399" spans="1:33" x14ac:dyDescent="0.2">
      <c r="A399" s="25">
        <v>398</v>
      </c>
      <c r="B399">
        <v>44.06200149</v>
      </c>
      <c r="C399">
        <v>-89.799910830000002</v>
      </c>
      <c r="D399" s="10">
        <v>2</v>
      </c>
      <c r="E399" s="10" t="s">
        <v>567</v>
      </c>
      <c r="F399" s="114">
        <v>1</v>
      </c>
      <c r="G399" s="25">
        <v>398</v>
      </c>
      <c r="H399" s="42">
        <v>4</v>
      </c>
      <c r="I399" s="26">
        <v>1</v>
      </c>
      <c r="J399" s="16">
        <v>0</v>
      </c>
      <c r="K399" s="16">
        <v>0</v>
      </c>
      <c r="L399" s="26">
        <v>0</v>
      </c>
      <c r="M399" s="26">
        <v>0</v>
      </c>
      <c r="N399" s="26">
        <v>0</v>
      </c>
      <c r="O399" s="26">
        <v>0</v>
      </c>
      <c r="P399" s="10">
        <v>1</v>
      </c>
      <c r="Q399" s="10">
        <v>1</v>
      </c>
      <c r="R399" s="10">
        <v>1</v>
      </c>
      <c r="S399" s="10">
        <v>4</v>
      </c>
      <c r="T399" s="10">
        <v>0</v>
      </c>
      <c r="U399" s="10">
        <v>0</v>
      </c>
      <c r="V399" s="10">
        <v>0</v>
      </c>
      <c r="W399" s="10">
        <v>0</v>
      </c>
      <c r="X399" s="10">
        <v>1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11">
        <v>0</v>
      </c>
      <c r="AG399" s="10">
        <v>0</v>
      </c>
    </row>
    <row r="400" spans="1:33" x14ac:dyDescent="0.2">
      <c r="A400" s="25">
        <v>399</v>
      </c>
      <c r="B400">
        <v>44.06160534</v>
      </c>
      <c r="C400">
        <v>-89.799912169999999</v>
      </c>
      <c r="D400" s="10">
        <v>5</v>
      </c>
      <c r="E400" s="10" t="s">
        <v>567</v>
      </c>
      <c r="F400" s="114">
        <v>1</v>
      </c>
      <c r="G400" s="25">
        <v>399</v>
      </c>
      <c r="H400" s="42">
        <v>2</v>
      </c>
      <c r="I400" s="26">
        <v>1</v>
      </c>
      <c r="J400" s="16">
        <v>1</v>
      </c>
      <c r="K400" s="16">
        <v>0</v>
      </c>
      <c r="L400" s="26">
        <v>0</v>
      </c>
      <c r="M400" s="26">
        <v>0</v>
      </c>
      <c r="N400" s="26">
        <v>1</v>
      </c>
      <c r="O400" s="26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1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11">
        <v>0</v>
      </c>
      <c r="AG400" s="10">
        <v>0</v>
      </c>
    </row>
    <row r="401" spans="1:33" x14ac:dyDescent="0.2">
      <c r="A401" s="25">
        <v>400</v>
      </c>
      <c r="B401">
        <v>44.06120919</v>
      </c>
      <c r="C401">
        <v>-89.799913500000002</v>
      </c>
      <c r="D401" s="10">
        <v>3</v>
      </c>
      <c r="E401" s="10" t="s">
        <v>567</v>
      </c>
      <c r="F401" s="114">
        <v>1</v>
      </c>
      <c r="G401" s="25">
        <v>400</v>
      </c>
      <c r="H401" s="42">
        <v>3</v>
      </c>
      <c r="I401" s="26">
        <v>3</v>
      </c>
      <c r="J401" s="16">
        <v>2</v>
      </c>
      <c r="K401" s="16">
        <v>0</v>
      </c>
      <c r="L401" s="26">
        <v>0</v>
      </c>
      <c r="M401" s="26">
        <v>0</v>
      </c>
      <c r="N401" s="26">
        <v>1</v>
      </c>
      <c r="O401" s="26">
        <v>0</v>
      </c>
      <c r="P401" s="10">
        <v>3</v>
      </c>
      <c r="Q401" s="10">
        <v>1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111">
        <v>1</v>
      </c>
      <c r="AG401" s="10">
        <v>0</v>
      </c>
    </row>
    <row r="402" spans="1:33" x14ac:dyDescent="0.2">
      <c r="A402" s="25">
        <v>401</v>
      </c>
      <c r="B402">
        <v>44.060813039999999</v>
      </c>
      <c r="C402">
        <v>-89.79991484</v>
      </c>
      <c r="D402" s="10">
        <v>4</v>
      </c>
      <c r="E402" s="10" t="s">
        <v>567</v>
      </c>
      <c r="F402" s="114">
        <v>1</v>
      </c>
      <c r="G402" s="25">
        <v>401</v>
      </c>
      <c r="H402" s="42">
        <v>2</v>
      </c>
      <c r="I402" s="26">
        <v>2</v>
      </c>
      <c r="J402" s="16">
        <v>1</v>
      </c>
      <c r="K402" s="16">
        <v>0</v>
      </c>
      <c r="L402" s="26">
        <v>0</v>
      </c>
      <c r="M402" s="26">
        <v>0</v>
      </c>
      <c r="N402" s="26">
        <v>1</v>
      </c>
      <c r="O402" s="26">
        <v>0</v>
      </c>
      <c r="P402" s="10">
        <v>2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11">
        <v>2</v>
      </c>
      <c r="AG402" s="10">
        <v>0</v>
      </c>
    </row>
    <row r="403" spans="1:33" x14ac:dyDescent="0.2">
      <c r="A403" s="25">
        <v>402</v>
      </c>
      <c r="B403">
        <v>44.0604169</v>
      </c>
      <c r="C403">
        <v>-89.799916170000003</v>
      </c>
      <c r="D403" s="10">
        <v>2</v>
      </c>
      <c r="E403" s="10" t="s">
        <v>567</v>
      </c>
      <c r="F403" s="114">
        <v>1</v>
      </c>
      <c r="G403" s="25">
        <v>402</v>
      </c>
      <c r="H403" s="42">
        <v>2</v>
      </c>
      <c r="I403" s="26">
        <v>1</v>
      </c>
      <c r="J403" s="16">
        <v>0</v>
      </c>
      <c r="K403" s="16">
        <v>4</v>
      </c>
      <c r="L403" s="26">
        <v>0</v>
      </c>
      <c r="M403" s="26">
        <v>0</v>
      </c>
      <c r="N403" s="26">
        <v>0</v>
      </c>
      <c r="O403" s="26">
        <v>0</v>
      </c>
      <c r="P403" s="10">
        <v>1</v>
      </c>
      <c r="Q403" s="10">
        <v>1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11">
        <v>1</v>
      </c>
      <c r="AG403" s="10">
        <v>0</v>
      </c>
    </row>
    <row r="404" spans="1:33" x14ac:dyDescent="0.2">
      <c r="A404" s="25">
        <v>403</v>
      </c>
      <c r="B404">
        <v>44.062792819999999</v>
      </c>
      <c r="C404">
        <v>-89.799358780000006</v>
      </c>
      <c r="D404" s="188">
        <v>-99</v>
      </c>
      <c r="E404" s="188">
        <v>-99</v>
      </c>
      <c r="F404" s="189">
        <v>-99</v>
      </c>
      <c r="G404" s="25">
        <v>-99</v>
      </c>
      <c r="H404" s="25">
        <v>-99</v>
      </c>
      <c r="I404" s="191">
        <v>-99</v>
      </c>
      <c r="J404" s="25">
        <v>-99</v>
      </c>
      <c r="K404" s="25">
        <v>-99</v>
      </c>
      <c r="L404" s="191">
        <v>-99</v>
      </c>
      <c r="M404" s="191">
        <v>-99</v>
      </c>
      <c r="N404" s="191">
        <v>-99</v>
      </c>
      <c r="O404" s="191">
        <v>-99</v>
      </c>
      <c r="P404" s="188">
        <v>-99</v>
      </c>
      <c r="Q404" s="188">
        <v>-99</v>
      </c>
      <c r="R404" s="188">
        <v>-99</v>
      </c>
      <c r="S404" s="188">
        <v>-99</v>
      </c>
      <c r="T404" s="188">
        <v>-99</v>
      </c>
      <c r="U404" s="188">
        <v>-99</v>
      </c>
      <c r="V404" s="188">
        <v>-99</v>
      </c>
      <c r="W404" s="188">
        <v>-99</v>
      </c>
      <c r="X404" s="188">
        <v>-99</v>
      </c>
      <c r="Y404" s="188">
        <v>-99</v>
      </c>
      <c r="Z404" s="188">
        <v>-99</v>
      </c>
      <c r="AA404" s="188">
        <v>-99</v>
      </c>
      <c r="AB404" s="188">
        <v>-99</v>
      </c>
      <c r="AC404" s="188">
        <v>-99</v>
      </c>
      <c r="AD404" s="188">
        <v>-99</v>
      </c>
      <c r="AE404" s="188">
        <v>-99</v>
      </c>
      <c r="AF404" s="193">
        <v>-99</v>
      </c>
      <c r="AG404" s="188">
        <v>-99</v>
      </c>
    </row>
    <row r="405" spans="1:33" x14ac:dyDescent="0.2">
      <c r="A405" s="25">
        <v>404</v>
      </c>
      <c r="B405">
        <v>44.062396669999998</v>
      </c>
      <c r="C405">
        <v>-89.799360120000003</v>
      </c>
      <c r="D405" s="10">
        <v>1</v>
      </c>
      <c r="E405" s="10" t="s">
        <v>567</v>
      </c>
      <c r="F405" s="114">
        <v>1</v>
      </c>
      <c r="G405" s="25">
        <v>404</v>
      </c>
      <c r="H405" s="42">
        <v>3</v>
      </c>
      <c r="I405" s="26">
        <v>3</v>
      </c>
      <c r="J405" s="16">
        <v>0</v>
      </c>
      <c r="K405" s="16">
        <v>0</v>
      </c>
      <c r="L405" s="26">
        <v>0</v>
      </c>
      <c r="M405" s="26">
        <v>0</v>
      </c>
      <c r="N405" s="26">
        <v>1</v>
      </c>
      <c r="O405" s="26">
        <v>0</v>
      </c>
      <c r="P405" s="10">
        <v>0</v>
      </c>
      <c r="Q405" s="10">
        <v>0</v>
      </c>
      <c r="R405" s="10">
        <v>1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3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11">
        <v>1</v>
      </c>
      <c r="AG405" s="10">
        <v>0</v>
      </c>
    </row>
    <row r="406" spans="1:33" x14ac:dyDescent="0.2">
      <c r="A406" s="25">
        <v>405</v>
      </c>
      <c r="B406">
        <v>44.062000519999998</v>
      </c>
      <c r="C406">
        <v>-89.79936146</v>
      </c>
      <c r="D406" s="10">
        <v>2</v>
      </c>
      <c r="E406" s="10" t="s">
        <v>567</v>
      </c>
      <c r="F406" s="114">
        <v>1</v>
      </c>
      <c r="G406" s="25">
        <v>405</v>
      </c>
      <c r="H406" s="42">
        <v>5</v>
      </c>
      <c r="I406" s="26">
        <v>2</v>
      </c>
      <c r="J406" s="16">
        <v>4</v>
      </c>
      <c r="K406" s="16">
        <v>0</v>
      </c>
      <c r="L406" s="26">
        <v>0</v>
      </c>
      <c r="M406" s="26">
        <v>0</v>
      </c>
      <c r="N406" s="26">
        <v>1</v>
      </c>
      <c r="O406" s="26">
        <v>0</v>
      </c>
      <c r="P406" s="10">
        <v>1</v>
      </c>
      <c r="Q406" s="10">
        <v>0</v>
      </c>
      <c r="R406" s="10">
        <v>1</v>
      </c>
      <c r="S406" s="10">
        <v>0</v>
      </c>
      <c r="T406" s="10">
        <v>0</v>
      </c>
      <c r="U406" s="10">
        <v>0</v>
      </c>
      <c r="V406" s="10">
        <v>1</v>
      </c>
      <c r="W406" s="10">
        <v>0</v>
      </c>
      <c r="X406" s="10">
        <v>1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11">
        <v>1</v>
      </c>
      <c r="AG406" s="10">
        <v>0</v>
      </c>
    </row>
    <row r="407" spans="1:33" x14ac:dyDescent="0.2">
      <c r="A407" s="25">
        <v>406</v>
      </c>
      <c r="B407">
        <v>44.061604379999999</v>
      </c>
      <c r="C407">
        <v>-89.799362799999997</v>
      </c>
      <c r="D407" s="10">
        <v>5</v>
      </c>
      <c r="E407" s="10" t="s">
        <v>567</v>
      </c>
      <c r="F407" s="114">
        <v>1</v>
      </c>
      <c r="G407" s="25">
        <v>406</v>
      </c>
      <c r="H407" s="42">
        <v>3</v>
      </c>
      <c r="I407" s="26">
        <v>2</v>
      </c>
      <c r="J407" s="16">
        <v>0</v>
      </c>
      <c r="K407" s="16">
        <v>0</v>
      </c>
      <c r="L407" s="26">
        <v>0</v>
      </c>
      <c r="M407" s="26">
        <v>0</v>
      </c>
      <c r="N407" s="26">
        <v>1</v>
      </c>
      <c r="O407" s="26">
        <v>0</v>
      </c>
      <c r="P407" s="10">
        <v>2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1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11">
        <v>1</v>
      </c>
      <c r="AG407" s="10">
        <v>0</v>
      </c>
    </row>
    <row r="408" spans="1:33" x14ac:dyDescent="0.2">
      <c r="A408" s="25">
        <v>407</v>
      </c>
      <c r="B408">
        <v>44.061208229999998</v>
      </c>
      <c r="C408">
        <v>-89.799364130000001</v>
      </c>
      <c r="D408" s="10">
        <v>3</v>
      </c>
      <c r="E408" s="10" t="s">
        <v>567</v>
      </c>
      <c r="F408" s="114">
        <v>1</v>
      </c>
      <c r="G408" s="25">
        <v>407</v>
      </c>
      <c r="H408" s="42">
        <v>1</v>
      </c>
      <c r="I408" s="26">
        <v>1</v>
      </c>
      <c r="J408" s="16">
        <v>0</v>
      </c>
      <c r="K408" s="16">
        <v>0</v>
      </c>
      <c r="L408" s="26">
        <v>0</v>
      </c>
      <c r="M408" s="26">
        <v>0</v>
      </c>
      <c r="N408" s="26">
        <v>0</v>
      </c>
      <c r="O408" s="26">
        <v>0</v>
      </c>
      <c r="P408" s="10">
        <v>1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11">
        <v>1</v>
      </c>
      <c r="AG408" s="10">
        <v>0</v>
      </c>
    </row>
    <row r="409" spans="1:33" x14ac:dyDescent="0.2">
      <c r="A409" s="25">
        <v>408</v>
      </c>
      <c r="B409">
        <v>44.060812079999998</v>
      </c>
      <c r="C409">
        <v>-89.799365469999998</v>
      </c>
      <c r="D409" s="10">
        <v>2</v>
      </c>
      <c r="E409" s="10" t="s">
        <v>567</v>
      </c>
      <c r="F409" s="114">
        <v>1</v>
      </c>
      <c r="G409" s="25">
        <v>408</v>
      </c>
      <c r="H409" s="42">
        <v>2</v>
      </c>
      <c r="I409" s="26">
        <v>2</v>
      </c>
      <c r="J409" s="16">
        <v>0</v>
      </c>
      <c r="K409" s="16">
        <v>1</v>
      </c>
      <c r="L409" s="26">
        <v>0</v>
      </c>
      <c r="M409" s="26">
        <v>0</v>
      </c>
      <c r="N409" s="26">
        <v>1</v>
      </c>
      <c r="O409" s="26">
        <v>0</v>
      </c>
      <c r="P409" s="10">
        <v>2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11">
        <v>0</v>
      </c>
      <c r="AG409" s="10">
        <v>0</v>
      </c>
    </row>
    <row r="410" spans="1:33" x14ac:dyDescent="0.2">
      <c r="A410" s="25">
        <v>409</v>
      </c>
      <c r="B410">
        <v>44.060415929999998</v>
      </c>
      <c r="C410">
        <v>-89.799366809999995</v>
      </c>
      <c r="D410" s="10">
        <v>3</v>
      </c>
      <c r="E410" s="10" t="s">
        <v>567</v>
      </c>
      <c r="F410" s="114">
        <v>1</v>
      </c>
      <c r="G410" s="25">
        <v>409</v>
      </c>
      <c r="H410" s="42">
        <v>1</v>
      </c>
      <c r="I410" s="26">
        <v>1</v>
      </c>
      <c r="J410" s="16">
        <v>0</v>
      </c>
      <c r="K410" s="16">
        <v>0</v>
      </c>
      <c r="L410" s="26">
        <v>0</v>
      </c>
      <c r="M410" s="26">
        <v>0</v>
      </c>
      <c r="N410" s="26">
        <v>0</v>
      </c>
      <c r="O410" s="26">
        <v>0</v>
      </c>
      <c r="P410" s="10">
        <v>1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4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11">
        <v>0</v>
      </c>
      <c r="AG410" s="10">
        <v>0</v>
      </c>
    </row>
    <row r="411" spans="1:33" x14ac:dyDescent="0.2">
      <c r="A411" s="25">
        <v>410</v>
      </c>
      <c r="B411">
        <v>44.064772589999997</v>
      </c>
      <c r="C411">
        <v>-89.798802690000002</v>
      </c>
      <c r="D411" s="188">
        <v>-99</v>
      </c>
      <c r="E411" s="188">
        <v>-99</v>
      </c>
      <c r="F411" s="189">
        <v>-99</v>
      </c>
      <c r="G411" s="25">
        <v>-99</v>
      </c>
      <c r="H411" s="25">
        <v>-99</v>
      </c>
      <c r="I411" s="191">
        <v>-99</v>
      </c>
      <c r="J411" s="25">
        <v>-99</v>
      </c>
      <c r="K411" s="25">
        <v>-99</v>
      </c>
      <c r="L411" s="191">
        <v>-99</v>
      </c>
      <c r="M411" s="191">
        <v>-99</v>
      </c>
      <c r="N411" s="191">
        <v>-99</v>
      </c>
      <c r="O411" s="191">
        <v>-99</v>
      </c>
      <c r="P411" s="188">
        <v>-99</v>
      </c>
      <c r="Q411" s="188">
        <v>-99</v>
      </c>
      <c r="R411" s="188">
        <v>-99</v>
      </c>
      <c r="S411" s="188">
        <v>-99</v>
      </c>
      <c r="T411" s="188">
        <v>-99</v>
      </c>
      <c r="U411" s="188">
        <v>-99</v>
      </c>
      <c r="V411" s="188">
        <v>-99</v>
      </c>
      <c r="W411" s="188">
        <v>-99</v>
      </c>
      <c r="X411" s="188">
        <v>-99</v>
      </c>
      <c r="Y411" s="188">
        <v>-99</v>
      </c>
      <c r="Z411" s="188">
        <v>-99</v>
      </c>
      <c r="AA411" s="188">
        <v>-99</v>
      </c>
      <c r="AB411" s="188">
        <v>-99</v>
      </c>
      <c r="AC411" s="188">
        <v>-99</v>
      </c>
      <c r="AD411" s="188">
        <v>-99</v>
      </c>
      <c r="AE411" s="188">
        <v>-99</v>
      </c>
      <c r="AF411" s="193">
        <v>-99</v>
      </c>
      <c r="AG411" s="188">
        <v>-99</v>
      </c>
    </row>
    <row r="412" spans="1:33" x14ac:dyDescent="0.2">
      <c r="A412" s="25">
        <v>411</v>
      </c>
      <c r="B412">
        <v>44.064376439999997</v>
      </c>
      <c r="C412">
        <v>-89.798804029999999</v>
      </c>
      <c r="D412" s="188">
        <v>-99</v>
      </c>
      <c r="E412" s="188">
        <v>-99</v>
      </c>
      <c r="F412" s="189">
        <v>-99</v>
      </c>
      <c r="G412" s="25">
        <v>-99</v>
      </c>
      <c r="H412" s="25">
        <v>-99</v>
      </c>
      <c r="I412" s="191">
        <v>-99</v>
      </c>
      <c r="J412" s="25">
        <v>-99</v>
      </c>
      <c r="K412" s="25">
        <v>-99</v>
      </c>
      <c r="L412" s="191">
        <v>-99</v>
      </c>
      <c r="M412" s="191">
        <v>-99</v>
      </c>
      <c r="N412" s="191">
        <v>-99</v>
      </c>
      <c r="O412" s="191">
        <v>-99</v>
      </c>
      <c r="P412" s="188">
        <v>-99</v>
      </c>
      <c r="Q412" s="188">
        <v>-99</v>
      </c>
      <c r="R412" s="188">
        <v>-99</v>
      </c>
      <c r="S412" s="188">
        <v>-99</v>
      </c>
      <c r="T412" s="188">
        <v>-99</v>
      </c>
      <c r="U412" s="188">
        <v>-99</v>
      </c>
      <c r="V412" s="188">
        <v>-99</v>
      </c>
      <c r="W412" s="188">
        <v>-99</v>
      </c>
      <c r="X412" s="188">
        <v>-99</v>
      </c>
      <c r="Y412" s="188">
        <v>-99</v>
      </c>
      <c r="Z412" s="188">
        <v>-99</v>
      </c>
      <c r="AA412" s="188">
        <v>-99</v>
      </c>
      <c r="AB412" s="188">
        <v>-99</v>
      </c>
      <c r="AC412" s="188">
        <v>-99</v>
      </c>
      <c r="AD412" s="188">
        <v>-99</v>
      </c>
      <c r="AE412" s="188">
        <v>-99</v>
      </c>
      <c r="AF412" s="193">
        <v>-99</v>
      </c>
      <c r="AG412" s="188">
        <v>-99</v>
      </c>
    </row>
    <row r="413" spans="1:33" x14ac:dyDescent="0.2">
      <c r="A413" s="25">
        <v>412</v>
      </c>
      <c r="B413">
        <v>44.063980290000003</v>
      </c>
      <c r="C413">
        <v>-89.798805380000005</v>
      </c>
      <c r="D413" s="188">
        <v>-99</v>
      </c>
      <c r="E413" s="188">
        <v>-99</v>
      </c>
      <c r="F413" s="189">
        <v>-99</v>
      </c>
      <c r="G413" s="25">
        <v>-99</v>
      </c>
      <c r="H413" s="25">
        <v>-99</v>
      </c>
      <c r="I413" s="191">
        <v>-99</v>
      </c>
      <c r="J413" s="25">
        <v>-99</v>
      </c>
      <c r="K413" s="25">
        <v>-99</v>
      </c>
      <c r="L413" s="191">
        <v>-99</v>
      </c>
      <c r="M413" s="191">
        <v>-99</v>
      </c>
      <c r="N413" s="191">
        <v>-99</v>
      </c>
      <c r="O413" s="191">
        <v>-99</v>
      </c>
      <c r="P413" s="188">
        <v>-99</v>
      </c>
      <c r="Q413" s="188">
        <v>-99</v>
      </c>
      <c r="R413" s="188">
        <v>-99</v>
      </c>
      <c r="S413" s="188">
        <v>-99</v>
      </c>
      <c r="T413" s="188">
        <v>-99</v>
      </c>
      <c r="U413" s="188">
        <v>-99</v>
      </c>
      <c r="V413" s="188">
        <v>-99</v>
      </c>
      <c r="W413" s="188">
        <v>-99</v>
      </c>
      <c r="X413" s="188">
        <v>-99</v>
      </c>
      <c r="Y413" s="188">
        <v>-99</v>
      </c>
      <c r="Z413" s="188">
        <v>-99</v>
      </c>
      <c r="AA413" s="188">
        <v>-99</v>
      </c>
      <c r="AB413" s="188">
        <v>-99</v>
      </c>
      <c r="AC413" s="188">
        <v>-99</v>
      </c>
      <c r="AD413" s="188">
        <v>-99</v>
      </c>
      <c r="AE413" s="188">
        <v>-99</v>
      </c>
      <c r="AF413" s="193">
        <v>-99</v>
      </c>
      <c r="AG413" s="188">
        <v>-99</v>
      </c>
    </row>
    <row r="414" spans="1:33" x14ac:dyDescent="0.2">
      <c r="A414" s="25">
        <v>413</v>
      </c>
      <c r="B414">
        <v>44.063584149999997</v>
      </c>
      <c r="C414">
        <v>-89.798806720000002</v>
      </c>
      <c r="D414" s="25">
        <v>-99</v>
      </c>
      <c r="E414" s="25">
        <v>-99</v>
      </c>
      <c r="F414" s="25">
        <v>-99</v>
      </c>
      <c r="G414" s="25">
        <v>-99</v>
      </c>
      <c r="H414" s="25">
        <v>-99</v>
      </c>
      <c r="I414" s="25">
        <v>-99</v>
      </c>
      <c r="J414" s="25">
        <v>-99</v>
      </c>
      <c r="K414" s="25">
        <v>-99</v>
      </c>
      <c r="L414" s="25">
        <v>-99</v>
      </c>
      <c r="M414" s="25">
        <v>-99</v>
      </c>
      <c r="N414" s="25">
        <v>-99</v>
      </c>
      <c r="O414" s="25">
        <v>-99</v>
      </c>
      <c r="P414" s="25">
        <v>-99</v>
      </c>
      <c r="Q414" s="25">
        <v>-99</v>
      </c>
      <c r="R414" s="25">
        <v>-99</v>
      </c>
      <c r="S414" s="25">
        <v>-99</v>
      </c>
      <c r="T414" s="25">
        <v>-99</v>
      </c>
      <c r="U414" s="25">
        <v>-99</v>
      </c>
      <c r="V414" s="25">
        <v>-99</v>
      </c>
      <c r="W414" s="25">
        <v>-99</v>
      </c>
      <c r="X414" s="25">
        <v>-99</v>
      </c>
      <c r="Y414" s="25">
        <v>-99</v>
      </c>
      <c r="Z414" s="25">
        <v>-99</v>
      </c>
      <c r="AA414" s="25">
        <v>-99</v>
      </c>
      <c r="AB414" s="25">
        <v>-99</v>
      </c>
      <c r="AC414" s="25">
        <v>-99</v>
      </c>
      <c r="AD414" s="25">
        <v>-99</v>
      </c>
      <c r="AE414" s="25">
        <v>-99</v>
      </c>
      <c r="AF414" s="25">
        <v>-99</v>
      </c>
      <c r="AG414" s="25">
        <v>-99</v>
      </c>
    </row>
    <row r="415" spans="1:33" x14ac:dyDescent="0.2">
      <c r="A415" s="25">
        <v>414</v>
      </c>
      <c r="B415">
        <v>44.063187999999997</v>
      </c>
      <c r="C415">
        <v>-89.798808059999999</v>
      </c>
      <c r="D415" s="25">
        <v>-99</v>
      </c>
      <c r="E415" s="25">
        <v>-99</v>
      </c>
      <c r="F415" s="25">
        <v>-99</v>
      </c>
      <c r="G415" s="25">
        <v>-99</v>
      </c>
      <c r="H415" s="25">
        <v>-99</v>
      </c>
      <c r="I415" s="25">
        <v>-99</v>
      </c>
      <c r="J415" s="25">
        <v>-99</v>
      </c>
      <c r="K415" s="25">
        <v>-99</v>
      </c>
      <c r="L415" s="25">
        <v>-99</v>
      </c>
      <c r="M415" s="25">
        <v>-99</v>
      </c>
      <c r="N415" s="25">
        <v>-99</v>
      </c>
      <c r="O415" s="25">
        <v>-99</v>
      </c>
      <c r="P415" s="25">
        <v>-99</v>
      </c>
      <c r="Q415" s="25">
        <v>-99</v>
      </c>
      <c r="R415" s="25">
        <v>-99</v>
      </c>
      <c r="S415" s="25">
        <v>-99</v>
      </c>
      <c r="T415" s="25">
        <v>-99</v>
      </c>
      <c r="U415" s="25">
        <v>-99</v>
      </c>
      <c r="V415" s="25">
        <v>-99</v>
      </c>
      <c r="W415" s="25">
        <v>-99</v>
      </c>
      <c r="X415" s="25">
        <v>-99</v>
      </c>
      <c r="Y415" s="25">
        <v>-99</v>
      </c>
      <c r="Z415" s="25">
        <v>-99</v>
      </c>
      <c r="AA415" s="25">
        <v>-99</v>
      </c>
      <c r="AB415" s="25">
        <v>-99</v>
      </c>
      <c r="AC415" s="25">
        <v>-99</v>
      </c>
      <c r="AD415" s="25">
        <v>-99</v>
      </c>
      <c r="AE415" s="25">
        <v>-99</v>
      </c>
      <c r="AF415" s="25">
        <v>-99</v>
      </c>
      <c r="AG415" s="25">
        <v>-99</v>
      </c>
    </row>
    <row r="416" spans="1:33" x14ac:dyDescent="0.2">
      <c r="A416" s="25">
        <v>415</v>
      </c>
      <c r="B416">
        <v>44.062791850000004</v>
      </c>
      <c r="C416">
        <v>-89.798809399999996</v>
      </c>
      <c r="D416" s="25">
        <v>-99</v>
      </c>
      <c r="E416" s="25">
        <v>-99</v>
      </c>
      <c r="F416" s="25">
        <v>-99</v>
      </c>
      <c r="G416" s="25">
        <v>-99</v>
      </c>
      <c r="H416" s="25">
        <v>-99</v>
      </c>
      <c r="I416" s="25">
        <v>-99</v>
      </c>
      <c r="J416" s="25">
        <v>-99</v>
      </c>
      <c r="K416" s="25">
        <v>-99</v>
      </c>
      <c r="L416" s="25">
        <v>-99</v>
      </c>
      <c r="M416" s="25">
        <v>-99</v>
      </c>
      <c r="N416" s="25">
        <v>-99</v>
      </c>
      <c r="O416" s="25">
        <v>-99</v>
      </c>
      <c r="P416" s="25">
        <v>-99</v>
      </c>
      <c r="Q416" s="25">
        <v>-99</v>
      </c>
      <c r="R416" s="25">
        <v>-99</v>
      </c>
      <c r="S416" s="25">
        <v>-99</v>
      </c>
      <c r="T416" s="25">
        <v>-99</v>
      </c>
      <c r="U416" s="25">
        <v>-99</v>
      </c>
      <c r="V416" s="25">
        <v>-99</v>
      </c>
      <c r="W416" s="25">
        <v>-99</v>
      </c>
      <c r="X416" s="25">
        <v>-99</v>
      </c>
      <c r="Y416" s="25">
        <v>-99</v>
      </c>
      <c r="Z416" s="25">
        <v>-99</v>
      </c>
      <c r="AA416" s="25">
        <v>-99</v>
      </c>
      <c r="AB416" s="25">
        <v>-99</v>
      </c>
      <c r="AC416" s="25">
        <v>-99</v>
      </c>
      <c r="AD416" s="25">
        <v>-99</v>
      </c>
      <c r="AE416" s="25">
        <v>-99</v>
      </c>
      <c r="AF416" s="25">
        <v>-99</v>
      </c>
      <c r="AG416" s="25">
        <v>-99</v>
      </c>
    </row>
    <row r="417" spans="1:33" x14ac:dyDescent="0.2">
      <c r="A417" s="25">
        <v>416</v>
      </c>
      <c r="B417">
        <v>44.062395700000003</v>
      </c>
      <c r="C417">
        <v>-89.798810739999993</v>
      </c>
      <c r="D417" s="187">
        <v>3</v>
      </c>
      <c r="E417" s="187" t="s">
        <v>567</v>
      </c>
      <c r="F417" s="42">
        <v>1</v>
      </c>
      <c r="G417" s="25">
        <v>416</v>
      </c>
      <c r="H417" s="42">
        <v>5</v>
      </c>
      <c r="I417" s="190">
        <v>3</v>
      </c>
      <c r="J417" s="16">
        <v>0</v>
      </c>
      <c r="K417" s="16">
        <v>0</v>
      </c>
      <c r="L417" s="190">
        <v>0</v>
      </c>
      <c r="M417" s="190">
        <v>0</v>
      </c>
      <c r="N417" s="190">
        <v>1</v>
      </c>
      <c r="O417" s="190">
        <v>0</v>
      </c>
      <c r="P417" s="187">
        <v>1</v>
      </c>
      <c r="Q417" s="187">
        <v>0</v>
      </c>
      <c r="R417" s="187">
        <v>4</v>
      </c>
      <c r="S417" s="187">
        <v>1</v>
      </c>
      <c r="T417" s="187">
        <v>0</v>
      </c>
      <c r="U417" s="187">
        <v>0</v>
      </c>
      <c r="V417" s="187">
        <v>0</v>
      </c>
      <c r="W417" s="187">
        <v>0</v>
      </c>
      <c r="X417" s="187">
        <v>3</v>
      </c>
      <c r="Y417" s="187">
        <v>0</v>
      </c>
      <c r="Z417" s="187">
        <v>0</v>
      </c>
      <c r="AA417" s="187">
        <v>0</v>
      </c>
      <c r="AB417" s="187">
        <v>0</v>
      </c>
      <c r="AC417" s="187">
        <v>0</v>
      </c>
      <c r="AD417" s="187">
        <v>0</v>
      </c>
      <c r="AE417" s="187">
        <v>1</v>
      </c>
      <c r="AF417" s="192">
        <v>2</v>
      </c>
      <c r="AG417" s="187">
        <v>0</v>
      </c>
    </row>
    <row r="418" spans="1:33" x14ac:dyDescent="0.2">
      <c r="A418" s="25">
        <v>417</v>
      </c>
      <c r="B418">
        <v>44.061999559999997</v>
      </c>
      <c r="C418">
        <v>-89.798812080000005</v>
      </c>
      <c r="D418" s="187">
        <v>2</v>
      </c>
      <c r="E418" s="187" t="s">
        <v>567</v>
      </c>
      <c r="F418" s="42">
        <v>1</v>
      </c>
      <c r="G418" s="25">
        <v>417</v>
      </c>
      <c r="H418" s="42">
        <v>3</v>
      </c>
      <c r="I418" s="190">
        <v>3</v>
      </c>
      <c r="J418" s="16">
        <v>4</v>
      </c>
      <c r="K418" s="16">
        <v>0</v>
      </c>
      <c r="L418" s="190">
        <v>0</v>
      </c>
      <c r="M418" s="190">
        <v>0</v>
      </c>
      <c r="N418" s="190">
        <v>1</v>
      </c>
      <c r="O418" s="190">
        <v>0</v>
      </c>
      <c r="P418" s="187">
        <v>1</v>
      </c>
      <c r="Q418" s="187">
        <v>0</v>
      </c>
      <c r="R418" s="187">
        <v>4</v>
      </c>
      <c r="S418" s="187">
        <v>0</v>
      </c>
      <c r="T418" s="187">
        <v>0</v>
      </c>
      <c r="U418" s="187">
        <v>0</v>
      </c>
      <c r="V418" s="187">
        <v>0</v>
      </c>
      <c r="W418" s="187">
        <v>0</v>
      </c>
      <c r="X418" s="187">
        <v>3</v>
      </c>
      <c r="Y418" s="187">
        <v>0</v>
      </c>
      <c r="Z418" s="187">
        <v>0</v>
      </c>
      <c r="AA418" s="187">
        <v>0</v>
      </c>
      <c r="AB418" s="187">
        <v>0</v>
      </c>
      <c r="AC418" s="187">
        <v>0</v>
      </c>
      <c r="AD418" s="187">
        <v>0</v>
      </c>
      <c r="AE418" s="187">
        <v>0</v>
      </c>
      <c r="AF418" s="192">
        <v>0</v>
      </c>
      <c r="AG418" s="187">
        <v>0</v>
      </c>
    </row>
    <row r="419" spans="1:33" x14ac:dyDescent="0.2">
      <c r="A419" s="25">
        <v>418</v>
      </c>
      <c r="B419">
        <v>44.061603409999996</v>
      </c>
      <c r="C419">
        <v>-89.798813420000002</v>
      </c>
      <c r="D419" s="187">
        <v>4</v>
      </c>
      <c r="E419" s="187" t="s">
        <v>567</v>
      </c>
      <c r="F419" s="42">
        <v>1</v>
      </c>
      <c r="G419" s="25">
        <v>418</v>
      </c>
      <c r="H419" s="42">
        <v>2</v>
      </c>
      <c r="I419" s="190">
        <v>1</v>
      </c>
      <c r="J419" s="16">
        <v>0</v>
      </c>
      <c r="K419" s="16">
        <v>0</v>
      </c>
      <c r="L419" s="190">
        <v>0</v>
      </c>
      <c r="M419" s="190">
        <v>0</v>
      </c>
      <c r="N419" s="190">
        <v>0</v>
      </c>
      <c r="O419" s="190">
        <v>0</v>
      </c>
      <c r="P419" s="187">
        <v>1</v>
      </c>
      <c r="Q419" s="187">
        <v>0</v>
      </c>
      <c r="R419" s="187">
        <v>0</v>
      </c>
      <c r="S419" s="187">
        <v>0</v>
      </c>
      <c r="T419" s="187">
        <v>0</v>
      </c>
      <c r="U419" s="187">
        <v>0</v>
      </c>
      <c r="V419" s="187">
        <v>0</v>
      </c>
      <c r="W419" s="187">
        <v>0</v>
      </c>
      <c r="X419" s="187">
        <v>1</v>
      </c>
      <c r="Y419" s="187">
        <v>0</v>
      </c>
      <c r="Z419" s="187">
        <v>0</v>
      </c>
      <c r="AA419" s="187">
        <v>0</v>
      </c>
      <c r="AB419" s="187">
        <v>0</v>
      </c>
      <c r="AC419" s="187">
        <v>0</v>
      </c>
      <c r="AD419" s="187">
        <v>0</v>
      </c>
      <c r="AE419" s="187">
        <v>0</v>
      </c>
      <c r="AF419" s="192">
        <v>0</v>
      </c>
      <c r="AG419" s="187">
        <v>0</v>
      </c>
    </row>
    <row r="420" spans="1:33" x14ac:dyDescent="0.2">
      <c r="A420" s="25">
        <v>419</v>
      </c>
      <c r="B420">
        <v>44.061207260000003</v>
      </c>
      <c r="C420">
        <v>-89.798814770000007</v>
      </c>
      <c r="D420" s="187">
        <v>2</v>
      </c>
      <c r="E420" s="187" t="s">
        <v>567</v>
      </c>
      <c r="F420" s="42">
        <v>1</v>
      </c>
      <c r="G420" s="25">
        <v>419</v>
      </c>
      <c r="H420" s="42">
        <v>2</v>
      </c>
      <c r="I420" s="190">
        <v>1</v>
      </c>
      <c r="J420" s="16">
        <v>4</v>
      </c>
      <c r="K420" s="16">
        <v>0</v>
      </c>
      <c r="L420" s="190">
        <v>0</v>
      </c>
      <c r="M420" s="190">
        <v>0</v>
      </c>
      <c r="N420" s="190">
        <v>0</v>
      </c>
      <c r="O420" s="190">
        <v>0</v>
      </c>
      <c r="P420" s="187">
        <v>1</v>
      </c>
      <c r="Q420" s="187">
        <v>0</v>
      </c>
      <c r="R420" s="187">
        <v>0</v>
      </c>
      <c r="S420" s="187">
        <v>1</v>
      </c>
      <c r="T420" s="187">
        <v>0</v>
      </c>
      <c r="U420" s="187">
        <v>0</v>
      </c>
      <c r="V420" s="187">
        <v>0</v>
      </c>
      <c r="W420" s="187">
        <v>0</v>
      </c>
      <c r="X420" s="187">
        <v>4</v>
      </c>
      <c r="Y420" s="187">
        <v>0</v>
      </c>
      <c r="Z420" s="187">
        <v>0</v>
      </c>
      <c r="AA420" s="187">
        <v>0</v>
      </c>
      <c r="AB420" s="187">
        <v>0</v>
      </c>
      <c r="AC420" s="187">
        <v>0</v>
      </c>
      <c r="AD420" s="187">
        <v>0</v>
      </c>
      <c r="AE420" s="187">
        <v>0</v>
      </c>
      <c r="AF420" s="192">
        <v>0</v>
      </c>
      <c r="AG420" s="187">
        <v>0</v>
      </c>
    </row>
    <row r="421" spans="1:33" x14ac:dyDescent="0.2">
      <c r="A421" s="25">
        <v>420</v>
      </c>
      <c r="B421">
        <v>44.065563920000002</v>
      </c>
      <c r="C421">
        <v>-89.798250600000003</v>
      </c>
      <c r="D421" s="25">
        <v>-99</v>
      </c>
      <c r="E421" s="25">
        <v>-99</v>
      </c>
      <c r="F421" s="25">
        <v>-99</v>
      </c>
      <c r="G421" s="25">
        <v>-99</v>
      </c>
      <c r="H421" s="25">
        <v>-99</v>
      </c>
      <c r="I421" s="25">
        <v>-99</v>
      </c>
      <c r="J421" s="25">
        <v>-99</v>
      </c>
      <c r="K421" s="25">
        <v>-99</v>
      </c>
      <c r="L421" s="25">
        <v>-99</v>
      </c>
      <c r="M421" s="25">
        <v>-99</v>
      </c>
      <c r="N421" s="25">
        <v>-99</v>
      </c>
      <c r="O421" s="25">
        <v>-99</v>
      </c>
      <c r="P421" s="25">
        <v>-99</v>
      </c>
      <c r="Q421" s="25">
        <v>-99</v>
      </c>
      <c r="R421" s="25">
        <v>-99</v>
      </c>
      <c r="S421" s="25">
        <v>-99</v>
      </c>
      <c r="T421" s="25">
        <v>-99</v>
      </c>
      <c r="U421" s="25">
        <v>-99</v>
      </c>
      <c r="V421" s="25">
        <v>-99</v>
      </c>
      <c r="W421" s="25">
        <v>-99</v>
      </c>
      <c r="X421" s="25">
        <v>-99</v>
      </c>
      <c r="Y421" s="25">
        <v>-99</v>
      </c>
      <c r="Z421" s="25">
        <v>-99</v>
      </c>
      <c r="AA421" s="25">
        <v>-99</v>
      </c>
      <c r="AB421" s="25">
        <v>-99</v>
      </c>
      <c r="AC421" s="25">
        <v>-99</v>
      </c>
      <c r="AD421" s="25">
        <v>-99</v>
      </c>
      <c r="AE421" s="25">
        <v>-99</v>
      </c>
      <c r="AF421" s="25">
        <v>-99</v>
      </c>
      <c r="AG421" s="25">
        <v>-99</v>
      </c>
    </row>
    <row r="422" spans="1:33" x14ac:dyDescent="0.2">
      <c r="A422" s="25">
        <v>421</v>
      </c>
      <c r="B422">
        <v>44.065167770000002</v>
      </c>
      <c r="C422">
        <v>-89.798251949999994</v>
      </c>
      <c r="D422" s="25">
        <v>-99</v>
      </c>
      <c r="E422" s="25">
        <v>-99</v>
      </c>
      <c r="F422" s="25">
        <v>-99</v>
      </c>
      <c r="G422" s="25">
        <v>-99</v>
      </c>
      <c r="H422" s="25">
        <v>-99</v>
      </c>
      <c r="I422" s="25">
        <v>-99</v>
      </c>
      <c r="J422" s="25">
        <v>-99</v>
      </c>
      <c r="K422" s="25">
        <v>-99</v>
      </c>
      <c r="L422" s="25">
        <v>-99</v>
      </c>
      <c r="M422" s="25">
        <v>-99</v>
      </c>
      <c r="N422" s="25">
        <v>-99</v>
      </c>
      <c r="O422" s="25">
        <v>-99</v>
      </c>
      <c r="P422" s="25">
        <v>-99</v>
      </c>
      <c r="Q422" s="25">
        <v>-99</v>
      </c>
      <c r="R422" s="25">
        <v>-99</v>
      </c>
      <c r="S422" s="25">
        <v>-99</v>
      </c>
      <c r="T422" s="25">
        <v>-99</v>
      </c>
      <c r="U422" s="25">
        <v>-99</v>
      </c>
      <c r="V422" s="25">
        <v>-99</v>
      </c>
      <c r="W422" s="25">
        <v>-99</v>
      </c>
      <c r="X422" s="25">
        <v>-99</v>
      </c>
      <c r="Y422" s="25">
        <v>-99</v>
      </c>
      <c r="Z422" s="25">
        <v>-99</v>
      </c>
      <c r="AA422" s="25">
        <v>-99</v>
      </c>
      <c r="AB422" s="25">
        <v>-99</v>
      </c>
      <c r="AC422" s="25">
        <v>-99</v>
      </c>
      <c r="AD422" s="25">
        <v>-99</v>
      </c>
      <c r="AE422" s="25">
        <v>-99</v>
      </c>
      <c r="AF422" s="25">
        <v>-99</v>
      </c>
      <c r="AG422" s="25">
        <v>-99</v>
      </c>
    </row>
    <row r="423" spans="1:33" x14ac:dyDescent="0.2">
      <c r="A423" s="25">
        <v>422</v>
      </c>
      <c r="B423">
        <v>44.064771620000002</v>
      </c>
      <c r="C423">
        <v>-89.798253290000005</v>
      </c>
      <c r="D423" s="25">
        <v>-99</v>
      </c>
      <c r="E423" s="25">
        <v>-99</v>
      </c>
      <c r="F423" s="25">
        <v>-99</v>
      </c>
      <c r="G423" s="25">
        <v>-99</v>
      </c>
      <c r="H423" s="25">
        <v>-99</v>
      </c>
      <c r="I423" s="25">
        <v>-99</v>
      </c>
      <c r="J423" s="25">
        <v>-99</v>
      </c>
      <c r="K423" s="25">
        <v>-99</v>
      </c>
      <c r="L423" s="25">
        <v>-99</v>
      </c>
      <c r="M423" s="25">
        <v>-99</v>
      </c>
      <c r="N423" s="25">
        <v>-99</v>
      </c>
      <c r="O423" s="25">
        <v>-99</v>
      </c>
      <c r="P423" s="25">
        <v>-99</v>
      </c>
      <c r="Q423" s="25">
        <v>-99</v>
      </c>
      <c r="R423" s="25">
        <v>-99</v>
      </c>
      <c r="S423" s="25">
        <v>-99</v>
      </c>
      <c r="T423" s="25">
        <v>-99</v>
      </c>
      <c r="U423" s="25">
        <v>-99</v>
      </c>
      <c r="V423" s="25">
        <v>-99</v>
      </c>
      <c r="W423" s="25">
        <v>-99</v>
      </c>
      <c r="X423" s="25">
        <v>-99</v>
      </c>
      <c r="Y423" s="25">
        <v>-99</v>
      </c>
      <c r="Z423" s="25">
        <v>-99</v>
      </c>
      <c r="AA423" s="25">
        <v>-99</v>
      </c>
      <c r="AB423" s="25">
        <v>-99</v>
      </c>
      <c r="AC423" s="25">
        <v>-99</v>
      </c>
      <c r="AD423" s="25">
        <v>-99</v>
      </c>
      <c r="AE423" s="25">
        <v>-99</v>
      </c>
      <c r="AF423" s="25">
        <v>-99</v>
      </c>
      <c r="AG423" s="25">
        <v>-99</v>
      </c>
    </row>
    <row r="424" spans="1:33" x14ac:dyDescent="0.2">
      <c r="A424" s="25">
        <v>423</v>
      </c>
      <c r="B424">
        <v>44.064375470000002</v>
      </c>
      <c r="C424">
        <v>-89.798254639999996</v>
      </c>
      <c r="D424" s="25">
        <v>-99</v>
      </c>
      <c r="E424" s="25">
        <v>-99</v>
      </c>
      <c r="F424" s="25">
        <v>-99</v>
      </c>
      <c r="G424" s="25">
        <v>-99</v>
      </c>
      <c r="H424" s="25">
        <v>-99</v>
      </c>
      <c r="I424" s="25">
        <v>-99</v>
      </c>
      <c r="J424" s="25">
        <v>-99</v>
      </c>
      <c r="K424" s="25">
        <v>-99</v>
      </c>
      <c r="L424" s="25">
        <v>-99</v>
      </c>
      <c r="M424" s="25">
        <v>-99</v>
      </c>
      <c r="N424" s="25">
        <v>-99</v>
      </c>
      <c r="O424" s="25">
        <v>-99</v>
      </c>
      <c r="P424" s="25">
        <v>-99</v>
      </c>
      <c r="Q424" s="25">
        <v>-99</v>
      </c>
      <c r="R424" s="25">
        <v>-99</v>
      </c>
      <c r="S424" s="25">
        <v>-99</v>
      </c>
      <c r="T424" s="25">
        <v>-99</v>
      </c>
      <c r="U424" s="25">
        <v>-99</v>
      </c>
      <c r="V424" s="25">
        <v>-99</v>
      </c>
      <c r="W424" s="25">
        <v>-99</v>
      </c>
      <c r="X424" s="25">
        <v>-99</v>
      </c>
      <c r="Y424" s="25">
        <v>-99</v>
      </c>
      <c r="Z424" s="25">
        <v>-99</v>
      </c>
      <c r="AA424" s="25">
        <v>-99</v>
      </c>
      <c r="AB424" s="25">
        <v>-99</v>
      </c>
      <c r="AC424" s="25">
        <v>-99</v>
      </c>
      <c r="AD424" s="25">
        <v>-99</v>
      </c>
      <c r="AE424" s="25">
        <v>-99</v>
      </c>
      <c r="AF424" s="25">
        <v>-99</v>
      </c>
      <c r="AG424" s="25">
        <v>-99</v>
      </c>
    </row>
    <row r="425" spans="1:33" x14ac:dyDescent="0.2">
      <c r="A425" s="25">
        <v>424</v>
      </c>
      <c r="B425">
        <v>44.063979330000002</v>
      </c>
      <c r="C425">
        <v>-89.798255979999993</v>
      </c>
      <c r="D425" s="25">
        <v>-99</v>
      </c>
      <c r="E425" s="25">
        <v>-99</v>
      </c>
      <c r="F425" s="25">
        <v>-99</v>
      </c>
      <c r="G425" s="25">
        <v>-99</v>
      </c>
      <c r="H425" s="25">
        <v>-99</v>
      </c>
      <c r="I425" s="25">
        <v>-99</v>
      </c>
      <c r="J425" s="25">
        <v>-99</v>
      </c>
      <c r="K425" s="25">
        <v>-99</v>
      </c>
      <c r="L425" s="25">
        <v>-99</v>
      </c>
      <c r="M425" s="25">
        <v>-99</v>
      </c>
      <c r="N425" s="25">
        <v>-99</v>
      </c>
      <c r="O425" s="25">
        <v>-99</v>
      </c>
      <c r="P425" s="25">
        <v>-99</v>
      </c>
      <c r="Q425" s="25">
        <v>-99</v>
      </c>
      <c r="R425" s="25">
        <v>-99</v>
      </c>
      <c r="S425" s="25">
        <v>-99</v>
      </c>
      <c r="T425" s="25">
        <v>-99</v>
      </c>
      <c r="U425" s="25">
        <v>-99</v>
      </c>
      <c r="V425" s="25">
        <v>-99</v>
      </c>
      <c r="W425" s="25">
        <v>-99</v>
      </c>
      <c r="X425" s="25">
        <v>-99</v>
      </c>
      <c r="Y425" s="25">
        <v>-99</v>
      </c>
      <c r="Z425" s="25">
        <v>-99</v>
      </c>
      <c r="AA425" s="25">
        <v>-99</v>
      </c>
      <c r="AB425" s="25">
        <v>-99</v>
      </c>
      <c r="AC425" s="25">
        <v>-99</v>
      </c>
      <c r="AD425" s="25">
        <v>-99</v>
      </c>
      <c r="AE425" s="25">
        <v>-99</v>
      </c>
      <c r="AF425" s="25">
        <v>-99</v>
      </c>
      <c r="AG425" s="25">
        <v>-99</v>
      </c>
    </row>
    <row r="426" spans="1:33" x14ac:dyDescent="0.2">
      <c r="A426" s="25">
        <v>425</v>
      </c>
      <c r="B426">
        <v>44.063583180000002</v>
      </c>
      <c r="C426">
        <v>-89.798257329999998</v>
      </c>
      <c r="D426" s="25">
        <v>-99</v>
      </c>
      <c r="E426" s="25">
        <v>-99</v>
      </c>
      <c r="F426" s="25">
        <v>-99</v>
      </c>
      <c r="G426" s="25">
        <v>-99</v>
      </c>
      <c r="H426" s="25">
        <v>-99</v>
      </c>
      <c r="I426" s="25">
        <v>-99</v>
      </c>
      <c r="J426" s="25">
        <v>-99</v>
      </c>
      <c r="K426" s="25">
        <v>-99</v>
      </c>
      <c r="L426" s="25">
        <v>-99</v>
      </c>
      <c r="M426" s="25">
        <v>-99</v>
      </c>
      <c r="N426" s="25">
        <v>-99</v>
      </c>
      <c r="O426" s="25">
        <v>-99</v>
      </c>
      <c r="P426" s="25">
        <v>-99</v>
      </c>
      <c r="Q426" s="25">
        <v>-99</v>
      </c>
      <c r="R426" s="25">
        <v>-99</v>
      </c>
      <c r="S426" s="25">
        <v>-99</v>
      </c>
      <c r="T426" s="25">
        <v>-99</v>
      </c>
      <c r="U426" s="25">
        <v>-99</v>
      </c>
      <c r="V426" s="25">
        <v>-99</v>
      </c>
      <c r="W426" s="25">
        <v>-99</v>
      </c>
      <c r="X426" s="25">
        <v>-99</v>
      </c>
      <c r="Y426" s="25">
        <v>-99</v>
      </c>
      <c r="Z426" s="25">
        <v>-99</v>
      </c>
      <c r="AA426" s="25">
        <v>-99</v>
      </c>
      <c r="AB426" s="25">
        <v>-99</v>
      </c>
      <c r="AC426" s="25">
        <v>-99</v>
      </c>
      <c r="AD426" s="25">
        <v>-99</v>
      </c>
      <c r="AE426" s="25">
        <v>-99</v>
      </c>
      <c r="AF426" s="25">
        <v>-99</v>
      </c>
      <c r="AG426" s="25">
        <v>-99</v>
      </c>
    </row>
    <row r="427" spans="1:33" x14ac:dyDescent="0.2">
      <c r="A427" s="25">
        <v>426</v>
      </c>
      <c r="B427">
        <v>44.063187030000002</v>
      </c>
      <c r="C427">
        <v>-89.798258669999996</v>
      </c>
      <c r="D427" s="25">
        <v>-99</v>
      </c>
      <c r="E427" s="25">
        <v>-99</v>
      </c>
      <c r="F427" s="25">
        <v>-99</v>
      </c>
      <c r="G427" s="25">
        <v>-99</v>
      </c>
      <c r="H427" s="25">
        <v>-99</v>
      </c>
      <c r="I427" s="25">
        <v>-99</v>
      </c>
      <c r="J427" s="25">
        <v>-99</v>
      </c>
      <c r="K427" s="25">
        <v>-99</v>
      </c>
      <c r="L427" s="25">
        <v>-99</v>
      </c>
      <c r="M427" s="25">
        <v>-99</v>
      </c>
      <c r="N427" s="25">
        <v>-99</v>
      </c>
      <c r="O427" s="25">
        <v>-99</v>
      </c>
      <c r="P427" s="25">
        <v>-99</v>
      </c>
      <c r="Q427" s="25">
        <v>-99</v>
      </c>
      <c r="R427" s="25">
        <v>-99</v>
      </c>
      <c r="S427" s="25">
        <v>-99</v>
      </c>
      <c r="T427" s="25">
        <v>-99</v>
      </c>
      <c r="U427" s="25">
        <v>-99</v>
      </c>
      <c r="V427" s="25">
        <v>-99</v>
      </c>
      <c r="W427" s="25">
        <v>-99</v>
      </c>
      <c r="X427" s="25">
        <v>-99</v>
      </c>
      <c r="Y427" s="25">
        <v>-99</v>
      </c>
      <c r="Z427" s="25">
        <v>-99</v>
      </c>
      <c r="AA427" s="25">
        <v>-99</v>
      </c>
      <c r="AB427" s="25">
        <v>-99</v>
      </c>
      <c r="AC427" s="25">
        <v>-99</v>
      </c>
      <c r="AD427" s="25">
        <v>-99</v>
      </c>
      <c r="AE427" s="25">
        <v>-99</v>
      </c>
      <c r="AF427" s="25">
        <v>-99</v>
      </c>
      <c r="AG427" s="25">
        <v>-99</v>
      </c>
    </row>
    <row r="428" spans="1:33" x14ac:dyDescent="0.2">
      <c r="A428" s="25">
        <v>427</v>
      </c>
      <c r="B428">
        <v>44.062790880000001</v>
      </c>
      <c r="C428">
        <v>-89.798260020000001</v>
      </c>
      <c r="D428" s="25">
        <v>-99</v>
      </c>
      <c r="E428" s="25">
        <v>-99</v>
      </c>
      <c r="F428" s="25">
        <v>-99</v>
      </c>
      <c r="G428" s="25">
        <v>-99</v>
      </c>
      <c r="H428" s="25">
        <v>-99</v>
      </c>
      <c r="I428" s="25">
        <v>-99</v>
      </c>
      <c r="J428" s="25">
        <v>-99</v>
      </c>
      <c r="K428" s="25">
        <v>-99</v>
      </c>
      <c r="L428" s="25">
        <v>-99</v>
      </c>
      <c r="M428" s="25">
        <v>-99</v>
      </c>
      <c r="N428" s="25">
        <v>-99</v>
      </c>
      <c r="O428" s="25">
        <v>-99</v>
      </c>
      <c r="P428" s="25">
        <v>-99</v>
      </c>
      <c r="Q428" s="25">
        <v>-99</v>
      </c>
      <c r="R428" s="25">
        <v>-99</v>
      </c>
      <c r="S428" s="25">
        <v>-99</v>
      </c>
      <c r="T428" s="25">
        <v>-99</v>
      </c>
      <c r="U428" s="25">
        <v>-99</v>
      </c>
      <c r="V428" s="25">
        <v>-99</v>
      </c>
      <c r="W428" s="25">
        <v>-99</v>
      </c>
      <c r="X428" s="25">
        <v>-99</v>
      </c>
      <c r="Y428" s="25">
        <v>-99</v>
      </c>
      <c r="Z428" s="25">
        <v>-99</v>
      </c>
      <c r="AA428" s="25">
        <v>-99</v>
      </c>
      <c r="AB428" s="25">
        <v>-99</v>
      </c>
      <c r="AC428" s="25">
        <v>-99</v>
      </c>
      <c r="AD428" s="25">
        <v>-99</v>
      </c>
      <c r="AE428" s="25">
        <v>-99</v>
      </c>
      <c r="AF428" s="25">
        <v>-99</v>
      </c>
      <c r="AG428" s="25">
        <v>-99</v>
      </c>
    </row>
    <row r="429" spans="1:33" x14ac:dyDescent="0.2">
      <c r="A429" s="25">
        <v>428</v>
      </c>
      <c r="B429">
        <v>44.062394740000002</v>
      </c>
      <c r="C429">
        <v>-89.798261359999998</v>
      </c>
      <c r="D429" s="25">
        <v>-99</v>
      </c>
      <c r="E429" s="25">
        <v>-99</v>
      </c>
      <c r="F429" s="25">
        <v>-99</v>
      </c>
      <c r="G429" s="25">
        <v>-99</v>
      </c>
      <c r="H429" s="25">
        <v>-99</v>
      </c>
      <c r="I429" s="25">
        <v>-99</v>
      </c>
      <c r="J429" s="25">
        <v>-99</v>
      </c>
      <c r="K429" s="25">
        <v>-99</v>
      </c>
      <c r="L429" s="25">
        <v>-99</v>
      </c>
      <c r="M429" s="25">
        <v>-99</v>
      </c>
      <c r="N429" s="25">
        <v>-99</v>
      </c>
      <c r="O429" s="25">
        <v>-99</v>
      </c>
      <c r="P429" s="25">
        <v>-99</v>
      </c>
      <c r="Q429" s="25">
        <v>-99</v>
      </c>
      <c r="R429" s="25">
        <v>-99</v>
      </c>
      <c r="S429" s="25">
        <v>-99</v>
      </c>
      <c r="T429" s="25">
        <v>-99</v>
      </c>
      <c r="U429" s="25">
        <v>-99</v>
      </c>
      <c r="V429" s="25">
        <v>-99</v>
      </c>
      <c r="W429" s="25">
        <v>-99</v>
      </c>
      <c r="X429" s="25">
        <v>-99</v>
      </c>
      <c r="Y429" s="25">
        <v>-99</v>
      </c>
      <c r="Z429" s="25">
        <v>-99</v>
      </c>
      <c r="AA429" s="25">
        <v>-99</v>
      </c>
      <c r="AB429" s="25">
        <v>-99</v>
      </c>
      <c r="AC429" s="25">
        <v>-99</v>
      </c>
      <c r="AD429" s="25">
        <v>-99</v>
      </c>
      <c r="AE429" s="25">
        <v>-99</v>
      </c>
      <c r="AF429" s="25">
        <v>-99</v>
      </c>
      <c r="AG429" s="25">
        <v>-99</v>
      </c>
    </row>
    <row r="430" spans="1:33" x14ac:dyDescent="0.2">
      <c r="A430" s="25">
        <v>429</v>
      </c>
      <c r="B430">
        <v>44.061998590000002</v>
      </c>
      <c r="C430">
        <v>-89.798262710000003</v>
      </c>
      <c r="D430" s="25">
        <v>-99</v>
      </c>
      <c r="E430" s="25">
        <v>-99</v>
      </c>
      <c r="F430" s="25">
        <v>-99</v>
      </c>
      <c r="G430" s="25">
        <v>-99</v>
      </c>
      <c r="H430" s="25">
        <v>-99</v>
      </c>
      <c r="I430" s="25">
        <v>-99</v>
      </c>
      <c r="J430" s="25">
        <v>-99</v>
      </c>
      <c r="K430" s="25">
        <v>-99</v>
      </c>
      <c r="L430" s="25">
        <v>-99</v>
      </c>
      <c r="M430" s="25">
        <v>-99</v>
      </c>
      <c r="N430" s="25">
        <v>-99</v>
      </c>
      <c r="O430" s="25">
        <v>-99</v>
      </c>
      <c r="P430" s="25">
        <v>-99</v>
      </c>
      <c r="Q430" s="25">
        <v>-99</v>
      </c>
      <c r="R430" s="25">
        <v>-99</v>
      </c>
      <c r="S430" s="25">
        <v>-99</v>
      </c>
      <c r="T430" s="25">
        <v>-99</v>
      </c>
      <c r="U430" s="25">
        <v>-99</v>
      </c>
      <c r="V430" s="25">
        <v>-99</v>
      </c>
      <c r="W430" s="25">
        <v>-99</v>
      </c>
      <c r="X430" s="25">
        <v>-99</v>
      </c>
      <c r="Y430" s="25">
        <v>-99</v>
      </c>
      <c r="Z430" s="25">
        <v>-99</v>
      </c>
      <c r="AA430" s="25">
        <v>-99</v>
      </c>
      <c r="AB430" s="25">
        <v>-99</v>
      </c>
      <c r="AC430" s="25">
        <v>-99</v>
      </c>
      <c r="AD430" s="25">
        <v>-99</v>
      </c>
      <c r="AE430" s="25">
        <v>-99</v>
      </c>
      <c r="AF430" s="25">
        <v>-99</v>
      </c>
      <c r="AG430" s="25">
        <v>-99</v>
      </c>
    </row>
    <row r="431" spans="1:33" x14ac:dyDescent="0.2">
      <c r="A431" s="25">
        <v>430</v>
      </c>
      <c r="B431">
        <v>44.061602440000001</v>
      </c>
      <c r="C431">
        <v>-89.79826405</v>
      </c>
      <c r="D431" s="25">
        <v>-99</v>
      </c>
      <c r="E431" s="25">
        <v>-99</v>
      </c>
      <c r="F431" s="25">
        <v>-99</v>
      </c>
      <c r="G431" s="25">
        <v>-99</v>
      </c>
      <c r="H431" s="25">
        <v>-99</v>
      </c>
      <c r="I431" s="25">
        <v>-99</v>
      </c>
      <c r="J431" s="25">
        <v>-99</v>
      </c>
      <c r="K431" s="25">
        <v>-99</v>
      </c>
      <c r="L431" s="25">
        <v>-99</v>
      </c>
      <c r="M431" s="25">
        <v>-99</v>
      </c>
      <c r="N431" s="25">
        <v>-99</v>
      </c>
      <c r="O431" s="25">
        <v>-99</v>
      </c>
      <c r="P431" s="25">
        <v>-99</v>
      </c>
      <c r="Q431" s="25">
        <v>-99</v>
      </c>
      <c r="R431" s="25">
        <v>-99</v>
      </c>
      <c r="S431" s="25">
        <v>-99</v>
      </c>
      <c r="T431" s="25">
        <v>-99</v>
      </c>
      <c r="U431" s="25">
        <v>-99</v>
      </c>
      <c r="V431" s="25">
        <v>-99</v>
      </c>
      <c r="W431" s="25">
        <v>-99</v>
      </c>
      <c r="X431" s="25">
        <v>-99</v>
      </c>
      <c r="Y431" s="25">
        <v>-99</v>
      </c>
      <c r="Z431" s="25">
        <v>-99</v>
      </c>
      <c r="AA431" s="25">
        <v>-99</v>
      </c>
      <c r="AB431" s="25">
        <v>-99</v>
      </c>
      <c r="AC431" s="25">
        <v>-99</v>
      </c>
      <c r="AD431" s="25">
        <v>-99</v>
      </c>
      <c r="AE431" s="25">
        <v>-99</v>
      </c>
      <c r="AF431" s="25">
        <v>-99</v>
      </c>
      <c r="AG431" s="25">
        <v>-99</v>
      </c>
    </row>
    <row r="432" spans="1:33" x14ac:dyDescent="0.2">
      <c r="A432" s="25">
        <v>431</v>
      </c>
      <c r="B432">
        <v>44.06477065</v>
      </c>
      <c r="C432">
        <v>-89.797703889999994</v>
      </c>
      <c r="D432" s="25">
        <v>-99</v>
      </c>
      <c r="E432" s="25">
        <v>-99</v>
      </c>
      <c r="F432" s="25">
        <v>-99</v>
      </c>
      <c r="G432" s="25">
        <v>-99</v>
      </c>
      <c r="H432" s="25">
        <v>-99</v>
      </c>
      <c r="I432" s="25">
        <v>-99</v>
      </c>
      <c r="J432" s="25">
        <v>-99</v>
      </c>
      <c r="K432" s="25">
        <v>-99</v>
      </c>
      <c r="L432" s="25">
        <v>-99</v>
      </c>
      <c r="M432" s="25">
        <v>-99</v>
      </c>
      <c r="N432" s="25">
        <v>-99</v>
      </c>
      <c r="O432" s="25">
        <v>-99</v>
      </c>
      <c r="P432" s="25">
        <v>-99</v>
      </c>
      <c r="Q432" s="25">
        <v>-99</v>
      </c>
      <c r="R432" s="25">
        <v>-99</v>
      </c>
      <c r="S432" s="25">
        <v>-99</v>
      </c>
      <c r="T432" s="25">
        <v>-99</v>
      </c>
      <c r="U432" s="25">
        <v>-99</v>
      </c>
      <c r="V432" s="25">
        <v>-99</v>
      </c>
      <c r="W432" s="25">
        <v>-99</v>
      </c>
      <c r="X432" s="25">
        <v>-99</v>
      </c>
      <c r="Y432" s="25">
        <v>-99</v>
      </c>
      <c r="Z432" s="25">
        <v>-99</v>
      </c>
      <c r="AA432" s="25">
        <v>-99</v>
      </c>
      <c r="AB432" s="25">
        <v>-99</v>
      </c>
      <c r="AC432" s="25">
        <v>-99</v>
      </c>
      <c r="AD432" s="25">
        <v>-99</v>
      </c>
      <c r="AE432" s="25">
        <v>-99</v>
      </c>
      <c r="AF432" s="25">
        <v>-99</v>
      </c>
      <c r="AG432" s="25">
        <v>-99</v>
      </c>
    </row>
    <row r="433" spans="1:33" x14ac:dyDescent="0.2">
      <c r="A433" s="25">
        <v>432</v>
      </c>
      <c r="B433">
        <v>44.0643745</v>
      </c>
      <c r="C433">
        <v>-89.797705239999999</v>
      </c>
      <c r="D433" s="25">
        <v>-99</v>
      </c>
      <c r="E433" s="25">
        <v>-99</v>
      </c>
      <c r="F433" s="25">
        <v>-99</v>
      </c>
      <c r="G433" s="25">
        <v>-99</v>
      </c>
      <c r="H433" s="25">
        <v>-99</v>
      </c>
      <c r="I433" s="25">
        <v>-99</v>
      </c>
      <c r="J433" s="25">
        <v>-99</v>
      </c>
      <c r="K433" s="25">
        <v>-99</v>
      </c>
      <c r="L433" s="25">
        <v>-99</v>
      </c>
      <c r="M433" s="25">
        <v>-99</v>
      </c>
      <c r="N433" s="25">
        <v>-99</v>
      </c>
      <c r="O433" s="25">
        <v>-99</v>
      </c>
      <c r="P433" s="25">
        <v>-99</v>
      </c>
      <c r="Q433" s="25">
        <v>-99</v>
      </c>
      <c r="R433" s="25">
        <v>-99</v>
      </c>
      <c r="S433" s="25">
        <v>-99</v>
      </c>
      <c r="T433" s="25">
        <v>-99</v>
      </c>
      <c r="U433" s="25">
        <v>-99</v>
      </c>
      <c r="V433" s="25">
        <v>-99</v>
      </c>
      <c r="W433" s="25">
        <v>-99</v>
      </c>
      <c r="X433" s="25">
        <v>-99</v>
      </c>
      <c r="Y433" s="25">
        <v>-99</v>
      </c>
      <c r="Z433" s="25">
        <v>-99</v>
      </c>
      <c r="AA433" s="25">
        <v>-99</v>
      </c>
      <c r="AB433" s="25">
        <v>-99</v>
      </c>
      <c r="AC433" s="25">
        <v>-99</v>
      </c>
      <c r="AD433" s="25">
        <v>-99</v>
      </c>
      <c r="AE433" s="25">
        <v>-99</v>
      </c>
      <c r="AF433" s="25">
        <v>-99</v>
      </c>
      <c r="AG433" s="25">
        <v>-99</v>
      </c>
    </row>
    <row r="434" spans="1:33" x14ac:dyDescent="0.2">
      <c r="A434" s="25">
        <v>433</v>
      </c>
      <c r="B434">
        <v>44.063978349999999</v>
      </c>
      <c r="C434">
        <v>-89.797706590000004</v>
      </c>
      <c r="D434" s="25">
        <v>-99</v>
      </c>
      <c r="E434" s="25">
        <v>-99</v>
      </c>
      <c r="F434" s="25">
        <v>-99</v>
      </c>
      <c r="G434" s="25">
        <v>-99</v>
      </c>
      <c r="H434" s="25">
        <v>-99</v>
      </c>
      <c r="I434" s="25">
        <v>-99</v>
      </c>
      <c r="J434" s="25">
        <v>-99</v>
      </c>
      <c r="K434" s="25">
        <v>-99</v>
      </c>
      <c r="L434" s="25">
        <v>-99</v>
      </c>
      <c r="M434" s="25">
        <v>-99</v>
      </c>
      <c r="N434" s="25">
        <v>-99</v>
      </c>
      <c r="O434" s="25">
        <v>-99</v>
      </c>
      <c r="P434" s="25">
        <v>-99</v>
      </c>
      <c r="Q434" s="25">
        <v>-99</v>
      </c>
      <c r="R434" s="25">
        <v>-99</v>
      </c>
      <c r="S434" s="25">
        <v>-99</v>
      </c>
      <c r="T434" s="25">
        <v>-99</v>
      </c>
      <c r="U434" s="25">
        <v>-99</v>
      </c>
      <c r="V434" s="25">
        <v>-99</v>
      </c>
      <c r="W434" s="25">
        <v>-99</v>
      </c>
      <c r="X434" s="25">
        <v>-99</v>
      </c>
      <c r="Y434" s="25">
        <v>-99</v>
      </c>
      <c r="Z434" s="25">
        <v>-99</v>
      </c>
      <c r="AA434" s="25">
        <v>-99</v>
      </c>
      <c r="AB434" s="25">
        <v>-99</v>
      </c>
      <c r="AC434" s="25">
        <v>-99</v>
      </c>
      <c r="AD434" s="25">
        <v>-99</v>
      </c>
      <c r="AE434" s="25">
        <v>-99</v>
      </c>
      <c r="AF434" s="25">
        <v>-99</v>
      </c>
      <c r="AG434" s="25">
        <v>-99</v>
      </c>
    </row>
    <row r="435" spans="1:33" x14ac:dyDescent="0.2">
      <c r="A435" s="25">
        <v>434</v>
      </c>
      <c r="B435">
        <v>44.06358221</v>
      </c>
      <c r="C435">
        <v>-89.797707939999995</v>
      </c>
      <c r="D435" s="25">
        <v>-99</v>
      </c>
      <c r="E435" s="25">
        <v>-99</v>
      </c>
      <c r="F435" s="25">
        <v>-99</v>
      </c>
      <c r="G435" s="25">
        <v>-99</v>
      </c>
      <c r="H435" s="25">
        <v>-99</v>
      </c>
      <c r="I435" s="25">
        <v>-99</v>
      </c>
      <c r="J435" s="25">
        <v>-99</v>
      </c>
      <c r="K435" s="25">
        <v>-99</v>
      </c>
      <c r="L435" s="25">
        <v>-99</v>
      </c>
      <c r="M435" s="25">
        <v>-99</v>
      </c>
      <c r="N435" s="25">
        <v>-99</v>
      </c>
      <c r="O435" s="25">
        <v>-99</v>
      </c>
      <c r="P435" s="25">
        <v>-99</v>
      </c>
      <c r="Q435" s="25">
        <v>-99</v>
      </c>
      <c r="R435" s="25">
        <v>-99</v>
      </c>
      <c r="S435" s="25">
        <v>-99</v>
      </c>
      <c r="T435" s="25">
        <v>-99</v>
      </c>
      <c r="U435" s="25">
        <v>-99</v>
      </c>
      <c r="V435" s="25">
        <v>-99</v>
      </c>
      <c r="W435" s="25">
        <v>-99</v>
      </c>
      <c r="X435" s="25">
        <v>-99</v>
      </c>
      <c r="Y435" s="25">
        <v>-99</v>
      </c>
      <c r="Z435" s="25">
        <v>-99</v>
      </c>
      <c r="AA435" s="25">
        <v>-99</v>
      </c>
      <c r="AB435" s="25">
        <v>-99</v>
      </c>
      <c r="AC435" s="25">
        <v>-99</v>
      </c>
      <c r="AD435" s="25">
        <v>-99</v>
      </c>
      <c r="AE435" s="25">
        <v>-99</v>
      </c>
      <c r="AF435" s="25">
        <v>-99</v>
      </c>
      <c r="AG435" s="25">
        <v>-99</v>
      </c>
    </row>
    <row r="436" spans="1:33" x14ac:dyDescent="0.2">
      <c r="A436" s="25">
        <v>435</v>
      </c>
      <c r="B436">
        <v>44.06318606</v>
      </c>
      <c r="C436">
        <v>-89.79770929</v>
      </c>
      <c r="D436" s="25">
        <v>-99</v>
      </c>
      <c r="E436" s="25">
        <v>-99</v>
      </c>
      <c r="F436" s="25">
        <v>-99</v>
      </c>
      <c r="G436" s="25">
        <v>-99</v>
      </c>
      <c r="H436" s="25">
        <v>-99</v>
      </c>
      <c r="I436" s="25">
        <v>-99</v>
      </c>
      <c r="J436" s="25">
        <v>-99</v>
      </c>
      <c r="K436" s="25">
        <v>-99</v>
      </c>
      <c r="L436" s="25">
        <v>-99</v>
      </c>
      <c r="M436" s="25">
        <v>-99</v>
      </c>
      <c r="N436" s="25">
        <v>-99</v>
      </c>
      <c r="O436" s="25">
        <v>-99</v>
      </c>
      <c r="P436" s="25">
        <v>-99</v>
      </c>
      <c r="Q436" s="25">
        <v>-99</v>
      </c>
      <c r="R436" s="25">
        <v>-99</v>
      </c>
      <c r="S436" s="25">
        <v>-99</v>
      </c>
      <c r="T436" s="25">
        <v>-99</v>
      </c>
      <c r="U436" s="25">
        <v>-99</v>
      </c>
      <c r="V436" s="25">
        <v>-99</v>
      </c>
      <c r="W436" s="25">
        <v>-99</v>
      </c>
      <c r="X436" s="25">
        <v>-99</v>
      </c>
      <c r="Y436" s="25">
        <v>-99</v>
      </c>
      <c r="Z436" s="25">
        <v>-99</v>
      </c>
      <c r="AA436" s="25">
        <v>-99</v>
      </c>
      <c r="AB436" s="25">
        <v>-99</v>
      </c>
      <c r="AC436" s="25">
        <v>-99</v>
      </c>
      <c r="AD436" s="25">
        <v>-99</v>
      </c>
      <c r="AE436" s="25">
        <v>-99</v>
      </c>
      <c r="AF436" s="25">
        <v>-99</v>
      </c>
      <c r="AG436" s="25">
        <v>-99</v>
      </c>
    </row>
    <row r="437" spans="1:33" x14ac:dyDescent="0.2">
      <c r="A437" s="25">
        <v>436</v>
      </c>
      <c r="B437">
        <v>44.062789909999999</v>
      </c>
      <c r="C437">
        <v>-89.797710640000005</v>
      </c>
      <c r="D437" s="25">
        <v>-99</v>
      </c>
      <c r="E437" s="25">
        <v>-99</v>
      </c>
      <c r="F437" s="25">
        <v>-99</v>
      </c>
      <c r="G437" s="25">
        <v>-99</v>
      </c>
      <c r="H437" s="25">
        <v>-99</v>
      </c>
      <c r="I437" s="25">
        <v>-99</v>
      </c>
      <c r="J437" s="25">
        <v>-99</v>
      </c>
      <c r="K437" s="25">
        <v>-99</v>
      </c>
      <c r="L437" s="25">
        <v>-99</v>
      </c>
      <c r="M437" s="25">
        <v>-99</v>
      </c>
      <c r="N437" s="25">
        <v>-99</v>
      </c>
      <c r="O437" s="25">
        <v>-99</v>
      </c>
      <c r="P437" s="25">
        <v>-99</v>
      </c>
      <c r="Q437" s="25">
        <v>-99</v>
      </c>
      <c r="R437" s="25">
        <v>-99</v>
      </c>
      <c r="S437" s="25">
        <v>-99</v>
      </c>
      <c r="T437" s="25">
        <v>-99</v>
      </c>
      <c r="U437" s="25">
        <v>-99</v>
      </c>
      <c r="V437" s="25">
        <v>-99</v>
      </c>
      <c r="W437" s="25">
        <v>-99</v>
      </c>
      <c r="X437" s="25">
        <v>-99</v>
      </c>
      <c r="Y437" s="25">
        <v>-99</v>
      </c>
      <c r="Z437" s="25">
        <v>-99</v>
      </c>
      <c r="AA437" s="25">
        <v>-99</v>
      </c>
      <c r="AB437" s="25">
        <v>-99</v>
      </c>
      <c r="AC437" s="25">
        <v>-99</v>
      </c>
      <c r="AD437" s="25">
        <v>-99</v>
      </c>
      <c r="AE437" s="25">
        <v>-99</v>
      </c>
      <c r="AF437" s="25">
        <v>-99</v>
      </c>
      <c r="AG437" s="25">
        <v>-99</v>
      </c>
    </row>
    <row r="438" spans="1:33" x14ac:dyDescent="0.2">
      <c r="A438" s="25">
        <v>437</v>
      </c>
      <c r="B438">
        <v>44.062393759999999</v>
      </c>
      <c r="C438">
        <v>-89.797711989999996</v>
      </c>
      <c r="D438" s="25">
        <v>-99</v>
      </c>
      <c r="E438" s="25">
        <v>-99</v>
      </c>
      <c r="F438" s="25">
        <v>-99</v>
      </c>
      <c r="G438" s="25">
        <v>-99</v>
      </c>
      <c r="H438" s="25">
        <v>-99</v>
      </c>
      <c r="I438" s="25">
        <v>-99</v>
      </c>
      <c r="J438" s="25">
        <v>-99</v>
      </c>
      <c r="K438" s="25">
        <v>-99</v>
      </c>
      <c r="L438" s="25">
        <v>-99</v>
      </c>
      <c r="M438" s="25">
        <v>-99</v>
      </c>
      <c r="N438" s="25">
        <v>-99</v>
      </c>
      <c r="O438" s="25">
        <v>-99</v>
      </c>
      <c r="P438" s="25">
        <v>-99</v>
      </c>
      <c r="Q438" s="25">
        <v>-99</v>
      </c>
      <c r="R438" s="25">
        <v>-99</v>
      </c>
      <c r="S438" s="25">
        <v>-99</v>
      </c>
      <c r="T438" s="25">
        <v>-99</v>
      </c>
      <c r="U438" s="25">
        <v>-99</v>
      </c>
      <c r="V438" s="25">
        <v>-99</v>
      </c>
      <c r="W438" s="25">
        <v>-99</v>
      </c>
      <c r="X438" s="25">
        <v>-99</v>
      </c>
      <c r="Y438" s="25">
        <v>-99</v>
      </c>
      <c r="Z438" s="25">
        <v>-99</v>
      </c>
      <c r="AA438" s="25">
        <v>-99</v>
      </c>
      <c r="AB438" s="25">
        <v>-99</v>
      </c>
      <c r="AC438" s="25">
        <v>-99</v>
      </c>
      <c r="AD438" s="25">
        <v>-99</v>
      </c>
      <c r="AE438" s="25">
        <v>-99</v>
      </c>
      <c r="AF438" s="25">
        <v>-99</v>
      </c>
      <c r="AG438" s="25">
        <v>-99</v>
      </c>
    </row>
    <row r="439" spans="1:33" x14ac:dyDescent="0.2">
      <c r="A439" s="25">
        <v>438</v>
      </c>
      <c r="B439">
        <v>44.065561969999997</v>
      </c>
      <c r="C439">
        <v>-89.797151790000001</v>
      </c>
      <c r="D439" s="25">
        <v>-99</v>
      </c>
      <c r="E439" s="25">
        <v>-99</v>
      </c>
      <c r="F439" s="25">
        <v>-99</v>
      </c>
      <c r="G439" s="25">
        <v>-99</v>
      </c>
      <c r="H439" s="25">
        <v>-99</v>
      </c>
      <c r="I439" s="25">
        <v>-99</v>
      </c>
      <c r="J439" s="25">
        <v>-99</v>
      </c>
      <c r="K439" s="25">
        <v>-99</v>
      </c>
      <c r="L439" s="25">
        <v>-99</v>
      </c>
      <c r="M439" s="25">
        <v>-99</v>
      </c>
      <c r="N439" s="25">
        <v>-99</v>
      </c>
      <c r="O439" s="25">
        <v>-99</v>
      </c>
      <c r="P439" s="25">
        <v>-99</v>
      </c>
      <c r="Q439" s="25">
        <v>-99</v>
      </c>
      <c r="R439" s="25">
        <v>-99</v>
      </c>
      <c r="S439" s="25">
        <v>-99</v>
      </c>
      <c r="T439" s="25">
        <v>-99</v>
      </c>
      <c r="U439" s="25">
        <v>-99</v>
      </c>
      <c r="V439" s="25">
        <v>-99</v>
      </c>
      <c r="W439" s="25">
        <v>-99</v>
      </c>
      <c r="X439" s="25">
        <v>-99</v>
      </c>
      <c r="Y439" s="25">
        <v>-99</v>
      </c>
      <c r="Z439" s="25">
        <v>-99</v>
      </c>
      <c r="AA439" s="25">
        <v>-99</v>
      </c>
      <c r="AB439" s="25">
        <v>-99</v>
      </c>
      <c r="AC439" s="25">
        <v>-99</v>
      </c>
      <c r="AD439" s="25">
        <v>-99</v>
      </c>
      <c r="AE439" s="25">
        <v>-99</v>
      </c>
      <c r="AF439" s="25">
        <v>-99</v>
      </c>
      <c r="AG439" s="25">
        <v>-99</v>
      </c>
    </row>
    <row r="440" spans="1:33" x14ac:dyDescent="0.2">
      <c r="A440" s="25">
        <v>439</v>
      </c>
      <c r="B440">
        <v>44.065165819999997</v>
      </c>
      <c r="C440">
        <v>-89.797153140000006</v>
      </c>
      <c r="D440" s="25">
        <v>-99</v>
      </c>
      <c r="E440" s="25">
        <v>-99</v>
      </c>
      <c r="F440" s="25">
        <v>-99</v>
      </c>
      <c r="G440" s="25">
        <v>-99</v>
      </c>
      <c r="H440" s="25">
        <v>-99</v>
      </c>
      <c r="I440" s="25">
        <v>-99</v>
      </c>
      <c r="J440" s="25">
        <v>-99</v>
      </c>
      <c r="K440" s="25">
        <v>-99</v>
      </c>
      <c r="L440" s="25">
        <v>-99</v>
      </c>
      <c r="M440" s="25">
        <v>-99</v>
      </c>
      <c r="N440" s="25">
        <v>-99</v>
      </c>
      <c r="O440" s="25">
        <v>-99</v>
      </c>
      <c r="P440" s="25">
        <v>-99</v>
      </c>
      <c r="Q440" s="25">
        <v>-99</v>
      </c>
      <c r="R440" s="25">
        <v>-99</v>
      </c>
      <c r="S440" s="25">
        <v>-99</v>
      </c>
      <c r="T440" s="25">
        <v>-99</v>
      </c>
      <c r="U440" s="25">
        <v>-99</v>
      </c>
      <c r="V440" s="25">
        <v>-99</v>
      </c>
      <c r="W440" s="25">
        <v>-99</v>
      </c>
      <c r="X440" s="25">
        <v>-99</v>
      </c>
      <c r="Y440" s="25">
        <v>-99</v>
      </c>
      <c r="Z440" s="25">
        <v>-99</v>
      </c>
      <c r="AA440" s="25">
        <v>-99</v>
      </c>
      <c r="AB440" s="25">
        <v>-99</v>
      </c>
      <c r="AC440" s="25">
        <v>-99</v>
      </c>
      <c r="AD440" s="25">
        <v>-99</v>
      </c>
      <c r="AE440" s="25">
        <v>-99</v>
      </c>
      <c r="AF440" s="25">
        <v>-99</v>
      </c>
      <c r="AG440" s="25">
        <v>-99</v>
      </c>
    </row>
    <row r="441" spans="1:33" x14ac:dyDescent="0.2">
      <c r="A441" s="25">
        <v>440</v>
      </c>
      <c r="B441">
        <v>44.064769679999998</v>
      </c>
      <c r="C441">
        <v>-89.797154489999997</v>
      </c>
      <c r="D441" s="25">
        <v>-99</v>
      </c>
      <c r="E441" s="25">
        <v>-99</v>
      </c>
      <c r="F441" s="25">
        <v>-99</v>
      </c>
      <c r="G441" s="25">
        <v>-99</v>
      </c>
      <c r="H441" s="25">
        <v>-99</v>
      </c>
      <c r="I441" s="25">
        <v>-99</v>
      </c>
      <c r="J441" s="25">
        <v>-99</v>
      </c>
      <c r="K441" s="25">
        <v>-99</v>
      </c>
      <c r="L441" s="25">
        <v>-99</v>
      </c>
      <c r="M441" s="25">
        <v>-99</v>
      </c>
      <c r="N441" s="25">
        <v>-99</v>
      </c>
      <c r="O441" s="25">
        <v>-99</v>
      </c>
      <c r="P441" s="25">
        <v>-99</v>
      </c>
      <c r="Q441" s="25">
        <v>-99</v>
      </c>
      <c r="R441" s="25">
        <v>-99</v>
      </c>
      <c r="S441" s="25">
        <v>-99</v>
      </c>
      <c r="T441" s="25">
        <v>-99</v>
      </c>
      <c r="U441" s="25">
        <v>-99</v>
      </c>
      <c r="V441" s="25">
        <v>-99</v>
      </c>
      <c r="W441" s="25">
        <v>-99</v>
      </c>
      <c r="X441" s="25">
        <v>-99</v>
      </c>
      <c r="Y441" s="25">
        <v>-99</v>
      </c>
      <c r="Z441" s="25">
        <v>-99</v>
      </c>
      <c r="AA441" s="25">
        <v>-99</v>
      </c>
      <c r="AB441" s="25">
        <v>-99</v>
      </c>
      <c r="AC441" s="25">
        <v>-99</v>
      </c>
      <c r="AD441" s="25">
        <v>-99</v>
      </c>
      <c r="AE441" s="25">
        <v>-99</v>
      </c>
      <c r="AF441" s="25">
        <v>-99</v>
      </c>
      <c r="AG441" s="25">
        <v>-99</v>
      </c>
    </row>
    <row r="442" spans="1:33" x14ac:dyDescent="0.2">
      <c r="A442" s="25">
        <v>441</v>
      </c>
      <c r="B442">
        <v>44.064373529999997</v>
      </c>
      <c r="C442">
        <v>-89.797155840000002</v>
      </c>
      <c r="D442" s="25">
        <v>-99</v>
      </c>
      <c r="E442" s="25">
        <v>-99</v>
      </c>
      <c r="F442" s="25">
        <v>-99</v>
      </c>
      <c r="G442" s="25">
        <v>-99</v>
      </c>
      <c r="H442" s="25">
        <v>-99</v>
      </c>
      <c r="I442" s="25">
        <v>-99</v>
      </c>
      <c r="J442" s="25">
        <v>-99</v>
      </c>
      <c r="K442" s="25">
        <v>-99</v>
      </c>
      <c r="L442" s="25">
        <v>-99</v>
      </c>
      <c r="M442" s="25">
        <v>-99</v>
      </c>
      <c r="N442" s="25">
        <v>-99</v>
      </c>
      <c r="O442" s="25">
        <v>-99</v>
      </c>
      <c r="P442" s="25">
        <v>-99</v>
      </c>
      <c r="Q442" s="25">
        <v>-99</v>
      </c>
      <c r="R442" s="25">
        <v>-99</v>
      </c>
      <c r="S442" s="25">
        <v>-99</v>
      </c>
      <c r="T442" s="25">
        <v>-99</v>
      </c>
      <c r="U442" s="25">
        <v>-99</v>
      </c>
      <c r="V442" s="25">
        <v>-99</v>
      </c>
      <c r="W442" s="25">
        <v>-99</v>
      </c>
      <c r="X442" s="25">
        <v>-99</v>
      </c>
      <c r="Y442" s="25">
        <v>-99</v>
      </c>
      <c r="Z442" s="25">
        <v>-99</v>
      </c>
      <c r="AA442" s="25">
        <v>-99</v>
      </c>
      <c r="AB442" s="25">
        <v>-99</v>
      </c>
      <c r="AC442" s="25">
        <v>-99</v>
      </c>
      <c r="AD442" s="25">
        <v>-99</v>
      </c>
      <c r="AE442" s="25">
        <v>-99</v>
      </c>
      <c r="AF442" s="25">
        <v>-99</v>
      </c>
      <c r="AG442" s="25">
        <v>-99</v>
      </c>
    </row>
    <row r="443" spans="1:33" x14ac:dyDescent="0.2">
      <c r="A443" s="25">
        <v>442</v>
      </c>
      <c r="B443">
        <v>44.063581229999997</v>
      </c>
      <c r="C443">
        <v>-89.797158550000006</v>
      </c>
      <c r="D443" s="25">
        <v>-99</v>
      </c>
      <c r="E443" s="25">
        <v>-99</v>
      </c>
      <c r="F443" s="25">
        <v>-99</v>
      </c>
      <c r="G443" s="25">
        <v>-99</v>
      </c>
      <c r="H443" s="25">
        <v>-99</v>
      </c>
      <c r="I443" s="25">
        <v>-99</v>
      </c>
      <c r="J443" s="25">
        <v>-99</v>
      </c>
      <c r="K443" s="25">
        <v>-99</v>
      </c>
      <c r="L443" s="25">
        <v>-99</v>
      </c>
      <c r="M443" s="25">
        <v>-99</v>
      </c>
      <c r="N443" s="25">
        <v>-99</v>
      </c>
      <c r="O443" s="25">
        <v>-99</v>
      </c>
      <c r="P443" s="25">
        <v>-99</v>
      </c>
      <c r="Q443" s="25">
        <v>-99</v>
      </c>
      <c r="R443" s="25">
        <v>-99</v>
      </c>
      <c r="S443" s="25">
        <v>-99</v>
      </c>
      <c r="T443" s="25">
        <v>-99</v>
      </c>
      <c r="U443" s="25">
        <v>-99</v>
      </c>
      <c r="V443" s="25">
        <v>-99</v>
      </c>
      <c r="W443" s="25">
        <v>-99</v>
      </c>
      <c r="X443" s="25">
        <v>-99</v>
      </c>
      <c r="Y443" s="25">
        <v>-99</v>
      </c>
      <c r="Z443" s="25">
        <v>-99</v>
      </c>
      <c r="AA443" s="25">
        <v>-99</v>
      </c>
      <c r="AB443" s="25">
        <v>-99</v>
      </c>
      <c r="AC443" s="25">
        <v>-99</v>
      </c>
      <c r="AD443" s="25">
        <v>-99</v>
      </c>
      <c r="AE443" s="25">
        <v>-99</v>
      </c>
      <c r="AF443" s="25">
        <v>-99</v>
      </c>
      <c r="AG443" s="25">
        <v>-99</v>
      </c>
    </row>
    <row r="444" spans="1:33" x14ac:dyDescent="0.2">
      <c r="A444" s="25">
        <v>443</v>
      </c>
      <c r="B444">
        <v>44.063185089999998</v>
      </c>
      <c r="C444">
        <v>-89.797159899999997</v>
      </c>
      <c r="D444" s="25">
        <v>-99</v>
      </c>
      <c r="E444" s="25">
        <v>-99</v>
      </c>
      <c r="F444" s="25">
        <v>-99</v>
      </c>
      <c r="G444" s="25">
        <v>-99</v>
      </c>
      <c r="H444" s="25">
        <v>-99</v>
      </c>
      <c r="I444" s="25">
        <v>-99</v>
      </c>
      <c r="J444" s="25">
        <v>-99</v>
      </c>
      <c r="K444" s="25">
        <v>-99</v>
      </c>
      <c r="L444" s="25">
        <v>-99</v>
      </c>
      <c r="M444" s="25">
        <v>-99</v>
      </c>
      <c r="N444" s="25">
        <v>-99</v>
      </c>
      <c r="O444" s="25">
        <v>-99</v>
      </c>
      <c r="P444" s="25">
        <v>-99</v>
      </c>
      <c r="Q444" s="25">
        <v>-99</v>
      </c>
      <c r="R444" s="25">
        <v>-99</v>
      </c>
      <c r="S444" s="25">
        <v>-99</v>
      </c>
      <c r="T444" s="25">
        <v>-99</v>
      </c>
      <c r="U444" s="25">
        <v>-99</v>
      </c>
      <c r="V444" s="25">
        <v>-99</v>
      </c>
      <c r="W444" s="25">
        <v>-99</v>
      </c>
      <c r="X444" s="25">
        <v>-99</v>
      </c>
      <c r="Y444" s="25">
        <v>-99</v>
      </c>
      <c r="Z444" s="25">
        <v>-99</v>
      </c>
      <c r="AA444" s="25">
        <v>-99</v>
      </c>
      <c r="AB444" s="25">
        <v>-99</v>
      </c>
      <c r="AC444" s="25">
        <v>-99</v>
      </c>
      <c r="AD444" s="25">
        <v>-99</v>
      </c>
      <c r="AE444" s="25">
        <v>-99</v>
      </c>
      <c r="AF444" s="25">
        <v>-99</v>
      </c>
      <c r="AG444" s="25">
        <v>-99</v>
      </c>
    </row>
    <row r="445" spans="1:33" x14ac:dyDescent="0.2">
      <c r="A445" s="25">
        <v>444</v>
      </c>
      <c r="B445">
        <v>44.062788939999997</v>
      </c>
      <c r="C445">
        <v>-89.797161250000002</v>
      </c>
      <c r="D445" s="25">
        <v>-99</v>
      </c>
      <c r="E445" s="25">
        <v>-99</v>
      </c>
      <c r="F445" s="25">
        <v>-99</v>
      </c>
      <c r="G445" s="25">
        <v>-99</v>
      </c>
      <c r="H445" s="25">
        <v>-99</v>
      </c>
      <c r="I445" s="25">
        <v>-99</v>
      </c>
      <c r="J445" s="25">
        <v>-99</v>
      </c>
      <c r="K445" s="25">
        <v>-99</v>
      </c>
      <c r="L445" s="25">
        <v>-99</v>
      </c>
      <c r="M445" s="25">
        <v>-99</v>
      </c>
      <c r="N445" s="25">
        <v>-99</v>
      </c>
      <c r="O445" s="25">
        <v>-99</v>
      </c>
      <c r="P445" s="25">
        <v>-99</v>
      </c>
      <c r="Q445" s="25">
        <v>-99</v>
      </c>
      <c r="R445" s="25">
        <v>-99</v>
      </c>
      <c r="S445" s="25">
        <v>-99</v>
      </c>
      <c r="T445" s="25">
        <v>-99</v>
      </c>
      <c r="U445" s="25">
        <v>-99</v>
      </c>
      <c r="V445" s="25">
        <v>-99</v>
      </c>
      <c r="W445" s="25">
        <v>-99</v>
      </c>
      <c r="X445" s="25">
        <v>-99</v>
      </c>
      <c r="Y445" s="25">
        <v>-99</v>
      </c>
      <c r="Z445" s="25">
        <v>-99</v>
      </c>
      <c r="AA445" s="25">
        <v>-99</v>
      </c>
      <c r="AB445" s="25">
        <v>-99</v>
      </c>
      <c r="AC445" s="25">
        <v>-99</v>
      </c>
      <c r="AD445" s="25">
        <v>-99</v>
      </c>
      <c r="AE445" s="25">
        <v>-99</v>
      </c>
      <c r="AF445" s="25">
        <v>-99</v>
      </c>
      <c r="AG445" s="25">
        <v>-99</v>
      </c>
    </row>
    <row r="446" spans="1:33" x14ac:dyDescent="0.2">
      <c r="A446" s="25">
        <v>445</v>
      </c>
      <c r="B446">
        <v>44.062392789999997</v>
      </c>
      <c r="C446">
        <v>-89.797162610000001</v>
      </c>
      <c r="D446" s="25">
        <v>-99</v>
      </c>
      <c r="E446" s="25">
        <v>-99</v>
      </c>
      <c r="F446" s="25">
        <v>-99</v>
      </c>
      <c r="G446" s="25">
        <v>-99</v>
      </c>
      <c r="H446" s="25">
        <v>-99</v>
      </c>
      <c r="I446" s="25">
        <v>-99</v>
      </c>
      <c r="J446" s="25">
        <v>-99</v>
      </c>
      <c r="K446" s="25">
        <v>-99</v>
      </c>
      <c r="L446" s="25">
        <v>-99</v>
      </c>
      <c r="M446" s="25">
        <v>-99</v>
      </c>
      <c r="N446" s="25">
        <v>-99</v>
      </c>
      <c r="O446" s="25">
        <v>-99</v>
      </c>
      <c r="P446" s="25">
        <v>-99</v>
      </c>
      <c r="Q446" s="25">
        <v>-99</v>
      </c>
      <c r="R446" s="25">
        <v>-99</v>
      </c>
      <c r="S446" s="25">
        <v>-99</v>
      </c>
      <c r="T446" s="25">
        <v>-99</v>
      </c>
      <c r="U446" s="25">
        <v>-99</v>
      </c>
      <c r="V446" s="25">
        <v>-99</v>
      </c>
      <c r="W446" s="25">
        <v>-99</v>
      </c>
      <c r="X446" s="25">
        <v>-99</v>
      </c>
      <c r="Y446" s="25">
        <v>-99</v>
      </c>
      <c r="Z446" s="25">
        <v>-99</v>
      </c>
      <c r="AA446" s="25">
        <v>-99</v>
      </c>
      <c r="AB446" s="25">
        <v>-99</v>
      </c>
      <c r="AC446" s="25">
        <v>-99</v>
      </c>
      <c r="AD446" s="25">
        <v>-99</v>
      </c>
      <c r="AE446" s="25">
        <v>-99</v>
      </c>
      <c r="AF446" s="25">
        <v>-99</v>
      </c>
      <c r="AG446" s="25">
        <v>-99</v>
      </c>
    </row>
    <row r="447" spans="1:33" x14ac:dyDescent="0.2">
      <c r="A447" s="25">
        <v>446</v>
      </c>
      <c r="B447">
        <v>44.065560990000002</v>
      </c>
      <c r="C447">
        <v>-89.796602379999996</v>
      </c>
      <c r="D447" s="25">
        <v>-99</v>
      </c>
      <c r="E447" s="25">
        <v>-99</v>
      </c>
      <c r="F447" s="25">
        <v>-99</v>
      </c>
      <c r="G447" s="25">
        <v>-99</v>
      </c>
      <c r="H447" s="25">
        <v>-99</v>
      </c>
      <c r="I447" s="25">
        <v>-99</v>
      </c>
      <c r="J447" s="25">
        <v>-99</v>
      </c>
      <c r="K447" s="25">
        <v>-99</v>
      </c>
      <c r="L447" s="25">
        <v>-99</v>
      </c>
      <c r="M447" s="25">
        <v>-99</v>
      </c>
      <c r="N447" s="25">
        <v>-99</v>
      </c>
      <c r="O447" s="25">
        <v>-99</v>
      </c>
      <c r="P447" s="25">
        <v>-99</v>
      </c>
      <c r="Q447" s="25">
        <v>-99</v>
      </c>
      <c r="R447" s="25">
        <v>-99</v>
      </c>
      <c r="S447" s="25">
        <v>-99</v>
      </c>
      <c r="T447" s="25">
        <v>-99</v>
      </c>
      <c r="U447" s="25">
        <v>-99</v>
      </c>
      <c r="V447" s="25">
        <v>-99</v>
      </c>
      <c r="W447" s="25">
        <v>-99</v>
      </c>
      <c r="X447" s="25">
        <v>-99</v>
      </c>
      <c r="Y447" s="25">
        <v>-99</v>
      </c>
      <c r="Z447" s="25">
        <v>-99</v>
      </c>
      <c r="AA447" s="25">
        <v>-99</v>
      </c>
      <c r="AB447" s="25">
        <v>-99</v>
      </c>
      <c r="AC447" s="25">
        <v>-99</v>
      </c>
      <c r="AD447" s="25">
        <v>-99</v>
      </c>
      <c r="AE447" s="25">
        <v>-99</v>
      </c>
      <c r="AF447" s="25">
        <v>-99</v>
      </c>
      <c r="AG447" s="25">
        <v>-99</v>
      </c>
    </row>
    <row r="448" spans="1:33" x14ac:dyDescent="0.2">
      <c r="A448" s="25">
        <v>447</v>
      </c>
      <c r="B448">
        <v>44.065164850000002</v>
      </c>
      <c r="C448">
        <v>-89.796603730000001</v>
      </c>
      <c r="D448" s="25">
        <v>-99</v>
      </c>
      <c r="E448" s="25">
        <v>-99</v>
      </c>
      <c r="F448" s="25">
        <v>-99</v>
      </c>
      <c r="G448" s="25">
        <v>-99</v>
      </c>
      <c r="H448" s="25">
        <v>-99</v>
      </c>
      <c r="I448" s="25">
        <v>-99</v>
      </c>
      <c r="J448" s="25">
        <v>-99</v>
      </c>
      <c r="K448" s="25">
        <v>-99</v>
      </c>
      <c r="L448" s="25">
        <v>-99</v>
      </c>
      <c r="M448" s="25">
        <v>-99</v>
      </c>
      <c r="N448" s="25">
        <v>-99</v>
      </c>
      <c r="O448" s="25">
        <v>-99</v>
      </c>
      <c r="P448" s="25">
        <v>-99</v>
      </c>
      <c r="Q448" s="25">
        <v>-99</v>
      </c>
      <c r="R448" s="25">
        <v>-99</v>
      </c>
      <c r="S448" s="25">
        <v>-99</v>
      </c>
      <c r="T448" s="25">
        <v>-99</v>
      </c>
      <c r="U448" s="25">
        <v>-99</v>
      </c>
      <c r="V448" s="25">
        <v>-99</v>
      </c>
      <c r="W448" s="25">
        <v>-99</v>
      </c>
      <c r="X448" s="25">
        <v>-99</v>
      </c>
      <c r="Y448" s="25">
        <v>-99</v>
      </c>
      <c r="Z448" s="25">
        <v>-99</v>
      </c>
      <c r="AA448" s="25">
        <v>-99</v>
      </c>
      <c r="AB448" s="25">
        <v>-99</v>
      </c>
      <c r="AC448" s="25">
        <v>-99</v>
      </c>
      <c r="AD448" s="25">
        <v>-99</v>
      </c>
      <c r="AE448" s="25">
        <v>-99</v>
      </c>
      <c r="AF448" s="25">
        <v>-99</v>
      </c>
      <c r="AG448" s="25">
        <v>-99</v>
      </c>
    </row>
    <row r="449" spans="1:33" x14ac:dyDescent="0.2">
      <c r="A449" s="25">
        <v>448</v>
      </c>
      <c r="B449">
        <v>44.064768700000002</v>
      </c>
      <c r="C449">
        <v>-89.79660509</v>
      </c>
      <c r="D449" s="25">
        <v>-99</v>
      </c>
      <c r="E449" s="25">
        <v>-99</v>
      </c>
      <c r="F449" s="25">
        <v>-99</v>
      </c>
      <c r="G449" s="25">
        <v>-99</v>
      </c>
      <c r="H449" s="25">
        <v>-99</v>
      </c>
      <c r="I449" s="25">
        <v>-99</v>
      </c>
      <c r="J449" s="25">
        <v>-99</v>
      </c>
      <c r="K449" s="25">
        <v>-99</v>
      </c>
      <c r="L449" s="25">
        <v>-99</v>
      </c>
      <c r="M449" s="25">
        <v>-99</v>
      </c>
      <c r="N449" s="25">
        <v>-99</v>
      </c>
      <c r="O449" s="25">
        <v>-99</v>
      </c>
      <c r="P449" s="25">
        <v>-99</v>
      </c>
      <c r="Q449" s="25">
        <v>-99</v>
      </c>
      <c r="R449" s="25">
        <v>-99</v>
      </c>
      <c r="S449" s="25">
        <v>-99</v>
      </c>
      <c r="T449" s="25">
        <v>-99</v>
      </c>
      <c r="U449" s="25">
        <v>-99</v>
      </c>
      <c r="V449" s="25">
        <v>-99</v>
      </c>
      <c r="W449" s="25">
        <v>-99</v>
      </c>
      <c r="X449" s="25">
        <v>-99</v>
      </c>
      <c r="Y449" s="25">
        <v>-99</v>
      </c>
      <c r="Z449" s="25">
        <v>-99</v>
      </c>
      <c r="AA449" s="25">
        <v>-99</v>
      </c>
      <c r="AB449" s="25">
        <v>-99</v>
      </c>
      <c r="AC449" s="25">
        <v>-99</v>
      </c>
      <c r="AD449" s="25">
        <v>-99</v>
      </c>
      <c r="AE449" s="25">
        <v>-99</v>
      </c>
      <c r="AF449" s="25">
        <v>-99</v>
      </c>
      <c r="AG449" s="25">
        <v>-99</v>
      </c>
    </row>
    <row r="450" spans="1:33" x14ac:dyDescent="0.2">
      <c r="A450" s="25">
        <v>449</v>
      </c>
      <c r="B450">
        <v>44.063580260000002</v>
      </c>
      <c r="C450">
        <v>-89.796609160000003</v>
      </c>
      <c r="D450" s="25">
        <v>-99</v>
      </c>
      <c r="E450" s="25">
        <v>-99</v>
      </c>
      <c r="F450" s="25">
        <v>-99</v>
      </c>
      <c r="G450" s="25">
        <v>-99</v>
      </c>
      <c r="H450" s="25">
        <v>-99</v>
      </c>
      <c r="I450" s="25">
        <v>-99</v>
      </c>
      <c r="J450" s="25">
        <v>-99</v>
      </c>
      <c r="K450" s="25">
        <v>-99</v>
      </c>
      <c r="L450" s="25">
        <v>-99</v>
      </c>
      <c r="M450" s="25">
        <v>-99</v>
      </c>
      <c r="N450" s="25">
        <v>-99</v>
      </c>
      <c r="O450" s="25">
        <v>-99</v>
      </c>
      <c r="P450" s="25">
        <v>-99</v>
      </c>
      <c r="Q450" s="25">
        <v>-99</v>
      </c>
      <c r="R450" s="25">
        <v>-99</v>
      </c>
      <c r="S450" s="25">
        <v>-99</v>
      </c>
      <c r="T450" s="25">
        <v>-99</v>
      </c>
      <c r="U450" s="25">
        <v>-99</v>
      </c>
      <c r="V450" s="25">
        <v>-99</v>
      </c>
      <c r="W450" s="25">
        <v>-99</v>
      </c>
      <c r="X450" s="25">
        <v>-99</v>
      </c>
      <c r="Y450" s="25">
        <v>-99</v>
      </c>
      <c r="Z450" s="25">
        <v>-99</v>
      </c>
      <c r="AA450" s="25">
        <v>-99</v>
      </c>
      <c r="AB450" s="25">
        <v>-99</v>
      </c>
      <c r="AC450" s="25">
        <v>-99</v>
      </c>
      <c r="AD450" s="25">
        <v>-99</v>
      </c>
      <c r="AE450" s="25">
        <v>-99</v>
      </c>
      <c r="AF450" s="25">
        <v>-99</v>
      </c>
      <c r="AG450" s="25">
        <v>-99</v>
      </c>
    </row>
    <row r="451" spans="1:33" x14ac:dyDescent="0.2">
      <c r="A451" s="25">
        <v>450</v>
      </c>
      <c r="B451">
        <v>44.063184110000002</v>
      </c>
      <c r="C451">
        <v>-89.796610520000002</v>
      </c>
      <c r="D451" s="25">
        <v>-99</v>
      </c>
      <c r="E451" s="25">
        <v>-99</v>
      </c>
      <c r="F451" s="25">
        <v>-99</v>
      </c>
      <c r="G451" s="25">
        <v>-99</v>
      </c>
      <c r="H451" s="25">
        <v>-99</v>
      </c>
      <c r="I451" s="25">
        <v>-99</v>
      </c>
      <c r="J451" s="25">
        <v>-99</v>
      </c>
      <c r="K451" s="25">
        <v>-99</v>
      </c>
      <c r="L451" s="25">
        <v>-99</v>
      </c>
      <c r="M451" s="25">
        <v>-99</v>
      </c>
      <c r="N451" s="25">
        <v>-99</v>
      </c>
      <c r="O451" s="25">
        <v>-99</v>
      </c>
      <c r="P451" s="25">
        <v>-99</v>
      </c>
      <c r="Q451" s="25">
        <v>-99</v>
      </c>
      <c r="R451" s="25">
        <v>-99</v>
      </c>
      <c r="S451" s="25">
        <v>-99</v>
      </c>
      <c r="T451" s="25">
        <v>-99</v>
      </c>
      <c r="U451" s="25">
        <v>-99</v>
      </c>
      <c r="V451" s="25">
        <v>-99</v>
      </c>
      <c r="W451" s="25">
        <v>-99</v>
      </c>
      <c r="X451" s="25">
        <v>-99</v>
      </c>
      <c r="Y451" s="25">
        <v>-99</v>
      </c>
      <c r="Z451" s="25">
        <v>-99</v>
      </c>
      <c r="AA451" s="25">
        <v>-99</v>
      </c>
      <c r="AB451" s="25">
        <v>-99</v>
      </c>
      <c r="AC451" s="25">
        <v>-99</v>
      </c>
      <c r="AD451" s="25">
        <v>-99</v>
      </c>
      <c r="AE451" s="25">
        <v>-99</v>
      </c>
      <c r="AF451" s="25">
        <v>-99</v>
      </c>
      <c r="AG451" s="25">
        <v>-99</v>
      </c>
    </row>
    <row r="452" spans="1:33" x14ac:dyDescent="0.2">
      <c r="A452" s="25">
        <v>451</v>
      </c>
      <c r="B452">
        <v>44.062787960000001</v>
      </c>
      <c r="C452">
        <v>-89.796611870000007</v>
      </c>
      <c r="D452" s="25">
        <v>-99</v>
      </c>
      <c r="E452" s="25">
        <v>-99</v>
      </c>
      <c r="F452" s="25">
        <v>-99</v>
      </c>
      <c r="G452" s="25">
        <v>-99</v>
      </c>
      <c r="H452" s="25">
        <v>-99</v>
      </c>
      <c r="I452" s="25">
        <v>-99</v>
      </c>
      <c r="J452" s="25">
        <v>-99</v>
      </c>
      <c r="K452" s="25">
        <v>-99</v>
      </c>
      <c r="L452" s="25">
        <v>-99</v>
      </c>
      <c r="M452" s="25">
        <v>-99</v>
      </c>
      <c r="N452" s="25">
        <v>-99</v>
      </c>
      <c r="O452" s="25">
        <v>-99</v>
      </c>
      <c r="P452" s="25">
        <v>-99</v>
      </c>
      <c r="Q452" s="25">
        <v>-99</v>
      </c>
      <c r="R452" s="25">
        <v>-99</v>
      </c>
      <c r="S452" s="25">
        <v>-99</v>
      </c>
      <c r="T452" s="25">
        <v>-99</v>
      </c>
      <c r="U452" s="25">
        <v>-99</v>
      </c>
      <c r="V452" s="25">
        <v>-99</v>
      </c>
      <c r="W452" s="25">
        <v>-99</v>
      </c>
      <c r="X452" s="25">
        <v>-99</v>
      </c>
      <c r="Y452" s="25">
        <v>-99</v>
      </c>
      <c r="Z452" s="25">
        <v>-99</v>
      </c>
      <c r="AA452" s="25">
        <v>-99</v>
      </c>
      <c r="AB452" s="25">
        <v>-99</v>
      </c>
      <c r="AC452" s="25">
        <v>-99</v>
      </c>
      <c r="AD452" s="25">
        <v>-99</v>
      </c>
      <c r="AE452" s="25">
        <v>-99</v>
      </c>
      <c r="AF452" s="25">
        <v>-99</v>
      </c>
      <c r="AG452" s="25">
        <v>-99</v>
      </c>
    </row>
    <row r="453" spans="1:33" x14ac:dyDescent="0.2">
      <c r="A453" s="25">
        <v>452</v>
      </c>
      <c r="B453">
        <v>44.065163869999999</v>
      </c>
      <c r="C453">
        <v>-89.796054330000004</v>
      </c>
      <c r="D453" s="25">
        <v>-99</v>
      </c>
      <c r="E453" s="25">
        <v>-99</v>
      </c>
      <c r="F453" s="25">
        <v>-99</v>
      </c>
      <c r="G453" s="25">
        <v>-99</v>
      </c>
      <c r="H453" s="25">
        <v>-99</v>
      </c>
      <c r="I453" s="25">
        <v>-99</v>
      </c>
      <c r="J453" s="25">
        <v>-99</v>
      </c>
      <c r="K453" s="25">
        <v>-99</v>
      </c>
      <c r="L453" s="25">
        <v>-99</v>
      </c>
      <c r="M453" s="25">
        <v>-99</v>
      </c>
      <c r="N453" s="25">
        <v>-99</v>
      </c>
      <c r="O453" s="25">
        <v>-99</v>
      </c>
      <c r="P453" s="25">
        <v>-99</v>
      </c>
      <c r="Q453" s="25">
        <v>-99</v>
      </c>
      <c r="R453" s="25">
        <v>-99</v>
      </c>
      <c r="S453" s="25">
        <v>-99</v>
      </c>
      <c r="T453" s="25">
        <v>-99</v>
      </c>
      <c r="U453" s="25">
        <v>-99</v>
      </c>
      <c r="V453" s="25">
        <v>-99</v>
      </c>
      <c r="W453" s="25">
        <v>-99</v>
      </c>
      <c r="X453" s="25">
        <v>-99</v>
      </c>
      <c r="Y453" s="25">
        <v>-99</v>
      </c>
      <c r="Z453" s="25">
        <v>-99</v>
      </c>
      <c r="AA453" s="25">
        <v>-99</v>
      </c>
      <c r="AB453" s="25">
        <v>-99</v>
      </c>
      <c r="AC453" s="25">
        <v>-99</v>
      </c>
      <c r="AD453" s="25">
        <v>-99</v>
      </c>
      <c r="AE453" s="25">
        <v>-99</v>
      </c>
      <c r="AF453" s="25">
        <v>-99</v>
      </c>
      <c r="AG453" s="25">
        <v>-99</v>
      </c>
    </row>
    <row r="454" spans="1:33" x14ac:dyDescent="0.2">
      <c r="A454" s="25">
        <v>453</v>
      </c>
      <c r="B454">
        <v>44.063579279999999</v>
      </c>
      <c r="C454">
        <v>-89.796059769999999</v>
      </c>
      <c r="D454" s="25">
        <v>-99</v>
      </c>
      <c r="E454" s="25">
        <v>-99</v>
      </c>
      <c r="F454" s="25">
        <v>-99</v>
      </c>
      <c r="G454" s="25">
        <v>-99</v>
      </c>
      <c r="H454" s="25">
        <v>-99</v>
      </c>
      <c r="I454" s="25">
        <v>-99</v>
      </c>
      <c r="J454" s="25">
        <v>-99</v>
      </c>
      <c r="K454" s="25">
        <v>-99</v>
      </c>
      <c r="L454" s="25">
        <v>-99</v>
      </c>
      <c r="M454" s="25">
        <v>-99</v>
      </c>
      <c r="N454" s="25">
        <v>-99</v>
      </c>
      <c r="O454" s="25">
        <v>-99</v>
      </c>
      <c r="P454" s="25">
        <v>-99</v>
      </c>
      <c r="Q454" s="25">
        <v>-99</v>
      </c>
      <c r="R454" s="25">
        <v>-99</v>
      </c>
      <c r="S454" s="25">
        <v>-99</v>
      </c>
      <c r="T454" s="25">
        <v>-99</v>
      </c>
      <c r="U454" s="25">
        <v>-99</v>
      </c>
      <c r="V454" s="25">
        <v>-99</v>
      </c>
      <c r="W454" s="25">
        <v>-99</v>
      </c>
      <c r="X454" s="25">
        <v>-99</v>
      </c>
      <c r="Y454" s="25">
        <v>-99</v>
      </c>
      <c r="Z454" s="25">
        <v>-99</v>
      </c>
      <c r="AA454" s="25">
        <v>-99</v>
      </c>
      <c r="AB454" s="25">
        <v>-99</v>
      </c>
      <c r="AC454" s="25">
        <v>-99</v>
      </c>
      <c r="AD454" s="25">
        <v>-99</v>
      </c>
      <c r="AE454" s="25">
        <v>-99</v>
      </c>
      <c r="AF454" s="25">
        <v>-99</v>
      </c>
      <c r="AG454" s="25">
        <v>-99</v>
      </c>
    </row>
    <row r="455" spans="1:33" x14ac:dyDescent="0.2">
      <c r="A455" s="25">
        <v>454</v>
      </c>
      <c r="B455">
        <v>44.063183129999999</v>
      </c>
      <c r="C455">
        <v>-89.796061129999998</v>
      </c>
      <c r="D455" s="25">
        <v>-99</v>
      </c>
      <c r="E455" s="25">
        <v>-99</v>
      </c>
      <c r="F455" s="25">
        <v>-99</v>
      </c>
      <c r="G455" s="25">
        <v>-99</v>
      </c>
      <c r="H455" s="25">
        <v>-99</v>
      </c>
      <c r="I455" s="25">
        <v>-99</v>
      </c>
      <c r="J455" s="25">
        <v>-99</v>
      </c>
      <c r="K455" s="25">
        <v>-99</v>
      </c>
      <c r="L455" s="25">
        <v>-99</v>
      </c>
      <c r="M455" s="25">
        <v>-99</v>
      </c>
      <c r="N455" s="25">
        <v>-99</v>
      </c>
      <c r="O455" s="25">
        <v>-99</v>
      </c>
      <c r="P455" s="25">
        <v>-99</v>
      </c>
      <c r="Q455" s="25">
        <v>-99</v>
      </c>
      <c r="R455" s="25">
        <v>-99</v>
      </c>
      <c r="S455" s="25">
        <v>-99</v>
      </c>
      <c r="T455" s="25">
        <v>-99</v>
      </c>
      <c r="U455" s="25">
        <v>-99</v>
      </c>
      <c r="V455" s="25">
        <v>-99</v>
      </c>
      <c r="W455" s="25">
        <v>-99</v>
      </c>
      <c r="X455" s="25">
        <v>-99</v>
      </c>
      <c r="Y455" s="25">
        <v>-99</v>
      </c>
      <c r="Z455" s="25">
        <v>-99</v>
      </c>
      <c r="AA455" s="25">
        <v>-99</v>
      </c>
      <c r="AB455" s="25">
        <v>-99</v>
      </c>
      <c r="AC455" s="25">
        <v>-99</v>
      </c>
      <c r="AD455" s="25">
        <v>-99</v>
      </c>
      <c r="AE455" s="25">
        <v>-99</v>
      </c>
      <c r="AF455" s="25">
        <v>-99</v>
      </c>
      <c r="AG455" s="25">
        <v>-99</v>
      </c>
    </row>
    <row r="456" spans="1:33" x14ac:dyDescent="0.2">
      <c r="A456" s="25">
        <v>455</v>
      </c>
      <c r="B456">
        <v>44.063974440000003</v>
      </c>
      <c r="C456">
        <v>-89.795509019999997</v>
      </c>
      <c r="D456" s="25">
        <v>-99</v>
      </c>
      <c r="E456" s="25">
        <v>-99</v>
      </c>
      <c r="F456" s="25">
        <v>-99</v>
      </c>
      <c r="G456" s="25">
        <v>-99</v>
      </c>
      <c r="H456" s="25">
        <v>-99</v>
      </c>
      <c r="I456" s="25">
        <v>-99</v>
      </c>
      <c r="J456" s="25">
        <v>-99</v>
      </c>
      <c r="K456" s="25">
        <v>-99</v>
      </c>
      <c r="L456" s="25">
        <v>-99</v>
      </c>
      <c r="M456" s="25">
        <v>-99</v>
      </c>
      <c r="N456" s="25">
        <v>-99</v>
      </c>
      <c r="O456" s="25">
        <v>-99</v>
      </c>
      <c r="P456" s="25">
        <v>-99</v>
      </c>
      <c r="Q456" s="25">
        <v>-99</v>
      </c>
      <c r="R456" s="25">
        <v>-99</v>
      </c>
      <c r="S456" s="25">
        <v>-99</v>
      </c>
      <c r="T456" s="25">
        <v>-99</v>
      </c>
      <c r="U456" s="25">
        <v>-99</v>
      </c>
      <c r="V456" s="25">
        <v>-99</v>
      </c>
      <c r="W456" s="25">
        <v>-99</v>
      </c>
      <c r="X456" s="25">
        <v>-99</v>
      </c>
      <c r="Y456" s="25">
        <v>-99</v>
      </c>
      <c r="Z456" s="25">
        <v>-99</v>
      </c>
      <c r="AA456" s="25">
        <v>-99</v>
      </c>
      <c r="AB456" s="25">
        <v>-99</v>
      </c>
      <c r="AC456" s="25">
        <v>-99</v>
      </c>
      <c r="AD456" s="25">
        <v>-99</v>
      </c>
      <c r="AE456" s="25">
        <v>-99</v>
      </c>
      <c r="AF456" s="25">
        <v>-99</v>
      </c>
      <c r="AG456" s="25">
        <v>-99</v>
      </c>
    </row>
    <row r="457" spans="1:33" x14ac:dyDescent="0.2">
      <c r="A457" s="26">
        <v>455</v>
      </c>
      <c r="B457" s="26">
        <v>455</v>
      </c>
      <c r="C457" s="26">
        <v>455</v>
      </c>
      <c r="D457" s="26">
        <v>412</v>
      </c>
      <c r="E457" s="26">
        <v>130</v>
      </c>
      <c r="F457" s="26">
        <v>455</v>
      </c>
      <c r="G457" s="26">
        <v>455</v>
      </c>
      <c r="H457" s="26">
        <v>455</v>
      </c>
      <c r="I457" s="26">
        <v>217</v>
      </c>
      <c r="J457" s="26">
        <v>98</v>
      </c>
      <c r="K457" s="26">
        <v>10</v>
      </c>
      <c r="L457" s="26">
        <v>3</v>
      </c>
      <c r="M457" s="26">
        <v>1</v>
      </c>
      <c r="N457" s="26">
        <v>171</v>
      </c>
      <c r="O457" s="26">
        <v>1</v>
      </c>
      <c r="P457" s="26">
        <v>74</v>
      </c>
      <c r="Q457" s="26">
        <v>35</v>
      </c>
      <c r="R457" s="26">
        <v>23</v>
      </c>
      <c r="S457" s="26">
        <v>5</v>
      </c>
      <c r="T457" s="26">
        <v>20</v>
      </c>
      <c r="U457" s="26">
        <v>4</v>
      </c>
      <c r="V457" s="26">
        <v>13</v>
      </c>
      <c r="W457" s="26">
        <v>27</v>
      </c>
      <c r="X457" s="26">
        <v>46</v>
      </c>
      <c r="Y457" s="26">
        <v>3</v>
      </c>
      <c r="Z457" s="26">
        <v>1</v>
      </c>
      <c r="AA457" s="26">
        <v>11</v>
      </c>
      <c r="AB457" s="26">
        <v>22</v>
      </c>
      <c r="AC457" s="26">
        <v>2</v>
      </c>
      <c r="AD457" s="26">
        <v>217</v>
      </c>
      <c r="AE457" s="26">
        <v>14</v>
      </c>
      <c r="AF457" s="26">
        <v>106</v>
      </c>
      <c r="AG457" s="26">
        <v>1</v>
      </c>
    </row>
    <row r="459" spans="1:33" x14ac:dyDescent="0.2">
      <c r="B459" s="194" t="s">
        <v>583</v>
      </c>
    </row>
  </sheetData>
  <sheetProtection formatCells="0" sort="0"/>
  <protectedRanges>
    <protectedRange sqref="E338:E413" name="Range1"/>
    <protectedRange sqref="E304:E337" name="Range1_2"/>
    <protectedRange sqref="E2:E303" name="Range1_3"/>
    <protectedRange sqref="B2:C8" name="Range1_1_1"/>
  </protectedRanges>
  <sortState ref="A2:FO456">
    <sortCondition ref="A456"/>
  </sortState>
  <dataValidations count="5">
    <dataValidation type="whole" allowBlank="1" showInputMessage="1" showErrorMessage="1" errorTitle="Presence/Absence Data" error="Enter 1 if present" sqref="AH457:AH64784 O458:AG64784">
      <formula1>1</formula1>
      <formula2>1</formula2>
    </dataValidation>
    <dataValidation type="list" allowBlank="1" showInputMessage="1" showErrorMessage="1" sqref="L1:N1 I458:N64784 I1">
      <formula1>"V,v,1,2,3"</formula1>
    </dataValidation>
    <dataValidation type="list" allowBlank="1" showInputMessage="1" showErrorMessage="1" error="Please enter a rake fullness rating of 1, 2, 3 or V (visual).  If species not found, leave cell blank." sqref="AH2:AH456 J2:AG413">
      <formula1>"V,v,1,2,3"</formula1>
    </dataValidation>
    <dataValidation type="list" allowBlank="1" showInputMessage="1" showErrorMessage="1" error="Please enter M (muck), S (sand), or R (rock).  If sediment type unknown, leave cell blank." sqref="E2:E413">
      <formula1>"M,m,s,S,R,r"</formula1>
    </dataValidation>
    <dataValidation type="decimal" allowBlank="1" showInputMessage="1" showErrorMessage="1" error="Is your depth really more than 99 feet?" sqref="D458:D64784 D2:D413">
      <formula1>0.1</formula1>
      <formula2>99</formula2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B19" sqref="B19"/>
    </sheetView>
  </sheetViews>
  <sheetFormatPr defaultColWidth="4.7109375" defaultRowHeight="12.75" x14ac:dyDescent="0.2"/>
  <cols>
    <col min="1" max="1" width="42.5703125" customWidth="1"/>
    <col min="2" max="2" width="74.28515625" customWidth="1"/>
    <col min="3" max="3" width="6.85546875" bestFit="1" customWidth="1"/>
    <col min="4" max="4" width="3" bestFit="1" customWidth="1"/>
    <col min="5" max="5" width="5.7109375" bestFit="1" customWidth="1"/>
    <col min="6" max="6" width="78.140625" bestFit="1" customWidth="1"/>
    <col min="7" max="8" width="5.7109375" customWidth="1"/>
    <col min="9" max="9" width="8" customWidth="1"/>
    <col min="10" max="12" width="5.7109375" customWidth="1"/>
  </cols>
  <sheetData>
    <row r="1" spans="1:6" ht="26.25" x14ac:dyDescent="0.4">
      <c r="A1" s="7" t="s">
        <v>19</v>
      </c>
    </row>
    <row r="2" spans="1:6" x14ac:dyDescent="0.2">
      <c r="A2" s="30" t="s">
        <v>92</v>
      </c>
      <c r="B2" t="str">
        <f>IF('ENTRY '!I2="","",'ENTRY '!I2)</f>
        <v>Big Roche-A-Cri Lake</v>
      </c>
    </row>
    <row r="3" spans="1:6" x14ac:dyDescent="0.2">
      <c r="A3" s="30" t="s">
        <v>44</v>
      </c>
      <c r="B3" t="str">
        <f>IF('ENTRY '!I3="","",'ENTRY '!I3)</f>
        <v>Adams</v>
      </c>
    </row>
    <row r="4" spans="1:6" x14ac:dyDescent="0.2">
      <c r="A4" s="30" t="s">
        <v>93</v>
      </c>
      <c r="B4" s="33">
        <f>IF('ENTRY '!I4="","",'ENTRY '!I4)</f>
        <v>1374800</v>
      </c>
    </row>
    <row r="5" spans="1:6" x14ac:dyDescent="0.2">
      <c r="A5" s="31" t="s">
        <v>65</v>
      </c>
      <c r="B5" s="37">
        <f>IF('ENTRY '!I5="","",'ENTRY '!I5)</f>
        <v>43610</v>
      </c>
    </row>
    <row r="6" spans="1:6" x14ac:dyDescent="0.2">
      <c r="A6" s="31" t="s">
        <v>91</v>
      </c>
      <c r="B6" s="33" t="str">
        <f>IF('ENTRY '!I6="","",'ENTRY '!I6)</f>
        <v>Matthew Berg</v>
      </c>
    </row>
    <row r="7" spans="1:6" x14ac:dyDescent="0.2">
      <c r="A7" s="31"/>
    </row>
    <row r="8" spans="1:6" x14ac:dyDescent="0.2">
      <c r="A8" s="31"/>
      <c r="B8" s="33"/>
    </row>
    <row r="9" spans="1:6" x14ac:dyDescent="0.2">
      <c r="A9" s="31"/>
      <c r="B9" s="33"/>
    </row>
    <row r="10" spans="1:6" x14ac:dyDescent="0.2">
      <c r="A10" s="38" t="s">
        <v>83</v>
      </c>
      <c r="B10" s="38" t="s">
        <v>88</v>
      </c>
      <c r="C10" s="196"/>
      <c r="D10" s="196"/>
      <c r="E10" s="196"/>
      <c r="F10" s="196"/>
    </row>
    <row r="11" spans="1:6" x14ac:dyDescent="0.2">
      <c r="A11" s="32">
        <v>137</v>
      </c>
      <c r="B11" s="198" t="s">
        <v>616</v>
      </c>
      <c r="C11" s="195"/>
      <c r="E11" s="195"/>
    </row>
    <row r="12" spans="1:6" x14ac:dyDescent="0.2">
      <c r="A12" s="32">
        <v>208</v>
      </c>
      <c r="B12" s="198" t="s">
        <v>615</v>
      </c>
      <c r="C12" s="195"/>
      <c r="E12" s="195"/>
    </row>
    <row r="13" spans="1:6" x14ac:dyDescent="0.2">
      <c r="A13" s="32">
        <v>378</v>
      </c>
      <c r="B13" s="198" t="s">
        <v>614</v>
      </c>
      <c r="C13" s="195"/>
      <c r="E13" s="195"/>
    </row>
    <row r="14" spans="1:6" x14ac:dyDescent="0.2">
      <c r="A14" s="32"/>
      <c r="B14" s="32"/>
      <c r="C14" s="195"/>
      <c r="E14" s="195"/>
    </row>
    <row r="15" spans="1:6" x14ac:dyDescent="0.2">
      <c r="C15" s="195"/>
      <c r="E15" s="195"/>
    </row>
    <row r="16" spans="1:6" x14ac:dyDescent="0.2">
      <c r="B16" s="38" t="s">
        <v>94</v>
      </c>
      <c r="C16" s="195"/>
      <c r="E16" s="195"/>
    </row>
    <row r="17" spans="2:6" x14ac:dyDescent="0.2">
      <c r="C17" s="195"/>
      <c r="E17" s="195"/>
      <c r="F17" s="195"/>
    </row>
    <row r="18" spans="2:6" ht="63.75" x14ac:dyDescent="0.2">
      <c r="B18" s="199" t="s">
        <v>620</v>
      </c>
      <c r="C18" s="195"/>
      <c r="E18" s="195"/>
    </row>
    <row r="19" spans="2:6" x14ac:dyDescent="0.2">
      <c r="C19" s="195"/>
      <c r="E19" s="195"/>
    </row>
    <row r="20" spans="2:6" ht="38.25" x14ac:dyDescent="0.2">
      <c r="B20" s="199" t="s">
        <v>617</v>
      </c>
      <c r="C20" s="195"/>
      <c r="E20" s="195"/>
      <c r="F20" s="195"/>
    </row>
    <row r="21" spans="2:6" x14ac:dyDescent="0.2">
      <c r="C21" s="195"/>
      <c r="E21" s="195"/>
    </row>
    <row r="22" spans="2:6" ht="25.5" x14ac:dyDescent="0.2">
      <c r="B22" s="199" t="s">
        <v>618</v>
      </c>
      <c r="C22" s="195"/>
      <c r="E22" s="195"/>
    </row>
    <row r="23" spans="2:6" x14ac:dyDescent="0.2">
      <c r="C23" s="195"/>
      <c r="E23" s="195"/>
    </row>
    <row r="24" spans="2:6" ht="25.5" x14ac:dyDescent="0.2">
      <c r="B24" s="199" t="s">
        <v>619</v>
      </c>
      <c r="C24" s="195"/>
      <c r="E24" s="195"/>
    </row>
    <row r="25" spans="2:6" x14ac:dyDescent="0.2">
      <c r="C25" s="195"/>
      <c r="E25" s="195"/>
    </row>
    <row r="26" spans="2:6" x14ac:dyDescent="0.2">
      <c r="C26" s="195"/>
      <c r="E26" s="195"/>
      <c r="F26" s="195"/>
    </row>
    <row r="27" spans="2:6" x14ac:dyDescent="0.2">
      <c r="C27" s="195"/>
      <c r="E27" s="195"/>
    </row>
    <row r="28" spans="2:6" x14ac:dyDescent="0.2">
      <c r="C28" s="195"/>
      <c r="E28" s="195"/>
    </row>
    <row r="29" spans="2:6" x14ac:dyDescent="0.2">
      <c r="C29" s="195"/>
      <c r="E29" s="195"/>
    </row>
    <row r="30" spans="2:6" x14ac:dyDescent="0.2">
      <c r="C30" s="195"/>
      <c r="E30" s="195"/>
      <c r="F30" s="195"/>
    </row>
    <row r="31" spans="2:6" x14ac:dyDescent="0.2">
      <c r="C31" s="195"/>
      <c r="E31" s="195"/>
    </row>
    <row r="32" spans="2:6" x14ac:dyDescent="0.2">
      <c r="C32" s="195"/>
      <c r="E32" s="195"/>
    </row>
    <row r="33" spans="3:6" x14ac:dyDescent="0.2">
      <c r="C33" s="195"/>
      <c r="E33" s="195"/>
      <c r="F33" s="195"/>
    </row>
    <row r="34" spans="3:6" x14ac:dyDescent="0.2">
      <c r="C34" s="195"/>
      <c r="E34" s="195"/>
      <c r="F34" s="195"/>
    </row>
    <row r="35" spans="3:6" x14ac:dyDescent="0.2">
      <c r="C35" s="195"/>
      <c r="E35" s="195"/>
    </row>
    <row r="36" spans="3:6" x14ac:dyDescent="0.2">
      <c r="C36" s="195"/>
      <c r="E36" s="195"/>
    </row>
    <row r="37" spans="3:6" x14ac:dyDescent="0.2">
      <c r="C37" s="195"/>
      <c r="E37" s="195"/>
    </row>
    <row r="38" spans="3:6" x14ac:dyDescent="0.2">
      <c r="C38" s="195"/>
      <c r="E38" s="195"/>
    </row>
    <row r="39" spans="3:6" x14ac:dyDescent="0.2">
      <c r="C39" s="195"/>
      <c r="E39" s="195"/>
    </row>
  </sheetData>
  <sortState ref="C11:F39">
    <sortCondition ref="C39"/>
  </sortState>
  <phoneticPr fontId="17" type="noConversion"/>
  <printOptions headings="1" gridLines="1"/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workbookViewId="0"/>
  </sheetViews>
  <sheetFormatPr defaultColWidth="8.85546875" defaultRowHeight="12.75" x14ac:dyDescent="0.2"/>
  <cols>
    <col min="1" max="1" width="11.28515625" style="2" customWidth="1"/>
    <col min="2" max="2" width="8" style="2" customWidth="1"/>
    <col min="3" max="3" width="26.28515625" style="2" customWidth="1"/>
    <col min="4" max="11" width="8.85546875" style="2"/>
    <col min="12" max="12" width="10.5703125" style="2" customWidth="1"/>
    <col min="13" max="16384" width="8.85546875" style="2"/>
  </cols>
  <sheetData>
    <row r="1" spans="1:5" ht="23.25" x14ac:dyDescent="0.35">
      <c r="A1" s="8" t="s">
        <v>20</v>
      </c>
      <c r="C1" s="2" t="s">
        <v>382</v>
      </c>
    </row>
    <row r="3" spans="1:5" x14ac:dyDescent="0.2">
      <c r="A3" s="20" t="s">
        <v>15</v>
      </c>
    </row>
    <row r="4" spans="1:5" x14ac:dyDescent="0.2">
      <c r="B4" s="2" t="s">
        <v>326</v>
      </c>
    </row>
    <row r="5" spans="1:5" x14ac:dyDescent="0.2">
      <c r="B5" s="2" t="s">
        <v>54</v>
      </c>
    </row>
    <row r="6" spans="1:5" x14ac:dyDescent="0.2">
      <c r="C6" s="2" t="s">
        <v>36</v>
      </c>
      <c r="D6" s="2" t="s">
        <v>85</v>
      </c>
    </row>
    <row r="7" spans="1:5" x14ac:dyDescent="0.2">
      <c r="D7" s="2" t="s">
        <v>113</v>
      </c>
    </row>
    <row r="8" spans="1:5" x14ac:dyDescent="0.2">
      <c r="C8" s="19" t="s">
        <v>51</v>
      </c>
      <c r="D8" s="2" t="s">
        <v>103</v>
      </c>
    </row>
    <row r="9" spans="1:5" x14ac:dyDescent="0.2">
      <c r="C9" s="19" t="s">
        <v>52</v>
      </c>
      <c r="D9" s="2" t="s">
        <v>53</v>
      </c>
    </row>
    <row r="10" spans="1:5" x14ac:dyDescent="0.2">
      <c r="C10" s="19" t="s">
        <v>87</v>
      </c>
      <c r="D10" s="2" t="s">
        <v>322</v>
      </c>
    </row>
    <row r="11" spans="1:5" x14ac:dyDescent="0.2">
      <c r="C11" s="19" t="s">
        <v>75</v>
      </c>
      <c r="D11" s="2" t="s">
        <v>323</v>
      </c>
    </row>
    <row r="12" spans="1:5" x14ac:dyDescent="0.2">
      <c r="C12" s="19" t="s">
        <v>102</v>
      </c>
      <c r="D12" s="2" t="s">
        <v>106</v>
      </c>
    </row>
    <row r="13" spans="1:5" x14ac:dyDescent="0.2">
      <c r="C13" s="19"/>
      <c r="E13" s="2" t="s">
        <v>70</v>
      </c>
    </row>
    <row r="14" spans="1:5" x14ac:dyDescent="0.2">
      <c r="C14" s="19"/>
      <c r="E14" s="2" t="s">
        <v>71</v>
      </c>
    </row>
    <row r="15" spans="1:5" x14ac:dyDescent="0.2">
      <c r="C15" s="19"/>
      <c r="E15" s="2" t="s">
        <v>72</v>
      </c>
    </row>
    <row r="16" spans="1:5" x14ac:dyDescent="0.2">
      <c r="C16" s="19"/>
      <c r="E16" s="2" t="s">
        <v>74</v>
      </c>
    </row>
    <row r="17" spans="3:5" x14ac:dyDescent="0.2">
      <c r="C17" s="19"/>
      <c r="E17" s="91" t="s">
        <v>383</v>
      </c>
    </row>
    <row r="18" spans="3:5" x14ac:dyDescent="0.2">
      <c r="C18" s="19" t="s">
        <v>68</v>
      </c>
      <c r="D18" s="2" t="s">
        <v>389</v>
      </c>
    </row>
    <row r="19" spans="3:5" x14ac:dyDescent="0.2">
      <c r="C19" s="19"/>
      <c r="D19" s="2" t="s">
        <v>104</v>
      </c>
    </row>
    <row r="20" spans="3:5" x14ac:dyDescent="0.2">
      <c r="C20" s="19"/>
      <c r="D20" s="2" t="s">
        <v>73</v>
      </c>
    </row>
    <row r="21" spans="3:5" x14ac:dyDescent="0.2">
      <c r="C21" s="19" t="s">
        <v>69</v>
      </c>
      <c r="D21" s="2" t="s">
        <v>105</v>
      </c>
    </row>
    <row r="22" spans="3:5" x14ac:dyDescent="0.2">
      <c r="C22" s="19"/>
      <c r="D22" s="2" t="s">
        <v>384</v>
      </c>
    </row>
    <row r="23" spans="3:5" x14ac:dyDescent="0.2">
      <c r="C23" s="19"/>
      <c r="E23" s="2" t="s">
        <v>70</v>
      </c>
    </row>
    <row r="24" spans="3:5" x14ac:dyDescent="0.2">
      <c r="C24" s="19"/>
      <c r="E24" s="2" t="s">
        <v>71</v>
      </c>
    </row>
    <row r="25" spans="3:5" x14ac:dyDescent="0.2">
      <c r="C25" s="19"/>
      <c r="E25" s="2" t="s">
        <v>72</v>
      </c>
    </row>
    <row r="26" spans="3:5" x14ac:dyDescent="0.2">
      <c r="C26" s="19"/>
      <c r="E26" s="2" t="s">
        <v>74</v>
      </c>
    </row>
    <row r="27" spans="3:5" x14ac:dyDescent="0.2">
      <c r="C27" s="19"/>
      <c r="D27" s="2" t="s">
        <v>385</v>
      </c>
    </row>
    <row r="28" spans="3:5" x14ac:dyDescent="0.2">
      <c r="C28" s="19"/>
      <c r="D28" s="2" t="s">
        <v>386</v>
      </c>
    </row>
    <row r="29" spans="3:5" x14ac:dyDescent="0.2">
      <c r="C29" s="19"/>
      <c r="D29" s="2" t="s">
        <v>86</v>
      </c>
    </row>
    <row r="30" spans="3:5" x14ac:dyDescent="0.2">
      <c r="C30" s="19"/>
      <c r="E30" s="2" t="s">
        <v>107</v>
      </c>
    </row>
    <row r="31" spans="3:5" x14ac:dyDescent="0.2">
      <c r="C31" s="19"/>
    </row>
    <row r="32" spans="3:5" x14ac:dyDescent="0.2">
      <c r="D32" s="1" t="s">
        <v>387</v>
      </c>
    </row>
    <row r="33" spans="2:4" x14ac:dyDescent="0.2">
      <c r="D33" s="1"/>
    </row>
    <row r="34" spans="2:4" x14ac:dyDescent="0.2">
      <c r="B34" s="2" t="s">
        <v>30</v>
      </c>
    </row>
    <row r="35" spans="2:4" x14ac:dyDescent="0.2">
      <c r="C35" s="2" t="s">
        <v>390</v>
      </c>
    </row>
    <row r="36" spans="2:4" x14ac:dyDescent="0.2">
      <c r="C36" s="2" t="s">
        <v>388</v>
      </c>
    </row>
    <row r="37" spans="2:4" x14ac:dyDescent="0.2">
      <c r="C37" s="2" t="s">
        <v>67</v>
      </c>
    </row>
    <row r="38" spans="2:4" x14ac:dyDescent="0.2">
      <c r="B38" s="2" t="s">
        <v>391</v>
      </c>
    </row>
    <row r="39" spans="2:4" x14ac:dyDescent="0.2">
      <c r="C39" s="2" t="s">
        <v>324</v>
      </c>
    </row>
    <row r="40" spans="2:4" x14ac:dyDescent="0.2">
      <c r="C40" s="2" t="s">
        <v>392</v>
      </c>
    </row>
    <row r="41" spans="2:4" x14ac:dyDescent="0.2">
      <c r="C41" s="2" t="s">
        <v>393</v>
      </c>
    </row>
    <row r="42" spans="2:4" x14ac:dyDescent="0.2">
      <c r="C42" s="2" t="s">
        <v>325</v>
      </c>
    </row>
    <row r="43" spans="2:4" x14ac:dyDescent="0.2">
      <c r="C43" s="2" t="s">
        <v>108</v>
      </c>
    </row>
    <row r="44" spans="2:4" x14ac:dyDescent="0.2">
      <c r="B44" s="2" t="s">
        <v>45</v>
      </c>
    </row>
    <row r="45" spans="2:4" x14ac:dyDescent="0.2">
      <c r="B45" s="2" t="s">
        <v>394</v>
      </c>
    </row>
    <row r="46" spans="2:4" x14ac:dyDescent="0.2">
      <c r="C46" s="2" t="s">
        <v>395</v>
      </c>
    </row>
    <row r="47" spans="2:4" x14ac:dyDescent="0.2">
      <c r="B47" s="2" t="s">
        <v>327</v>
      </c>
    </row>
    <row r="50" spans="1:3" x14ac:dyDescent="0.2">
      <c r="A50" s="20" t="s">
        <v>13</v>
      </c>
    </row>
    <row r="51" spans="1:3" x14ac:dyDescent="0.2">
      <c r="B51" s="2" t="s">
        <v>47</v>
      </c>
    </row>
    <row r="52" spans="1:3" x14ac:dyDescent="0.2">
      <c r="B52" s="2" t="s">
        <v>37</v>
      </c>
    </row>
    <row r="53" spans="1:3" x14ac:dyDescent="0.2">
      <c r="B53" s="2" t="s">
        <v>48</v>
      </c>
    </row>
    <row r="54" spans="1:3" x14ac:dyDescent="0.2">
      <c r="A54" s="20" t="s">
        <v>12</v>
      </c>
    </row>
    <row r="55" spans="1:3" x14ac:dyDescent="0.2">
      <c r="B55" s="18" t="s">
        <v>404</v>
      </c>
    </row>
    <row r="56" spans="1:3" x14ac:dyDescent="0.2">
      <c r="B56" s="1" t="s">
        <v>35</v>
      </c>
    </row>
    <row r="57" spans="1:3" x14ac:dyDescent="0.2">
      <c r="B57" s="1" t="s">
        <v>32</v>
      </c>
    </row>
    <row r="58" spans="1:3" x14ac:dyDescent="0.2">
      <c r="B58" s="11"/>
      <c r="C58" s="2" t="s">
        <v>26</v>
      </c>
    </row>
    <row r="59" spans="1:3" x14ac:dyDescent="0.2">
      <c r="B59" s="11"/>
      <c r="C59" s="2" t="s">
        <v>38</v>
      </c>
    </row>
    <row r="60" spans="1:3" x14ac:dyDescent="0.2">
      <c r="B60" s="17" t="s">
        <v>33</v>
      </c>
    </row>
    <row r="61" spans="1:3" x14ac:dyDescent="0.2">
      <c r="B61" s="5"/>
      <c r="C61" s="2" t="s">
        <v>27</v>
      </c>
    </row>
    <row r="62" spans="1:3" x14ac:dyDescent="0.2">
      <c r="B62" s="17" t="s">
        <v>34</v>
      </c>
    </row>
    <row r="63" spans="1:3" x14ac:dyDescent="0.2">
      <c r="B63" s="13"/>
      <c r="C63" s="2" t="s">
        <v>28</v>
      </c>
    </row>
    <row r="64" spans="1:3" x14ac:dyDescent="0.2">
      <c r="B64" s="1" t="s">
        <v>398</v>
      </c>
      <c r="C64" s="12"/>
    </row>
    <row r="65" spans="1:3" x14ac:dyDescent="0.2">
      <c r="C65" s="2" t="s">
        <v>41</v>
      </c>
    </row>
    <row r="66" spans="1:3" x14ac:dyDescent="0.2">
      <c r="C66" s="2" t="s">
        <v>50</v>
      </c>
    </row>
    <row r="67" spans="1:3" x14ac:dyDescent="0.2">
      <c r="B67" s="1" t="s">
        <v>397</v>
      </c>
      <c r="C67" s="12"/>
    </row>
    <row r="68" spans="1:3" x14ac:dyDescent="0.2">
      <c r="B68" s="1" t="s">
        <v>76</v>
      </c>
      <c r="C68" s="12"/>
    </row>
    <row r="69" spans="1:3" x14ac:dyDescent="0.2">
      <c r="B69" s="1" t="s">
        <v>49</v>
      </c>
      <c r="C69" s="12"/>
    </row>
    <row r="70" spans="1:3" x14ac:dyDescent="0.2">
      <c r="B70" s="1" t="s">
        <v>59</v>
      </c>
      <c r="C70" s="12"/>
    </row>
    <row r="71" spans="1:3" x14ac:dyDescent="0.2">
      <c r="B71" s="1" t="s">
        <v>81</v>
      </c>
      <c r="C71" s="12"/>
    </row>
    <row r="72" spans="1:3" x14ac:dyDescent="0.2">
      <c r="B72" s="1" t="s">
        <v>55</v>
      </c>
      <c r="C72" s="12"/>
    </row>
    <row r="73" spans="1:3" x14ac:dyDescent="0.2">
      <c r="B73" s="1" t="s">
        <v>82</v>
      </c>
      <c r="C73" s="12"/>
    </row>
    <row r="74" spans="1:3" x14ac:dyDescent="0.2">
      <c r="B74" s="17" t="s">
        <v>77</v>
      </c>
    </row>
    <row r="75" spans="1:3" x14ac:dyDescent="0.2">
      <c r="B75" s="1" t="s">
        <v>399</v>
      </c>
    </row>
    <row r="76" spans="1:3" x14ac:dyDescent="0.2">
      <c r="B76" s="17"/>
    </row>
    <row r="77" spans="1:3" x14ac:dyDescent="0.2">
      <c r="A77" s="20" t="s">
        <v>29</v>
      </c>
    </row>
    <row r="78" spans="1:3" x14ac:dyDescent="0.2">
      <c r="A78" s="20"/>
      <c r="B78" s="2" t="s">
        <v>109</v>
      </c>
    </row>
    <row r="79" spans="1:3" x14ac:dyDescent="0.2">
      <c r="B79" s="2" t="s">
        <v>110</v>
      </c>
    </row>
    <row r="80" spans="1:3" x14ac:dyDescent="0.2">
      <c r="C80" s="2" t="s">
        <v>39</v>
      </c>
    </row>
    <row r="81" spans="1:10" x14ac:dyDescent="0.2">
      <c r="B81" s="2" t="s">
        <v>111</v>
      </c>
    </row>
    <row r="82" spans="1:10" x14ac:dyDescent="0.2">
      <c r="C82" s="2" t="s">
        <v>40</v>
      </c>
    </row>
    <row r="83" spans="1:10" x14ac:dyDescent="0.2">
      <c r="B83" s="3" t="s">
        <v>112</v>
      </c>
    </row>
    <row r="84" spans="1:10" x14ac:dyDescent="0.2">
      <c r="A84" s="4"/>
      <c r="B84" s="2" t="s">
        <v>400</v>
      </c>
    </row>
    <row r="85" spans="1:10" x14ac:dyDescent="0.2">
      <c r="B85" s="2" t="s">
        <v>396</v>
      </c>
      <c r="D85" s="4"/>
    </row>
    <row r="86" spans="1:10" x14ac:dyDescent="0.2">
      <c r="B86" s="2" t="s">
        <v>78</v>
      </c>
    </row>
    <row r="87" spans="1:10" x14ac:dyDescent="0.2">
      <c r="C87" s="2" t="s">
        <v>79</v>
      </c>
    </row>
    <row r="88" spans="1:10" x14ac:dyDescent="0.2">
      <c r="D88" s="6"/>
      <c r="E88" s="6"/>
    </row>
    <row r="89" spans="1:10" x14ac:dyDescent="0.2">
      <c r="F89" s="6"/>
      <c r="G89" s="6"/>
      <c r="H89" s="6"/>
      <c r="I89" s="6"/>
      <c r="J89" s="6"/>
    </row>
    <row r="90" spans="1:10" x14ac:dyDescent="0.2">
      <c r="F90" s="6"/>
      <c r="G90" s="6"/>
      <c r="H90" s="6"/>
      <c r="I90" s="6"/>
      <c r="J90" s="6"/>
    </row>
    <row r="91" spans="1:10" x14ac:dyDescent="0.2">
      <c r="F91" s="6"/>
      <c r="G91" s="6"/>
      <c r="H91" s="6"/>
      <c r="I91" s="6"/>
      <c r="J91" s="6"/>
    </row>
  </sheetData>
  <phoneticPr fontId="17" type="noConversion"/>
  <printOptions headings="1" gridLines="1"/>
  <pageMargins left="0.75" right="0.75" top="0.28999999999999998" bottom="0.34" header="0.31" footer="0.34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457"/>
  <sheetViews>
    <sheetView zoomScaleNormal="100"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I3" sqref="I3"/>
    </sheetView>
  </sheetViews>
  <sheetFormatPr defaultColWidth="5.7109375" defaultRowHeight="12.75" x14ac:dyDescent="0.2"/>
  <cols>
    <col min="1" max="1" width="11.5703125" style="10" bestFit="1" customWidth="1"/>
    <col min="2" max="2" width="4.42578125" style="112" customWidth="1"/>
    <col min="3" max="4" width="7.85546875" style="112" customWidth="1"/>
    <col min="5" max="6" width="7" style="112" customWidth="1"/>
    <col min="7" max="8" width="4.42578125" style="112" customWidth="1"/>
    <col min="9" max="9" width="15.7109375" style="116" customWidth="1"/>
    <col min="10" max="10" width="5" style="26" bestFit="1" customWidth="1"/>
    <col min="11" max="11" width="11" style="10" customWidth="1"/>
    <col min="12" max="12" width="13.28515625" style="10" customWidth="1"/>
    <col min="13" max="15" width="5.7109375" style="10" customWidth="1"/>
    <col min="16" max="16" width="24.85546875" style="10" customWidth="1"/>
    <col min="17" max="17" width="5.7109375" style="10" customWidth="1"/>
    <col min="18" max="19" width="6.7109375" style="10" customWidth="1"/>
    <col min="20" max="23" width="5.7109375" style="23" customWidth="1"/>
    <col min="24" max="155" width="5.7109375" style="10" customWidth="1"/>
    <col min="156" max="156" width="5.7109375" style="23" customWidth="1"/>
    <col min="157" max="16384" width="5.7109375" style="10"/>
  </cols>
  <sheetData>
    <row r="1" spans="1:169" s="9" customFormat="1" ht="190.15" customHeight="1" x14ac:dyDescent="0.4">
      <c r="A1" s="28" t="s">
        <v>18</v>
      </c>
      <c r="B1" s="39" t="s">
        <v>25</v>
      </c>
      <c r="C1" s="39" t="s">
        <v>57</v>
      </c>
      <c r="D1" s="39" t="s">
        <v>58</v>
      </c>
      <c r="E1" s="40" t="s">
        <v>56</v>
      </c>
      <c r="F1" s="40" t="s">
        <v>409</v>
      </c>
      <c r="G1" s="41" t="s">
        <v>22</v>
      </c>
      <c r="H1" s="113" t="s">
        <v>23</v>
      </c>
      <c r="I1" s="29"/>
      <c r="J1" s="115" t="s">
        <v>0</v>
      </c>
      <c r="K1" s="178" t="s">
        <v>562</v>
      </c>
      <c r="L1" s="9" t="s">
        <v>31</v>
      </c>
      <c r="M1" s="24" t="s">
        <v>84</v>
      </c>
      <c r="N1" s="9" t="s">
        <v>410</v>
      </c>
      <c r="O1" s="9" t="s">
        <v>21</v>
      </c>
      <c r="P1" s="15" t="s">
        <v>4</v>
      </c>
      <c r="Q1" s="15" t="s">
        <v>102</v>
      </c>
      <c r="R1" s="22" t="s">
        <v>411</v>
      </c>
      <c r="S1" s="22" t="s">
        <v>80</v>
      </c>
      <c r="T1" s="64" t="s">
        <v>412</v>
      </c>
      <c r="U1" s="64" t="s">
        <v>407</v>
      </c>
      <c r="V1" s="64" t="s">
        <v>551</v>
      </c>
      <c r="W1" s="64" t="s">
        <v>408</v>
      </c>
      <c r="X1" s="14" t="s">
        <v>413</v>
      </c>
      <c r="Y1" s="14" t="s">
        <v>414</v>
      </c>
      <c r="Z1" s="14" t="s">
        <v>415</v>
      </c>
      <c r="AA1" s="14" t="s">
        <v>416</v>
      </c>
      <c r="AB1" s="14" t="s">
        <v>417</v>
      </c>
      <c r="AC1" s="14" t="s">
        <v>418</v>
      </c>
      <c r="AD1" s="14" t="s">
        <v>419</v>
      </c>
      <c r="AE1" s="14" t="s">
        <v>420</v>
      </c>
      <c r="AF1" s="14" t="s">
        <v>421</v>
      </c>
      <c r="AG1" s="14" t="s">
        <v>553</v>
      </c>
      <c r="AH1" s="14" t="s">
        <v>422</v>
      </c>
      <c r="AI1" s="14" t="s">
        <v>423</v>
      </c>
      <c r="AJ1" s="14" t="s">
        <v>424</v>
      </c>
      <c r="AK1" s="14" t="s">
        <v>425</v>
      </c>
      <c r="AL1" s="14" t="s">
        <v>426</v>
      </c>
      <c r="AM1" s="14" t="s">
        <v>427</v>
      </c>
      <c r="AN1" s="14" t="s">
        <v>428</v>
      </c>
      <c r="AO1" s="14" t="s">
        <v>429</v>
      </c>
      <c r="AP1" s="14" t="s">
        <v>430</v>
      </c>
      <c r="AQ1" s="14" t="s">
        <v>431</v>
      </c>
      <c r="AR1" s="14" t="s">
        <v>432</v>
      </c>
      <c r="AS1" s="14" t="s">
        <v>433</v>
      </c>
      <c r="AT1" s="14" t="s">
        <v>434</v>
      </c>
      <c r="AU1" s="14" t="s">
        <v>435</v>
      </c>
      <c r="AV1" s="14" t="s">
        <v>436</v>
      </c>
      <c r="AW1" s="14" t="s">
        <v>437</v>
      </c>
      <c r="AX1" s="14" t="s">
        <v>438</v>
      </c>
      <c r="AY1" s="14" t="s">
        <v>439</v>
      </c>
      <c r="AZ1" s="14" t="s">
        <v>440</v>
      </c>
      <c r="BA1" s="14" t="s">
        <v>441</v>
      </c>
      <c r="BB1" s="14" t="s">
        <v>442</v>
      </c>
      <c r="BC1" s="14" t="s">
        <v>443</v>
      </c>
      <c r="BD1" s="14" t="s">
        <v>444</v>
      </c>
      <c r="BE1" s="14" t="s">
        <v>445</v>
      </c>
      <c r="BF1" s="14" t="s">
        <v>446</v>
      </c>
      <c r="BG1" s="14" t="s">
        <v>447</v>
      </c>
      <c r="BH1" s="14" t="s">
        <v>448</v>
      </c>
      <c r="BI1" s="14" t="s">
        <v>449</v>
      </c>
      <c r="BJ1" s="14" t="s">
        <v>450</v>
      </c>
      <c r="BK1" s="14" t="s">
        <v>451</v>
      </c>
      <c r="BL1" s="14" t="s">
        <v>452</v>
      </c>
      <c r="BM1" s="14" t="s">
        <v>453</v>
      </c>
      <c r="BN1" s="14" t="s">
        <v>454</v>
      </c>
      <c r="BO1" s="14" t="s">
        <v>455</v>
      </c>
      <c r="BP1" s="14" t="s">
        <v>456</v>
      </c>
      <c r="BQ1" s="14" t="s">
        <v>457</v>
      </c>
      <c r="BR1" s="14" t="s">
        <v>458</v>
      </c>
      <c r="BS1" s="14" t="s">
        <v>459</v>
      </c>
      <c r="BT1" s="14" t="s">
        <v>460</v>
      </c>
      <c r="BU1" s="14" t="s">
        <v>461</v>
      </c>
      <c r="BV1" s="14" t="s">
        <v>462</v>
      </c>
      <c r="BW1" s="14" t="s">
        <v>463</v>
      </c>
      <c r="BX1" s="14" t="s">
        <v>464</v>
      </c>
      <c r="BY1" s="14" t="s">
        <v>465</v>
      </c>
      <c r="BZ1" s="14" t="s">
        <v>466</v>
      </c>
      <c r="CA1" s="14" t="s">
        <v>467</v>
      </c>
      <c r="CB1" s="14" t="s">
        <v>468</v>
      </c>
      <c r="CC1" s="14" t="s">
        <v>469</v>
      </c>
      <c r="CD1" s="14" t="s">
        <v>470</v>
      </c>
      <c r="CE1" s="14" t="s">
        <v>471</v>
      </c>
      <c r="CF1" s="14" t="s">
        <v>472</v>
      </c>
      <c r="CG1" s="14" t="s">
        <v>473</v>
      </c>
      <c r="CH1" s="14" t="s">
        <v>474</v>
      </c>
      <c r="CI1" s="14" t="s">
        <v>475</v>
      </c>
      <c r="CJ1" s="14" t="s">
        <v>476</v>
      </c>
      <c r="CK1" s="14" t="s">
        <v>477</v>
      </c>
      <c r="CL1" s="14" t="s">
        <v>478</v>
      </c>
      <c r="CM1" s="14" t="s">
        <v>479</v>
      </c>
      <c r="CN1" s="14" t="s">
        <v>480</v>
      </c>
      <c r="CO1" s="14" t="s">
        <v>481</v>
      </c>
      <c r="CP1" s="14" t="s">
        <v>482</v>
      </c>
      <c r="CQ1" s="14" t="s">
        <v>483</v>
      </c>
      <c r="CR1" s="14" t="s">
        <v>484</v>
      </c>
      <c r="CS1" s="14" t="s">
        <v>485</v>
      </c>
      <c r="CT1" s="14" t="s">
        <v>486</v>
      </c>
      <c r="CU1" s="14" t="s">
        <v>487</v>
      </c>
      <c r="CV1" s="14" t="s">
        <v>488</v>
      </c>
      <c r="CW1" s="14" t="s">
        <v>489</v>
      </c>
      <c r="CX1" s="14" t="s">
        <v>490</v>
      </c>
      <c r="CY1" s="14" t="s">
        <v>491</v>
      </c>
      <c r="CZ1" s="14" t="s">
        <v>492</v>
      </c>
      <c r="DA1" s="14" t="s">
        <v>493</v>
      </c>
      <c r="DB1" s="14" t="s">
        <v>494</v>
      </c>
      <c r="DC1" s="14" t="s">
        <v>495</v>
      </c>
      <c r="DD1" s="14" t="s">
        <v>496</v>
      </c>
      <c r="DE1" s="14" t="s">
        <v>497</v>
      </c>
      <c r="DF1" s="14" t="s">
        <v>498</v>
      </c>
      <c r="DG1" s="14" t="s">
        <v>499</v>
      </c>
      <c r="DH1" s="14" t="s">
        <v>500</v>
      </c>
      <c r="DI1" s="14" t="s">
        <v>501</v>
      </c>
      <c r="DJ1" s="14" t="s">
        <v>502</v>
      </c>
      <c r="DK1" s="14" t="s">
        <v>503</v>
      </c>
      <c r="DL1" s="14" t="s">
        <v>504</v>
      </c>
      <c r="DM1" s="14" t="s">
        <v>505</v>
      </c>
      <c r="DN1" s="14" t="s">
        <v>506</v>
      </c>
      <c r="DO1" s="14" t="s">
        <v>507</v>
      </c>
      <c r="DP1" s="14" t="s">
        <v>508</v>
      </c>
      <c r="DQ1" s="14" t="s">
        <v>509</v>
      </c>
      <c r="DR1" s="14" t="s">
        <v>510</v>
      </c>
      <c r="DS1" s="14" t="s">
        <v>511</v>
      </c>
      <c r="DT1" s="14" t="s">
        <v>512</v>
      </c>
      <c r="DU1" s="14" t="s">
        <v>513</v>
      </c>
      <c r="DV1" s="14" t="s">
        <v>514</v>
      </c>
      <c r="DW1" s="14" t="s">
        <v>515</v>
      </c>
      <c r="DX1" s="14" t="s">
        <v>516</v>
      </c>
      <c r="DY1" s="14" t="s">
        <v>517</v>
      </c>
      <c r="DZ1" s="14" t="s">
        <v>518</v>
      </c>
      <c r="EA1" s="14" t="s">
        <v>519</v>
      </c>
      <c r="EB1" s="14" t="s">
        <v>520</v>
      </c>
      <c r="EC1" s="14" t="s">
        <v>521</v>
      </c>
      <c r="ED1" s="14" t="s">
        <v>522</v>
      </c>
      <c r="EE1" s="14" t="s">
        <v>523</v>
      </c>
      <c r="EF1" s="14" t="s">
        <v>524</v>
      </c>
      <c r="EG1" s="14" t="s">
        <v>525</v>
      </c>
      <c r="EH1" s="14" t="s">
        <v>526</v>
      </c>
      <c r="EI1" s="14" t="s">
        <v>527</v>
      </c>
      <c r="EJ1" s="14" t="s">
        <v>528</v>
      </c>
      <c r="EK1" s="14" t="s">
        <v>529</v>
      </c>
      <c r="EL1" s="14" t="s">
        <v>530</v>
      </c>
      <c r="EM1" s="14" t="s">
        <v>531</v>
      </c>
      <c r="EN1" s="14" t="s">
        <v>532</v>
      </c>
      <c r="EO1" s="14" t="s">
        <v>533</v>
      </c>
      <c r="EP1" s="14" t="s">
        <v>534</v>
      </c>
      <c r="EQ1" s="14" t="s">
        <v>535</v>
      </c>
      <c r="ER1" s="14" t="s">
        <v>536</v>
      </c>
      <c r="ES1" s="14" t="s">
        <v>537</v>
      </c>
      <c r="ET1" s="14" t="s">
        <v>538</v>
      </c>
      <c r="EU1" s="14" t="s">
        <v>539</v>
      </c>
      <c r="EV1" s="14" t="s">
        <v>540</v>
      </c>
      <c r="EW1" s="14" t="s">
        <v>541</v>
      </c>
      <c r="EX1" s="14" t="s">
        <v>542</v>
      </c>
      <c r="EY1" s="14" t="s">
        <v>543</v>
      </c>
      <c r="EZ1" s="108" t="s">
        <v>555</v>
      </c>
      <c r="FA1" s="109" t="s">
        <v>556</v>
      </c>
      <c r="FB1" s="109" t="s">
        <v>557</v>
      </c>
      <c r="FC1" s="110" t="s">
        <v>544</v>
      </c>
      <c r="FD1" s="110" t="s">
        <v>545</v>
      </c>
      <c r="FE1" s="9" t="s">
        <v>570</v>
      </c>
      <c r="FF1" s="9" t="s">
        <v>95</v>
      </c>
      <c r="FG1" s="9" t="s">
        <v>5</v>
      </c>
      <c r="FH1" s="9" t="s">
        <v>6</v>
      </c>
      <c r="FI1" s="9" t="s">
        <v>7</v>
      </c>
      <c r="FJ1" s="9" t="s">
        <v>8</v>
      </c>
      <c r="FK1" s="9" t="s">
        <v>9</v>
      </c>
      <c r="FL1" s="9" t="s">
        <v>10</v>
      </c>
      <c r="FM1" s="9" t="s">
        <v>11</v>
      </c>
    </row>
    <row r="2" spans="1:169" x14ac:dyDescent="0.2">
      <c r="A2" s="30" t="s">
        <v>89</v>
      </c>
      <c r="B2" s="42">
        <f t="shared" ref="B2:B65" si="0">COUNT(R2:EY2,FE2:FM2)</f>
        <v>0</v>
      </c>
      <c r="C2" s="42" t="str">
        <f t="shared" ref="C2:C65" si="1">IF(COUNT(R2:EY2,FE2:FM2)&gt;0,COUNT(R2:EY2,FE2:FM2),"")</f>
        <v/>
      </c>
      <c r="D2" s="42" t="str">
        <f t="shared" ref="D2:D65" si="2">IF(COUNT(T2:BJ2,BL2:BT2,BV2:CB2,CD2:EY2,FE2:FM2)&gt;0,COUNT(T2:BJ2,BL2:BT2,BV2:CB2,CD2:EY2,FE2:FM2),"")</f>
        <v/>
      </c>
      <c r="E2" s="42">
        <f t="shared" ref="E2:E65" si="3">IF(H2=1,COUNT(R2:EY2,FE2:FM2),"")</f>
        <v>0</v>
      </c>
      <c r="F2" s="42">
        <f t="shared" ref="F2:F65" si="4">IF(H2=1,COUNT(T2:BJ2,BL2:BT2,BV2:CB2,CD2:EY2,FE2:FM2),"")</f>
        <v>0</v>
      </c>
      <c r="G2" s="42" t="str">
        <f t="shared" ref="G2:G65" si="5">IF($B2&gt;=1,$M2,"")</f>
        <v/>
      </c>
      <c r="H2" s="114">
        <f>IF(AND(M2&gt;0,M2&lt;=STATS!$C$22),1,"")</f>
        <v>1</v>
      </c>
      <c r="I2" s="179" t="s">
        <v>613</v>
      </c>
      <c r="J2" s="25">
        <v>1</v>
      </c>
      <c r="K2">
        <v>44.056113029999999</v>
      </c>
      <c r="L2">
        <v>-89.833439389999995</v>
      </c>
      <c r="M2" s="10">
        <v>4.5</v>
      </c>
      <c r="N2" s="10" t="s">
        <v>565</v>
      </c>
      <c r="O2" s="194" t="s">
        <v>566</v>
      </c>
      <c r="R2" s="16"/>
      <c r="S2" s="1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EZ2" s="111"/>
      <c r="FA2" s="111"/>
      <c r="FB2" s="111"/>
      <c r="FC2" s="111"/>
      <c r="FD2" s="111"/>
    </row>
    <row r="3" spans="1:169" x14ac:dyDescent="0.2">
      <c r="A3" s="30" t="s">
        <v>44</v>
      </c>
      <c r="B3" s="42">
        <f t="shared" si="0"/>
        <v>0</v>
      </c>
      <c r="C3" s="42" t="str">
        <f t="shared" si="1"/>
        <v/>
      </c>
      <c r="D3" s="42" t="str">
        <f t="shared" si="2"/>
        <v/>
      </c>
      <c r="E3" s="42" t="str">
        <f t="shared" si="3"/>
        <v/>
      </c>
      <c r="F3" s="42" t="str">
        <f t="shared" si="4"/>
        <v/>
      </c>
      <c r="G3" s="42" t="str">
        <f t="shared" si="5"/>
        <v/>
      </c>
      <c r="H3" s="114" t="str">
        <f>IF(AND(M3&gt;0,M3&lt;=STATS!$C$22),1,"")</f>
        <v/>
      </c>
      <c r="I3" s="179" t="s">
        <v>569</v>
      </c>
      <c r="J3" s="25">
        <v>2</v>
      </c>
      <c r="K3">
        <v>44.055716879999999</v>
      </c>
      <c r="L3">
        <v>-89.833440499999995</v>
      </c>
      <c r="M3" s="10">
        <v>15.5</v>
      </c>
      <c r="N3" s="10" t="s">
        <v>565</v>
      </c>
      <c r="O3" s="194" t="s">
        <v>566</v>
      </c>
      <c r="R3" s="16"/>
      <c r="S3" s="1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EZ3" s="111"/>
      <c r="FA3" s="111"/>
      <c r="FB3" s="111"/>
      <c r="FC3" s="111"/>
      <c r="FD3" s="111"/>
    </row>
    <row r="4" spans="1:169" x14ac:dyDescent="0.2">
      <c r="A4" s="30" t="s">
        <v>46</v>
      </c>
      <c r="B4" s="42">
        <f t="shared" si="0"/>
        <v>0</v>
      </c>
      <c r="C4" s="42" t="str">
        <f t="shared" si="1"/>
        <v/>
      </c>
      <c r="D4" s="42" t="str">
        <f t="shared" si="2"/>
        <v/>
      </c>
      <c r="E4" s="42">
        <f t="shared" si="3"/>
        <v>0</v>
      </c>
      <c r="F4" s="42">
        <f t="shared" si="4"/>
        <v>0</v>
      </c>
      <c r="G4" s="42" t="str">
        <f t="shared" si="5"/>
        <v/>
      </c>
      <c r="H4" s="114">
        <f>IF(AND(M4&gt;0,M4&lt;=STATS!$C$22),1,"")</f>
        <v>1</v>
      </c>
      <c r="I4" s="176">
        <v>1374800</v>
      </c>
      <c r="J4" s="25">
        <v>3</v>
      </c>
      <c r="K4">
        <v>44.055320729999998</v>
      </c>
      <c r="L4">
        <v>-89.833441609999994</v>
      </c>
      <c r="M4" s="10">
        <v>10</v>
      </c>
      <c r="N4" s="10" t="s">
        <v>565</v>
      </c>
      <c r="O4" s="194" t="s">
        <v>566</v>
      </c>
      <c r="R4" s="16"/>
      <c r="S4" s="1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EZ4" s="111"/>
      <c r="FA4" s="111"/>
      <c r="FB4" s="111"/>
      <c r="FC4" s="111"/>
      <c r="FD4" s="111"/>
    </row>
    <row r="5" spans="1:169" x14ac:dyDescent="0.2">
      <c r="A5" s="34" t="s">
        <v>90</v>
      </c>
      <c r="B5" s="42">
        <f t="shared" si="0"/>
        <v>0</v>
      </c>
      <c r="C5" s="42" t="str">
        <f t="shared" si="1"/>
        <v/>
      </c>
      <c r="D5" s="42" t="str">
        <f t="shared" si="2"/>
        <v/>
      </c>
      <c r="E5" s="42">
        <f t="shared" si="3"/>
        <v>0</v>
      </c>
      <c r="F5" s="42">
        <f t="shared" si="4"/>
        <v>0</v>
      </c>
      <c r="G5" s="42" t="str">
        <f t="shared" si="5"/>
        <v/>
      </c>
      <c r="H5" s="114">
        <f>IF(AND(M5&gt;0,M5&lt;=STATS!$C$22),1,"")</f>
        <v>1</v>
      </c>
      <c r="I5" s="180">
        <v>43610</v>
      </c>
      <c r="J5" s="25">
        <v>4</v>
      </c>
      <c r="K5">
        <v>44.054924579999998</v>
      </c>
      <c r="L5">
        <v>-89.833442730000002</v>
      </c>
      <c r="M5" s="10">
        <v>5</v>
      </c>
      <c r="N5" s="10" t="s">
        <v>564</v>
      </c>
      <c r="O5" s="194" t="s">
        <v>566</v>
      </c>
      <c r="R5" s="16"/>
      <c r="S5" s="1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EZ5" s="111"/>
      <c r="FA5" s="111"/>
      <c r="FB5" s="111"/>
      <c r="FC5" s="111"/>
      <c r="FD5" s="111"/>
    </row>
    <row r="6" spans="1:169" x14ac:dyDescent="0.2">
      <c r="A6" s="30" t="s">
        <v>91</v>
      </c>
      <c r="B6" s="42">
        <f t="shared" si="0"/>
        <v>0</v>
      </c>
      <c r="C6" s="42" t="str">
        <f t="shared" si="1"/>
        <v/>
      </c>
      <c r="D6" s="42" t="str">
        <f t="shared" si="2"/>
        <v/>
      </c>
      <c r="E6" s="42" t="str">
        <f t="shared" si="3"/>
        <v/>
      </c>
      <c r="F6" s="42" t="str">
        <f t="shared" si="4"/>
        <v/>
      </c>
      <c r="G6" s="42" t="str">
        <f t="shared" si="5"/>
        <v/>
      </c>
      <c r="H6" s="114" t="str">
        <f>IF(AND(M6&gt;0,M6&lt;=STATS!$C$22),1,"")</f>
        <v/>
      </c>
      <c r="I6" s="179" t="s">
        <v>611</v>
      </c>
      <c r="J6" s="25">
        <v>5</v>
      </c>
      <c r="K6">
        <v>44.056112229999997</v>
      </c>
      <c r="L6">
        <v>-89.832890070000005</v>
      </c>
      <c r="M6" s="10">
        <v>11</v>
      </c>
      <c r="N6" s="194" t="s">
        <v>565</v>
      </c>
      <c r="O6" s="194" t="s">
        <v>566</v>
      </c>
      <c r="R6" s="16"/>
      <c r="S6" s="1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EZ6" s="111"/>
      <c r="FA6" s="111"/>
      <c r="FB6" s="111"/>
      <c r="FC6" s="111"/>
      <c r="FD6" s="111"/>
    </row>
    <row r="7" spans="1:169" x14ac:dyDescent="0.2">
      <c r="A7" s="30"/>
      <c r="B7" s="42">
        <f t="shared" si="0"/>
        <v>0</v>
      </c>
      <c r="C7" s="42" t="str">
        <f t="shared" si="1"/>
        <v/>
      </c>
      <c r="D7" s="42" t="str">
        <f t="shared" si="2"/>
        <v/>
      </c>
      <c r="E7" s="42" t="str">
        <f t="shared" si="3"/>
        <v/>
      </c>
      <c r="F7" s="42" t="str">
        <f t="shared" si="4"/>
        <v/>
      </c>
      <c r="G7" s="42" t="str">
        <f t="shared" si="5"/>
        <v/>
      </c>
      <c r="H7" s="114" t="str">
        <f>IF(AND(M7&gt;0,M7&lt;=STATS!$C$22),1,"")</f>
        <v/>
      </c>
      <c r="I7" s="177" t="s">
        <v>612</v>
      </c>
      <c r="J7" s="25">
        <v>6</v>
      </c>
      <c r="K7">
        <v>44.055716080000003</v>
      </c>
      <c r="L7">
        <v>-89.832891189999998</v>
      </c>
      <c r="M7" s="10">
        <v>16.5</v>
      </c>
      <c r="N7" s="194" t="s">
        <v>565</v>
      </c>
      <c r="O7" s="194" t="s">
        <v>566</v>
      </c>
      <c r="R7" s="16"/>
      <c r="S7" s="1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EZ7" s="111"/>
      <c r="FA7" s="111"/>
      <c r="FB7" s="111"/>
      <c r="FC7" s="111"/>
      <c r="FD7" s="111"/>
    </row>
    <row r="8" spans="1:169" x14ac:dyDescent="0.2">
      <c r="A8" s="30"/>
      <c r="B8" s="42">
        <f t="shared" si="0"/>
        <v>0</v>
      </c>
      <c r="C8" s="42" t="str">
        <f t="shared" si="1"/>
        <v/>
      </c>
      <c r="D8" s="42" t="str">
        <f t="shared" si="2"/>
        <v/>
      </c>
      <c r="E8" s="42" t="str">
        <f t="shared" si="3"/>
        <v/>
      </c>
      <c r="F8" s="42" t="str">
        <f t="shared" si="4"/>
        <v/>
      </c>
      <c r="G8" s="42" t="str">
        <f t="shared" si="5"/>
        <v/>
      </c>
      <c r="H8" s="114" t="str">
        <f>IF(AND(M8&gt;0,M8&lt;=STATS!$C$22),1,"")</f>
        <v/>
      </c>
      <c r="I8" s="177"/>
      <c r="J8" s="25">
        <v>7</v>
      </c>
      <c r="K8">
        <v>44.055319930000003</v>
      </c>
      <c r="L8">
        <v>-89.832892299999997</v>
      </c>
      <c r="M8" s="10">
        <v>19.5</v>
      </c>
      <c r="N8" s="194" t="s">
        <v>565</v>
      </c>
      <c r="O8" s="194" t="s">
        <v>566</v>
      </c>
      <c r="R8" s="16"/>
      <c r="S8" s="1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EZ8" s="111"/>
      <c r="FA8" s="111"/>
      <c r="FB8" s="111"/>
      <c r="FC8" s="111"/>
      <c r="FD8" s="111"/>
    </row>
    <row r="9" spans="1:169" x14ac:dyDescent="0.2">
      <c r="A9" s="35"/>
      <c r="B9" s="42">
        <f t="shared" si="0"/>
        <v>0</v>
      </c>
      <c r="C9" s="42" t="str">
        <f t="shared" si="1"/>
        <v/>
      </c>
      <c r="D9" s="42" t="str">
        <f t="shared" si="2"/>
        <v/>
      </c>
      <c r="E9" s="42" t="str">
        <f t="shared" si="3"/>
        <v/>
      </c>
      <c r="F9" s="42" t="str">
        <f t="shared" si="4"/>
        <v/>
      </c>
      <c r="G9" s="42" t="str">
        <f t="shared" si="5"/>
        <v/>
      </c>
      <c r="H9" s="114" t="str">
        <f>IF(AND(M9&gt;0,M9&lt;=STATS!$C$22),1,"")</f>
        <v/>
      </c>
      <c r="J9" s="25">
        <v>8</v>
      </c>
      <c r="K9">
        <v>44.054923780000003</v>
      </c>
      <c r="L9">
        <v>-89.832893409999997</v>
      </c>
      <c r="M9" s="10">
        <v>15.5</v>
      </c>
      <c r="N9" s="194" t="s">
        <v>567</v>
      </c>
      <c r="O9" s="194" t="s">
        <v>566</v>
      </c>
      <c r="R9" s="16"/>
      <c r="S9" s="1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EZ9" s="111"/>
      <c r="FA9" s="111"/>
      <c r="FB9" s="111"/>
      <c r="FC9" s="111"/>
      <c r="FD9" s="111"/>
    </row>
    <row r="10" spans="1:169" x14ac:dyDescent="0.2">
      <c r="A10" s="30"/>
      <c r="B10" s="42">
        <f t="shared" si="0"/>
        <v>0</v>
      </c>
      <c r="C10" s="42" t="str">
        <f t="shared" si="1"/>
        <v/>
      </c>
      <c r="D10" s="42" t="str">
        <f t="shared" si="2"/>
        <v/>
      </c>
      <c r="E10" s="42">
        <f t="shared" si="3"/>
        <v>0</v>
      </c>
      <c r="F10" s="42">
        <f t="shared" si="4"/>
        <v>0</v>
      </c>
      <c r="G10" s="42" t="str">
        <f t="shared" si="5"/>
        <v/>
      </c>
      <c r="H10" s="114">
        <f>IF(AND(M10&gt;0,M10&lt;=STATS!$C$22),1,"")</f>
        <v>1</v>
      </c>
      <c r="J10" s="25">
        <v>9</v>
      </c>
      <c r="K10">
        <v>44.054527630000003</v>
      </c>
      <c r="L10">
        <v>-89.832894530000004</v>
      </c>
      <c r="M10" s="10">
        <v>5.5</v>
      </c>
      <c r="N10" s="194" t="s">
        <v>565</v>
      </c>
      <c r="O10" s="194" t="s">
        <v>566</v>
      </c>
      <c r="R10" s="16"/>
      <c r="S10" s="1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EZ10" s="111"/>
      <c r="FA10" s="111"/>
      <c r="FB10" s="111"/>
      <c r="FC10" s="111"/>
      <c r="FD10" s="111"/>
    </row>
    <row r="11" spans="1:169" x14ac:dyDescent="0.2">
      <c r="A11" s="30"/>
      <c r="B11" s="42">
        <f t="shared" si="0"/>
        <v>0</v>
      </c>
      <c r="C11" s="42" t="str">
        <f t="shared" si="1"/>
        <v/>
      </c>
      <c r="D11" s="42" t="str">
        <f t="shared" si="2"/>
        <v/>
      </c>
      <c r="E11" s="42" t="str">
        <f t="shared" si="3"/>
        <v/>
      </c>
      <c r="F11" s="42" t="str">
        <f t="shared" si="4"/>
        <v/>
      </c>
      <c r="G11" s="42" t="str">
        <f t="shared" si="5"/>
        <v/>
      </c>
      <c r="H11" s="114" t="str">
        <f>IF(AND(M11&gt;0,M11&lt;=STATS!$C$22),1,"")</f>
        <v/>
      </c>
      <c r="J11" s="25">
        <v>10</v>
      </c>
      <c r="K11">
        <v>44.056111420000001</v>
      </c>
      <c r="L11">
        <v>-89.83234075</v>
      </c>
      <c r="M11" s="10">
        <v>13</v>
      </c>
      <c r="N11" s="194" t="s">
        <v>565</v>
      </c>
      <c r="O11" s="194" t="s">
        <v>566</v>
      </c>
      <c r="R11" s="16"/>
      <c r="S11" s="1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EZ11" s="111"/>
      <c r="FA11" s="111"/>
      <c r="FB11" s="111"/>
      <c r="FC11" s="111"/>
      <c r="FD11" s="111"/>
    </row>
    <row r="12" spans="1:169" x14ac:dyDescent="0.2">
      <c r="A12" s="30"/>
      <c r="B12" s="42">
        <f t="shared" si="0"/>
        <v>0</v>
      </c>
      <c r="C12" s="42" t="str">
        <f t="shared" si="1"/>
        <v/>
      </c>
      <c r="D12" s="42" t="str">
        <f t="shared" si="2"/>
        <v/>
      </c>
      <c r="E12" s="42" t="str">
        <f t="shared" si="3"/>
        <v/>
      </c>
      <c r="F12" s="42" t="str">
        <f t="shared" si="4"/>
        <v/>
      </c>
      <c r="G12" s="42" t="str">
        <f t="shared" si="5"/>
        <v/>
      </c>
      <c r="H12" s="114" t="str">
        <f>IF(AND(M12&gt;0,M12&lt;=STATS!$C$22),1,"")</f>
        <v/>
      </c>
      <c r="J12" s="25">
        <v>11</v>
      </c>
      <c r="K12">
        <v>44.05571527</v>
      </c>
      <c r="L12">
        <v>-89.832341869999993</v>
      </c>
      <c r="M12" s="10">
        <v>15</v>
      </c>
      <c r="N12" s="194" t="s">
        <v>565</v>
      </c>
      <c r="O12" s="194" t="s">
        <v>566</v>
      </c>
      <c r="R12" s="16"/>
      <c r="S12" s="1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EZ12" s="111"/>
      <c r="FA12" s="111"/>
      <c r="FB12" s="111"/>
      <c r="FC12" s="111"/>
      <c r="FD12" s="111"/>
    </row>
    <row r="13" spans="1:169" x14ac:dyDescent="0.2">
      <c r="A13" s="35"/>
      <c r="B13" s="42">
        <f t="shared" si="0"/>
        <v>0</v>
      </c>
      <c r="C13" s="42" t="str">
        <f t="shared" si="1"/>
        <v/>
      </c>
      <c r="D13" s="42" t="str">
        <f t="shared" si="2"/>
        <v/>
      </c>
      <c r="E13" s="42" t="str">
        <f t="shared" si="3"/>
        <v/>
      </c>
      <c r="F13" s="42" t="str">
        <f t="shared" si="4"/>
        <v/>
      </c>
      <c r="G13" s="42" t="str">
        <f t="shared" si="5"/>
        <v/>
      </c>
      <c r="H13" s="114" t="str">
        <f>IF(AND(M13&gt;0,M13&lt;=STATS!$C$22),1,"")</f>
        <v/>
      </c>
      <c r="J13" s="25">
        <v>12</v>
      </c>
      <c r="K13">
        <v>44.055319130000001</v>
      </c>
      <c r="L13">
        <v>-89.832342990000001</v>
      </c>
      <c r="M13" s="10">
        <v>15.5</v>
      </c>
      <c r="N13" s="194" t="s">
        <v>565</v>
      </c>
      <c r="O13" s="194" t="s">
        <v>566</v>
      </c>
      <c r="R13" s="16"/>
      <c r="S13" s="1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EZ13" s="111"/>
      <c r="FA13" s="111"/>
      <c r="FB13" s="111"/>
      <c r="FC13" s="111"/>
      <c r="FD13" s="111"/>
    </row>
    <row r="14" spans="1:169" x14ac:dyDescent="0.2">
      <c r="A14" s="30"/>
      <c r="B14" s="42">
        <f t="shared" si="0"/>
        <v>0</v>
      </c>
      <c r="C14" s="42" t="str">
        <f t="shared" si="1"/>
        <v/>
      </c>
      <c r="D14" s="42" t="str">
        <f t="shared" si="2"/>
        <v/>
      </c>
      <c r="E14" s="42" t="str">
        <f t="shared" si="3"/>
        <v/>
      </c>
      <c r="F14" s="42" t="str">
        <f t="shared" si="4"/>
        <v/>
      </c>
      <c r="G14" s="42" t="str">
        <f t="shared" si="5"/>
        <v/>
      </c>
      <c r="H14" s="114" t="str">
        <f>IF(AND(M14&gt;0,M14&lt;=STATS!$C$22),1,"")</f>
        <v/>
      </c>
      <c r="J14" s="25">
        <v>13</v>
      </c>
      <c r="K14">
        <v>44.054922980000001</v>
      </c>
      <c r="L14">
        <v>-89.8323441</v>
      </c>
      <c r="M14" s="10">
        <v>14.5</v>
      </c>
      <c r="N14" s="194" t="s">
        <v>565</v>
      </c>
      <c r="O14" s="194" t="s">
        <v>566</v>
      </c>
      <c r="R14" s="16"/>
      <c r="S14" s="1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EZ14" s="111"/>
      <c r="FA14" s="111"/>
      <c r="FB14" s="111"/>
      <c r="FC14" s="111"/>
      <c r="FD14" s="111"/>
    </row>
    <row r="15" spans="1:169" x14ac:dyDescent="0.2">
      <c r="A15" s="30"/>
      <c r="B15" s="42">
        <f t="shared" si="0"/>
        <v>0</v>
      </c>
      <c r="C15" s="42" t="str">
        <f t="shared" si="1"/>
        <v/>
      </c>
      <c r="D15" s="42" t="str">
        <f t="shared" si="2"/>
        <v/>
      </c>
      <c r="E15" s="42" t="str">
        <f t="shared" si="3"/>
        <v/>
      </c>
      <c r="F15" s="42" t="str">
        <f t="shared" si="4"/>
        <v/>
      </c>
      <c r="G15" s="42" t="str">
        <f t="shared" si="5"/>
        <v/>
      </c>
      <c r="H15" s="114" t="str">
        <f>IF(AND(M15&gt;0,M15&lt;=STATS!$C$22),1,"")</f>
        <v/>
      </c>
      <c r="J15" s="25">
        <v>14</v>
      </c>
      <c r="K15">
        <v>44.05452683</v>
      </c>
      <c r="L15">
        <v>-89.832345219999993</v>
      </c>
      <c r="M15" s="10">
        <v>13.5</v>
      </c>
      <c r="N15" s="194" t="s">
        <v>565</v>
      </c>
      <c r="O15" s="194" t="s">
        <v>566</v>
      </c>
      <c r="R15" s="16"/>
      <c r="S15" s="1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EZ15" s="111"/>
      <c r="FA15" s="111"/>
      <c r="FB15" s="111"/>
      <c r="FC15" s="111"/>
      <c r="FD15" s="111"/>
    </row>
    <row r="16" spans="1:169" x14ac:dyDescent="0.2">
      <c r="A16" s="30"/>
      <c r="B16" s="42">
        <f t="shared" si="0"/>
        <v>0</v>
      </c>
      <c r="C16" s="42" t="str">
        <f t="shared" si="1"/>
        <v/>
      </c>
      <c r="D16" s="42" t="str">
        <f t="shared" si="2"/>
        <v/>
      </c>
      <c r="E16" s="42" t="str">
        <f t="shared" si="3"/>
        <v/>
      </c>
      <c r="F16" s="42" t="str">
        <f t="shared" si="4"/>
        <v/>
      </c>
      <c r="G16" s="42" t="str">
        <f t="shared" si="5"/>
        <v/>
      </c>
      <c r="H16" s="114" t="str">
        <f>IF(AND(M16&gt;0,M16&lt;=STATS!$C$22),1,"")</f>
        <v/>
      </c>
      <c r="J16" s="25">
        <v>15</v>
      </c>
      <c r="K16">
        <v>44.05413068</v>
      </c>
      <c r="L16">
        <v>-89.832346340000001</v>
      </c>
      <c r="M16" s="10">
        <v>15</v>
      </c>
      <c r="N16" s="194" t="s">
        <v>567</v>
      </c>
      <c r="O16" s="194" t="s">
        <v>566</v>
      </c>
      <c r="R16" s="16"/>
      <c r="S16" s="1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EZ16" s="111"/>
      <c r="FA16" s="111"/>
      <c r="FB16" s="111"/>
      <c r="FC16" s="111"/>
      <c r="FD16" s="111"/>
    </row>
    <row r="17" spans="1:160" x14ac:dyDescent="0.2">
      <c r="A17" s="30"/>
      <c r="B17" s="42">
        <f t="shared" si="0"/>
        <v>0</v>
      </c>
      <c r="C17" s="42" t="str">
        <f t="shared" si="1"/>
        <v/>
      </c>
      <c r="D17" s="42" t="str">
        <f t="shared" si="2"/>
        <v/>
      </c>
      <c r="E17" s="42">
        <f t="shared" si="3"/>
        <v>0</v>
      </c>
      <c r="F17" s="42">
        <f t="shared" si="4"/>
        <v>0</v>
      </c>
      <c r="G17" s="42" t="str">
        <f t="shared" si="5"/>
        <v/>
      </c>
      <c r="H17" s="114">
        <f>IF(AND(M17&gt;0,M17&lt;=STATS!$C$22),1,"")</f>
        <v>1</v>
      </c>
      <c r="J17" s="25">
        <v>16</v>
      </c>
      <c r="K17">
        <v>44.05373453</v>
      </c>
      <c r="L17">
        <v>-89.832347459999994</v>
      </c>
      <c r="M17" s="10">
        <v>8.5</v>
      </c>
      <c r="N17" s="194" t="s">
        <v>565</v>
      </c>
      <c r="O17" s="194" t="s">
        <v>566</v>
      </c>
      <c r="R17" s="16"/>
      <c r="S17" s="1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EZ17" s="111"/>
      <c r="FA17" s="111"/>
      <c r="FB17" s="111"/>
      <c r="FC17" s="111"/>
      <c r="FD17" s="111"/>
    </row>
    <row r="18" spans="1:160" x14ac:dyDescent="0.2">
      <c r="A18" s="35"/>
      <c r="B18" s="42">
        <f t="shared" si="0"/>
        <v>0</v>
      </c>
      <c r="C18" s="42" t="str">
        <f t="shared" si="1"/>
        <v/>
      </c>
      <c r="D18" s="42" t="str">
        <f t="shared" si="2"/>
        <v/>
      </c>
      <c r="E18" s="42" t="str">
        <f t="shared" si="3"/>
        <v/>
      </c>
      <c r="F18" s="42" t="str">
        <f t="shared" si="4"/>
        <v/>
      </c>
      <c r="G18" s="42" t="str">
        <f t="shared" si="5"/>
        <v/>
      </c>
      <c r="H18" s="114" t="str">
        <f>IF(AND(M18&gt;0,M18&lt;=STATS!$C$22),1,"")</f>
        <v/>
      </c>
      <c r="J18" s="25">
        <v>17</v>
      </c>
      <c r="K18">
        <v>44.056110619999998</v>
      </c>
      <c r="L18">
        <v>-89.831791429999996</v>
      </c>
      <c r="M18" s="10">
        <v>11.5</v>
      </c>
      <c r="N18" s="194" t="s">
        <v>565</v>
      </c>
      <c r="O18" s="194" t="s">
        <v>566</v>
      </c>
      <c r="R18" s="16"/>
      <c r="S18" s="1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EZ18" s="111"/>
      <c r="FA18" s="111"/>
      <c r="FB18" s="111"/>
      <c r="FC18" s="111"/>
      <c r="FD18" s="111"/>
    </row>
    <row r="19" spans="1:160" x14ac:dyDescent="0.2">
      <c r="A19" s="30"/>
      <c r="B19" s="42">
        <f t="shared" si="0"/>
        <v>0</v>
      </c>
      <c r="C19" s="42" t="str">
        <f t="shared" si="1"/>
        <v/>
      </c>
      <c r="D19" s="42" t="str">
        <f t="shared" si="2"/>
        <v/>
      </c>
      <c r="E19" s="42" t="str">
        <f t="shared" si="3"/>
        <v/>
      </c>
      <c r="F19" s="42" t="str">
        <f t="shared" si="4"/>
        <v/>
      </c>
      <c r="G19" s="42" t="str">
        <f t="shared" si="5"/>
        <v/>
      </c>
      <c r="H19" s="114" t="str">
        <f>IF(AND(M19&gt;0,M19&lt;=STATS!$C$22),1,"")</f>
        <v/>
      </c>
      <c r="J19" s="25">
        <v>18</v>
      </c>
      <c r="K19">
        <v>44.055714469999998</v>
      </c>
      <c r="L19">
        <v>-89.831792550000003</v>
      </c>
      <c r="M19" s="10">
        <v>16</v>
      </c>
      <c r="N19" s="194" t="s">
        <v>565</v>
      </c>
      <c r="O19" s="194" t="s">
        <v>566</v>
      </c>
      <c r="R19" s="16"/>
      <c r="S19" s="1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EZ19" s="111"/>
      <c r="FA19" s="111"/>
      <c r="FB19" s="111"/>
      <c r="FC19" s="111"/>
      <c r="FD19" s="111"/>
    </row>
    <row r="20" spans="1:160" x14ac:dyDescent="0.2">
      <c r="A20" s="30"/>
      <c r="B20" s="42">
        <f t="shared" si="0"/>
        <v>0</v>
      </c>
      <c r="C20" s="42" t="str">
        <f t="shared" si="1"/>
        <v/>
      </c>
      <c r="D20" s="42" t="str">
        <f t="shared" si="2"/>
        <v/>
      </c>
      <c r="E20" s="42" t="str">
        <f t="shared" si="3"/>
        <v/>
      </c>
      <c r="F20" s="42" t="str">
        <f t="shared" si="4"/>
        <v/>
      </c>
      <c r="G20" s="42" t="str">
        <f t="shared" si="5"/>
        <v/>
      </c>
      <c r="H20" s="114" t="str">
        <f>IF(AND(M20&gt;0,M20&lt;=STATS!$C$22),1,"")</f>
        <v/>
      </c>
      <c r="J20" s="25">
        <v>19</v>
      </c>
      <c r="K20">
        <v>44.055318319999998</v>
      </c>
      <c r="L20">
        <v>-89.831793669999996</v>
      </c>
      <c r="M20" s="10">
        <v>14.5</v>
      </c>
      <c r="N20" s="194" t="s">
        <v>565</v>
      </c>
      <c r="O20" s="194" t="s">
        <v>566</v>
      </c>
      <c r="R20" s="16"/>
      <c r="S20" s="1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EZ20" s="111"/>
      <c r="FA20" s="111"/>
      <c r="FB20" s="111"/>
      <c r="FC20" s="111"/>
      <c r="FD20" s="111"/>
    </row>
    <row r="21" spans="1:160" x14ac:dyDescent="0.2">
      <c r="A21" s="30"/>
      <c r="B21" s="42">
        <f t="shared" si="0"/>
        <v>0</v>
      </c>
      <c r="C21" s="42" t="str">
        <f t="shared" si="1"/>
        <v/>
      </c>
      <c r="D21" s="42" t="str">
        <f t="shared" si="2"/>
        <v/>
      </c>
      <c r="E21" s="42" t="str">
        <f t="shared" si="3"/>
        <v/>
      </c>
      <c r="F21" s="42" t="str">
        <f t="shared" si="4"/>
        <v/>
      </c>
      <c r="G21" s="42" t="str">
        <f t="shared" si="5"/>
        <v/>
      </c>
      <c r="H21" s="114" t="str">
        <f>IF(AND(M21&gt;0,M21&lt;=STATS!$C$22),1,"")</f>
        <v/>
      </c>
      <c r="J21" s="25">
        <v>20</v>
      </c>
      <c r="K21">
        <v>44.054922169999998</v>
      </c>
      <c r="L21">
        <v>-89.831794790000004</v>
      </c>
      <c r="M21" s="10">
        <v>16.5</v>
      </c>
      <c r="N21" s="194" t="s">
        <v>565</v>
      </c>
      <c r="O21" s="194" t="s">
        <v>566</v>
      </c>
      <c r="R21" s="16"/>
      <c r="S21" s="1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EZ21" s="111"/>
      <c r="FA21" s="111"/>
      <c r="FB21" s="111"/>
      <c r="FC21" s="111"/>
      <c r="FD21" s="111"/>
    </row>
    <row r="22" spans="1:160" x14ac:dyDescent="0.2">
      <c r="A22" s="30"/>
      <c r="B22" s="42">
        <f t="shared" si="0"/>
        <v>0</v>
      </c>
      <c r="C22" s="42" t="str">
        <f t="shared" si="1"/>
        <v/>
      </c>
      <c r="D22" s="42" t="str">
        <f t="shared" si="2"/>
        <v/>
      </c>
      <c r="E22" s="42" t="str">
        <f t="shared" si="3"/>
        <v/>
      </c>
      <c r="F22" s="42" t="str">
        <f t="shared" si="4"/>
        <v/>
      </c>
      <c r="G22" s="42" t="str">
        <f t="shared" si="5"/>
        <v/>
      </c>
      <c r="H22" s="114" t="str">
        <f>IF(AND(M22&gt;0,M22&lt;=STATS!$C$22),1,"")</f>
        <v/>
      </c>
      <c r="J22" s="25">
        <v>21</v>
      </c>
      <c r="K22">
        <v>44.054526019999997</v>
      </c>
      <c r="L22">
        <v>-89.831795920000005</v>
      </c>
      <c r="M22" s="10">
        <v>15</v>
      </c>
      <c r="N22" s="194" t="s">
        <v>565</v>
      </c>
      <c r="O22" s="194" t="s">
        <v>566</v>
      </c>
      <c r="R22" s="16"/>
      <c r="S22" s="1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EZ22" s="111"/>
      <c r="FA22" s="111"/>
      <c r="FB22" s="111"/>
      <c r="FC22" s="111"/>
      <c r="FD22" s="111"/>
    </row>
    <row r="23" spans="1:160" x14ac:dyDescent="0.2">
      <c r="A23" s="35"/>
      <c r="B23" s="42">
        <f t="shared" si="0"/>
        <v>0</v>
      </c>
      <c r="C23" s="42" t="str">
        <f t="shared" si="1"/>
        <v/>
      </c>
      <c r="D23" s="42" t="str">
        <f t="shared" si="2"/>
        <v/>
      </c>
      <c r="E23" s="42" t="str">
        <f t="shared" si="3"/>
        <v/>
      </c>
      <c r="F23" s="42" t="str">
        <f t="shared" si="4"/>
        <v/>
      </c>
      <c r="G23" s="42" t="str">
        <f t="shared" si="5"/>
        <v/>
      </c>
      <c r="H23" s="114" t="str">
        <f>IF(AND(M23&gt;0,M23&lt;=STATS!$C$22),1,"")</f>
        <v/>
      </c>
      <c r="J23" s="25">
        <v>22</v>
      </c>
      <c r="K23">
        <v>44.054129869999997</v>
      </c>
      <c r="L23">
        <v>-89.831797039999998</v>
      </c>
      <c r="M23" s="10">
        <v>14.5</v>
      </c>
      <c r="N23" s="194" t="s">
        <v>565</v>
      </c>
      <c r="O23" s="194" t="s">
        <v>566</v>
      </c>
      <c r="R23" s="16"/>
      <c r="S23" s="1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EZ23" s="111"/>
      <c r="FA23" s="111"/>
      <c r="FB23" s="111"/>
      <c r="FC23" s="111"/>
      <c r="FD23" s="111"/>
    </row>
    <row r="24" spans="1:160" x14ac:dyDescent="0.2">
      <c r="A24" s="36"/>
      <c r="B24" s="42">
        <f t="shared" si="0"/>
        <v>0</v>
      </c>
      <c r="C24" s="42" t="str">
        <f t="shared" si="1"/>
        <v/>
      </c>
      <c r="D24" s="42" t="str">
        <f t="shared" si="2"/>
        <v/>
      </c>
      <c r="E24" s="42" t="str">
        <f t="shared" si="3"/>
        <v/>
      </c>
      <c r="F24" s="42" t="str">
        <f t="shared" si="4"/>
        <v/>
      </c>
      <c r="G24" s="42" t="str">
        <f t="shared" si="5"/>
        <v/>
      </c>
      <c r="H24" s="114" t="str">
        <f>IF(AND(M24&gt;0,M24&lt;=STATS!$C$22),1,"")</f>
        <v/>
      </c>
      <c r="J24" s="25">
        <v>23</v>
      </c>
      <c r="K24">
        <v>44.053733719999997</v>
      </c>
      <c r="L24">
        <v>-89.831798160000005</v>
      </c>
      <c r="M24" s="10">
        <v>15.5</v>
      </c>
      <c r="N24" s="194" t="s">
        <v>565</v>
      </c>
      <c r="O24" s="194" t="s">
        <v>566</v>
      </c>
      <c r="R24" s="16"/>
      <c r="S24" s="1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EZ24" s="111"/>
      <c r="FA24" s="111"/>
      <c r="FB24" s="111"/>
      <c r="FC24" s="111"/>
      <c r="FD24" s="111"/>
    </row>
    <row r="25" spans="1:160" x14ac:dyDescent="0.2">
      <c r="A25" s="36"/>
      <c r="B25" s="42">
        <f t="shared" si="0"/>
        <v>0</v>
      </c>
      <c r="C25" s="42" t="str">
        <f t="shared" si="1"/>
        <v/>
      </c>
      <c r="D25" s="42" t="str">
        <f t="shared" si="2"/>
        <v/>
      </c>
      <c r="E25" s="42">
        <f t="shared" si="3"/>
        <v>0</v>
      </c>
      <c r="F25" s="42">
        <f t="shared" si="4"/>
        <v>0</v>
      </c>
      <c r="G25" s="42" t="str">
        <f t="shared" si="5"/>
        <v/>
      </c>
      <c r="H25" s="114">
        <f>IF(AND(M25&gt;0,M25&lt;=STATS!$C$22),1,"")</f>
        <v>1</v>
      </c>
      <c r="J25" s="25">
        <v>24</v>
      </c>
      <c r="K25">
        <v>44.053337569999997</v>
      </c>
      <c r="L25">
        <v>-89.831799279999998</v>
      </c>
      <c r="M25" s="10">
        <v>8.5</v>
      </c>
      <c r="N25" s="194" t="s">
        <v>565</v>
      </c>
      <c r="O25" s="194" t="s">
        <v>566</v>
      </c>
      <c r="R25" s="16"/>
      <c r="S25" s="1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EZ25" s="111"/>
      <c r="FA25" s="111"/>
      <c r="FB25" s="111"/>
      <c r="FC25" s="111"/>
      <c r="FD25" s="111"/>
    </row>
    <row r="26" spans="1:160" x14ac:dyDescent="0.2">
      <c r="A26" s="36"/>
      <c r="B26" s="42">
        <f t="shared" si="0"/>
        <v>0</v>
      </c>
      <c r="C26" s="42" t="str">
        <f t="shared" si="1"/>
        <v/>
      </c>
      <c r="D26" s="42" t="str">
        <f t="shared" si="2"/>
        <v/>
      </c>
      <c r="E26" s="42">
        <f t="shared" si="3"/>
        <v>0</v>
      </c>
      <c r="F26" s="42">
        <f t="shared" si="4"/>
        <v>0</v>
      </c>
      <c r="G26" s="42" t="str">
        <f t="shared" si="5"/>
        <v/>
      </c>
      <c r="H26" s="114">
        <f>IF(AND(M26&gt;0,M26&lt;=STATS!$C$22),1,"")</f>
        <v>1</v>
      </c>
      <c r="J26" s="25">
        <v>25</v>
      </c>
      <c r="K26">
        <v>44.055713660000002</v>
      </c>
      <c r="L26">
        <v>-89.831243229999998</v>
      </c>
      <c r="M26" s="10">
        <v>7</v>
      </c>
      <c r="N26" s="194" t="s">
        <v>565</v>
      </c>
      <c r="O26" s="194" t="s">
        <v>566</v>
      </c>
      <c r="R26" s="16"/>
      <c r="S26" s="1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EZ26" s="111"/>
      <c r="FA26" s="111"/>
      <c r="FB26" s="111"/>
      <c r="FC26" s="111"/>
      <c r="FD26" s="111"/>
    </row>
    <row r="27" spans="1:160" x14ac:dyDescent="0.2">
      <c r="A27" s="35"/>
      <c r="B27" s="42">
        <f t="shared" si="0"/>
        <v>0</v>
      </c>
      <c r="C27" s="42" t="str">
        <f t="shared" si="1"/>
        <v/>
      </c>
      <c r="D27" s="42" t="str">
        <f t="shared" si="2"/>
        <v/>
      </c>
      <c r="E27" s="42" t="str">
        <f t="shared" si="3"/>
        <v/>
      </c>
      <c r="F27" s="42" t="str">
        <f t="shared" si="4"/>
        <v/>
      </c>
      <c r="G27" s="42" t="str">
        <f t="shared" si="5"/>
        <v/>
      </c>
      <c r="H27" s="114" t="str">
        <f>IF(AND(M27&gt;0,M27&lt;=STATS!$C$22),1,"")</f>
        <v/>
      </c>
      <c r="J27" s="25">
        <v>26</v>
      </c>
      <c r="K27">
        <v>44.055317510000002</v>
      </c>
      <c r="L27">
        <v>-89.831244359999999</v>
      </c>
      <c r="M27" s="10">
        <v>15</v>
      </c>
      <c r="N27" s="194" t="s">
        <v>565</v>
      </c>
      <c r="O27" s="194" t="s">
        <v>566</v>
      </c>
      <c r="R27" s="16"/>
      <c r="S27" s="1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EZ27" s="111"/>
      <c r="FA27" s="111"/>
      <c r="FB27" s="111"/>
      <c r="FC27" s="111"/>
      <c r="FD27" s="111"/>
    </row>
    <row r="28" spans="1:160" x14ac:dyDescent="0.2">
      <c r="A28" s="36"/>
      <c r="B28" s="42">
        <f t="shared" si="0"/>
        <v>0</v>
      </c>
      <c r="C28" s="42" t="str">
        <f t="shared" si="1"/>
        <v/>
      </c>
      <c r="D28" s="42" t="str">
        <f t="shared" si="2"/>
        <v/>
      </c>
      <c r="E28" s="42" t="str">
        <f t="shared" si="3"/>
        <v/>
      </c>
      <c r="F28" s="42" t="str">
        <f t="shared" si="4"/>
        <v/>
      </c>
      <c r="G28" s="42" t="str">
        <f t="shared" si="5"/>
        <v/>
      </c>
      <c r="H28" s="114" t="str">
        <f>IF(AND(M28&gt;0,M28&lt;=STATS!$C$22),1,"")</f>
        <v/>
      </c>
      <c r="J28" s="25">
        <v>27</v>
      </c>
      <c r="K28">
        <v>44.054921360000002</v>
      </c>
      <c r="L28">
        <v>-89.831245480000007</v>
      </c>
      <c r="M28" s="10">
        <v>15.5</v>
      </c>
      <c r="N28" s="194" t="s">
        <v>565</v>
      </c>
      <c r="O28" s="194" t="s">
        <v>566</v>
      </c>
      <c r="R28" s="16"/>
      <c r="S28" s="1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EZ28" s="111"/>
      <c r="FA28" s="111"/>
      <c r="FB28" s="111"/>
      <c r="FC28" s="111"/>
      <c r="FD28" s="111"/>
    </row>
    <row r="29" spans="1:160" x14ac:dyDescent="0.2">
      <c r="A29" s="36"/>
      <c r="B29" s="42">
        <f t="shared" si="0"/>
        <v>0</v>
      </c>
      <c r="C29" s="42" t="str">
        <f t="shared" si="1"/>
        <v/>
      </c>
      <c r="D29" s="42" t="str">
        <f t="shared" si="2"/>
        <v/>
      </c>
      <c r="E29" s="42" t="str">
        <f t="shared" si="3"/>
        <v/>
      </c>
      <c r="F29" s="42" t="str">
        <f t="shared" si="4"/>
        <v/>
      </c>
      <c r="G29" s="42" t="str">
        <f t="shared" si="5"/>
        <v/>
      </c>
      <c r="H29" s="114" t="str">
        <f>IF(AND(M29&gt;0,M29&lt;=STATS!$C$22),1,"")</f>
        <v/>
      </c>
      <c r="J29" s="25">
        <v>28</v>
      </c>
      <c r="K29">
        <v>44.054525210000001</v>
      </c>
      <c r="L29">
        <v>-89.831246609999994</v>
      </c>
      <c r="M29" s="10">
        <v>15.5</v>
      </c>
      <c r="N29" s="194" t="s">
        <v>565</v>
      </c>
      <c r="O29" s="194" t="s">
        <v>566</v>
      </c>
      <c r="R29" s="16"/>
      <c r="S29" s="1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EZ29" s="111"/>
      <c r="FA29" s="111"/>
      <c r="FB29" s="111"/>
      <c r="FC29" s="111"/>
      <c r="FD29" s="111"/>
    </row>
    <row r="30" spans="1:160" x14ac:dyDescent="0.2">
      <c r="A30" s="36"/>
      <c r="B30" s="42">
        <f t="shared" si="0"/>
        <v>0</v>
      </c>
      <c r="C30" s="42" t="str">
        <f t="shared" si="1"/>
        <v/>
      </c>
      <c r="D30" s="42" t="str">
        <f t="shared" si="2"/>
        <v/>
      </c>
      <c r="E30" s="42" t="str">
        <f t="shared" si="3"/>
        <v/>
      </c>
      <c r="F30" s="42" t="str">
        <f t="shared" si="4"/>
        <v/>
      </c>
      <c r="G30" s="42" t="str">
        <f t="shared" si="5"/>
        <v/>
      </c>
      <c r="H30" s="114" t="str">
        <f>IF(AND(M30&gt;0,M30&lt;=STATS!$C$22),1,"")</f>
        <v/>
      </c>
      <c r="J30" s="25">
        <v>29</v>
      </c>
      <c r="K30">
        <v>44.054129060000001</v>
      </c>
      <c r="L30">
        <v>-89.831247730000001</v>
      </c>
      <c r="M30" s="10">
        <v>14</v>
      </c>
      <c r="N30" s="194" t="s">
        <v>565</v>
      </c>
      <c r="O30" s="194" t="s">
        <v>566</v>
      </c>
      <c r="R30" s="16"/>
      <c r="S30" s="1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EZ30" s="111"/>
      <c r="FA30" s="111"/>
      <c r="FB30" s="111"/>
      <c r="FC30" s="111"/>
      <c r="FD30" s="111"/>
    </row>
    <row r="31" spans="1:160" x14ac:dyDescent="0.2">
      <c r="A31" s="35"/>
      <c r="B31" s="42">
        <f t="shared" si="0"/>
        <v>0</v>
      </c>
      <c r="C31" s="42" t="str">
        <f t="shared" si="1"/>
        <v/>
      </c>
      <c r="D31" s="42" t="str">
        <f t="shared" si="2"/>
        <v/>
      </c>
      <c r="E31" s="42" t="str">
        <f t="shared" si="3"/>
        <v/>
      </c>
      <c r="F31" s="42" t="str">
        <f t="shared" si="4"/>
        <v/>
      </c>
      <c r="G31" s="42" t="str">
        <f t="shared" si="5"/>
        <v/>
      </c>
      <c r="H31" s="114" t="str">
        <f>IF(AND(M31&gt;0,M31&lt;=STATS!$C$22),1,"")</f>
        <v/>
      </c>
      <c r="J31" s="25">
        <v>30</v>
      </c>
      <c r="K31">
        <v>44.053732910000001</v>
      </c>
      <c r="L31">
        <v>-89.831248860000002</v>
      </c>
      <c r="M31" s="10">
        <v>15</v>
      </c>
      <c r="N31" s="194" t="s">
        <v>565</v>
      </c>
      <c r="O31" s="194" t="s">
        <v>566</v>
      </c>
      <c r="R31" s="16"/>
      <c r="S31" s="1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EZ31" s="111"/>
      <c r="FA31" s="111"/>
      <c r="FB31" s="111"/>
      <c r="FC31" s="111"/>
      <c r="FD31" s="111"/>
    </row>
    <row r="32" spans="1:160" x14ac:dyDescent="0.2">
      <c r="A32" s="36"/>
      <c r="B32" s="42">
        <f t="shared" si="0"/>
        <v>0</v>
      </c>
      <c r="C32" s="42" t="str">
        <f t="shared" si="1"/>
        <v/>
      </c>
      <c r="D32" s="42" t="str">
        <f t="shared" si="2"/>
        <v/>
      </c>
      <c r="E32" s="42">
        <f t="shared" si="3"/>
        <v>0</v>
      </c>
      <c r="F32" s="42">
        <f t="shared" si="4"/>
        <v>0</v>
      </c>
      <c r="G32" s="42" t="str">
        <f t="shared" si="5"/>
        <v/>
      </c>
      <c r="H32" s="114">
        <f>IF(AND(M32&gt;0,M32&lt;=STATS!$C$22),1,"")</f>
        <v>1</v>
      </c>
      <c r="J32" s="25">
        <v>31</v>
      </c>
      <c r="K32">
        <v>44.055712839999998</v>
      </c>
      <c r="L32">
        <v>-89.830693920000002</v>
      </c>
      <c r="M32" s="10">
        <v>2.5</v>
      </c>
      <c r="N32" s="194" t="s">
        <v>565</v>
      </c>
      <c r="O32" s="194" t="s">
        <v>566</v>
      </c>
      <c r="R32" s="16"/>
      <c r="S32" s="1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EZ32" s="111"/>
      <c r="FA32" s="111"/>
      <c r="FB32" s="111"/>
      <c r="FC32" s="111"/>
      <c r="FD32" s="111"/>
    </row>
    <row r="33" spans="1:160" x14ac:dyDescent="0.2">
      <c r="A33" s="36"/>
      <c r="B33" s="42">
        <f t="shared" si="0"/>
        <v>0</v>
      </c>
      <c r="C33" s="42" t="str">
        <f t="shared" si="1"/>
        <v/>
      </c>
      <c r="D33" s="42" t="str">
        <f t="shared" si="2"/>
        <v/>
      </c>
      <c r="E33" s="42" t="str">
        <f t="shared" si="3"/>
        <v/>
      </c>
      <c r="F33" s="42" t="str">
        <f t="shared" si="4"/>
        <v/>
      </c>
      <c r="G33" s="42" t="str">
        <f t="shared" si="5"/>
        <v/>
      </c>
      <c r="H33" s="114" t="str">
        <f>IF(AND(M33&gt;0,M33&lt;=STATS!$C$22),1,"")</f>
        <v/>
      </c>
      <c r="J33" s="25">
        <v>32</v>
      </c>
      <c r="K33">
        <v>44.055316699999999</v>
      </c>
      <c r="L33">
        <v>-89.830695050000003</v>
      </c>
      <c r="M33" s="10">
        <v>14</v>
      </c>
      <c r="N33" s="194" t="s">
        <v>565</v>
      </c>
      <c r="O33" s="194" t="s">
        <v>566</v>
      </c>
      <c r="R33" s="16"/>
      <c r="S33" s="1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EZ33" s="111"/>
      <c r="FA33" s="111"/>
      <c r="FB33" s="111"/>
      <c r="FC33" s="111"/>
      <c r="FD33" s="111"/>
    </row>
    <row r="34" spans="1:160" x14ac:dyDescent="0.2">
      <c r="A34" s="36"/>
      <c r="B34" s="42">
        <f t="shared" si="0"/>
        <v>0</v>
      </c>
      <c r="C34" s="42" t="str">
        <f t="shared" si="1"/>
        <v/>
      </c>
      <c r="D34" s="42" t="str">
        <f t="shared" si="2"/>
        <v/>
      </c>
      <c r="E34" s="42" t="str">
        <f t="shared" si="3"/>
        <v/>
      </c>
      <c r="F34" s="42" t="str">
        <f t="shared" si="4"/>
        <v/>
      </c>
      <c r="G34" s="42" t="str">
        <f t="shared" si="5"/>
        <v/>
      </c>
      <c r="H34" s="114" t="str">
        <f>IF(AND(M34&gt;0,M34&lt;=STATS!$C$22),1,"")</f>
        <v/>
      </c>
      <c r="J34" s="25">
        <v>33</v>
      </c>
      <c r="K34">
        <v>44.054920549999999</v>
      </c>
      <c r="L34">
        <v>-89.830696169999996</v>
      </c>
      <c r="M34" s="10">
        <v>14</v>
      </c>
      <c r="N34" s="194" t="s">
        <v>565</v>
      </c>
      <c r="O34" s="194" t="s">
        <v>566</v>
      </c>
      <c r="R34" s="16"/>
      <c r="S34" s="1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EZ34" s="111"/>
      <c r="FA34" s="111"/>
      <c r="FB34" s="111"/>
      <c r="FC34" s="111"/>
      <c r="FD34" s="111"/>
    </row>
    <row r="35" spans="1:160" x14ac:dyDescent="0.2">
      <c r="B35" s="42">
        <f t="shared" si="0"/>
        <v>0</v>
      </c>
      <c r="C35" s="42" t="str">
        <f t="shared" si="1"/>
        <v/>
      </c>
      <c r="D35" s="42" t="str">
        <f t="shared" si="2"/>
        <v/>
      </c>
      <c r="E35" s="42" t="str">
        <f t="shared" si="3"/>
        <v/>
      </c>
      <c r="F35" s="42" t="str">
        <f t="shared" si="4"/>
        <v/>
      </c>
      <c r="G35" s="42" t="str">
        <f t="shared" si="5"/>
        <v/>
      </c>
      <c r="H35" s="114" t="str">
        <f>IF(AND(M35&gt;0,M35&lt;=STATS!$C$22),1,"")</f>
        <v/>
      </c>
      <c r="J35" s="25">
        <v>34</v>
      </c>
      <c r="K35">
        <v>44.054524399999998</v>
      </c>
      <c r="L35">
        <v>-89.830697299999997</v>
      </c>
      <c r="M35" s="10">
        <v>14.5</v>
      </c>
      <c r="N35" s="194" t="s">
        <v>565</v>
      </c>
      <c r="O35" s="194" t="s">
        <v>566</v>
      </c>
      <c r="R35" s="16"/>
      <c r="S35" s="1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EZ35" s="111"/>
      <c r="FA35" s="111"/>
      <c r="FB35" s="111"/>
      <c r="FC35" s="111"/>
      <c r="FD35" s="111"/>
    </row>
    <row r="36" spans="1:160" x14ac:dyDescent="0.2">
      <c r="B36" s="42">
        <f t="shared" si="0"/>
        <v>0</v>
      </c>
      <c r="C36" s="42" t="str">
        <f t="shared" si="1"/>
        <v/>
      </c>
      <c r="D36" s="42" t="str">
        <f t="shared" si="2"/>
        <v/>
      </c>
      <c r="E36" s="42" t="str">
        <f t="shared" si="3"/>
        <v/>
      </c>
      <c r="F36" s="42" t="str">
        <f t="shared" si="4"/>
        <v/>
      </c>
      <c r="G36" s="42" t="str">
        <f t="shared" si="5"/>
        <v/>
      </c>
      <c r="H36" s="114" t="str">
        <f>IF(AND(M36&gt;0,M36&lt;=STATS!$C$22),1,"")</f>
        <v/>
      </c>
      <c r="J36" s="25">
        <v>35</v>
      </c>
      <c r="K36">
        <v>44.054128249999998</v>
      </c>
      <c r="L36">
        <v>-89.830698429999998</v>
      </c>
      <c r="M36" s="10">
        <v>14.5</v>
      </c>
      <c r="N36" s="194" t="s">
        <v>565</v>
      </c>
      <c r="O36" s="194" t="s">
        <v>566</v>
      </c>
      <c r="R36" s="16"/>
      <c r="S36" s="1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EZ36" s="111"/>
      <c r="FA36" s="111"/>
      <c r="FB36" s="111"/>
      <c r="FC36" s="111"/>
      <c r="FD36" s="111"/>
    </row>
    <row r="37" spans="1:160" x14ac:dyDescent="0.2">
      <c r="B37" s="42">
        <f t="shared" si="0"/>
        <v>0</v>
      </c>
      <c r="C37" s="42" t="str">
        <f t="shared" si="1"/>
        <v/>
      </c>
      <c r="D37" s="42" t="str">
        <f t="shared" si="2"/>
        <v/>
      </c>
      <c r="E37" s="42" t="str">
        <f t="shared" si="3"/>
        <v/>
      </c>
      <c r="F37" s="42" t="str">
        <f t="shared" si="4"/>
        <v/>
      </c>
      <c r="G37" s="42" t="str">
        <f t="shared" si="5"/>
        <v/>
      </c>
      <c r="H37" s="114" t="str">
        <f>IF(AND(M37&gt;0,M37&lt;=STATS!$C$22),1,"")</f>
        <v/>
      </c>
      <c r="J37" s="25">
        <v>36</v>
      </c>
      <c r="K37">
        <v>44.053732099999998</v>
      </c>
      <c r="L37">
        <v>-89.830699559999999</v>
      </c>
      <c r="M37" s="10">
        <v>12</v>
      </c>
      <c r="N37" s="194" t="s">
        <v>565</v>
      </c>
      <c r="O37" s="194" t="s">
        <v>566</v>
      </c>
      <c r="R37" s="16"/>
      <c r="S37" s="1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EZ37" s="111"/>
      <c r="FA37" s="111"/>
      <c r="FB37" s="111"/>
      <c r="FC37" s="111"/>
      <c r="FD37" s="111"/>
    </row>
    <row r="38" spans="1:160" x14ac:dyDescent="0.2">
      <c r="B38" s="42">
        <f t="shared" si="0"/>
        <v>0</v>
      </c>
      <c r="C38" s="42" t="str">
        <f t="shared" si="1"/>
        <v/>
      </c>
      <c r="D38" s="42" t="str">
        <f t="shared" si="2"/>
        <v/>
      </c>
      <c r="E38" s="42">
        <f t="shared" si="3"/>
        <v>0</v>
      </c>
      <c r="F38" s="42">
        <f t="shared" si="4"/>
        <v>0</v>
      </c>
      <c r="G38" s="42" t="str">
        <f t="shared" si="5"/>
        <v/>
      </c>
      <c r="H38" s="114">
        <f>IF(AND(M38&gt;0,M38&lt;=STATS!$C$22),1,"")</f>
        <v>1</v>
      </c>
      <c r="J38" s="25">
        <v>37</v>
      </c>
      <c r="K38">
        <v>44.055712030000002</v>
      </c>
      <c r="L38">
        <v>-89.830144599999997</v>
      </c>
      <c r="M38" s="10">
        <v>10</v>
      </c>
      <c r="N38" s="194" t="s">
        <v>565</v>
      </c>
      <c r="O38" s="194" t="s">
        <v>566</v>
      </c>
      <c r="R38" s="16"/>
      <c r="S38" s="1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EZ38" s="111"/>
      <c r="FA38" s="111"/>
      <c r="FB38" s="111"/>
      <c r="FC38" s="111"/>
      <c r="FD38" s="111"/>
    </row>
    <row r="39" spans="1:160" x14ac:dyDescent="0.2">
      <c r="B39" s="42">
        <f t="shared" si="0"/>
        <v>0</v>
      </c>
      <c r="C39" s="42" t="str">
        <f t="shared" si="1"/>
        <v/>
      </c>
      <c r="D39" s="42" t="str">
        <f t="shared" si="2"/>
        <v/>
      </c>
      <c r="E39" s="42" t="str">
        <f t="shared" si="3"/>
        <v/>
      </c>
      <c r="F39" s="42" t="str">
        <f t="shared" si="4"/>
        <v/>
      </c>
      <c r="G39" s="42" t="str">
        <f t="shared" si="5"/>
        <v/>
      </c>
      <c r="H39" s="114" t="str">
        <f>IF(AND(M39&gt;0,M39&lt;=STATS!$C$22),1,"")</f>
        <v/>
      </c>
      <c r="J39" s="25">
        <v>38</v>
      </c>
      <c r="K39">
        <v>44.055315880000002</v>
      </c>
      <c r="L39">
        <v>-89.830145729999998</v>
      </c>
      <c r="M39" s="10">
        <v>14.5</v>
      </c>
      <c r="N39" s="194" t="s">
        <v>565</v>
      </c>
      <c r="O39" s="194" t="s">
        <v>566</v>
      </c>
      <c r="R39" s="16"/>
      <c r="S39" s="1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EZ39" s="111"/>
      <c r="FA39" s="111"/>
      <c r="FB39" s="111"/>
      <c r="FC39" s="111"/>
      <c r="FD39" s="111"/>
    </row>
    <row r="40" spans="1:160" x14ac:dyDescent="0.2">
      <c r="B40" s="42">
        <f t="shared" si="0"/>
        <v>0</v>
      </c>
      <c r="C40" s="42" t="str">
        <f t="shared" si="1"/>
        <v/>
      </c>
      <c r="D40" s="42" t="str">
        <f t="shared" si="2"/>
        <v/>
      </c>
      <c r="E40" s="42" t="str">
        <f t="shared" si="3"/>
        <v/>
      </c>
      <c r="F40" s="42" t="str">
        <f t="shared" si="4"/>
        <v/>
      </c>
      <c r="G40" s="42" t="str">
        <f t="shared" si="5"/>
        <v/>
      </c>
      <c r="H40" s="114" t="str">
        <f>IF(AND(M40&gt;0,M40&lt;=STATS!$C$22),1,"")</f>
        <v/>
      </c>
      <c r="J40" s="25">
        <v>39</v>
      </c>
      <c r="K40">
        <v>44.054919730000002</v>
      </c>
      <c r="L40">
        <v>-89.830146859999999</v>
      </c>
      <c r="M40" s="10">
        <v>15</v>
      </c>
      <c r="N40" s="194" t="s">
        <v>565</v>
      </c>
      <c r="O40" s="194" t="s">
        <v>566</v>
      </c>
      <c r="R40" s="16"/>
      <c r="S40" s="1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EZ40" s="111"/>
      <c r="FA40" s="111"/>
      <c r="FB40" s="111"/>
      <c r="FC40" s="111"/>
      <c r="FD40" s="111"/>
    </row>
    <row r="41" spans="1:160" x14ac:dyDescent="0.2">
      <c r="B41" s="42">
        <f t="shared" si="0"/>
        <v>0</v>
      </c>
      <c r="C41" s="42" t="str">
        <f t="shared" si="1"/>
        <v/>
      </c>
      <c r="D41" s="42" t="str">
        <f t="shared" si="2"/>
        <v/>
      </c>
      <c r="E41" s="42" t="str">
        <f t="shared" si="3"/>
        <v/>
      </c>
      <c r="F41" s="42" t="str">
        <f t="shared" si="4"/>
        <v/>
      </c>
      <c r="G41" s="42" t="str">
        <f t="shared" si="5"/>
        <v/>
      </c>
      <c r="H41" s="114" t="str">
        <f>IF(AND(M41&gt;0,M41&lt;=STATS!$C$22),1,"")</f>
        <v/>
      </c>
      <c r="J41" s="25">
        <v>40</v>
      </c>
      <c r="K41">
        <v>44.054523580000001</v>
      </c>
      <c r="L41">
        <v>-89.830147999999994</v>
      </c>
      <c r="M41" s="10">
        <v>13.5</v>
      </c>
      <c r="N41" s="194" t="s">
        <v>565</v>
      </c>
      <c r="O41" s="194" t="s">
        <v>566</v>
      </c>
      <c r="R41" s="16"/>
      <c r="S41" s="1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EZ41" s="111"/>
      <c r="FA41" s="111"/>
      <c r="FB41" s="111"/>
      <c r="FC41" s="111"/>
      <c r="FD41" s="111"/>
    </row>
    <row r="42" spans="1:160" x14ac:dyDescent="0.2">
      <c r="B42" s="42">
        <f t="shared" si="0"/>
        <v>0</v>
      </c>
      <c r="C42" s="42" t="str">
        <f t="shared" si="1"/>
        <v/>
      </c>
      <c r="D42" s="42" t="str">
        <f t="shared" si="2"/>
        <v/>
      </c>
      <c r="E42" s="42" t="str">
        <f t="shared" si="3"/>
        <v/>
      </c>
      <c r="F42" s="42" t="str">
        <f t="shared" si="4"/>
        <v/>
      </c>
      <c r="G42" s="42" t="str">
        <f t="shared" si="5"/>
        <v/>
      </c>
      <c r="H42" s="114" t="str">
        <f>IF(AND(M42&gt;0,M42&lt;=STATS!$C$22),1,"")</f>
        <v/>
      </c>
      <c r="J42" s="25">
        <v>41</v>
      </c>
      <c r="K42">
        <v>44.054127430000001</v>
      </c>
      <c r="L42">
        <v>-89.830149129999995</v>
      </c>
      <c r="M42" s="10">
        <v>14.5</v>
      </c>
      <c r="N42" s="194" t="s">
        <v>565</v>
      </c>
      <c r="O42" s="194" t="s">
        <v>566</v>
      </c>
      <c r="R42" s="16"/>
      <c r="S42" s="1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EZ42" s="111"/>
      <c r="FA42" s="111"/>
      <c r="FB42" s="111"/>
      <c r="FC42" s="111"/>
      <c r="FD42" s="111"/>
    </row>
    <row r="43" spans="1:160" x14ac:dyDescent="0.2">
      <c r="B43" s="42">
        <f t="shared" si="0"/>
        <v>0</v>
      </c>
      <c r="C43" s="42" t="str">
        <f t="shared" si="1"/>
        <v/>
      </c>
      <c r="D43" s="42" t="str">
        <f t="shared" si="2"/>
        <v/>
      </c>
      <c r="E43" s="42" t="str">
        <f t="shared" si="3"/>
        <v/>
      </c>
      <c r="F43" s="42" t="str">
        <f t="shared" si="4"/>
        <v/>
      </c>
      <c r="G43" s="42" t="str">
        <f t="shared" si="5"/>
        <v/>
      </c>
      <c r="H43" s="114" t="str">
        <f>IF(AND(M43&gt;0,M43&lt;=STATS!$C$22),1,"")</f>
        <v/>
      </c>
      <c r="J43" s="25">
        <v>42</v>
      </c>
      <c r="K43">
        <v>44.053731280000001</v>
      </c>
      <c r="L43">
        <v>-89.830150259999996</v>
      </c>
      <c r="M43" s="10">
        <v>13.5</v>
      </c>
      <c r="N43" s="194" t="s">
        <v>567</v>
      </c>
      <c r="O43" s="194" t="s">
        <v>566</v>
      </c>
      <c r="R43" s="16"/>
      <c r="S43" s="1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EZ43" s="111"/>
      <c r="FA43" s="111"/>
      <c r="FB43" s="111"/>
      <c r="FC43" s="111"/>
      <c r="FD43" s="111"/>
    </row>
    <row r="44" spans="1:160" x14ac:dyDescent="0.2">
      <c r="B44" s="42">
        <f t="shared" si="0"/>
        <v>0</v>
      </c>
      <c r="C44" s="42" t="str">
        <f t="shared" si="1"/>
        <v/>
      </c>
      <c r="D44" s="42" t="str">
        <f t="shared" si="2"/>
        <v/>
      </c>
      <c r="E44" s="42" t="str">
        <f t="shared" si="3"/>
        <v/>
      </c>
      <c r="F44" s="42" t="str">
        <f t="shared" si="4"/>
        <v/>
      </c>
      <c r="G44" s="42" t="str">
        <f t="shared" si="5"/>
        <v/>
      </c>
      <c r="H44" s="114" t="str">
        <f>IF(AND(M44&gt;0,M44&lt;=STATS!$C$22),1,"")</f>
        <v/>
      </c>
      <c r="J44" s="25">
        <v>43</v>
      </c>
      <c r="K44">
        <v>44.056107359999999</v>
      </c>
      <c r="L44">
        <v>-89.829594150000005</v>
      </c>
      <c r="M44" s="10">
        <v>13</v>
      </c>
      <c r="N44" s="194" t="s">
        <v>565</v>
      </c>
      <c r="O44" s="194" t="s">
        <v>566</v>
      </c>
      <c r="R44" s="16"/>
      <c r="S44" s="1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EZ44" s="111"/>
      <c r="FA44" s="111"/>
      <c r="FB44" s="111"/>
      <c r="FC44" s="111"/>
      <c r="FD44" s="111"/>
    </row>
    <row r="45" spans="1:160" x14ac:dyDescent="0.2">
      <c r="B45" s="42">
        <f t="shared" si="0"/>
        <v>0</v>
      </c>
      <c r="C45" s="42" t="str">
        <f t="shared" si="1"/>
        <v/>
      </c>
      <c r="D45" s="42" t="str">
        <f t="shared" si="2"/>
        <v/>
      </c>
      <c r="E45" s="42" t="str">
        <f t="shared" si="3"/>
        <v/>
      </c>
      <c r="F45" s="42" t="str">
        <f t="shared" si="4"/>
        <v/>
      </c>
      <c r="G45" s="42" t="str">
        <f t="shared" si="5"/>
        <v/>
      </c>
      <c r="H45" s="114" t="str">
        <f>IF(AND(M45&gt;0,M45&lt;=STATS!$C$22),1,"")</f>
        <v/>
      </c>
      <c r="J45" s="25">
        <v>44</v>
      </c>
      <c r="K45">
        <v>44.055711209999998</v>
      </c>
      <c r="L45">
        <v>-89.829595280000007</v>
      </c>
      <c r="M45" s="10">
        <v>14.5</v>
      </c>
      <c r="N45" s="194" t="s">
        <v>565</v>
      </c>
      <c r="O45" s="194" t="s">
        <v>566</v>
      </c>
      <c r="R45" s="16"/>
      <c r="S45" s="1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EZ45" s="111"/>
      <c r="FA45" s="111"/>
      <c r="FB45" s="111"/>
      <c r="FC45" s="111"/>
      <c r="FD45" s="111"/>
    </row>
    <row r="46" spans="1:160" x14ac:dyDescent="0.2">
      <c r="B46" s="42">
        <f t="shared" si="0"/>
        <v>0</v>
      </c>
      <c r="C46" s="42" t="str">
        <f t="shared" si="1"/>
        <v/>
      </c>
      <c r="D46" s="42" t="str">
        <f t="shared" si="2"/>
        <v/>
      </c>
      <c r="E46" s="42" t="str">
        <f t="shared" si="3"/>
        <v/>
      </c>
      <c r="F46" s="42" t="str">
        <f t="shared" si="4"/>
        <v/>
      </c>
      <c r="G46" s="42" t="str">
        <f t="shared" si="5"/>
        <v/>
      </c>
      <c r="H46" s="114" t="str">
        <f>IF(AND(M46&gt;0,M46&lt;=STATS!$C$22),1,"")</f>
        <v/>
      </c>
      <c r="J46" s="25">
        <v>45</v>
      </c>
      <c r="K46">
        <v>44.055315059999998</v>
      </c>
      <c r="L46">
        <v>-89.829596420000001</v>
      </c>
      <c r="M46" s="10">
        <v>14.5</v>
      </c>
      <c r="N46" s="194" t="s">
        <v>565</v>
      </c>
      <c r="O46" s="194" t="s">
        <v>566</v>
      </c>
      <c r="R46" s="16"/>
      <c r="S46" s="1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EZ46" s="111"/>
      <c r="FA46" s="111"/>
      <c r="FB46" s="111"/>
      <c r="FC46" s="111"/>
      <c r="FD46" s="111"/>
    </row>
    <row r="47" spans="1:160" x14ac:dyDescent="0.2">
      <c r="B47" s="42">
        <f t="shared" si="0"/>
        <v>0</v>
      </c>
      <c r="C47" s="42" t="str">
        <f t="shared" si="1"/>
        <v/>
      </c>
      <c r="D47" s="42" t="str">
        <f t="shared" si="2"/>
        <v/>
      </c>
      <c r="E47" s="42" t="str">
        <f t="shared" si="3"/>
        <v/>
      </c>
      <c r="F47" s="42" t="str">
        <f t="shared" si="4"/>
        <v/>
      </c>
      <c r="G47" s="42" t="str">
        <f t="shared" si="5"/>
        <v/>
      </c>
      <c r="H47" s="114" t="str">
        <f>IF(AND(M47&gt;0,M47&lt;=STATS!$C$22),1,"")</f>
        <v/>
      </c>
      <c r="J47" s="25">
        <v>46</v>
      </c>
      <c r="K47">
        <v>44.054918909999998</v>
      </c>
      <c r="L47">
        <v>-89.829597550000003</v>
      </c>
      <c r="M47" s="10">
        <v>15</v>
      </c>
      <c r="N47" s="194" t="s">
        <v>565</v>
      </c>
      <c r="O47" s="194" t="s">
        <v>566</v>
      </c>
      <c r="R47" s="16"/>
      <c r="S47" s="1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EZ47" s="111"/>
      <c r="FA47" s="111"/>
      <c r="FB47" s="111"/>
      <c r="FC47" s="111"/>
      <c r="FD47" s="111"/>
    </row>
    <row r="48" spans="1:160" x14ac:dyDescent="0.2">
      <c r="B48" s="42">
        <f t="shared" si="0"/>
        <v>0</v>
      </c>
      <c r="C48" s="42" t="str">
        <f t="shared" si="1"/>
        <v/>
      </c>
      <c r="D48" s="42" t="str">
        <f t="shared" si="2"/>
        <v/>
      </c>
      <c r="E48" s="42" t="str">
        <f t="shared" si="3"/>
        <v/>
      </c>
      <c r="F48" s="42" t="str">
        <f t="shared" si="4"/>
        <v/>
      </c>
      <c r="G48" s="42" t="str">
        <f t="shared" si="5"/>
        <v/>
      </c>
      <c r="H48" s="114" t="str">
        <f>IF(AND(M48&gt;0,M48&lt;=STATS!$C$22),1,"")</f>
        <v/>
      </c>
      <c r="J48" s="25">
        <v>47</v>
      </c>
      <c r="K48">
        <v>44.054522759999998</v>
      </c>
      <c r="L48">
        <v>-89.829598689999997</v>
      </c>
      <c r="M48" s="10">
        <v>15.5</v>
      </c>
      <c r="N48" s="194" t="s">
        <v>565</v>
      </c>
      <c r="O48" s="194" t="s">
        <v>566</v>
      </c>
      <c r="R48" s="16"/>
      <c r="S48" s="1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EZ48" s="111"/>
      <c r="FA48" s="111"/>
      <c r="FB48" s="111"/>
      <c r="FC48" s="111"/>
      <c r="FD48" s="111"/>
    </row>
    <row r="49" spans="2:160" x14ac:dyDescent="0.2">
      <c r="B49" s="42">
        <f t="shared" si="0"/>
        <v>0</v>
      </c>
      <c r="C49" s="42" t="str">
        <f t="shared" si="1"/>
        <v/>
      </c>
      <c r="D49" s="42" t="str">
        <f t="shared" si="2"/>
        <v/>
      </c>
      <c r="E49" s="42" t="str">
        <f t="shared" si="3"/>
        <v/>
      </c>
      <c r="F49" s="42" t="str">
        <f t="shared" si="4"/>
        <v/>
      </c>
      <c r="G49" s="42" t="str">
        <f t="shared" si="5"/>
        <v/>
      </c>
      <c r="H49" s="114" t="str">
        <f>IF(AND(M49&gt;0,M49&lt;=STATS!$C$22),1,"")</f>
        <v/>
      </c>
      <c r="J49" s="25">
        <v>48</v>
      </c>
      <c r="K49">
        <v>44.054126619999998</v>
      </c>
      <c r="L49">
        <v>-89.829599830000006</v>
      </c>
      <c r="M49" s="10">
        <v>15.5</v>
      </c>
      <c r="N49" s="194" t="s">
        <v>567</v>
      </c>
      <c r="O49" s="194" t="s">
        <v>566</v>
      </c>
      <c r="R49" s="16"/>
      <c r="S49" s="1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EZ49" s="111"/>
      <c r="FA49" s="111"/>
      <c r="FB49" s="111"/>
      <c r="FC49" s="111"/>
      <c r="FD49" s="111"/>
    </row>
    <row r="50" spans="2:160" x14ac:dyDescent="0.2">
      <c r="B50" s="42">
        <f t="shared" si="0"/>
        <v>0</v>
      </c>
      <c r="C50" s="42" t="str">
        <f t="shared" si="1"/>
        <v/>
      </c>
      <c r="D50" s="42" t="str">
        <f t="shared" si="2"/>
        <v/>
      </c>
      <c r="E50" s="42" t="str">
        <f t="shared" si="3"/>
        <v/>
      </c>
      <c r="F50" s="42" t="str">
        <f t="shared" si="4"/>
        <v/>
      </c>
      <c r="G50" s="42" t="str">
        <f t="shared" si="5"/>
        <v/>
      </c>
      <c r="H50" s="114" t="str">
        <f>IF(AND(M50&gt;0,M50&lt;=STATS!$C$22),1,"")</f>
        <v/>
      </c>
      <c r="J50" s="25">
        <v>49</v>
      </c>
      <c r="K50">
        <v>44.053730469999998</v>
      </c>
      <c r="L50">
        <v>-89.829600959999993</v>
      </c>
      <c r="M50" s="10">
        <v>12</v>
      </c>
      <c r="N50" s="194" t="s">
        <v>567</v>
      </c>
      <c r="O50" s="194" t="s">
        <v>566</v>
      </c>
      <c r="R50" s="16"/>
      <c r="S50" s="1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EZ50" s="111"/>
      <c r="FA50" s="111"/>
      <c r="FB50" s="111"/>
      <c r="FC50" s="111"/>
      <c r="FD50" s="111"/>
    </row>
    <row r="51" spans="2:160" x14ac:dyDescent="0.2">
      <c r="B51" s="42">
        <f t="shared" si="0"/>
        <v>0</v>
      </c>
      <c r="C51" s="42" t="str">
        <f t="shared" si="1"/>
        <v/>
      </c>
      <c r="D51" s="42" t="str">
        <f t="shared" si="2"/>
        <v/>
      </c>
      <c r="E51" s="42" t="str">
        <f t="shared" si="3"/>
        <v/>
      </c>
      <c r="F51" s="42" t="str">
        <f t="shared" si="4"/>
        <v/>
      </c>
      <c r="G51" s="42" t="str">
        <f t="shared" si="5"/>
        <v/>
      </c>
      <c r="H51" s="114" t="str">
        <f>IF(AND(M51&gt;0,M51&lt;=STATS!$C$22),1,"")</f>
        <v/>
      </c>
      <c r="J51" s="25">
        <v>50</v>
      </c>
      <c r="K51">
        <v>44.053334319999998</v>
      </c>
      <c r="L51">
        <v>-89.829602100000002</v>
      </c>
      <c r="M51" s="10">
        <v>12</v>
      </c>
      <c r="N51" s="194" t="s">
        <v>567</v>
      </c>
      <c r="O51" s="194" t="s">
        <v>566</v>
      </c>
      <c r="R51" s="16"/>
      <c r="S51" s="1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EZ51" s="111"/>
      <c r="FA51" s="111"/>
      <c r="FB51" s="111"/>
      <c r="FC51" s="111"/>
      <c r="FD51" s="111"/>
    </row>
    <row r="52" spans="2:160" x14ac:dyDescent="0.2">
      <c r="B52" s="42">
        <f t="shared" si="0"/>
        <v>0</v>
      </c>
      <c r="C52" s="42" t="str">
        <f t="shared" si="1"/>
        <v/>
      </c>
      <c r="D52" s="42" t="str">
        <f t="shared" si="2"/>
        <v/>
      </c>
      <c r="E52" s="42" t="str">
        <f t="shared" si="3"/>
        <v/>
      </c>
      <c r="F52" s="42" t="str">
        <f t="shared" si="4"/>
        <v/>
      </c>
      <c r="G52" s="42" t="str">
        <f t="shared" si="5"/>
        <v/>
      </c>
      <c r="H52" s="114" t="str">
        <f>IF(AND(M52&gt;0,M52&lt;=STATS!$C$22),1,"")</f>
        <v/>
      </c>
      <c r="J52" s="25">
        <v>51</v>
      </c>
      <c r="K52">
        <v>44.056106540000002</v>
      </c>
      <c r="L52">
        <v>-89.829044819999993</v>
      </c>
      <c r="M52" s="10">
        <v>10.5</v>
      </c>
      <c r="N52" s="194" t="s">
        <v>565</v>
      </c>
      <c r="O52" s="194" t="s">
        <v>566</v>
      </c>
      <c r="R52" s="16"/>
      <c r="S52" s="1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EZ52" s="111"/>
      <c r="FA52" s="111"/>
      <c r="FB52" s="111"/>
      <c r="FC52" s="111"/>
      <c r="FD52" s="111"/>
    </row>
    <row r="53" spans="2:160" x14ac:dyDescent="0.2">
      <c r="B53" s="42">
        <f t="shared" si="0"/>
        <v>0</v>
      </c>
      <c r="C53" s="42" t="str">
        <f t="shared" si="1"/>
        <v/>
      </c>
      <c r="D53" s="42" t="str">
        <f t="shared" si="2"/>
        <v/>
      </c>
      <c r="E53" s="42" t="str">
        <f t="shared" si="3"/>
        <v/>
      </c>
      <c r="F53" s="42" t="str">
        <f t="shared" si="4"/>
        <v/>
      </c>
      <c r="G53" s="42" t="str">
        <f t="shared" si="5"/>
        <v/>
      </c>
      <c r="H53" s="114" t="str">
        <f>IF(AND(M53&gt;0,M53&lt;=STATS!$C$22),1,"")</f>
        <v/>
      </c>
      <c r="J53" s="25">
        <v>52</v>
      </c>
      <c r="K53">
        <v>44.055710390000002</v>
      </c>
      <c r="L53">
        <v>-89.829045960000002</v>
      </c>
      <c r="M53" s="10">
        <v>13.5</v>
      </c>
      <c r="N53" s="194" t="s">
        <v>565</v>
      </c>
      <c r="O53" s="194" t="s">
        <v>566</v>
      </c>
      <c r="R53" s="16"/>
      <c r="S53" s="1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EZ53" s="111"/>
      <c r="FA53" s="111"/>
      <c r="FB53" s="111"/>
      <c r="FC53" s="111"/>
      <c r="FD53" s="111"/>
    </row>
    <row r="54" spans="2:160" x14ac:dyDescent="0.2">
      <c r="B54" s="42">
        <f t="shared" si="0"/>
        <v>0</v>
      </c>
      <c r="C54" s="42" t="str">
        <f t="shared" si="1"/>
        <v/>
      </c>
      <c r="D54" s="42" t="str">
        <f t="shared" si="2"/>
        <v/>
      </c>
      <c r="E54" s="42" t="str">
        <f t="shared" si="3"/>
        <v/>
      </c>
      <c r="F54" s="42" t="str">
        <f t="shared" si="4"/>
        <v/>
      </c>
      <c r="G54" s="42" t="str">
        <f t="shared" si="5"/>
        <v/>
      </c>
      <c r="H54" s="114" t="str">
        <f>IF(AND(M54&gt;0,M54&lt;=STATS!$C$22),1,"")</f>
        <v/>
      </c>
      <c r="J54" s="25">
        <v>53</v>
      </c>
      <c r="K54">
        <v>44.055314240000001</v>
      </c>
      <c r="L54">
        <v>-89.829047099999997</v>
      </c>
      <c r="M54" s="10">
        <v>16.5</v>
      </c>
      <c r="N54" s="194" t="s">
        <v>565</v>
      </c>
      <c r="O54" s="194" t="s">
        <v>566</v>
      </c>
      <c r="R54" s="16"/>
      <c r="S54" s="1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EZ54" s="111"/>
      <c r="FA54" s="111"/>
      <c r="FB54" s="111"/>
      <c r="FC54" s="111"/>
      <c r="FD54" s="111"/>
    </row>
    <row r="55" spans="2:160" x14ac:dyDescent="0.2">
      <c r="B55" s="42">
        <f t="shared" si="0"/>
        <v>0</v>
      </c>
      <c r="C55" s="42" t="str">
        <f t="shared" si="1"/>
        <v/>
      </c>
      <c r="D55" s="42" t="str">
        <f t="shared" si="2"/>
        <v/>
      </c>
      <c r="E55" s="42" t="str">
        <f t="shared" si="3"/>
        <v/>
      </c>
      <c r="F55" s="42" t="str">
        <f t="shared" si="4"/>
        <v/>
      </c>
      <c r="G55" s="42" t="str">
        <f t="shared" si="5"/>
        <v/>
      </c>
      <c r="H55" s="114" t="str">
        <f>IF(AND(M55&gt;0,M55&lt;=STATS!$C$22),1,"")</f>
        <v/>
      </c>
      <c r="J55" s="25">
        <v>54</v>
      </c>
      <c r="K55">
        <v>44.054918090000001</v>
      </c>
      <c r="L55">
        <v>-89.829048240000006</v>
      </c>
      <c r="M55" s="10">
        <v>15</v>
      </c>
      <c r="N55" s="194" t="s">
        <v>567</v>
      </c>
      <c r="O55" s="194" t="s">
        <v>566</v>
      </c>
      <c r="R55" s="16"/>
      <c r="S55" s="1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EZ55" s="111"/>
      <c r="FA55" s="111"/>
      <c r="FB55" s="111"/>
      <c r="FC55" s="111"/>
      <c r="FD55" s="111"/>
    </row>
    <row r="56" spans="2:160" x14ac:dyDescent="0.2">
      <c r="B56" s="42">
        <f t="shared" si="0"/>
        <v>0</v>
      </c>
      <c r="C56" s="42" t="str">
        <f t="shared" si="1"/>
        <v/>
      </c>
      <c r="D56" s="42" t="str">
        <f t="shared" si="2"/>
        <v/>
      </c>
      <c r="E56" s="42" t="str">
        <f t="shared" si="3"/>
        <v/>
      </c>
      <c r="F56" s="42" t="str">
        <f t="shared" si="4"/>
        <v/>
      </c>
      <c r="G56" s="42" t="str">
        <f t="shared" si="5"/>
        <v/>
      </c>
      <c r="H56" s="114" t="str">
        <f>IF(AND(M56&gt;0,M56&lt;=STATS!$C$22),1,"")</f>
        <v/>
      </c>
      <c r="J56" s="25">
        <v>55</v>
      </c>
      <c r="K56">
        <v>44.054521940000001</v>
      </c>
      <c r="L56">
        <v>-89.829049380000001</v>
      </c>
      <c r="M56" s="10">
        <v>14.5</v>
      </c>
      <c r="N56" s="194" t="s">
        <v>567</v>
      </c>
      <c r="O56" s="194" t="s">
        <v>566</v>
      </c>
      <c r="R56" s="16"/>
      <c r="S56" s="1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EZ56" s="111"/>
      <c r="FA56" s="111"/>
      <c r="FB56" s="111"/>
      <c r="FC56" s="111"/>
      <c r="FD56" s="111"/>
    </row>
    <row r="57" spans="2:160" x14ac:dyDescent="0.2">
      <c r="B57" s="42">
        <f t="shared" si="0"/>
        <v>0</v>
      </c>
      <c r="C57" s="42" t="str">
        <f t="shared" si="1"/>
        <v/>
      </c>
      <c r="D57" s="42" t="str">
        <f t="shared" si="2"/>
        <v/>
      </c>
      <c r="E57" s="42">
        <f t="shared" si="3"/>
        <v>0</v>
      </c>
      <c r="F57" s="42">
        <f t="shared" si="4"/>
        <v>0</v>
      </c>
      <c r="G57" s="42" t="str">
        <f t="shared" si="5"/>
        <v/>
      </c>
      <c r="H57" s="114">
        <f>IF(AND(M57&gt;0,M57&lt;=STATS!$C$22),1,"")</f>
        <v>1</v>
      </c>
      <c r="J57" s="25">
        <v>56</v>
      </c>
      <c r="K57">
        <v>44.054125790000001</v>
      </c>
      <c r="L57">
        <v>-89.829050519999996</v>
      </c>
      <c r="M57" s="10">
        <v>10</v>
      </c>
      <c r="N57" s="194" t="s">
        <v>565</v>
      </c>
      <c r="O57" s="194" t="s">
        <v>566</v>
      </c>
      <c r="R57" s="16"/>
      <c r="S57" s="1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EZ57" s="111"/>
      <c r="FA57" s="111"/>
      <c r="FB57" s="111"/>
      <c r="FC57" s="111"/>
      <c r="FD57" s="111"/>
    </row>
    <row r="58" spans="2:160" x14ac:dyDescent="0.2">
      <c r="B58" s="42">
        <f t="shared" si="0"/>
        <v>0</v>
      </c>
      <c r="C58" s="42" t="str">
        <f t="shared" si="1"/>
        <v/>
      </c>
      <c r="D58" s="42" t="str">
        <f t="shared" si="2"/>
        <v/>
      </c>
      <c r="E58" s="42" t="str">
        <f t="shared" si="3"/>
        <v/>
      </c>
      <c r="F58" s="42" t="str">
        <f t="shared" si="4"/>
        <v/>
      </c>
      <c r="G58" s="42" t="str">
        <f t="shared" si="5"/>
        <v/>
      </c>
      <c r="H58" s="114" t="str">
        <f>IF(AND(M58&gt;0,M58&lt;=STATS!$C$22),1,"")</f>
        <v/>
      </c>
      <c r="J58" s="25">
        <v>57</v>
      </c>
      <c r="K58">
        <v>44.053729650000001</v>
      </c>
      <c r="L58">
        <v>-89.829051660000005</v>
      </c>
      <c r="M58" s="10">
        <v>13</v>
      </c>
      <c r="N58" s="194" t="s">
        <v>565</v>
      </c>
      <c r="O58" s="194" t="s">
        <v>566</v>
      </c>
      <c r="R58" s="16"/>
      <c r="S58" s="1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EZ58" s="111"/>
      <c r="FA58" s="111"/>
      <c r="FB58" s="111"/>
      <c r="FC58" s="111"/>
      <c r="FD58" s="111"/>
    </row>
    <row r="59" spans="2:160" x14ac:dyDescent="0.2">
      <c r="B59" s="42">
        <f t="shared" si="0"/>
        <v>0</v>
      </c>
      <c r="C59" s="42" t="str">
        <f t="shared" si="1"/>
        <v/>
      </c>
      <c r="D59" s="42" t="str">
        <f t="shared" si="2"/>
        <v/>
      </c>
      <c r="E59" s="42" t="str">
        <f t="shared" si="3"/>
        <v/>
      </c>
      <c r="F59" s="42" t="str">
        <f t="shared" si="4"/>
        <v/>
      </c>
      <c r="G59" s="42" t="str">
        <f t="shared" si="5"/>
        <v/>
      </c>
      <c r="H59" s="114" t="str">
        <f>IF(AND(M59&gt;0,M59&lt;=STATS!$C$22),1,"")</f>
        <v/>
      </c>
      <c r="J59" s="25">
        <v>58</v>
      </c>
      <c r="K59">
        <v>44.053333500000001</v>
      </c>
      <c r="L59">
        <v>-89.829052799999999</v>
      </c>
      <c r="M59" s="10">
        <v>11.5</v>
      </c>
      <c r="N59" s="194" t="s">
        <v>565</v>
      </c>
      <c r="O59" s="194" t="s">
        <v>566</v>
      </c>
      <c r="R59" s="16"/>
      <c r="S59" s="1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EZ59" s="111"/>
      <c r="FA59" s="111"/>
      <c r="FB59" s="111"/>
      <c r="FC59" s="111"/>
      <c r="FD59" s="111"/>
    </row>
    <row r="60" spans="2:160" x14ac:dyDescent="0.2">
      <c r="B60" s="42">
        <f t="shared" si="0"/>
        <v>0</v>
      </c>
      <c r="C60" s="42" t="str">
        <f t="shared" si="1"/>
        <v/>
      </c>
      <c r="D60" s="42" t="str">
        <f t="shared" si="2"/>
        <v/>
      </c>
      <c r="E60" s="42" t="str">
        <f t="shared" si="3"/>
        <v/>
      </c>
      <c r="F60" s="42" t="str">
        <f t="shared" si="4"/>
        <v/>
      </c>
      <c r="G60" s="42" t="str">
        <f t="shared" si="5"/>
        <v/>
      </c>
      <c r="H60" s="114" t="str">
        <f>IF(AND(M60&gt;0,M60&lt;=STATS!$C$22),1,"")</f>
        <v/>
      </c>
      <c r="J60" s="25">
        <v>59</v>
      </c>
      <c r="K60">
        <v>44.056105719999998</v>
      </c>
      <c r="L60">
        <v>-89.828495500000002</v>
      </c>
      <c r="M60" s="10">
        <v>16</v>
      </c>
      <c r="N60" s="194" t="s">
        <v>565</v>
      </c>
      <c r="O60" s="194" t="s">
        <v>566</v>
      </c>
      <c r="R60" s="16"/>
      <c r="S60" s="1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EZ60" s="111"/>
      <c r="FA60" s="111"/>
      <c r="FB60" s="111"/>
      <c r="FC60" s="111"/>
      <c r="FD60" s="111"/>
    </row>
    <row r="61" spans="2:160" x14ac:dyDescent="0.2">
      <c r="B61" s="42">
        <f t="shared" si="0"/>
        <v>0</v>
      </c>
      <c r="C61" s="42" t="str">
        <f t="shared" si="1"/>
        <v/>
      </c>
      <c r="D61" s="42" t="str">
        <f t="shared" si="2"/>
        <v/>
      </c>
      <c r="E61" s="42" t="str">
        <f t="shared" si="3"/>
        <v/>
      </c>
      <c r="F61" s="42" t="str">
        <f t="shared" si="4"/>
        <v/>
      </c>
      <c r="G61" s="42" t="str">
        <f t="shared" si="5"/>
        <v/>
      </c>
      <c r="H61" s="114" t="str">
        <f>IF(AND(M61&gt;0,M61&lt;=STATS!$C$22),1,"")</f>
        <v/>
      </c>
      <c r="J61" s="25">
        <v>60</v>
      </c>
      <c r="K61">
        <v>44.055709569999998</v>
      </c>
      <c r="L61">
        <v>-89.828496650000005</v>
      </c>
      <c r="M61" s="10">
        <v>13</v>
      </c>
      <c r="N61" s="194" t="s">
        <v>565</v>
      </c>
      <c r="O61" s="194" t="s">
        <v>566</v>
      </c>
      <c r="R61" s="16"/>
      <c r="S61" s="1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EZ61" s="111"/>
      <c r="FA61" s="111"/>
      <c r="FB61" s="111"/>
      <c r="FC61" s="111"/>
      <c r="FD61" s="111"/>
    </row>
    <row r="62" spans="2:160" x14ac:dyDescent="0.2">
      <c r="B62" s="42">
        <f t="shared" si="0"/>
        <v>0</v>
      </c>
      <c r="C62" s="42" t="str">
        <f t="shared" si="1"/>
        <v/>
      </c>
      <c r="D62" s="42" t="str">
        <f t="shared" si="2"/>
        <v/>
      </c>
      <c r="E62" s="42" t="str">
        <f t="shared" si="3"/>
        <v/>
      </c>
      <c r="F62" s="42" t="str">
        <f t="shared" si="4"/>
        <v/>
      </c>
      <c r="G62" s="42" t="str">
        <f t="shared" si="5"/>
        <v/>
      </c>
      <c r="H62" s="114" t="str">
        <f>IF(AND(M62&gt;0,M62&lt;=STATS!$C$22),1,"")</f>
        <v/>
      </c>
      <c r="J62" s="25">
        <v>61</v>
      </c>
      <c r="K62">
        <v>44.055313419999997</v>
      </c>
      <c r="L62">
        <v>-89.82849779</v>
      </c>
      <c r="M62" s="10">
        <v>17</v>
      </c>
      <c r="N62" s="194" t="s">
        <v>565</v>
      </c>
      <c r="O62" s="194" t="s">
        <v>566</v>
      </c>
      <c r="R62" s="16"/>
      <c r="S62" s="1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EZ62" s="111"/>
      <c r="FA62" s="111"/>
      <c r="FB62" s="111"/>
      <c r="FC62" s="111"/>
      <c r="FD62" s="111"/>
    </row>
    <row r="63" spans="2:160" x14ac:dyDescent="0.2">
      <c r="B63" s="42">
        <f t="shared" si="0"/>
        <v>0</v>
      </c>
      <c r="C63" s="42" t="str">
        <f t="shared" si="1"/>
        <v/>
      </c>
      <c r="D63" s="42" t="str">
        <f t="shared" si="2"/>
        <v/>
      </c>
      <c r="E63" s="42" t="str">
        <f t="shared" si="3"/>
        <v/>
      </c>
      <c r="F63" s="42" t="str">
        <f t="shared" si="4"/>
        <v/>
      </c>
      <c r="G63" s="42" t="str">
        <f t="shared" si="5"/>
        <v/>
      </c>
      <c r="H63" s="114" t="str">
        <f>IF(AND(M63&gt;0,M63&lt;=STATS!$C$22),1,"")</f>
        <v/>
      </c>
      <c r="J63" s="25">
        <v>62</v>
      </c>
      <c r="K63">
        <v>44.054917269999997</v>
      </c>
      <c r="L63">
        <v>-89.828498929999995</v>
      </c>
      <c r="M63" s="10">
        <v>14.5</v>
      </c>
      <c r="N63" s="194" t="s">
        <v>565</v>
      </c>
      <c r="O63" s="194" t="s">
        <v>566</v>
      </c>
      <c r="R63" s="16"/>
      <c r="S63" s="1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EZ63" s="111"/>
      <c r="FA63" s="111"/>
      <c r="FB63" s="111"/>
      <c r="FC63" s="111"/>
      <c r="FD63" s="111"/>
    </row>
    <row r="64" spans="2:160" x14ac:dyDescent="0.2">
      <c r="B64" s="42">
        <f t="shared" si="0"/>
        <v>0</v>
      </c>
      <c r="C64" s="42" t="str">
        <f t="shared" si="1"/>
        <v/>
      </c>
      <c r="D64" s="42" t="str">
        <f t="shared" si="2"/>
        <v/>
      </c>
      <c r="E64" s="42" t="str">
        <f t="shared" si="3"/>
        <v/>
      </c>
      <c r="F64" s="42" t="str">
        <f t="shared" si="4"/>
        <v/>
      </c>
      <c r="G64" s="42" t="str">
        <f t="shared" si="5"/>
        <v/>
      </c>
      <c r="H64" s="114" t="str">
        <f>IF(AND(M64&gt;0,M64&lt;=STATS!$C$22),1,"")</f>
        <v/>
      </c>
      <c r="J64" s="25">
        <v>63</v>
      </c>
      <c r="K64">
        <v>44.054521119999997</v>
      </c>
      <c r="L64">
        <v>-89.828500079999998</v>
      </c>
      <c r="M64" s="10">
        <v>14</v>
      </c>
      <c r="N64" s="194" t="s">
        <v>565</v>
      </c>
      <c r="O64" s="194" t="s">
        <v>566</v>
      </c>
      <c r="R64" s="16"/>
      <c r="S64" s="1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EZ64" s="111"/>
      <c r="FA64" s="111"/>
      <c r="FB64" s="111"/>
      <c r="FC64" s="111"/>
      <c r="FD64" s="111"/>
    </row>
    <row r="65" spans="2:160" x14ac:dyDescent="0.2">
      <c r="B65" s="42">
        <f t="shared" si="0"/>
        <v>0</v>
      </c>
      <c r="C65" s="42" t="str">
        <f t="shared" si="1"/>
        <v/>
      </c>
      <c r="D65" s="42" t="str">
        <f t="shared" si="2"/>
        <v/>
      </c>
      <c r="E65" s="42" t="str">
        <f t="shared" si="3"/>
        <v/>
      </c>
      <c r="F65" s="42" t="str">
        <f t="shared" si="4"/>
        <v/>
      </c>
      <c r="G65" s="42" t="str">
        <f t="shared" si="5"/>
        <v/>
      </c>
      <c r="H65" s="114" t="str">
        <f>IF(AND(M65&gt;0,M65&lt;=STATS!$C$22),1,"")</f>
        <v/>
      </c>
      <c r="J65" s="25">
        <v>64</v>
      </c>
      <c r="K65">
        <v>44.054124969999997</v>
      </c>
      <c r="L65">
        <v>-89.828501220000007</v>
      </c>
      <c r="M65" s="10">
        <v>14</v>
      </c>
      <c r="N65" s="194" t="s">
        <v>565</v>
      </c>
      <c r="O65" s="194" t="s">
        <v>566</v>
      </c>
      <c r="R65" s="16"/>
      <c r="S65" s="1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EZ65" s="111"/>
      <c r="FA65" s="111"/>
      <c r="FB65" s="111"/>
      <c r="FC65" s="111"/>
      <c r="FD65" s="111"/>
    </row>
    <row r="66" spans="2:160" x14ac:dyDescent="0.2">
      <c r="B66" s="42">
        <f t="shared" ref="B66:B129" si="6">COUNT(R66:EY66,FE66:FM66)</f>
        <v>0</v>
      </c>
      <c r="C66" s="42" t="str">
        <f t="shared" ref="C66:C129" si="7">IF(COUNT(R66:EY66,FE66:FM66)&gt;0,COUNT(R66:EY66,FE66:FM66),"")</f>
        <v/>
      </c>
      <c r="D66" s="42" t="str">
        <f t="shared" ref="D66:D129" si="8">IF(COUNT(T66:BJ66,BL66:BT66,BV66:CB66,CD66:EY66,FE66:FM66)&gt;0,COUNT(T66:BJ66,BL66:BT66,BV66:CB66,CD66:EY66,FE66:FM66),"")</f>
        <v/>
      </c>
      <c r="E66" s="42" t="str">
        <f t="shared" ref="E66:E129" si="9">IF(H66=1,COUNT(R66:EY66,FE66:FM66),"")</f>
        <v/>
      </c>
      <c r="F66" s="42" t="str">
        <f t="shared" ref="F66:F129" si="10">IF(H66=1,COUNT(T66:BJ66,BL66:BT66,BV66:CB66,CD66:EY66,FE66:FM66),"")</f>
        <v/>
      </c>
      <c r="G66" s="42" t="str">
        <f t="shared" ref="G66:G129" si="11">IF($B66&gt;=1,$M66,"")</f>
        <v/>
      </c>
      <c r="H66" s="114" t="str">
        <f>IF(AND(M66&gt;0,M66&lt;=STATS!$C$22),1,"")</f>
        <v/>
      </c>
      <c r="J66" s="25">
        <v>65</v>
      </c>
      <c r="K66">
        <v>44.053728820000003</v>
      </c>
      <c r="L66">
        <v>-89.828502360000002</v>
      </c>
      <c r="M66" s="10">
        <v>13</v>
      </c>
      <c r="N66" s="194" t="s">
        <v>565</v>
      </c>
      <c r="O66" s="194" t="s">
        <v>566</v>
      </c>
      <c r="R66" s="16"/>
      <c r="S66" s="1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EZ66" s="111"/>
      <c r="FA66" s="111"/>
      <c r="FB66" s="111"/>
      <c r="FC66" s="111"/>
      <c r="FD66" s="111"/>
    </row>
    <row r="67" spans="2:160" x14ac:dyDescent="0.2">
      <c r="B67" s="42">
        <f t="shared" si="6"/>
        <v>0</v>
      </c>
      <c r="C67" s="42" t="str">
        <f t="shared" si="7"/>
        <v/>
      </c>
      <c r="D67" s="42" t="str">
        <f t="shared" si="8"/>
        <v/>
      </c>
      <c r="E67" s="42" t="str">
        <f t="shared" si="9"/>
        <v/>
      </c>
      <c r="F67" s="42" t="str">
        <f t="shared" si="10"/>
        <v/>
      </c>
      <c r="G67" s="42" t="str">
        <f t="shared" si="11"/>
        <v/>
      </c>
      <c r="H67" s="114" t="str">
        <f>IF(AND(M67&gt;0,M67&lt;=STATS!$C$22),1,"")</f>
        <v/>
      </c>
      <c r="J67" s="25">
        <v>66</v>
      </c>
      <c r="K67">
        <v>44.053332670000003</v>
      </c>
      <c r="L67">
        <v>-89.828503510000004</v>
      </c>
      <c r="M67" s="10">
        <v>12.5</v>
      </c>
      <c r="N67" s="194" t="s">
        <v>565</v>
      </c>
      <c r="O67" s="194" t="s">
        <v>566</v>
      </c>
      <c r="R67" s="16"/>
      <c r="S67" s="1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EZ67" s="111"/>
      <c r="FA67" s="111"/>
      <c r="FB67" s="111"/>
      <c r="FC67" s="111"/>
      <c r="FD67" s="111"/>
    </row>
    <row r="68" spans="2:160" x14ac:dyDescent="0.2">
      <c r="B68" s="42">
        <f t="shared" si="6"/>
        <v>0</v>
      </c>
      <c r="C68" s="42" t="str">
        <f t="shared" si="7"/>
        <v/>
      </c>
      <c r="D68" s="42" t="str">
        <f t="shared" si="8"/>
        <v/>
      </c>
      <c r="E68" s="42">
        <f t="shared" si="9"/>
        <v>0</v>
      </c>
      <c r="F68" s="42">
        <f t="shared" si="10"/>
        <v>0</v>
      </c>
      <c r="G68" s="42" t="str">
        <f t="shared" si="11"/>
        <v/>
      </c>
      <c r="H68" s="114">
        <f>IF(AND(M68&gt;0,M68&lt;=STATS!$C$22),1,"")</f>
        <v>1</v>
      </c>
      <c r="J68" s="25">
        <v>67</v>
      </c>
      <c r="K68">
        <v>44.05610489</v>
      </c>
      <c r="L68">
        <v>-89.827946179999998</v>
      </c>
      <c r="M68" s="10">
        <v>3</v>
      </c>
      <c r="N68" s="194" t="s">
        <v>565</v>
      </c>
      <c r="O68" s="194" t="s">
        <v>566</v>
      </c>
      <c r="R68" s="16"/>
      <c r="S68" s="1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EZ68" s="111"/>
      <c r="FA68" s="111"/>
      <c r="FB68" s="111"/>
      <c r="FC68" s="111"/>
      <c r="FD68" s="111"/>
    </row>
    <row r="69" spans="2:160" x14ac:dyDescent="0.2">
      <c r="B69" s="42">
        <f t="shared" si="6"/>
        <v>0</v>
      </c>
      <c r="C69" s="42" t="str">
        <f t="shared" si="7"/>
        <v/>
      </c>
      <c r="D69" s="42" t="str">
        <f t="shared" si="8"/>
        <v/>
      </c>
      <c r="E69" s="42" t="str">
        <f t="shared" si="9"/>
        <v/>
      </c>
      <c r="F69" s="42" t="str">
        <f t="shared" si="10"/>
        <v/>
      </c>
      <c r="G69" s="42" t="str">
        <f t="shared" si="11"/>
        <v/>
      </c>
      <c r="H69" s="114" t="str">
        <f>IF(AND(M69&gt;0,M69&lt;=STATS!$C$22),1,"")</f>
        <v/>
      </c>
      <c r="J69" s="25">
        <v>68</v>
      </c>
      <c r="K69">
        <v>44.05570874</v>
      </c>
      <c r="L69">
        <v>-89.827947330000001</v>
      </c>
      <c r="M69" s="10">
        <v>14.5</v>
      </c>
      <c r="N69" s="194" t="s">
        <v>565</v>
      </c>
      <c r="O69" s="194" t="s">
        <v>566</v>
      </c>
      <c r="R69" s="16"/>
      <c r="S69" s="1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EZ69" s="111"/>
      <c r="FA69" s="111"/>
      <c r="FB69" s="111"/>
      <c r="FC69" s="111"/>
      <c r="FD69" s="111"/>
    </row>
    <row r="70" spans="2:160" x14ac:dyDescent="0.2">
      <c r="B70" s="42">
        <f t="shared" si="6"/>
        <v>0</v>
      </c>
      <c r="C70" s="42" t="str">
        <f t="shared" si="7"/>
        <v/>
      </c>
      <c r="D70" s="42" t="str">
        <f t="shared" si="8"/>
        <v/>
      </c>
      <c r="E70" s="42" t="str">
        <f t="shared" si="9"/>
        <v/>
      </c>
      <c r="F70" s="42" t="str">
        <f t="shared" si="10"/>
        <v/>
      </c>
      <c r="G70" s="42" t="str">
        <f t="shared" si="11"/>
        <v/>
      </c>
      <c r="H70" s="114" t="str">
        <f>IF(AND(M70&gt;0,M70&lt;=STATS!$C$22),1,"")</f>
        <v/>
      </c>
      <c r="J70" s="25">
        <v>69</v>
      </c>
      <c r="K70">
        <v>44.05531259</v>
      </c>
      <c r="L70">
        <v>-89.827948480000003</v>
      </c>
      <c r="M70" s="10">
        <v>14.5</v>
      </c>
      <c r="N70" s="194" t="s">
        <v>565</v>
      </c>
      <c r="O70" s="194" t="s">
        <v>566</v>
      </c>
      <c r="R70" s="16"/>
      <c r="S70" s="1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EZ70" s="111"/>
      <c r="FA70" s="111"/>
      <c r="FB70" s="111"/>
      <c r="FC70" s="111"/>
      <c r="FD70" s="111"/>
    </row>
    <row r="71" spans="2:160" x14ac:dyDescent="0.2">
      <c r="B71" s="42">
        <f t="shared" si="6"/>
        <v>0</v>
      </c>
      <c r="C71" s="42" t="str">
        <f t="shared" si="7"/>
        <v/>
      </c>
      <c r="D71" s="42" t="str">
        <f t="shared" si="8"/>
        <v/>
      </c>
      <c r="E71" s="42" t="str">
        <f t="shared" si="9"/>
        <v/>
      </c>
      <c r="F71" s="42" t="str">
        <f t="shared" si="10"/>
        <v/>
      </c>
      <c r="G71" s="42" t="str">
        <f t="shared" si="11"/>
        <v/>
      </c>
      <c r="H71" s="114" t="str">
        <f>IF(AND(M71&gt;0,M71&lt;=STATS!$C$22),1,"")</f>
        <v/>
      </c>
      <c r="J71" s="25">
        <v>70</v>
      </c>
      <c r="K71">
        <v>44.05491644</v>
      </c>
      <c r="L71">
        <v>-89.827949619999998</v>
      </c>
      <c r="M71" s="10">
        <v>10.5</v>
      </c>
      <c r="N71" s="194" t="s">
        <v>565</v>
      </c>
      <c r="O71" s="194" t="s">
        <v>566</v>
      </c>
      <c r="R71" s="16"/>
      <c r="S71" s="1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EZ71" s="111"/>
      <c r="FA71" s="111"/>
      <c r="FB71" s="111"/>
      <c r="FC71" s="111"/>
      <c r="FD71" s="111"/>
    </row>
    <row r="72" spans="2:160" x14ac:dyDescent="0.2">
      <c r="B72" s="42">
        <f t="shared" si="6"/>
        <v>0</v>
      </c>
      <c r="C72" s="42" t="str">
        <f t="shared" si="7"/>
        <v/>
      </c>
      <c r="D72" s="42" t="str">
        <f t="shared" si="8"/>
        <v/>
      </c>
      <c r="E72" s="42" t="str">
        <f t="shared" si="9"/>
        <v/>
      </c>
      <c r="F72" s="42" t="str">
        <f t="shared" si="10"/>
        <v/>
      </c>
      <c r="G72" s="42" t="str">
        <f t="shared" si="11"/>
        <v/>
      </c>
      <c r="H72" s="114" t="str">
        <f>IF(AND(M72&gt;0,M72&lt;=STATS!$C$22),1,"")</f>
        <v/>
      </c>
      <c r="J72" s="25">
        <v>71</v>
      </c>
      <c r="K72">
        <v>44.054520289999999</v>
      </c>
      <c r="L72">
        <v>-89.827950770000001</v>
      </c>
      <c r="M72" s="10">
        <v>13</v>
      </c>
      <c r="N72" s="194" t="s">
        <v>567</v>
      </c>
      <c r="O72" s="194" t="s">
        <v>566</v>
      </c>
      <c r="R72" s="16"/>
      <c r="S72" s="1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EZ72" s="111"/>
      <c r="FA72" s="111"/>
      <c r="FB72" s="111"/>
      <c r="FC72" s="111"/>
      <c r="FD72" s="111"/>
    </row>
    <row r="73" spans="2:160" x14ac:dyDescent="0.2">
      <c r="B73" s="42">
        <f t="shared" si="6"/>
        <v>0</v>
      </c>
      <c r="C73" s="42" t="str">
        <f t="shared" si="7"/>
        <v/>
      </c>
      <c r="D73" s="42" t="str">
        <f t="shared" si="8"/>
        <v/>
      </c>
      <c r="E73" s="42" t="str">
        <f t="shared" si="9"/>
        <v/>
      </c>
      <c r="F73" s="42" t="str">
        <f t="shared" si="10"/>
        <v/>
      </c>
      <c r="G73" s="42" t="str">
        <f t="shared" si="11"/>
        <v/>
      </c>
      <c r="H73" s="114" t="str">
        <f>IF(AND(M73&gt;0,M73&lt;=STATS!$C$22),1,"")</f>
        <v/>
      </c>
      <c r="J73" s="25">
        <v>72</v>
      </c>
      <c r="K73">
        <v>44.05412415</v>
      </c>
      <c r="L73">
        <v>-89.827951920000004</v>
      </c>
      <c r="M73" s="10">
        <v>14</v>
      </c>
      <c r="N73" s="194" t="s">
        <v>565</v>
      </c>
      <c r="O73" s="194" t="s">
        <v>566</v>
      </c>
      <c r="R73" s="16"/>
      <c r="S73" s="1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EZ73" s="111"/>
      <c r="FA73" s="111"/>
      <c r="FB73" s="111"/>
      <c r="FC73" s="111"/>
      <c r="FD73" s="111"/>
    </row>
    <row r="74" spans="2:160" x14ac:dyDescent="0.2">
      <c r="B74" s="42">
        <f t="shared" si="6"/>
        <v>0</v>
      </c>
      <c r="C74" s="42" t="str">
        <f t="shared" si="7"/>
        <v/>
      </c>
      <c r="D74" s="42" t="str">
        <f t="shared" si="8"/>
        <v/>
      </c>
      <c r="E74" s="42" t="str">
        <f t="shared" si="9"/>
        <v/>
      </c>
      <c r="F74" s="42" t="str">
        <f t="shared" si="10"/>
        <v/>
      </c>
      <c r="G74" s="42" t="str">
        <f t="shared" si="11"/>
        <v/>
      </c>
      <c r="H74" s="114" t="str">
        <f>IF(AND(M74&gt;0,M74&lt;=STATS!$C$22),1,"")</f>
        <v/>
      </c>
      <c r="J74" s="25">
        <v>73</v>
      </c>
      <c r="K74">
        <v>44.053728</v>
      </c>
      <c r="L74">
        <v>-89.827953059999999</v>
      </c>
      <c r="M74" s="10">
        <v>13</v>
      </c>
      <c r="N74" s="194" t="s">
        <v>565</v>
      </c>
      <c r="O74" s="194" t="s">
        <v>566</v>
      </c>
      <c r="R74" s="16"/>
      <c r="S74" s="1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EZ74" s="111"/>
      <c r="FA74" s="111"/>
      <c r="FB74" s="111"/>
      <c r="FC74" s="111"/>
      <c r="FD74" s="111"/>
    </row>
    <row r="75" spans="2:160" x14ac:dyDescent="0.2">
      <c r="B75" s="42">
        <f t="shared" si="6"/>
        <v>0</v>
      </c>
      <c r="C75" s="42" t="str">
        <f t="shared" si="7"/>
        <v/>
      </c>
      <c r="D75" s="42" t="str">
        <f t="shared" si="8"/>
        <v/>
      </c>
      <c r="E75" s="42" t="str">
        <f t="shared" si="9"/>
        <v/>
      </c>
      <c r="F75" s="42" t="str">
        <f t="shared" si="10"/>
        <v/>
      </c>
      <c r="G75" s="42" t="str">
        <f t="shared" si="11"/>
        <v/>
      </c>
      <c r="H75" s="114" t="str">
        <f>IF(AND(M75&gt;0,M75&lt;=STATS!$C$22),1,"")</f>
        <v/>
      </c>
      <c r="J75" s="25">
        <v>74</v>
      </c>
      <c r="K75">
        <v>44.056500210000003</v>
      </c>
      <c r="L75">
        <v>-89.827395710000005</v>
      </c>
      <c r="M75" s="10">
        <v>11</v>
      </c>
      <c r="N75" s="194" t="s">
        <v>565</v>
      </c>
      <c r="O75" s="194" t="s">
        <v>566</v>
      </c>
      <c r="R75" s="16"/>
      <c r="S75" s="1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EZ75" s="111"/>
      <c r="FA75" s="111"/>
      <c r="FB75" s="111"/>
      <c r="FC75" s="111"/>
      <c r="FD75" s="111"/>
    </row>
    <row r="76" spans="2:160" x14ac:dyDescent="0.2">
      <c r="B76" s="42">
        <f t="shared" si="6"/>
        <v>0</v>
      </c>
      <c r="C76" s="42" t="str">
        <f t="shared" si="7"/>
        <v/>
      </c>
      <c r="D76" s="42" t="str">
        <f t="shared" si="8"/>
        <v/>
      </c>
      <c r="E76" s="42" t="str">
        <f t="shared" si="9"/>
        <v/>
      </c>
      <c r="F76" s="42" t="str">
        <f t="shared" si="10"/>
        <v/>
      </c>
      <c r="G76" s="42" t="str">
        <f t="shared" si="11"/>
        <v/>
      </c>
      <c r="H76" s="114" t="str">
        <f>IF(AND(M76&gt;0,M76&lt;=STATS!$C$22),1,"")</f>
        <v/>
      </c>
      <c r="J76" s="25">
        <v>75</v>
      </c>
      <c r="K76">
        <v>44.056104060000003</v>
      </c>
      <c r="L76">
        <v>-89.827396859999993</v>
      </c>
      <c r="M76" s="10">
        <v>17.5</v>
      </c>
      <c r="N76" s="194" t="s">
        <v>565</v>
      </c>
      <c r="O76" s="194" t="s">
        <v>566</v>
      </c>
      <c r="R76" s="16"/>
      <c r="S76" s="1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EZ76" s="111"/>
      <c r="FA76" s="111"/>
      <c r="FB76" s="111"/>
      <c r="FC76" s="111"/>
      <c r="FD76" s="111"/>
    </row>
    <row r="77" spans="2:160" x14ac:dyDescent="0.2">
      <c r="B77" s="42">
        <f t="shared" si="6"/>
        <v>0</v>
      </c>
      <c r="C77" s="42" t="str">
        <f t="shared" si="7"/>
        <v/>
      </c>
      <c r="D77" s="42" t="str">
        <f t="shared" si="8"/>
        <v/>
      </c>
      <c r="E77" s="42" t="str">
        <f t="shared" si="9"/>
        <v/>
      </c>
      <c r="F77" s="42" t="str">
        <f t="shared" si="10"/>
        <v/>
      </c>
      <c r="G77" s="42" t="str">
        <f t="shared" si="11"/>
        <v/>
      </c>
      <c r="H77" s="114" t="str">
        <f>IF(AND(M77&gt;0,M77&lt;=STATS!$C$22),1,"")</f>
        <v/>
      </c>
      <c r="J77" s="25">
        <v>76</v>
      </c>
      <c r="K77">
        <v>44.055707910000002</v>
      </c>
      <c r="L77">
        <v>-89.827398009999996</v>
      </c>
      <c r="M77" s="10">
        <v>14</v>
      </c>
      <c r="N77" s="194" t="s">
        <v>565</v>
      </c>
      <c r="O77" s="194" t="s">
        <v>566</v>
      </c>
      <c r="R77" s="16"/>
      <c r="S77" s="1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EZ77" s="111"/>
      <c r="FA77" s="111"/>
      <c r="FB77" s="111"/>
      <c r="FC77" s="111"/>
      <c r="FD77" s="111"/>
    </row>
    <row r="78" spans="2:160" x14ac:dyDescent="0.2">
      <c r="B78" s="42">
        <f t="shared" si="6"/>
        <v>0</v>
      </c>
      <c r="C78" s="42" t="str">
        <f t="shared" si="7"/>
        <v/>
      </c>
      <c r="D78" s="42" t="str">
        <f t="shared" si="8"/>
        <v/>
      </c>
      <c r="E78" s="42" t="str">
        <f t="shared" si="9"/>
        <v/>
      </c>
      <c r="F78" s="42" t="str">
        <f t="shared" si="10"/>
        <v/>
      </c>
      <c r="G78" s="42" t="str">
        <f t="shared" si="11"/>
        <v/>
      </c>
      <c r="H78" s="114" t="str">
        <f>IF(AND(M78&gt;0,M78&lt;=STATS!$C$22),1,"")</f>
        <v/>
      </c>
      <c r="J78" s="25">
        <v>77</v>
      </c>
      <c r="K78">
        <v>44.055311760000002</v>
      </c>
      <c r="L78">
        <v>-89.827399159999999</v>
      </c>
      <c r="M78" s="10">
        <v>14</v>
      </c>
      <c r="N78" s="194" t="s">
        <v>565</v>
      </c>
      <c r="O78" s="194" t="s">
        <v>566</v>
      </c>
      <c r="R78" s="16"/>
      <c r="S78" s="1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EZ78" s="111"/>
      <c r="FA78" s="111"/>
      <c r="FB78" s="111"/>
      <c r="FC78" s="111"/>
      <c r="FD78" s="111"/>
    </row>
    <row r="79" spans="2:160" x14ac:dyDescent="0.2">
      <c r="B79" s="42">
        <f t="shared" si="6"/>
        <v>0</v>
      </c>
      <c r="C79" s="42" t="str">
        <f t="shared" si="7"/>
        <v/>
      </c>
      <c r="D79" s="42" t="str">
        <f t="shared" si="8"/>
        <v/>
      </c>
      <c r="E79" s="42" t="str">
        <f t="shared" si="9"/>
        <v/>
      </c>
      <c r="F79" s="42" t="str">
        <f t="shared" si="10"/>
        <v/>
      </c>
      <c r="G79" s="42" t="str">
        <f t="shared" si="11"/>
        <v/>
      </c>
      <c r="H79" s="114" t="str">
        <f>IF(AND(M79&gt;0,M79&lt;=STATS!$C$22),1,"")</f>
        <v/>
      </c>
      <c r="J79" s="25">
        <v>78</v>
      </c>
      <c r="K79">
        <v>44.054915610000002</v>
      </c>
      <c r="L79">
        <v>-89.827400310000002</v>
      </c>
      <c r="M79" s="10">
        <v>14</v>
      </c>
      <c r="N79" s="194" t="s">
        <v>565</v>
      </c>
      <c r="O79" s="194" t="s">
        <v>566</v>
      </c>
      <c r="R79" s="16"/>
      <c r="S79" s="1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EZ79" s="111"/>
      <c r="FA79" s="111"/>
      <c r="FB79" s="111"/>
      <c r="FC79" s="111"/>
      <c r="FD79" s="111"/>
    </row>
    <row r="80" spans="2:160" x14ac:dyDescent="0.2">
      <c r="B80" s="42">
        <f t="shared" si="6"/>
        <v>0</v>
      </c>
      <c r="C80" s="42" t="str">
        <f t="shared" si="7"/>
        <v/>
      </c>
      <c r="D80" s="42" t="str">
        <f t="shared" si="8"/>
        <v/>
      </c>
      <c r="E80" s="42" t="str">
        <f t="shared" si="9"/>
        <v/>
      </c>
      <c r="F80" s="42" t="str">
        <f t="shared" si="10"/>
        <v/>
      </c>
      <c r="G80" s="42" t="str">
        <f t="shared" si="11"/>
        <v/>
      </c>
      <c r="H80" s="114" t="str">
        <f>IF(AND(M80&gt;0,M80&lt;=STATS!$C$22),1,"")</f>
        <v/>
      </c>
      <c r="J80" s="25">
        <v>79</v>
      </c>
      <c r="K80">
        <v>44.054519470000002</v>
      </c>
      <c r="L80">
        <v>-89.827401460000004</v>
      </c>
      <c r="M80" s="10">
        <v>13.5</v>
      </c>
      <c r="N80" s="194" t="s">
        <v>565</v>
      </c>
      <c r="O80" s="194" t="s">
        <v>566</v>
      </c>
      <c r="R80" s="16"/>
      <c r="S80" s="1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EZ80" s="111"/>
      <c r="FA80" s="111"/>
      <c r="FB80" s="111"/>
      <c r="FC80" s="111"/>
      <c r="FD80" s="111"/>
    </row>
    <row r="81" spans="2:160" x14ac:dyDescent="0.2">
      <c r="B81" s="42">
        <f t="shared" si="6"/>
        <v>0</v>
      </c>
      <c r="C81" s="42" t="str">
        <f t="shared" si="7"/>
        <v/>
      </c>
      <c r="D81" s="42" t="str">
        <f t="shared" si="8"/>
        <v/>
      </c>
      <c r="E81" s="42" t="str">
        <f t="shared" si="9"/>
        <v/>
      </c>
      <c r="F81" s="42" t="str">
        <f t="shared" si="10"/>
        <v/>
      </c>
      <c r="G81" s="42" t="str">
        <f t="shared" si="11"/>
        <v/>
      </c>
      <c r="H81" s="114" t="str">
        <f>IF(AND(M81&gt;0,M81&lt;=STATS!$C$22),1,"")</f>
        <v/>
      </c>
      <c r="J81" s="25">
        <v>80</v>
      </c>
      <c r="K81">
        <v>44.054123320000002</v>
      </c>
      <c r="L81">
        <v>-89.827402609999993</v>
      </c>
      <c r="M81" s="10">
        <v>13</v>
      </c>
      <c r="N81" s="194" t="s">
        <v>565</v>
      </c>
      <c r="O81" s="194" t="s">
        <v>566</v>
      </c>
      <c r="R81" s="16"/>
      <c r="S81" s="1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EZ81" s="111"/>
      <c r="FA81" s="111"/>
      <c r="FB81" s="111"/>
      <c r="FC81" s="111"/>
      <c r="FD81" s="111"/>
    </row>
    <row r="82" spans="2:160" x14ac:dyDescent="0.2">
      <c r="B82" s="42">
        <f t="shared" si="6"/>
        <v>0</v>
      </c>
      <c r="C82" s="42" t="str">
        <f t="shared" si="7"/>
        <v/>
      </c>
      <c r="D82" s="42" t="str">
        <f t="shared" si="8"/>
        <v/>
      </c>
      <c r="E82" s="42">
        <f t="shared" si="9"/>
        <v>0</v>
      </c>
      <c r="F82" s="42">
        <f t="shared" si="10"/>
        <v>0</v>
      </c>
      <c r="G82" s="42" t="str">
        <f t="shared" si="11"/>
        <v/>
      </c>
      <c r="H82" s="114">
        <f>IF(AND(M82&gt;0,M82&lt;=STATS!$C$22),1,"")</f>
        <v>1</v>
      </c>
      <c r="J82" s="25">
        <v>81</v>
      </c>
      <c r="K82">
        <v>44.053727170000002</v>
      </c>
      <c r="L82">
        <v>-89.827403770000004</v>
      </c>
      <c r="M82" s="10">
        <v>10</v>
      </c>
      <c r="N82" s="194" t="s">
        <v>565</v>
      </c>
      <c r="O82" s="194" t="s">
        <v>566</v>
      </c>
      <c r="R82" s="16"/>
      <c r="S82" s="1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EZ82" s="111"/>
      <c r="FA82" s="111"/>
      <c r="FB82" s="111"/>
      <c r="FC82" s="111"/>
      <c r="FD82" s="111"/>
    </row>
    <row r="83" spans="2:160" x14ac:dyDescent="0.2">
      <c r="B83" s="42">
        <f t="shared" si="6"/>
        <v>0</v>
      </c>
      <c r="C83" s="42" t="str">
        <f t="shared" si="7"/>
        <v/>
      </c>
      <c r="D83" s="42" t="str">
        <f t="shared" si="8"/>
        <v/>
      </c>
      <c r="E83" s="42" t="str">
        <f t="shared" si="9"/>
        <v/>
      </c>
      <c r="F83" s="42" t="str">
        <f t="shared" si="10"/>
        <v/>
      </c>
      <c r="G83" s="42" t="str">
        <f t="shared" si="11"/>
        <v/>
      </c>
      <c r="H83" s="114" t="str">
        <f>IF(AND(M83&gt;0,M83&lt;=STATS!$C$22),1,"")</f>
        <v/>
      </c>
      <c r="J83" s="25">
        <v>82</v>
      </c>
      <c r="K83">
        <v>44.056499379999998</v>
      </c>
      <c r="L83">
        <v>-89.82684639</v>
      </c>
      <c r="M83" s="10">
        <v>12.5</v>
      </c>
      <c r="N83" s="194" t="s">
        <v>565</v>
      </c>
      <c r="O83" s="194" t="s">
        <v>566</v>
      </c>
      <c r="R83" s="16"/>
      <c r="S83" s="1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EZ83" s="111"/>
      <c r="FA83" s="111"/>
      <c r="FB83" s="111"/>
      <c r="FC83" s="111"/>
      <c r="FD83" s="111"/>
    </row>
    <row r="84" spans="2:160" x14ac:dyDescent="0.2">
      <c r="B84" s="42">
        <f t="shared" si="6"/>
        <v>0</v>
      </c>
      <c r="C84" s="42" t="str">
        <f t="shared" si="7"/>
        <v/>
      </c>
      <c r="D84" s="42" t="str">
        <f t="shared" si="8"/>
        <v/>
      </c>
      <c r="E84" s="42" t="str">
        <f t="shared" si="9"/>
        <v/>
      </c>
      <c r="F84" s="42" t="str">
        <f t="shared" si="10"/>
        <v/>
      </c>
      <c r="G84" s="42" t="str">
        <f t="shared" si="11"/>
        <v/>
      </c>
      <c r="H84" s="114" t="str">
        <f>IF(AND(M84&gt;0,M84&lt;=STATS!$C$22),1,"")</f>
        <v/>
      </c>
      <c r="J84" s="25">
        <v>83</v>
      </c>
      <c r="K84">
        <v>44.056103229999998</v>
      </c>
      <c r="L84">
        <v>-89.826847540000003</v>
      </c>
      <c r="M84" s="10">
        <v>16.5</v>
      </c>
      <c r="N84" s="194" t="s">
        <v>565</v>
      </c>
      <c r="O84" s="194" t="s">
        <v>566</v>
      </c>
      <c r="R84" s="16"/>
      <c r="S84" s="1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EZ84" s="111"/>
      <c r="FA84" s="111"/>
      <c r="FB84" s="111"/>
      <c r="FC84" s="111"/>
      <c r="FD84" s="111"/>
    </row>
    <row r="85" spans="2:160" x14ac:dyDescent="0.2">
      <c r="B85" s="42">
        <f t="shared" si="6"/>
        <v>0</v>
      </c>
      <c r="C85" s="42" t="str">
        <f t="shared" si="7"/>
        <v/>
      </c>
      <c r="D85" s="42" t="str">
        <f t="shared" si="8"/>
        <v/>
      </c>
      <c r="E85" s="42" t="str">
        <f t="shared" si="9"/>
        <v/>
      </c>
      <c r="F85" s="42" t="str">
        <f t="shared" si="10"/>
        <v/>
      </c>
      <c r="G85" s="42" t="str">
        <f t="shared" si="11"/>
        <v/>
      </c>
      <c r="H85" s="114" t="str">
        <f>IF(AND(M85&gt;0,M85&lt;=STATS!$C$22),1,"")</f>
        <v/>
      </c>
      <c r="J85" s="25">
        <v>84</v>
      </c>
      <c r="K85">
        <v>44.055707079999998</v>
      </c>
      <c r="L85">
        <v>-89.826848699999999</v>
      </c>
      <c r="M85" s="10">
        <v>13.5</v>
      </c>
      <c r="N85" s="194" t="s">
        <v>565</v>
      </c>
      <c r="O85" s="194" t="s">
        <v>566</v>
      </c>
      <c r="R85" s="16"/>
      <c r="S85" s="1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EZ85" s="111"/>
      <c r="FA85" s="111"/>
      <c r="FB85" s="111"/>
      <c r="FC85" s="111"/>
      <c r="FD85" s="111"/>
    </row>
    <row r="86" spans="2:160" x14ac:dyDescent="0.2">
      <c r="B86" s="42">
        <f t="shared" si="6"/>
        <v>0</v>
      </c>
      <c r="C86" s="42" t="str">
        <f t="shared" si="7"/>
        <v/>
      </c>
      <c r="D86" s="42" t="str">
        <f t="shared" si="8"/>
        <v/>
      </c>
      <c r="E86" s="42" t="str">
        <f t="shared" si="9"/>
        <v/>
      </c>
      <c r="F86" s="42" t="str">
        <f t="shared" si="10"/>
        <v/>
      </c>
      <c r="G86" s="42" t="str">
        <f t="shared" si="11"/>
        <v/>
      </c>
      <c r="H86" s="114" t="str">
        <f>IF(AND(M86&gt;0,M86&lt;=STATS!$C$22),1,"")</f>
        <v/>
      </c>
      <c r="J86" s="25">
        <v>85</v>
      </c>
      <c r="K86">
        <v>44.055310929999997</v>
      </c>
      <c r="L86">
        <v>-89.826849850000002</v>
      </c>
      <c r="M86" s="10">
        <v>15</v>
      </c>
      <c r="N86" s="194" t="s">
        <v>565</v>
      </c>
      <c r="O86" s="194" t="s">
        <v>566</v>
      </c>
      <c r="R86" s="16"/>
      <c r="S86" s="1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EZ86" s="111"/>
      <c r="FA86" s="111"/>
      <c r="FB86" s="111"/>
      <c r="FC86" s="111"/>
      <c r="FD86" s="111"/>
    </row>
    <row r="87" spans="2:160" x14ac:dyDescent="0.2">
      <c r="B87" s="42">
        <f t="shared" si="6"/>
        <v>0</v>
      </c>
      <c r="C87" s="42" t="str">
        <f t="shared" si="7"/>
        <v/>
      </c>
      <c r="D87" s="42" t="str">
        <f t="shared" si="8"/>
        <v/>
      </c>
      <c r="E87" s="42" t="str">
        <f t="shared" si="9"/>
        <v/>
      </c>
      <c r="F87" s="42" t="str">
        <f t="shared" si="10"/>
        <v/>
      </c>
      <c r="G87" s="42" t="str">
        <f t="shared" si="11"/>
        <v/>
      </c>
      <c r="H87" s="114" t="str">
        <f>IF(AND(M87&gt;0,M87&lt;=STATS!$C$22),1,"")</f>
        <v/>
      </c>
      <c r="J87" s="25">
        <v>86</v>
      </c>
      <c r="K87">
        <v>44.054914779999997</v>
      </c>
      <c r="L87">
        <v>-89.826851000000005</v>
      </c>
      <c r="M87" s="10">
        <v>13.5</v>
      </c>
      <c r="N87" s="194" t="s">
        <v>565</v>
      </c>
      <c r="O87" s="194" t="s">
        <v>566</v>
      </c>
      <c r="R87" s="16"/>
      <c r="S87" s="1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EZ87" s="111"/>
      <c r="FA87" s="111"/>
      <c r="FB87" s="111"/>
      <c r="FC87" s="111"/>
      <c r="FD87" s="111"/>
    </row>
    <row r="88" spans="2:160" x14ac:dyDescent="0.2">
      <c r="B88" s="42">
        <f t="shared" si="6"/>
        <v>0</v>
      </c>
      <c r="C88" s="42" t="str">
        <f t="shared" si="7"/>
        <v/>
      </c>
      <c r="D88" s="42" t="str">
        <f t="shared" si="8"/>
        <v/>
      </c>
      <c r="E88" s="42" t="str">
        <f t="shared" si="9"/>
        <v/>
      </c>
      <c r="F88" s="42" t="str">
        <f t="shared" si="10"/>
        <v/>
      </c>
      <c r="G88" s="42" t="str">
        <f t="shared" si="11"/>
        <v/>
      </c>
      <c r="H88" s="114" t="str">
        <f>IF(AND(M88&gt;0,M88&lt;=STATS!$C$22),1,"")</f>
        <v/>
      </c>
      <c r="J88" s="25">
        <v>87</v>
      </c>
      <c r="K88">
        <v>44.054518629999997</v>
      </c>
      <c r="L88">
        <v>-89.826852160000001</v>
      </c>
      <c r="M88" s="10">
        <v>13</v>
      </c>
      <c r="N88" s="194" t="s">
        <v>565</v>
      </c>
      <c r="O88" s="194" t="s">
        <v>566</v>
      </c>
      <c r="R88" s="16"/>
      <c r="S88" s="1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EZ88" s="111"/>
      <c r="FA88" s="111"/>
      <c r="FB88" s="111"/>
      <c r="FC88" s="111"/>
      <c r="FD88" s="111"/>
    </row>
    <row r="89" spans="2:160" x14ac:dyDescent="0.2">
      <c r="B89" s="42">
        <f t="shared" si="6"/>
        <v>0</v>
      </c>
      <c r="C89" s="42" t="str">
        <f t="shared" si="7"/>
        <v/>
      </c>
      <c r="D89" s="42" t="str">
        <f t="shared" si="8"/>
        <v/>
      </c>
      <c r="E89" s="42" t="str">
        <f t="shared" si="9"/>
        <v/>
      </c>
      <c r="F89" s="42" t="str">
        <f t="shared" si="10"/>
        <v/>
      </c>
      <c r="G89" s="42" t="str">
        <f t="shared" si="11"/>
        <v/>
      </c>
      <c r="H89" s="114" t="str">
        <f>IF(AND(M89&gt;0,M89&lt;=STATS!$C$22),1,"")</f>
        <v/>
      </c>
      <c r="J89" s="25">
        <v>88</v>
      </c>
      <c r="K89">
        <v>44.0561024</v>
      </c>
      <c r="L89">
        <v>-89.826298219999998</v>
      </c>
      <c r="M89" s="10">
        <v>11.5</v>
      </c>
      <c r="N89" s="194" t="s">
        <v>565</v>
      </c>
      <c r="O89" s="194" t="s">
        <v>566</v>
      </c>
      <c r="R89" s="16"/>
      <c r="S89" s="1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EZ89" s="111"/>
      <c r="FA89" s="111"/>
      <c r="FB89" s="111"/>
      <c r="FC89" s="111"/>
      <c r="FD89" s="111"/>
    </row>
    <row r="90" spans="2:160" x14ac:dyDescent="0.2">
      <c r="B90" s="42">
        <f t="shared" si="6"/>
        <v>0</v>
      </c>
      <c r="C90" s="42" t="str">
        <f t="shared" si="7"/>
        <v/>
      </c>
      <c r="D90" s="42" t="str">
        <f t="shared" si="8"/>
        <v/>
      </c>
      <c r="E90" s="42" t="str">
        <f t="shared" si="9"/>
        <v/>
      </c>
      <c r="F90" s="42" t="str">
        <f t="shared" si="10"/>
        <v/>
      </c>
      <c r="G90" s="42" t="str">
        <f t="shared" si="11"/>
        <v/>
      </c>
      <c r="H90" s="114" t="str">
        <f>IF(AND(M90&gt;0,M90&lt;=STATS!$C$22),1,"")</f>
        <v/>
      </c>
      <c r="J90" s="25">
        <v>89</v>
      </c>
      <c r="K90">
        <v>44.05570625</v>
      </c>
      <c r="L90">
        <v>-89.826299379999995</v>
      </c>
      <c r="M90" s="10">
        <v>13</v>
      </c>
      <c r="N90" s="194" t="s">
        <v>565</v>
      </c>
      <c r="O90" s="194" t="s">
        <v>566</v>
      </c>
      <c r="R90" s="16"/>
      <c r="S90" s="1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EZ90" s="111"/>
      <c r="FA90" s="111"/>
      <c r="FB90" s="111"/>
      <c r="FC90" s="111"/>
      <c r="FD90" s="111"/>
    </row>
    <row r="91" spans="2:160" x14ac:dyDescent="0.2">
      <c r="B91" s="42">
        <f t="shared" si="6"/>
        <v>0</v>
      </c>
      <c r="C91" s="42" t="str">
        <f t="shared" si="7"/>
        <v/>
      </c>
      <c r="D91" s="42" t="str">
        <f t="shared" si="8"/>
        <v/>
      </c>
      <c r="E91" s="42" t="str">
        <f t="shared" si="9"/>
        <v/>
      </c>
      <c r="F91" s="42" t="str">
        <f t="shared" si="10"/>
        <v/>
      </c>
      <c r="G91" s="42" t="str">
        <f t="shared" si="11"/>
        <v/>
      </c>
      <c r="H91" s="114" t="str">
        <f>IF(AND(M91&gt;0,M91&lt;=STATS!$C$22),1,"")</f>
        <v/>
      </c>
      <c r="J91" s="25">
        <v>90</v>
      </c>
      <c r="K91">
        <v>44.0553101</v>
      </c>
      <c r="L91">
        <v>-89.826300540000005</v>
      </c>
      <c r="M91" s="10">
        <v>12</v>
      </c>
      <c r="N91" s="194" t="s">
        <v>565</v>
      </c>
      <c r="O91" s="194" t="s">
        <v>566</v>
      </c>
      <c r="R91" s="16"/>
      <c r="S91" s="1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EZ91" s="111"/>
      <c r="FA91" s="111"/>
      <c r="FB91" s="111"/>
      <c r="FC91" s="111"/>
      <c r="FD91" s="111"/>
    </row>
    <row r="92" spans="2:160" x14ac:dyDescent="0.2">
      <c r="B92" s="42">
        <f t="shared" si="6"/>
        <v>0</v>
      </c>
      <c r="C92" s="42" t="str">
        <f t="shared" si="7"/>
        <v/>
      </c>
      <c r="D92" s="42" t="str">
        <f t="shared" si="8"/>
        <v/>
      </c>
      <c r="E92" s="42" t="str">
        <f t="shared" si="9"/>
        <v/>
      </c>
      <c r="F92" s="42" t="str">
        <f t="shared" si="10"/>
        <v/>
      </c>
      <c r="G92" s="42" t="str">
        <f t="shared" si="11"/>
        <v/>
      </c>
      <c r="H92" s="114" t="str">
        <f>IF(AND(M92&gt;0,M92&lt;=STATS!$C$22),1,"")</f>
        <v/>
      </c>
      <c r="J92" s="25">
        <v>91</v>
      </c>
      <c r="K92">
        <v>44.05491395</v>
      </c>
      <c r="L92">
        <v>-89.826301689999994</v>
      </c>
      <c r="M92" s="10">
        <v>14</v>
      </c>
      <c r="N92" s="194" t="s">
        <v>565</v>
      </c>
      <c r="O92" s="194" t="s">
        <v>566</v>
      </c>
      <c r="R92" s="16"/>
      <c r="S92" s="1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EZ92" s="111"/>
      <c r="FA92" s="111"/>
      <c r="FB92" s="111"/>
      <c r="FC92" s="111"/>
      <c r="FD92" s="111"/>
    </row>
    <row r="93" spans="2:160" x14ac:dyDescent="0.2">
      <c r="B93" s="42">
        <f t="shared" si="6"/>
        <v>0</v>
      </c>
      <c r="C93" s="42" t="str">
        <f t="shared" si="7"/>
        <v/>
      </c>
      <c r="D93" s="42" t="str">
        <f t="shared" si="8"/>
        <v/>
      </c>
      <c r="E93" s="42" t="str">
        <f t="shared" si="9"/>
        <v/>
      </c>
      <c r="F93" s="42" t="str">
        <f t="shared" si="10"/>
        <v/>
      </c>
      <c r="G93" s="42" t="str">
        <f t="shared" si="11"/>
        <v/>
      </c>
      <c r="H93" s="114" t="str">
        <f>IF(AND(M93&gt;0,M93&lt;=STATS!$C$22),1,"")</f>
        <v/>
      </c>
      <c r="J93" s="25">
        <v>92</v>
      </c>
      <c r="K93">
        <v>44.054517799999999</v>
      </c>
      <c r="L93">
        <v>-89.826302850000005</v>
      </c>
      <c r="M93" s="10">
        <v>10.5</v>
      </c>
      <c r="N93" s="194" t="s">
        <v>565</v>
      </c>
      <c r="O93" s="194" t="s">
        <v>566</v>
      </c>
      <c r="R93" s="16"/>
      <c r="S93" s="1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EZ93" s="111"/>
      <c r="FA93" s="111"/>
      <c r="FB93" s="111"/>
      <c r="FC93" s="111"/>
      <c r="FD93" s="111"/>
    </row>
    <row r="94" spans="2:160" x14ac:dyDescent="0.2">
      <c r="B94" s="42">
        <f t="shared" si="6"/>
        <v>0</v>
      </c>
      <c r="C94" s="42" t="str">
        <f t="shared" si="7"/>
        <v/>
      </c>
      <c r="D94" s="42" t="str">
        <f t="shared" si="8"/>
        <v/>
      </c>
      <c r="E94" s="42">
        <f t="shared" si="9"/>
        <v>0</v>
      </c>
      <c r="F94" s="42">
        <f t="shared" si="10"/>
        <v>0</v>
      </c>
      <c r="G94" s="42" t="str">
        <f t="shared" si="11"/>
        <v/>
      </c>
      <c r="H94" s="114">
        <f>IF(AND(M94&gt;0,M94&lt;=STATS!$C$22),1,"")</f>
        <v>1</v>
      </c>
      <c r="J94" s="25">
        <v>93</v>
      </c>
      <c r="K94">
        <v>44.056893860000002</v>
      </c>
      <c r="L94">
        <v>-89.825746580000001</v>
      </c>
      <c r="M94" s="10">
        <v>1.5</v>
      </c>
      <c r="N94" s="194" t="s">
        <v>565</v>
      </c>
      <c r="O94" s="194" t="s">
        <v>566</v>
      </c>
      <c r="R94" s="16"/>
      <c r="S94" s="1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EZ94" s="111"/>
      <c r="FA94" s="111"/>
      <c r="FB94" s="111"/>
      <c r="FC94" s="111"/>
      <c r="FD94" s="111"/>
    </row>
    <row r="95" spans="2:160" x14ac:dyDescent="0.2">
      <c r="B95" s="42">
        <f t="shared" si="6"/>
        <v>0</v>
      </c>
      <c r="C95" s="42" t="str">
        <f t="shared" si="7"/>
        <v/>
      </c>
      <c r="D95" s="42" t="str">
        <f t="shared" si="8"/>
        <v/>
      </c>
      <c r="E95" s="42" t="str">
        <f t="shared" si="9"/>
        <v/>
      </c>
      <c r="F95" s="42" t="str">
        <f t="shared" si="10"/>
        <v/>
      </c>
      <c r="G95" s="42" t="str">
        <f t="shared" si="11"/>
        <v/>
      </c>
      <c r="H95" s="114" t="str">
        <f>IF(AND(M95&gt;0,M95&lt;=STATS!$C$22),1,"")</f>
        <v/>
      </c>
      <c r="J95" s="25">
        <v>94</v>
      </c>
      <c r="K95">
        <v>44.056497710000002</v>
      </c>
      <c r="L95">
        <v>-89.825747739999997</v>
      </c>
      <c r="M95" s="10">
        <v>12.5</v>
      </c>
      <c r="N95" s="194" t="s">
        <v>565</v>
      </c>
      <c r="O95" s="194" t="s">
        <v>566</v>
      </c>
      <c r="R95" s="16"/>
      <c r="S95" s="1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EZ95" s="111"/>
      <c r="FA95" s="111"/>
      <c r="FB95" s="111"/>
      <c r="FC95" s="111"/>
      <c r="FD95" s="111"/>
    </row>
    <row r="96" spans="2:160" x14ac:dyDescent="0.2">
      <c r="B96" s="42">
        <f t="shared" si="6"/>
        <v>0</v>
      </c>
      <c r="C96" s="42" t="str">
        <f t="shared" si="7"/>
        <v/>
      </c>
      <c r="D96" s="42" t="str">
        <f t="shared" si="8"/>
        <v/>
      </c>
      <c r="E96" s="42" t="str">
        <f t="shared" si="9"/>
        <v/>
      </c>
      <c r="F96" s="42" t="str">
        <f t="shared" si="10"/>
        <v/>
      </c>
      <c r="G96" s="42" t="str">
        <f t="shared" si="11"/>
        <v/>
      </c>
      <c r="H96" s="114" t="str">
        <f>IF(AND(M96&gt;0,M96&lt;=STATS!$C$22),1,"")</f>
        <v/>
      </c>
      <c r="J96" s="25">
        <v>95</v>
      </c>
      <c r="K96">
        <v>44.056101560000002</v>
      </c>
      <c r="L96">
        <v>-89.825748899999994</v>
      </c>
      <c r="M96" s="10">
        <v>13</v>
      </c>
      <c r="N96" s="194" t="s">
        <v>565</v>
      </c>
      <c r="O96" s="194" t="s">
        <v>566</v>
      </c>
      <c r="R96" s="16"/>
      <c r="S96" s="1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EZ96" s="111"/>
      <c r="FA96" s="111"/>
      <c r="FB96" s="111"/>
      <c r="FC96" s="111"/>
      <c r="FD96" s="111"/>
    </row>
    <row r="97" spans="2:160" x14ac:dyDescent="0.2">
      <c r="B97" s="42">
        <f t="shared" si="6"/>
        <v>0</v>
      </c>
      <c r="C97" s="42" t="str">
        <f t="shared" si="7"/>
        <v/>
      </c>
      <c r="D97" s="42" t="str">
        <f t="shared" si="8"/>
        <v/>
      </c>
      <c r="E97" s="42" t="str">
        <f t="shared" si="9"/>
        <v/>
      </c>
      <c r="F97" s="42" t="str">
        <f t="shared" si="10"/>
        <v/>
      </c>
      <c r="G97" s="42" t="str">
        <f t="shared" si="11"/>
        <v/>
      </c>
      <c r="H97" s="114" t="str">
        <f>IF(AND(M97&gt;0,M97&lt;=STATS!$C$22),1,"")</f>
        <v/>
      </c>
      <c r="J97" s="25">
        <v>96</v>
      </c>
      <c r="K97">
        <v>44.055705410000002</v>
      </c>
      <c r="L97">
        <v>-89.825750060000004</v>
      </c>
      <c r="M97" s="10">
        <v>14</v>
      </c>
      <c r="N97" s="194" t="s">
        <v>565</v>
      </c>
      <c r="O97" s="194" t="s">
        <v>566</v>
      </c>
      <c r="R97" s="16"/>
      <c r="S97" s="1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EZ97" s="111"/>
      <c r="FA97" s="111"/>
      <c r="FB97" s="111"/>
      <c r="FC97" s="111"/>
      <c r="FD97" s="111"/>
    </row>
    <row r="98" spans="2:160" x14ac:dyDescent="0.2">
      <c r="B98" s="42">
        <f t="shared" si="6"/>
        <v>0</v>
      </c>
      <c r="C98" s="42" t="str">
        <f t="shared" si="7"/>
        <v/>
      </c>
      <c r="D98" s="42" t="str">
        <f t="shared" si="8"/>
        <v/>
      </c>
      <c r="E98" s="42" t="str">
        <f t="shared" si="9"/>
        <v/>
      </c>
      <c r="F98" s="42" t="str">
        <f t="shared" si="10"/>
        <v/>
      </c>
      <c r="G98" s="42" t="str">
        <f t="shared" si="11"/>
        <v/>
      </c>
      <c r="H98" s="114" t="str">
        <f>IF(AND(M98&gt;0,M98&lt;=STATS!$C$22),1,"")</f>
        <v/>
      </c>
      <c r="J98" s="25">
        <v>97</v>
      </c>
      <c r="K98">
        <v>44.055309260000001</v>
      </c>
      <c r="L98">
        <v>-89.825751220000001</v>
      </c>
      <c r="M98" s="10">
        <v>13</v>
      </c>
      <c r="N98" s="194" t="s">
        <v>565</v>
      </c>
      <c r="O98" s="194" t="s">
        <v>566</v>
      </c>
      <c r="R98" s="16"/>
      <c r="S98" s="1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EZ98" s="111"/>
      <c r="FA98" s="111"/>
      <c r="FB98" s="111"/>
      <c r="FC98" s="111"/>
      <c r="FD98" s="111"/>
    </row>
    <row r="99" spans="2:160" x14ac:dyDescent="0.2">
      <c r="B99" s="42">
        <f t="shared" si="6"/>
        <v>0</v>
      </c>
      <c r="C99" s="42" t="str">
        <f t="shared" si="7"/>
        <v/>
      </c>
      <c r="D99" s="42" t="str">
        <f t="shared" si="8"/>
        <v/>
      </c>
      <c r="E99" s="42" t="str">
        <f t="shared" si="9"/>
        <v/>
      </c>
      <c r="F99" s="42" t="str">
        <f t="shared" si="10"/>
        <v/>
      </c>
      <c r="G99" s="42" t="str">
        <f t="shared" si="11"/>
        <v/>
      </c>
      <c r="H99" s="114" t="str">
        <f>IF(AND(M99&gt;0,M99&lt;=STATS!$C$22),1,"")</f>
        <v/>
      </c>
      <c r="J99" s="25">
        <v>98</v>
      </c>
      <c r="K99">
        <v>44.054913110000001</v>
      </c>
      <c r="L99">
        <v>-89.825752379999997</v>
      </c>
      <c r="M99" s="10">
        <v>12</v>
      </c>
      <c r="N99" s="194" t="s">
        <v>565</v>
      </c>
      <c r="O99" s="194" t="s">
        <v>566</v>
      </c>
      <c r="R99" s="16"/>
      <c r="S99" s="1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EZ99" s="111"/>
      <c r="FA99" s="111"/>
      <c r="FB99" s="111"/>
      <c r="FC99" s="111"/>
      <c r="FD99" s="111"/>
    </row>
    <row r="100" spans="2:160" x14ac:dyDescent="0.2">
      <c r="B100" s="42">
        <f t="shared" si="6"/>
        <v>0</v>
      </c>
      <c r="C100" s="42" t="str">
        <f t="shared" si="7"/>
        <v/>
      </c>
      <c r="D100" s="42" t="str">
        <f t="shared" si="8"/>
        <v/>
      </c>
      <c r="E100" s="42" t="str">
        <f t="shared" si="9"/>
        <v/>
      </c>
      <c r="F100" s="42" t="str">
        <f t="shared" si="10"/>
        <v/>
      </c>
      <c r="G100" s="42" t="str">
        <f t="shared" si="11"/>
        <v/>
      </c>
      <c r="H100" s="114" t="str">
        <f>IF(AND(M100&gt;0,M100&lt;=STATS!$C$22),1,"")</f>
        <v/>
      </c>
      <c r="J100" s="25">
        <v>99</v>
      </c>
      <c r="K100">
        <v>44.054516960000001</v>
      </c>
      <c r="L100">
        <v>-89.825753550000002</v>
      </c>
      <c r="M100" s="10">
        <v>11</v>
      </c>
      <c r="N100" s="194" t="s">
        <v>565</v>
      </c>
      <c r="O100" s="194" t="s">
        <v>566</v>
      </c>
      <c r="R100" s="16"/>
      <c r="S100" s="1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EZ100" s="111"/>
      <c r="FA100" s="111"/>
      <c r="FB100" s="111"/>
      <c r="FC100" s="111"/>
      <c r="FD100" s="111"/>
    </row>
    <row r="101" spans="2:160" x14ac:dyDescent="0.2">
      <c r="B101" s="42">
        <f t="shared" si="6"/>
        <v>0</v>
      </c>
      <c r="C101" s="42" t="str">
        <f t="shared" si="7"/>
        <v/>
      </c>
      <c r="D101" s="42" t="str">
        <f t="shared" si="8"/>
        <v/>
      </c>
      <c r="E101" s="42">
        <f t="shared" si="9"/>
        <v>0</v>
      </c>
      <c r="F101" s="42">
        <f t="shared" si="10"/>
        <v>0</v>
      </c>
      <c r="G101" s="42" t="str">
        <f t="shared" si="11"/>
        <v/>
      </c>
      <c r="H101" s="114">
        <f>IF(AND(M101&gt;0,M101&lt;=STATS!$C$22),1,"")</f>
        <v>1</v>
      </c>
      <c r="J101" s="25">
        <v>100</v>
      </c>
      <c r="K101">
        <v>44.054120820000001</v>
      </c>
      <c r="L101">
        <v>-89.825754709999998</v>
      </c>
      <c r="M101" s="10">
        <v>8</v>
      </c>
      <c r="N101" s="194" t="s">
        <v>565</v>
      </c>
      <c r="O101" s="194" t="s">
        <v>566</v>
      </c>
      <c r="R101" s="16"/>
      <c r="S101" s="1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EZ101" s="111"/>
      <c r="FA101" s="111"/>
      <c r="FB101" s="111"/>
      <c r="FC101" s="111"/>
      <c r="FD101" s="111"/>
    </row>
    <row r="102" spans="2:160" x14ac:dyDescent="0.2">
      <c r="B102" s="42">
        <f t="shared" si="6"/>
        <v>0</v>
      </c>
      <c r="C102" s="42" t="str">
        <f t="shared" si="7"/>
        <v/>
      </c>
      <c r="D102" s="42" t="str">
        <f t="shared" si="8"/>
        <v/>
      </c>
      <c r="E102" s="42">
        <f t="shared" si="9"/>
        <v>0</v>
      </c>
      <c r="F102" s="42">
        <f t="shared" si="10"/>
        <v>0</v>
      </c>
      <c r="G102" s="42" t="str">
        <f t="shared" si="11"/>
        <v/>
      </c>
      <c r="H102" s="114">
        <f>IF(AND(M102&gt;0,M102&lt;=STATS!$C$22),1,"")</f>
        <v>1</v>
      </c>
      <c r="J102" s="25">
        <v>101</v>
      </c>
      <c r="K102">
        <v>44.057685319999997</v>
      </c>
      <c r="L102">
        <v>-89.825194920000001</v>
      </c>
      <c r="M102" s="10">
        <v>2.5</v>
      </c>
      <c r="N102" s="194" t="s">
        <v>565</v>
      </c>
      <c r="O102" s="194" t="s">
        <v>566</v>
      </c>
      <c r="R102" s="16"/>
      <c r="S102" s="1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EZ102" s="111"/>
      <c r="FA102" s="111"/>
      <c r="FB102" s="111"/>
      <c r="FC102" s="111"/>
      <c r="FD102" s="111"/>
    </row>
    <row r="103" spans="2:160" x14ac:dyDescent="0.2">
      <c r="B103" s="42">
        <f t="shared" si="6"/>
        <v>0</v>
      </c>
      <c r="C103" s="42" t="str">
        <f t="shared" si="7"/>
        <v/>
      </c>
      <c r="D103" s="42" t="str">
        <f t="shared" si="8"/>
        <v/>
      </c>
      <c r="E103" s="42" t="str">
        <f t="shared" si="9"/>
        <v/>
      </c>
      <c r="F103" s="42" t="str">
        <f t="shared" si="10"/>
        <v/>
      </c>
      <c r="G103" s="42" t="str">
        <f t="shared" si="11"/>
        <v/>
      </c>
      <c r="H103" s="114" t="str">
        <f>IF(AND(M103&gt;0,M103&lt;=STATS!$C$22),1,"")</f>
        <v/>
      </c>
      <c r="J103" s="25">
        <v>102</v>
      </c>
      <c r="K103">
        <v>44.057289169999997</v>
      </c>
      <c r="L103">
        <v>-89.825196079999998</v>
      </c>
      <c r="M103" s="10">
        <v>13</v>
      </c>
      <c r="N103" s="194" t="s">
        <v>565</v>
      </c>
      <c r="O103" s="194" t="s">
        <v>566</v>
      </c>
      <c r="R103" s="16"/>
      <c r="S103" s="1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EZ103" s="111"/>
      <c r="FA103" s="111"/>
      <c r="FB103" s="111"/>
      <c r="FC103" s="111"/>
      <c r="FD103" s="111"/>
    </row>
    <row r="104" spans="2:160" x14ac:dyDescent="0.2">
      <c r="B104" s="42">
        <f t="shared" si="6"/>
        <v>0</v>
      </c>
      <c r="C104" s="42" t="str">
        <f t="shared" si="7"/>
        <v/>
      </c>
      <c r="D104" s="42" t="str">
        <f t="shared" si="8"/>
        <v/>
      </c>
      <c r="E104" s="42" t="str">
        <f t="shared" si="9"/>
        <v/>
      </c>
      <c r="F104" s="42" t="str">
        <f t="shared" si="10"/>
        <v/>
      </c>
      <c r="G104" s="42" t="str">
        <f t="shared" si="11"/>
        <v/>
      </c>
      <c r="H104" s="114" t="str">
        <f>IF(AND(M104&gt;0,M104&lt;=STATS!$C$22),1,"")</f>
        <v/>
      </c>
      <c r="J104" s="25">
        <v>103</v>
      </c>
      <c r="K104">
        <v>44.056893019999997</v>
      </c>
      <c r="L104">
        <v>-89.825197250000002</v>
      </c>
      <c r="M104" s="10">
        <v>12.5</v>
      </c>
      <c r="N104" s="194" t="s">
        <v>567</v>
      </c>
      <c r="O104" s="194" t="s">
        <v>566</v>
      </c>
      <c r="R104" s="16"/>
      <c r="S104" s="1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EZ104" s="111"/>
      <c r="FA104" s="111"/>
      <c r="FB104" s="111"/>
      <c r="FC104" s="111"/>
      <c r="FD104" s="111"/>
    </row>
    <row r="105" spans="2:160" x14ac:dyDescent="0.2">
      <c r="B105" s="42">
        <f t="shared" si="6"/>
        <v>0</v>
      </c>
      <c r="C105" s="42" t="str">
        <f t="shared" si="7"/>
        <v/>
      </c>
      <c r="D105" s="42" t="str">
        <f t="shared" si="8"/>
        <v/>
      </c>
      <c r="E105" s="42" t="str">
        <f t="shared" si="9"/>
        <v/>
      </c>
      <c r="F105" s="42" t="str">
        <f t="shared" si="10"/>
        <v/>
      </c>
      <c r="G105" s="42" t="str">
        <f t="shared" si="11"/>
        <v/>
      </c>
      <c r="H105" s="114" t="str">
        <f>IF(AND(M105&gt;0,M105&lt;=STATS!$C$22),1,"")</f>
        <v/>
      </c>
      <c r="J105" s="25">
        <v>104</v>
      </c>
      <c r="K105">
        <v>44.056496869999997</v>
      </c>
      <c r="L105">
        <v>-89.825198409999999</v>
      </c>
      <c r="M105" s="10">
        <v>11.5</v>
      </c>
      <c r="N105" s="194" t="s">
        <v>565</v>
      </c>
      <c r="O105" s="194" t="s">
        <v>566</v>
      </c>
      <c r="R105" s="16"/>
      <c r="S105" s="1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EZ105" s="111"/>
      <c r="FA105" s="111"/>
      <c r="FB105" s="111"/>
      <c r="FC105" s="111"/>
      <c r="FD105" s="111"/>
    </row>
    <row r="106" spans="2:160" x14ac:dyDescent="0.2">
      <c r="B106" s="42">
        <f t="shared" si="6"/>
        <v>0</v>
      </c>
      <c r="C106" s="42" t="str">
        <f t="shared" si="7"/>
        <v/>
      </c>
      <c r="D106" s="42" t="str">
        <f t="shared" si="8"/>
        <v/>
      </c>
      <c r="E106" s="42" t="str">
        <f t="shared" si="9"/>
        <v/>
      </c>
      <c r="F106" s="42" t="str">
        <f t="shared" si="10"/>
        <v/>
      </c>
      <c r="G106" s="42" t="str">
        <f t="shared" si="11"/>
        <v/>
      </c>
      <c r="H106" s="114" t="str">
        <f>IF(AND(M106&gt;0,M106&lt;=STATS!$C$22),1,"")</f>
        <v/>
      </c>
      <c r="J106" s="25">
        <v>105</v>
      </c>
      <c r="K106">
        <v>44.056100720000003</v>
      </c>
      <c r="L106">
        <v>-89.825199580000003</v>
      </c>
      <c r="M106" s="10">
        <v>14</v>
      </c>
      <c r="N106" s="194" t="s">
        <v>565</v>
      </c>
      <c r="O106" s="194" t="s">
        <v>566</v>
      </c>
      <c r="R106" s="16"/>
      <c r="S106" s="1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EZ106" s="111"/>
      <c r="FA106" s="111"/>
      <c r="FB106" s="111"/>
      <c r="FC106" s="111"/>
      <c r="FD106" s="111"/>
    </row>
    <row r="107" spans="2:160" x14ac:dyDescent="0.2">
      <c r="B107" s="42">
        <f t="shared" si="6"/>
        <v>0</v>
      </c>
      <c r="C107" s="42" t="str">
        <f t="shared" si="7"/>
        <v/>
      </c>
      <c r="D107" s="42" t="str">
        <f t="shared" si="8"/>
        <v/>
      </c>
      <c r="E107" s="42" t="str">
        <f t="shared" si="9"/>
        <v/>
      </c>
      <c r="F107" s="42" t="str">
        <f t="shared" si="10"/>
        <v/>
      </c>
      <c r="G107" s="42" t="str">
        <f t="shared" si="11"/>
        <v/>
      </c>
      <c r="H107" s="114" t="str">
        <f>IF(AND(M107&gt;0,M107&lt;=STATS!$C$22),1,"")</f>
        <v/>
      </c>
      <c r="J107" s="25">
        <v>106</v>
      </c>
      <c r="K107">
        <v>44.055704570000003</v>
      </c>
      <c r="L107">
        <v>-89.82520074</v>
      </c>
      <c r="M107" s="10">
        <v>14</v>
      </c>
      <c r="N107" s="194" t="s">
        <v>565</v>
      </c>
      <c r="O107" s="194" t="s">
        <v>566</v>
      </c>
      <c r="R107" s="16"/>
      <c r="S107" s="1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EZ107" s="111"/>
      <c r="FA107" s="111"/>
      <c r="FB107" s="111"/>
      <c r="FC107" s="111"/>
      <c r="FD107" s="111"/>
    </row>
    <row r="108" spans="2:160" x14ac:dyDescent="0.2">
      <c r="B108" s="42">
        <f t="shared" si="6"/>
        <v>0</v>
      </c>
      <c r="C108" s="42" t="str">
        <f t="shared" si="7"/>
        <v/>
      </c>
      <c r="D108" s="42" t="str">
        <f t="shared" si="8"/>
        <v/>
      </c>
      <c r="E108" s="42" t="str">
        <f t="shared" si="9"/>
        <v/>
      </c>
      <c r="F108" s="42" t="str">
        <f t="shared" si="10"/>
        <v/>
      </c>
      <c r="G108" s="42" t="str">
        <f t="shared" si="11"/>
        <v/>
      </c>
      <c r="H108" s="114" t="str">
        <f>IF(AND(M108&gt;0,M108&lt;=STATS!$C$22),1,"")</f>
        <v/>
      </c>
      <c r="J108" s="25">
        <v>107</v>
      </c>
      <c r="K108">
        <v>44.055308420000003</v>
      </c>
      <c r="L108">
        <v>-89.825201910000004</v>
      </c>
      <c r="M108" s="10">
        <v>11</v>
      </c>
      <c r="N108" s="194" t="s">
        <v>565</v>
      </c>
      <c r="O108" s="194" t="s">
        <v>566</v>
      </c>
      <c r="R108" s="16"/>
      <c r="S108" s="1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EZ108" s="111"/>
      <c r="FA108" s="111"/>
      <c r="FB108" s="111"/>
      <c r="FC108" s="111"/>
      <c r="FD108" s="111"/>
    </row>
    <row r="109" spans="2:160" x14ac:dyDescent="0.2">
      <c r="B109" s="42">
        <f t="shared" si="6"/>
        <v>0</v>
      </c>
      <c r="C109" s="42" t="str">
        <f t="shared" si="7"/>
        <v/>
      </c>
      <c r="D109" s="42" t="str">
        <f t="shared" si="8"/>
        <v/>
      </c>
      <c r="E109" s="42" t="str">
        <f t="shared" si="9"/>
        <v/>
      </c>
      <c r="F109" s="42" t="str">
        <f t="shared" si="10"/>
        <v/>
      </c>
      <c r="G109" s="42" t="str">
        <f t="shared" si="11"/>
        <v/>
      </c>
      <c r="H109" s="114" t="str">
        <f>IF(AND(M109&gt;0,M109&lt;=STATS!$C$22),1,"")</f>
        <v/>
      </c>
      <c r="J109" s="25">
        <v>108</v>
      </c>
      <c r="K109">
        <v>44.054912270000003</v>
      </c>
      <c r="L109">
        <v>-89.825203070000001</v>
      </c>
      <c r="M109" s="10">
        <v>12</v>
      </c>
      <c r="N109" s="194" t="s">
        <v>565</v>
      </c>
      <c r="O109" s="194" t="s">
        <v>566</v>
      </c>
      <c r="R109" s="16"/>
      <c r="S109" s="1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EZ109" s="111"/>
      <c r="FA109" s="111"/>
      <c r="FB109" s="111"/>
      <c r="FC109" s="111"/>
      <c r="FD109" s="111"/>
    </row>
    <row r="110" spans="2:160" x14ac:dyDescent="0.2">
      <c r="B110" s="42">
        <f t="shared" si="6"/>
        <v>0</v>
      </c>
      <c r="C110" s="42" t="str">
        <f t="shared" si="7"/>
        <v/>
      </c>
      <c r="D110" s="42" t="str">
        <f t="shared" si="8"/>
        <v/>
      </c>
      <c r="E110" s="42" t="str">
        <f t="shared" si="9"/>
        <v/>
      </c>
      <c r="F110" s="42" t="str">
        <f t="shared" si="10"/>
        <v/>
      </c>
      <c r="G110" s="42" t="str">
        <f t="shared" si="11"/>
        <v/>
      </c>
      <c r="H110" s="114" t="str">
        <f>IF(AND(M110&gt;0,M110&lt;=STATS!$C$22),1,"")</f>
        <v/>
      </c>
      <c r="J110" s="25">
        <v>109</v>
      </c>
      <c r="K110">
        <v>44.054516130000003</v>
      </c>
      <c r="L110">
        <v>-89.825204240000005</v>
      </c>
      <c r="M110" s="10">
        <v>11.5</v>
      </c>
      <c r="N110" s="194" t="s">
        <v>565</v>
      </c>
      <c r="O110" s="194" t="s">
        <v>566</v>
      </c>
      <c r="R110" s="16"/>
      <c r="S110" s="1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EZ110" s="111"/>
      <c r="FA110" s="111"/>
      <c r="FB110" s="111"/>
      <c r="FC110" s="111"/>
      <c r="FD110" s="111"/>
    </row>
    <row r="111" spans="2:160" x14ac:dyDescent="0.2">
      <c r="B111" s="42">
        <f t="shared" si="6"/>
        <v>0</v>
      </c>
      <c r="C111" s="42" t="str">
        <f t="shared" si="7"/>
        <v/>
      </c>
      <c r="D111" s="42" t="str">
        <f t="shared" si="8"/>
        <v/>
      </c>
      <c r="E111" s="42">
        <f t="shared" si="9"/>
        <v>0</v>
      </c>
      <c r="F111" s="42">
        <f t="shared" si="10"/>
        <v>0</v>
      </c>
      <c r="G111" s="42" t="str">
        <f t="shared" si="11"/>
        <v/>
      </c>
      <c r="H111" s="114">
        <f>IF(AND(M111&gt;0,M111&lt;=STATS!$C$22),1,"")</f>
        <v>1</v>
      </c>
      <c r="J111" s="25">
        <v>110</v>
      </c>
      <c r="K111">
        <v>44.054119980000003</v>
      </c>
      <c r="L111">
        <v>-89.825205400000002</v>
      </c>
      <c r="M111" s="10">
        <v>5</v>
      </c>
      <c r="N111" s="194" t="s">
        <v>567</v>
      </c>
      <c r="O111" s="194" t="s">
        <v>566</v>
      </c>
      <c r="R111" s="16"/>
      <c r="S111" s="1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EZ111" s="111"/>
      <c r="FA111" s="111"/>
      <c r="FB111" s="111"/>
      <c r="FC111" s="111"/>
      <c r="FD111" s="111"/>
    </row>
    <row r="112" spans="2:160" x14ac:dyDescent="0.2">
      <c r="B112" s="42">
        <f t="shared" si="6"/>
        <v>0</v>
      </c>
      <c r="C112" s="42" t="str">
        <f t="shared" si="7"/>
        <v/>
      </c>
      <c r="D112" s="42" t="str">
        <f t="shared" si="8"/>
        <v/>
      </c>
      <c r="E112" s="42" t="str">
        <f t="shared" si="9"/>
        <v/>
      </c>
      <c r="F112" s="42" t="str">
        <f t="shared" si="10"/>
        <v/>
      </c>
      <c r="G112" s="42" t="str">
        <f t="shared" si="11"/>
        <v/>
      </c>
      <c r="H112" s="114" t="str">
        <f>IF(AND(M112&gt;0,M112&lt;=STATS!$C$22),1,"")</f>
        <v/>
      </c>
      <c r="J112" s="25">
        <v>111</v>
      </c>
      <c r="K112">
        <v>44.058476769999999</v>
      </c>
      <c r="L112">
        <v>-89.82464324</v>
      </c>
      <c r="M112" s="10">
        <v>12</v>
      </c>
      <c r="N112" s="194" t="s">
        <v>565</v>
      </c>
      <c r="O112" s="194" t="s">
        <v>566</v>
      </c>
      <c r="R112" s="16"/>
      <c r="S112" s="1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EZ112" s="111"/>
      <c r="FA112" s="111"/>
      <c r="FB112" s="111"/>
      <c r="FC112" s="111"/>
      <c r="FD112" s="111"/>
    </row>
    <row r="113" spans="2:160" x14ac:dyDescent="0.2">
      <c r="B113" s="42">
        <f t="shared" si="6"/>
        <v>0</v>
      </c>
      <c r="C113" s="42" t="str">
        <f t="shared" si="7"/>
        <v/>
      </c>
      <c r="D113" s="42" t="str">
        <f t="shared" si="8"/>
        <v/>
      </c>
      <c r="E113" s="42" t="str">
        <f t="shared" si="9"/>
        <v/>
      </c>
      <c r="F113" s="42" t="str">
        <f t="shared" si="10"/>
        <v/>
      </c>
      <c r="G113" s="42" t="str">
        <f t="shared" si="11"/>
        <v/>
      </c>
      <c r="H113" s="114" t="str">
        <f>IF(AND(M113&gt;0,M113&lt;=STATS!$C$22),1,"")</f>
        <v/>
      </c>
      <c r="J113" s="25">
        <v>112</v>
      </c>
      <c r="K113">
        <v>44.058080619999998</v>
      </c>
      <c r="L113">
        <v>-89.824644410000005</v>
      </c>
      <c r="M113" s="10">
        <v>11.5</v>
      </c>
      <c r="N113" s="194" t="s">
        <v>565</v>
      </c>
      <c r="O113" s="194" t="s">
        <v>566</v>
      </c>
      <c r="R113" s="16"/>
      <c r="S113" s="1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EZ113" s="111"/>
      <c r="FA113" s="111"/>
      <c r="FB113" s="111"/>
      <c r="FC113" s="111"/>
      <c r="FD113" s="111"/>
    </row>
    <row r="114" spans="2:160" x14ac:dyDescent="0.2">
      <c r="B114" s="42">
        <f t="shared" si="6"/>
        <v>0</v>
      </c>
      <c r="C114" s="42" t="str">
        <f t="shared" si="7"/>
        <v/>
      </c>
      <c r="D114" s="42" t="str">
        <f t="shared" si="8"/>
        <v/>
      </c>
      <c r="E114" s="42" t="str">
        <f t="shared" si="9"/>
        <v/>
      </c>
      <c r="F114" s="42" t="str">
        <f t="shared" si="10"/>
        <v/>
      </c>
      <c r="G114" s="42" t="str">
        <f t="shared" si="11"/>
        <v/>
      </c>
      <c r="H114" s="114" t="str">
        <f>IF(AND(M114&gt;0,M114&lt;=STATS!$C$22),1,"")</f>
        <v/>
      </c>
      <c r="J114" s="25">
        <v>113</v>
      </c>
      <c r="K114">
        <v>44.057684469999998</v>
      </c>
      <c r="L114">
        <v>-89.824645579999995</v>
      </c>
      <c r="M114" s="10">
        <v>12</v>
      </c>
      <c r="N114" s="194" t="s">
        <v>565</v>
      </c>
      <c r="O114" s="194" t="s">
        <v>566</v>
      </c>
      <c r="R114" s="16"/>
      <c r="S114" s="1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EZ114" s="111"/>
      <c r="FA114" s="111"/>
      <c r="FB114" s="111"/>
      <c r="FC114" s="111"/>
      <c r="FD114" s="111"/>
    </row>
    <row r="115" spans="2:160" x14ac:dyDescent="0.2">
      <c r="B115" s="42">
        <f t="shared" si="6"/>
        <v>0</v>
      </c>
      <c r="C115" s="42" t="str">
        <f t="shared" si="7"/>
        <v/>
      </c>
      <c r="D115" s="42" t="str">
        <f t="shared" si="8"/>
        <v/>
      </c>
      <c r="E115" s="42" t="str">
        <f t="shared" si="9"/>
        <v/>
      </c>
      <c r="F115" s="42" t="str">
        <f t="shared" si="10"/>
        <v/>
      </c>
      <c r="G115" s="42" t="str">
        <f t="shared" si="11"/>
        <v/>
      </c>
      <c r="H115" s="114" t="str">
        <f>IF(AND(M115&gt;0,M115&lt;=STATS!$C$22),1,"")</f>
        <v/>
      </c>
      <c r="J115" s="25">
        <v>114</v>
      </c>
      <c r="K115">
        <v>44.057288319999998</v>
      </c>
      <c r="L115">
        <v>-89.824646749999999</v>
      </c>
      <c r="M115" s="10">
        <v>14</v>
      </c>
      <c r="N115" s="194" t="s">
        <v>565</v>
      </c>
      <c r="O115" s="194" t="s">
        <v>566</v>
      </c>
      <c r="R115" s="16"/>
      <c r="S115" s="1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EZ115" s="111"/>
      <c r="FA115" s="111"/>
      <c r="FB115" s="111"/>
      <c r="FC115" s="111"/>
      <c r="FD115" s="111"/>
    </row>
    <row r="116" spans="2:160" x14ac:dyDescent="0.2">
      <c r="B116" s="42">
        <f t="shared" si="6"/>
        <v>0</v>
      </c>
      <c r="C116" s="42" t="str">
        <f t="shared" si="7"/>
        <v/>
      </c>
      <c r="D116" s="42" t="str">
        <f t="shared" si="8"/>
        <v/>
      </c>
      <c r="E116" s="42" t="str">
        <f t="shared" si="9"/>
        <v/>
      </c>
      <c r="F116" s="42" t="str">
        <f t="shared" si="10"/>
        <v/>
      </c>
      <c r="G116" s="42" t="str">
        <f t="shared" si="11"/>
        <v/>
      </c>
      <c r="H116" s="114" t="str">
        <f>IF(AND(M116&gt;0,M116&lt;=STATS!$C$22),1,"")</f>
        <v/>
      </c>
      <c r="J116" s="25">
        <v>115</v>
      </c>
      <c r="K116">
        <v>44.056892179999998</v>
      </c>
      <c r="L116">
        <v>-89.824647920000004</v>
      </c>
      <c r="M116" s="10">
        <v>14</v>
      </c>
      <c r="N116" s="194" t="s">
        <v>567</v>
      </c>
      <c r="O116" s="194" t="s">
        <v>566</v>
      </c>
      <c r="R116" s="16"/>
      <c r="S116" s="1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EZ116" s="111"/>
      <c r="FA116" s="111"/>
      <c r="FB116" s="111"/>
      <c r="FC116" s="111"/>
      <c r="FD116" s="111"/>
    </row>
    <row r="117" spans="2:160" x14ac:dyDescent="0.2">
      <c r="B117" s="42">
        <f t="shared" si="6"/>
        <v>0</v>
      </c>
      <c r="C117" s="42" t="str">
        <f t="shared" si="7"/>
        <v/>
      </c>
      <c r="D117" s="42" t="str">
        <f t="shared" si="8"/>
        <v/>
      </c>
      <c r="E117" s="42" t="str">
        <f t="shared" si="9"/>
        <v/>
      </c>
      <c r="F117" s="42" t="str">
        <f t="shared" si="10"/>
        <v/>
      </c>
      <c r="G117" s="42" t="str">
        <f t="shared" si="11"/>
        <v/>
      </c>
      <c r="H117" s="114" t="str">
        <f>IF(AND(M117&gt;0,M117&lt;=STATS!$C$22),1,"")</f>
        <v/>
      </c>
      <c r="J117" s="25">
        <v>116</v>
      </c>
      <c r="K117">
        <v>44.056496029999998</v>
      </c>
      <c r="L117">
        <v>-89.824649089999994</v>
      </c>
      <c r="M117" s="10">
        <v>11.5</v>
      </c>
      <c r="N117" s="194" t="s">
        <v>565</v>
      </c>
      <c r="O117" s="194" t="s">
        <v>566</v>
      </c>
      <c r="R117" s="16"/>
      <c r="S117" s="1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EZ117" s="111"/>
      <c r="FA117" s="111"/>
      <c r="FB117" s="111"/>
      <c r="FC117" s="111"/>
      <c r="FD117" s="111"/>
    </row>
    <row r="118" spans="2:160" x14ac:dyDescent="0.2">
      <c r="B118" s="42">
        <f t="shared" si="6"/>
        <v>0</v>
      </c>
      <c r="C118" s="42" t="str">
        <f t="shared" si="7"/>
        <v/>
      </c>
      <c r="D118" s="42" t="str">
        <f t="shared" si="8"/>
        <v/>
      </c>
      <c r="E118" s="42" t="str">
        <f t="shared" si="9"/>
        <v/>
      </c>
      <c r="F118" s="42" t="str">
        <f t="shared" si="10"/>
        <v/>
      </c>
      <c r="G118" s="42" t="str">
        <f t="shared" si="11"/>
        <v/>
      </c>
      <c r="H118" s="114" t="str">
        <f>IF(AND(M118&gt;0,M118&lt;=STATS!$C$22),1,"")</f>
        <v/>
      </c>
      <c r="J118" s="25">
        <v>117</v>
      </c>
      <c r="K118">
        <v>44.056099879999998</v>
      </c>
      <c r="L118">
        <v>-89.824650259999999</v>
      </c>
      <c r="M118" s="10">
        <v>12.5</v>
      </c>
      <c r="N118" s="194" t="s">
        <v>565</v>
      </c>
      <c r="O118" s="194" t="s">
        <v>566</v>
      </c>
      <c r="R118" s="16"/>
      <c r="S118" s="1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EZ118" s="111"/>
      <c r="FA118" s="111"/>
      <c r="FB118" s="111"/>
      <c r="FC118" s="111"/>
      <c r="FD118" s="111"/>
    </row>
    <row r="119" spans="2:160" x14ac:dyDescent="0.2">
      <c r="B119" s="42">
        <f t="shared" si="6"/>
        <v>0</v>
      </c>
      <c r="C119" s="42" t="str">
        <f t="shared" si="7"/>
        <v/>
      </c>
      <c r="D119" s="42" t="str">
        <f t="shared" si="8"/>
        <v/>
      </c>
      <c r="E119" s="42" t="str">
        <f t="shared" si="9"/>
        <v/>
      </c>
      <c r="F119" s="42" t="str">
        <f t="shared" si="10"/>
        <v/>
      </c>
      <c r="G119" s="42" t="str">
        <f t="shared" si="11"/>
        <v/>
      </c>
      <c r="H119" s="114" t="str">
        <f>IF(AND(M119&gt;0,M119&lt;=STATS!$C$22),1,"")</f>
        <v/>
      </c>
      <c r="J119" s="25">
        <v>118</v>
      </c>
      <c r="K119">
        <v>44.055703729999998</v>
      </c>
      <c r="L119">
        <v>-89.824651430000003</v>
      </c>
      <c r="M119" s="10">
        <v>11</v>
      </c>
      <c r="N119" s="194" t="s">
        <v>565</v>
      </c>
      <c r="O119" s="194" t="s">
        <v>566</v>
      </c>
      <c r="R119" s="16"/>
      <c r="S119" s="1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EZ119" s="111"/>
      <c r="FA119" s="111"/>
      <c r="FB119" s="111"/>
      <c r="FC119" s="111"/>
      <c r="FD119" s="111"/>
    </row>
    <row r="120" spans="2:160" x14ac:dyDescent="0.2">
      <c r="B120" s="42">
        <f t="shared" si="6"/>
        <v>0</v>
      </c>
      <c r="C120" s="42" t="str">
        <f t="shared" si="7"/>
        <v/>
      </c>
      <c r="D120" s="42" t="str">
        <f t="shared" si="8"/>
        <v/>
      </c>
      <c r="E120" s="42" t="str">
        <f t="shared" si="9"/>
        <v/>
      </c>
      <c r="F120" s="42" t="str">
        <f t="shared" si="10"/>
        <v/>
      </c>
      <c r="G120" s="42" t="str">
        <f t="shared" si="11"/>
        <v/>
      </c>
      <c r="H120" s="114" t="str">
        <f>IF(AND(M120&gt;0,M120&lt;=STATS!$C$22),1,"")</f>
        <v/>
      </c>
      <c r="J120" s="25">
        <v>119</v>
      </c>
      <c r="K120">
        <v>44.055307579999997</v>
      </c>
      <c r="L120">
        <v>-89.824652589999999</v>
      </c>
      <c r="M120" s="10">
        <v>10.5</v>
      </c>
      <c r="N120" s="194" t="s">
        <v>565</v>
      </c>
      <c r="O120" s="194" t="s">
        <v>566</v>
      </c>
      <c r="R120" s="16"/>
      <c r="S120" s="1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EZ120" s="111"/>
      <c r="FA120" s="111"/>
      <c r="FB120" s="111"/>
      <c r="FC120" s="111"/>
      <c r="FD120" s="111"/>
    </row>
    <row r="121" spans="2:160" x14ac:dyDescent="0.2">
      <c r="B121" s="42">
        <f t="shared" si="6"/>
        <v>0</v>
      </c>
      <c r="C121" s="42" t="str">
        <f t="shared" si="7"/>
        <v/>
      </c>
      <c r="D121" s="42" t="str">
        <f t="shared" si="8"/>
        <v/>
      </c>
      <c r="E121" s="42" t="str">
        <f t="shared" si="9"/>
        <v/>
      </c>
      <c r="F121" s="42" t="str">
        <f t="shared" si="10"/>
        <v/>
      </c>
      <c r="G121" s="42" t="str">
        <f t="shared" si="11"/>
        <v/>
      </c>
      <c r="H121" s="114" t="str">
        <f>IF(AND(M121&gt;0,M121&lt;=STATS!$C$22),1,"")</f>
        <v/>
      </c>
      <c r="J121" s="25">
        <v>120</v>
      </c>
      <c r="K121">
        <v>44.054911429999997</v>
      </c>
      <c r="L121">
        <v>-89.824653760000004</v>
      </c>
      <c r="M121" s="10">
        <v>11</v>
      </c>
      <c r="N121" s="194" t="s">
        <v>565</v>
      </c>
      <c r="O121" s="194" t="s">
        <v>566</v>
      </c>
      <c r="R121" s="16"/>
      <c r="S121" s="1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EZ121" s="111"/>
      <c r="FA121" s="111"/>
      <c r="FB121" s="111"/>
      <c r="FC121" s="111"/>
      <c r="FD121" s="111"/>
    </row>
    <row r="122" spans="2:160" x14ac:dyDescent="0.2">
      <c r="B122" s="42">
        <f t="shared" si="6"/>
        <v>0</v>
      </c>
      <c r="C122" s="42" t="str">
        <f t="shared" si="7"/>
        <v/>
      </c>
      <c r="D122" s="42" t="str">
        <f t="shared" si="8"/>
        <v/>
      </c>
      <c r="E122" s="42">
        <f t="shared" si="9"/>
        <v>0</v>
      </c>
      <c r="F122" s="42">
        <f t="shared" si="10"/>
        <v>0</v>
      </c>
      <c r="G122" s="42" t="str">
        <f t="shared" si="11"/>
        <v/>
      </c>
      <c r="H122" s="114">
        <f>IF(AND(M122&gt;0,M122&lt;=STATS!$C$22),1,"")</f>
        <v>1</v>
      </c>
      <c r="J122" s="25">
        <v>121</v>
      </c>
      <c r="K122">
        <v>44.054515279999997</v>
      </c>
      <c r="L122">
        <v>-89.824654929999994</v>
      </c>
      <c r="M122" s="10">
        <v>9</v>
      </c>
      <c r="N122" s="194" t="s">
        <v>565</v>
      </c>
      <c r="O122" s="194" t="s">
        <v>566</v>
      </c>
      <c r="R122" s="16"/>
      <c r="S122" s="1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EZ122" s="111"/>
      <c r="FA122" s="111"/>
      <c r="FB122" s="111"/>
      <c r="FC122" s="111"/>
      <c r="FD122" s="111"/>
    </row>
    <row r="123" spans="2:160" x14ac:dyDescent="0.2">
      <c r="B123" s="42">
        <f t="shared" si="6"/>
        <v>0</v>
      </c>
      <c r="C123" s="42" t="str">
        <f t="shared" si="7"/>
        <v/>
      </c>
      <c r="D123" s="42" t="str">
        <f t="shared" si="8"/>
        <v/>
      </c>
      <c r="E123" s="42" t="str">
        <f t="shared" si="9"/>
        <v/>
      </c>
      <c r="F123" s="42" t="str">
        <f t="shared" si="10"/>
        <v/>
      </c>
      <c r="G123" s="42" t="str">
        <f t="shared" si="11"/>
        <v/>
      </c>
      <c r="H123" s="114" t="str">
        <f>IF(AND(M123&gt;0,M123&lt;=STATS!$C$22),1,"")</f>
        <v/>
      </c>
      <c r="J123" s="25">
        <v>122</v>
      </c>
      <c r="K123">
        <v>44.05847593</v>
      </c>
      <c r="L123">
        <v>-89.824093899999994</v>
      </c>
      <c r="M123" s="10">
        <v>14.5</v>
      </c>
      <c r="N123" s="194" t="s">
        <v>567</v>
      </c>
      <c r="O123" s="194" t="s">
        <v>566</v>
      </c>
      <c r="R123" s="16"/>
      <c r="S123" s="1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EZ123" s="111"/>
      <c r="FA123" s="111"/>
      <c r="FB123" s="111"/>
      <c r="FC123" s="111"/>
      <c r="FD123" s="111"/>
    </row>
    <row r="124" spans="2:160" x14ac:dyDescent="0.2">
      <c r="B124" s="42">
        <f t="shared" si="6"/>
        <v>0</v>
      </c>
      <c r="C124" s="42" t="str">
        <f t="shared" si="7"/>
        <v/>
      </c>
      <c r="D124" s="42" t="str">
        <f t="shared" si="8"/>
        <v/>
      </c>
      <c r="E124" s="42" t="str">
        <f t="shared" si="9"/>
        <v/>
      </c>
      <c r="F124" s="42" t="str">
        <f t="shared" si="10"/>
        <v/>
      </c>
      <c r="G124" s="42" t="str">
        <f t="shared" si="11"/>
        <v/>
      </c>
      <c r="H124" s="114" t="str">
        <f>IF(AND(M124&gt;0,M124&lt;=STATS!$C$22),1,"")</f>
        <v/>
      </c>
      <c r="J124" s="25">
        <v>123</v>
      </c>
      <c r="K124">
        <v>44.05807978</v>
      </c>
      <c r="L124">
        <v>-89.824095069999998</v>
      </c>
      <c r="M124" s="10">
        <v>11</v>
      </c>
      <c r="N124" s="194" t="s">
        <v>565</v>
      </c>
      <c r="O124" s="194" t="s">
        <v>566</v>
      </c>
      <c r="R124" s="16"/>
      <c r="S124" s="1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EZ124" s="111"/>
      <c r="FA124" s="111"/>
      <c r="FB124" s="111"/>
      <c r="FC124" s="111"/>
      <c r="FD124" s="111"/>
    </row>
    <row r="125" spans="2:160" x14ac:dyDescent="0.2">
      <c r="B125" s="42">
        <f t="shared" si="6"/>
        <v>0</v>
      </c>
      <c r="C125" s="42" t="str">
        <f t="shared" si="7"/>
        <v/>
      </c>
      <c r="D125" s="42" t="str">
        <f t="shared" si="8"/>
        <v/>
      </c>
      <c r="E125" s="42" t="str">
        <f t="shared" si="9"/>
        <v/>
      </c>
      <c r="F125" s="42" t="str">
        <f t="shared" si="10"/>
        <v/>
      </c>
      <c r="G125" s="42" t="str">
        <f t="shared" si="11"/>
        <v/>
      </c>
      <c r="H125" s="114" t="str">
        <f>IF(AND(M125&gt;0,M125&lt;=STATS!$C$22),1,"")</f>
        <v/>
      </c>
      <c r="J125" s="25">
        <v>124</v>
      </c>
      <c r="K125">
        <v>44.05768363</v>
      </c>
      <c r="L125">
        <v>-89.824096249999997</v>
      </c>
      <c r="M125" s="10">
        <v>14</v>
      </c>
      <c r="N125" s="194" t="s">
        <v>567</v>
      </c>
      <c r="O125" s="194" t="s">
        <v>566</v>
      </c>
      <c r="R125" s="16"/>
      <c r="S125" s="1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EZ125" s="111"/>
      <c r="FA125" s="111"/>
      <c r="FB125" s="111"/>
      <c r="FC125" s="111"/>
      <c r="FD125" s="111"/>
    </row>
    <row r="126" spans="2:160" x14ac:dyDescent="0.2">
      <c r="B126" s="42">
        <f t="shared" si="6"/>
        <v>0</v>
      </c>
      <c r="C126" s="42" t="str">
        <f t="shared" si="7"/>
        <v/>
      </c>
      <c r="D126" s="42" t="str">
        <f t="shared" si="8"/>
        <v/>
      </c>
      <c r="E126" s="42" t="str">
        <f t="shared" si="9"/>
        <v/>
      </c>
      <c r="F126" s="42" t="str">
        <f t="shared" si="10"/>
        <v/>
      </c>
      <c r="G126" s="42" t="str">
        <f t="shared" si="11"/>
        <v/>
      </c>
      <c r="H126" s="114" t="str">
        <f>IF(AND(M126&gt;0,M126&lt;=STATS!$C$22),1,"")</f>
        <v/>
      </c>
      <c r="J126" s="25">
        <v>125</v>
      </c>
      <c r="K126">
        <v>44.057287479999999</v>
      </c>
      <c r="L126">
        <v>-89.824097420000001</v>
      </c>
      <c r="M126" s="10">
        <v>11</v>
      </c>
      <c r="N126" s="194" t="s">
        <v>565</v>
      </c>
      <c r="O126" s="194" t="s">
        <v>566</v>
      </c>
      <c r="R126" s="16"/>
      <c r="S126" s="1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EZ126" s="111"/>
      <c r="FA126" s="111"/>
      <c r="FB126" s="111"/>
      <c r="FC126" s="111"/>
      <c r="FD126" s="111"/>
    </row>
    <row r="127" spans="2:160" x14ac:dyDescent="0.2">
      <c r="B127" s="42">
        <f t="shared" si="6"/>
        <v>0</v>
      </c>
      <c r="C127" s="42" t="str">
        <f t="shared" si="7"/>
        <v/>
      </c>
      <c r="D127" s="42" t="str">
        <f t="shared" si="8"/>
        <v/>
      </c>
      <c r="E127" s="42" t="str">
        <f t="shared" si="9"/>
        <v/>
      </c>
      <c r="F127" s="42" t="str">
        <f t="shared" si="10"/>
        <v/>
      </c>
      <c r="G127" s="42" t="str">
        <f t="shared" si="11"/>
        <v/>
      </c>
      <c r="H127" s="114" t="str">
        <f>IF(AND(M127&gt;0,M127&lt;=STATS!$C$22),1,"")</f>
        <v/>
      </c>
      <c r="J127" s="25">
        <v>126</v>
      </c>
      <c r="K127">
        <v>44.056891329999999</v>
      </c>
      <c r="L127">
        <v>-89.824098590000006</v>
      </c>
      <c r="M127" s="10">
        <v>12.5</v>
      </c>
      <c r="N127" s="194" t="s">
        <v>565</v>
      </c>
      <c r="O127" s="194" t="s">
        <v>566</v>
      </c>
      <c r="R127" s="16"/>
      <c r="S127" s="1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EZ127" s="111"/>
      <c r="FA127" s="111"/>
      <c r="FB127" s="111"/>
      <c r="FC127" s="111"/>
      <c r="FD127" s="111"/>
    </row>
    <row r="128" spans="2:160" x14ac:dyDescent="0.2">
      <c r="B128" s="42">
        <f t="shared" si="6"/>
        <v>0</v>
      </c>
      <c r="C128" s="42" t="str">
        <f t="shared" si="7"/>
        <v/>
      </c>
      <c r="D128" s="42" t="str">
        <f t="shared" si="8"/>
        <v/>
      </c>
      <c r="E128" s="42">
        <f t="shared" si="9"/>
        <v>0</v>
      </c>
      <c r="F128" s="42">
        <f t="shared" si="10"/>
        <v>0</v>
      </c>
      <c r="G128" s="42" t="str">
        <f t="shared" si="11"/>
        <v/>
      </c>
      <c r="H128" s="114">
        <f>IF(AND(M128&gt;0,M128&lt;=STATS!$C$22),1,"")</f>
        <v>1</v>
      </c>
      <c r="J128" s="25">
        <v>127</v>
      </c>
      <c r="K128">
        <v>44.056495179999999</v>
      </c>
      <c r="L128">
        <v>-89.824099759999996</v>
      </c>
      <c r="M128" s="10">
        <v>10</v>
      </c>
      <c r="N128" s="194" t="s">
        <v>565</v>
      </c>
      <c r="O128" s="194" t="s">
        <v>566</v>
      </c>
      <c r="R128" s="16"/>
      <c r="S128" s="1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EZ128" s="111"/>
      <c r="FA128" s="111"/>
      <c r="FB128" s="111"/>
      <c r="FC128" s="111"/>
      <c r="FD128" s="111"/>
    </row>
    <row r="129" spans="2:160" x14ac:dyDescent="0.2">
      <c r="B129" s="42">
        <f t="shared" si="6"/>
        <v>0</v>
      </c>
      <c r="C129" s="42" t="str">
        <f t="shared" si="7"/>
        <v/>
      </c>
      <c r="D129" s="42" t="str">
        <f t="shared" si="8"/>
        <v/>
      </c>
      <c r="E129" s="42" t="str">
        <f t="shared" si="9"/>
        <v/>
      </c>
      <c r="F129" s="42" t="str">
        <f t="shared" si="10"/>
        <v/>
      </c>
      <c r="G129" s="42" t="str">
        <f t="shared" si="11"/>
        <v/>
      </c>
      <c r="H129" s="114" t="str">
        <f>IF(AND(M129&gt;0,M129&lt;=STATS!$C$22),1,"")</f>
        <v/>
      </c>
      <c r="J129" s="25">
        <v>128</v>
      </c>
      <c r="K129">
        <v>44.056099029999999</v>
      </c>
      <c r="L129">
        <v>-89.824100939999994</v>
      </c>
      <c r="M129" s="10">
        <v>11</v>
      </c>
      <c r="N129" s="194" t="s">
        <v>565</v>
      </c>
      <c r="O129" s="194" t="s">
        <v>566</v>
      </c>
      <c r="R129" s="16"/>
      <c r="S129" s="1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EZ129" s="111"/>
      <c r="FA129" s="111"/>
      <c r="FB129" s="111"/>
      <c r="FC129" s="111"/>
      <c r="FD129" s="111"/>
    </row>
    <row r="130" spans="2:160" x14ac:dyDescent="0.2">
      <c r="B130" s="42">
        <f t="shared" ref="B130:B193" si="12">COUNT(R130:EY130,FE130:FM130)</f>
        <v>0</v>
      </c>
      <c r="C130" s="42" t="str">
        <f t="shared" ref="C130:C193" si="13">IF(COUNT(R130:EY130,FE130:FM130)&gt;0,COUNT(R130:EY130,FE130:FM130),"")</f>
        <v/>
      </c>
      <c r="D130" s="42" t="str">
        <f t="shared" ref="D130:D193" si="14">IF(COUNT(T130:BJ130,BL130:BT130,BV130:CB130,CD130:EY130,FE130:FM130)&gt;0,COUNT(T130:BJ130,BL130:BT130,BV130:CB130,CD130:EY130,FE130:FM130),"")</f>
        <v/>
      </c>
      <c r="E130" s="42">
        <f t="shared" ref="E130:E193" si="15">IF(H130=1,COUNT(R130:EY130,FE130:FM130),"")</f>
        <v>0</v>
      </c>
      <c r="F130" s="42">
        <f t="shared" ref="F130:F193" si="16">IF(H130=1,COUNT(T130:BJ130,BL130:BT130,BV130:CB130,CD130:EY130,FE130:FM130),"")</f>
        <v>0</v>
      </c>
      <c r="G130" s="42" t="str">
        <f t="shared" ref="G130:G193" si="17">IF($B130&gt;=1,$M130,"")</f>
        <v/>
      </c>
      <c r="H130" s="114">
        <f>IF(AND(M130&gt;0,M130&lt;=STATS!$C$22),1,"")</f>
        <v>1</v>
      </c>
      <c r="J130" s="25">
        <v>129</v>
      </c>
      <c r="K130">
        <v>44.055702889999999</v>
      </c>
      <c r="L130">
        <v>-89.824102109999998</v>
      </c>
      <c r="M130" s="10">
        <v>10</v>
      </c>
      <c r="N130" s="194" t="s">
        <v>565</v>
      </c>
      <c r="O130" s="194" t="s">
        <v>566</v>
      </c>
      <c r="R130" s="16"/>
      <c r="S130" s="1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EZ130" s="111"/>
      <c r="FA130" s="111"/>
      <c r="FB130" s="111"/>
      <c r="FC130" s="111"/>
      <c r="FD130" s="111"/>
    </row>
    <row r="131" spans="2:160" x14ac:dyDescent="0.2">
      <c r="B131" s="42">
        <f t="shared" si="12"/>
        <v>0</v>
      </c>
      <c r="C131" s="42" t="str">
        <f t="shared" si="13"/>
        <v/>
      </c>
      <c r="D131" s="42" t="str">
        <f t="shared" si="14"/>
        <v/>
      </c>
      <c r="E131" s="42" t="str">
        <f t="shared" si="15"/>
        <v/>
      </c>
      <c r="F131" s="42" t="str">
        <f t="shared" si="16"/>
        <v/>
      </c>
      <c r="G131" s="42" t="str">
        <f t="shared" si="17"/>
        <v/>
      </c>
      <c r="H131" s="114" t="str">
        <f>IF(AND(M131&gt;0,M131&lt;=STATS!$C$22),1,"")</f>
        <v/>
      </c>
      <c r="J131" s="25">
        <v>130</v>
      </c>
      <c r="K131">
        <v>44.055306739999999</v>
      </c>
      <c r="L131">
        <v>-89.824103280000003</v>
      </c>
      <c r="M131" s="10">
        <v>11.5</v>
      </c>
      <c r="N131" s="194" t="s">
        <v>565</v>
      </c>
      <c r="O131" s="194" t="s">
        <v>566</v>
      </c>
      <c r="R131" s="16"/>
      <c r="S131" s="1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EZ131" s="111"/>
      <c r="FA131" s="111"/>
      <c r="FB131" s="111"/>
      <c r="FC131" s="111"/>
      <c r="FD131" s="111"/>
    </row>
    <row r="132" spans="2:160" x14ac:dyDescent="0.2">
      <c r="B132" s="42">
        <f t="shared" si="12"/>
        <v>1</v>
      </c>
      <c r="C132" s="42">
        <f t="shared" si="13"/>
        <v>1</v>
      </c>
      <c r="D132" s="42" t="str">
        <f t="shared" si="14"/>
        <v/>
      </c>
      <c r="E132" s="42">
        <f t="shared" si="15"/>
        <v>1</v>
      </c>
      <c r="F132" s="42">
        <f t="shared" si="16"/>
        <v>0</v>
      </c>
      <c r="G132" s="42">
        <f t="shared" si="17"/>
        <v>2.5</v>
      </c>
      <c r="H132" s="114">
        <f>IF(AND(M132&gt;0,M132&lt;=STATS!$C$22),1,"")</f>
        <v>1</v>
      </c>
      <c r="J132" s="25">
        <v>131</v>
      </c>
      <c r="K132">
        <v>44.054910589999999</v>
      </c>
      <c r="L132">
        <v>-89.824104449999993</v>
      </c>
      <c r="M132" s="10">
        <v>2.5</v>
      </c>
      <c r="N132" s="194" t="s">
        <v>565</v>
      </c>
      <c r="O132" s="194" t="s">
        <v>566</v>
      </c>
      <c r="Q132" s="10">
        <v>2</v>
      </c>
      <c r="R132" s="16"/>
      <c r="S132" s="16">
        <v>2</v>
      </c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EZ132" s="111"/>
      <c r="FA132" s="111"/>
      <c r="FB132" s="111"/>
      <c r="FC132" s="111"/>
      <c r="FD132" s="111"/>
    </row>
    <row r="133" spans="2:160" x14ac:dyDescent="0.2">
      <c r="B133" s="42">
        <f t="shared" si="12"/>
        <v>0</v>
      </c>
      <c r="C133" s="42" t="str">
        <f t="shared" si="13"/>
        <v/>
      </c>
      <c r="D133" s="42" t="str">
        <f t="shared" si="14"/>
        <v/>
      </c>
      <c r="E133" s="42" t="str">
        <f t="shared" si="15"/>
        <v/>
      </c>
      <c r="F133" s="42" t="str">
        <f t="shared" si="16"/>
        <v/>
      </c>
      <c r="G133" s="42" t="str">
        <f t="shared" si="17"/>
        <v/>
      </c>
      <c r="H133" s="114" t="str">
        <f>IF(AND(M133&gt;0,M133&lt;=STATS!$C$22),1,"")</f>
        <v/>
      </c>
      <c r="J133" s="25">
        <v>132</v>
      </c>
      <c r="K133">
        <v>44.058871230000001</v>
      </c>
      <c r="L133">
        <v>-89.823543380000004</v>
      </c>
      <c r="M133" s="10">
        <v>12.5</v>
      </c>
      <c r="N133" s="194" t="s">
        <v>567</v>
      </c>
      <c r="O133" s="194" t="s">
        <v>566</v>
      </c>
      <c r="R133" s="16"/>
      <c r="S133" s="1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EZ133" s="111"/>
      <c r="FA133" s="111"/>
      <c r="FB133" s="111"/>
      <c r="FC133" s="111"/>
      <c r="FD133" s="111"/>
    </row>
    <row r="134" spans="2:160" x14ac:dyDescent="0.2">
      <c r="B134" s="42">
        <f t="shared" si="12"/>
        <v>0</v>
      </c>
      <c r="C134" s="42" t="str">
        <f t="shared" si="13"/>
        <v/>
      </c>
      <c r="D134" s="42" t="str">
        <f t="shared" si="14"/>
        <v/>
      </c>
      <c r="E134" s="42" t="str">
        <f t="shared" si="15"/>
        <v/>
      </c>
      <c r="F134" s="42" t="str">
        <f t="shared" si="16"/>
        <v/>
      </c>
      <c r="G134" s="42" t="str">
        <f t="shared" si="17"/>
        <v/>
      </c>
      <c r="H134" s="114" t="str">
        <f>IF(AND(M134&gt;0,M134&lt;=STATS!$C$22),1,"")</f>
        <v/>
      </c>
      <c r="J134" s="25">
        <v>133</v>
      </c>
      <c r="K134">
        <v>44.058475080000001</v>
      </c>
      <c r="L134">
        <v>-89.823544560000002</v>
      </c>
      <c r="M134" s="10">
        <v>11.5</v>
      </c>
      <c r="N134" s="194" t="s">
        <v>565</v>
      </c>
      <c r="O134" s="194" t="s">
        <v>566</v>
      </c>
      <c r="R134" s="16"/>
      <c r="S134" s="1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EZ134" s="111"/>
      <c r="FA134" s="111"/>
      <c r="FB134" s="111"/>
      <c r="FC134" s="111"/>
      <c r="FD134" s="111"/>
    </row>
    <row r="135" spans="2:160" x14ac:dyDescent="0.2">
      <c r="B135" s="42">
        <f t="shared" si="12"/>
        <v>0</v>
      </c>
      <c r="C135" s="42" t="str">
        <f t="shared" si="13"/>
        <v/>
      </c>
      <c r="D135" s="42" t="str">
        <f t="shared" si="14"/>
        <v/>
      </c>
      <c r="E135" s="42" t="str">
        <f t="shared" si="15"/>
        <v/>
      </c>
      <c r="F135" s="42" t="str">
        <f t="shared" si="16"/>
        <v/>
      </c>
      <c r="G135" s="42" t="str">
        <f t="shared" si="17"/>
        <v/>
      </c>
      <c r="H135" s="114" t="str">
        <f>IF(AND(M135&gt;0,M135&lt;=STATS!$C$22),1,"")</f>
        <v/>
      </c>
      <c r="J135" s="25">
        <v>134</v>
      </c>
      <c r="K135">
        <v>44.058078930000001</v>
      </c>
      <c r="L135">
        <v>-89.823545730000006</v>
      </c>
      <c r="M135" s="10">
        <v>11.5</v>
      </c>
      <c r="N135" s="194" t="s">
        <v>567</v>
      </c>
      <c r="O135" s="194" t="s">
        <v>566</v>
      </c>
      <c r="R135" s="16"/>
      <c r="S135" s="1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EZ135" s="111"/>
      <c r="FA135" s="111"/>
      <c r="FB135" s="111"/>
      <c r="FC135" s="111"/>
      <c r="FD135" s="111"/>
    </row>
    <row r="136" spans="2:160" x14ac:dyDescent="0.2">
      <c r="B136" s="42">
        <f t="shared" si="12"/>
        <v>0</v>
      </c>
      <c r="C136" s="42" t="str">
        <f t="shared" si="13"/>
        <v/>
      </c>
      <c r="D136" s="42" t="str">
        <f t="shared" si="14"/>
        <v/>
      </c>
      <c r="E136" s="42" t="str">
        <f t="shared" si="15"/>
        <v/>
      </c>
      <c r="F136" s="42" t="str">
        <f t="shared" si="16"/>
        <v/>
      </c>
      <c r="G136" s="42" t="str">
        <f t="shared" si="17"/>
        <v/>
      </c>
      <c r="H136" s="114" t="str">
        <f>IF(AND(M136&gt;0,M136&lt;=STATS!$C$22),1,"")</f>
        <v/>
      </c>
      <c r="J136" s="25">
        <v>135</v>
      </c>
      <c r="K136">
        <v>44.05768278</v>
      </c>
      <c r="L136">
        <v>-89.823546910000005</v>
      </c>
      <c r="M136" s="10">
        <v>11</v>
      </c>
      <c r="N136" s="194" t="s">
        <v>567</v>
      </c>
      <c r="O136" s="194" t="s">
        <v>566</v>
      </c>
      <c r="R136" s="16"/>
      <c r="S136" s="1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EZ136" s="111"/>
      <c r="FA136" s="111"/>
      <c r="FB136" s="111"/>
      <c r="FC136" s="111"/>
      <c r="FD136" s="111"/>
    </row>
    <row r="137" spans="2:160" x14ac:dyDescent="0.2">
      <c r="B137" s="42">
        <f t="shared" si="12"/>
        <v>0</v>
      </c>
      <c r="C137" s="42" t="str">
        <f t="shared" si="13"/>
        <v/>
      </c>
      <c r="D137" s="42" t="str">
        <f t="shared" si="14"/>
        <v/>
      </c>
      <c r="E137" s="42">
        <f t="shared" si="15"/>
        <v>0</v>
      </c>
      <c r="F137" s="42">
        <f t="shared" si="16"/>
        <v>0</v>
      </c>
      <c r="G137" s="42" t="str">
        <f t="shared" si="17"/>
        <v/>
      </c>
      <c r="H137" s="114">
        <f>IF(AND(M137&gt;0,M137&lt;=STATS!$C$22),1,"")</f>
        <v>1</v>
      </c>
      <c r="J137" s="25">
        <v>136</v>
      </c>
      <c r="K137">
        <v>44.05728663</v>
      </c>
      <c r="L137">
        <v>-89.823548090000003</v>
      </c>
      <c r="M137" s="10">
        <v>10</v>
      </c>
      <c r="N137" s="194" t="s">
        <v>567</v>
      </c>
      <c r="O137" s="194" t="s">
        <v>566</v>
      </c>
      <c r="R137" s="16"/>
      <c r="S137" s="1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EZ137" s="111"/>
      <c r="FA137" s="111"/>
      <c r="FB137" s="111"/>
      <c r="FC137" s="111"/>
      <c r="FD137" s="111"/>
    </row>
    <row r="138" spans="2:160" x14ac:dyDescent="0.2">
      <c r="B138" s="42">
        <f t="shared" si="12"/>
        <v>0</v>
      </c>
      <c r="C138" s="42" t="str">
        <f t="shared" si="13"/>
        <v/>
      </c>
      <c r="D138" s="42" t="str">
        <f t="shared" si="14"/>
        <v/>
      </c>
      <c r="E138" s="42">
        <f t="shared" si="15"/>
        <v>0</v>
      </c>
      <c r="F138" s="42">
        <f t="shared" si="16"/>
        <v>0</v>
      </c>
      <c r="G138" s="42" t="str">
        <f t="shared" si="17"/>
        <v/>
      </c>
      <c r="H138" s="114">
        <f>IF(AND(M138&gt;0,M138&lt;=STATS!$C$22),1,"")</f>
        <v>1</v>
      </c>
      <c r="J138" s="25">
        <v>137</v>
      </c>
      <c r="K138">
        <v>44.05689048</v>
      </c>
      <c r="L138">
        <v>-89.823549259999993</v>
      </c>
      <c r="M138" s="10">
        <v>10</v>
      </c>
      <c r="N138" s="194" t="s">
        <v>567</v>
      </c>
      <c r="O138" s="194" t="s">
        <v>566</v>
      </c>
      <c r="R138" s="197" t="s">
        <v>568</v>
      </c>
      <c r="S138" s="1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EZ138" s="111"/>
      <c r="FA138" s="111"/>
      <c r="FB138" s="111"/>
      <c r="FC138" s="111"/>
      <c r="FD138" s="111"/>
    </row>
    <row r="139" spans="2:160" x14ac:dyDescent="0.2">
      <c r="B139" s="42">
        <f t="shared" si="12"/>
        <v>0</v>
      </c>
      <c r="C139" s="42" t="str">
        <f t="shared" si="13"/>
        <v/>
      </c>
      <c r="D139" s="42" t="str">
        <f t="shared" si="14"/>
        <v/>
      </c>
      <c r="E139" s="42">
        <f t="shared" si="15"/>
        <v>0</v>
      </c>
      <c r="F139" s="42">
        <f t="shared" si="16"/>
        <v>0</v>
      </c>
      <c r="G139" s="42" t="str">
        <f t="shared" si="17"/>
        <v/>
      </c>
      <c r="H139" s="114">
        <f>IF(AND(M139&gt;0,M139&lt;=STATS!$C$22),1,"")</f>
        <v>1</v>
      </c>
      <c r="J139" s="25">
        <v>138</v>
      </c>
      <c r="K139">
        <v>44.05649434</v>
      </c>
      <c r="L139">
        <v>-89.823550440000005</v>
      </c>
      <c r="M139" s="10">
        <v>10</v>
      </c>
      <c r="N139" s="194" t="s">
        <v>565</v>
      </c>
      <c r="O139" s="194" t="s">
        <v>566</v>
      </c>
      <c r="R139" s="16"/>
      <c r="S139" s="1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EZ139" s="111"/>
      <c r="FA139" s="111"/>
      <c r="FB139" s="111"/>
      <c r="FC139" s="111"/>
      <c r="FD139" s="111"/>
    </row>
    <row r="140" spans="2:160" x14ac:dyDescent="0.2">
      <c r="B140" s="42">
        <f t="shared" si="12"/>
        <v>0</v>
      </c>
      <c r="C140" s="42" t="str">
        <f t="shared" si="13"/>
        <v/>
      </c>
      <c r="D140" s="42" t="str">
        <f t="shared" si="14"/>
        <v/>
      </c>
      <c r="E140" s="42" t="str">
        <f t="shared" si="15"/>
        <v/>
      </c>
      <c r="F140" s="42" t="str">
        <f t="shared" si="16"/>
        <v/>
      </c>
      <c r="G140" s="42" t="str">
        <f t="shared" si="17"/>
        <v/>
      </c>
      <c r="H140" s="114" t="str">
        <f>IF(AND(M140&gt;0,M140&lt;=STATS!$C$22),1,"")</f>
        <v/>
      </c>
      <c r="J140" s="25">
        <v>139</v>
      </c>
      <c r="K140">
        <v>44.05609819</v>
      </c>
      <c r="L140">
        <v>-89.823551620000003</v>
      </c>
      <c r="M140" s="10">
        <v>12</v>
      </c>
      <c r="N140" s="194" t="s">
        <v>565</v>
      </c>
      <c r="O140" s="194" t="s">
        <v>566</v>
      </c>
      <c r="R140" s="16"/>
      <c r="S140" s="1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EZ140" s="111"/>
      <c r="FA140" s="111"/>
      <c r="FB140" s="111"/>
      <c r="FC140" s="111"/>
      <c r="FD140" s="111"/>
    </row>
    <row r="141" spans="2:160" x14ac:dyDescent="0.2">
      <c r="B141" s="42">
        <f t="shared" si="12"/>
        <v>0</v>
      </c>
      <c r="C141" s="42" t="str">
        <f t="shared" si="13"/>
        <v/>
      </c>
      <c r="D141" s="42" t="str">
        <f t="shared" si="14"/>
        <v/>
      </c>
      <c r="E141" s="42">
        <f t="shared" si="15"/>
        <v>0</v>
      </c>
      <c r="F141" s="42">
        <f t="shared" si="16"/>
        <v>0</v>
      </c>
      <c r="G141" s="42" t="str">
        <f t="shared" si="17"/>
        <v/>
      </c>
      <c r="H141" s="114">
        <f>IF(AND(M141&gt;0,M141&lt;=STATS!$C$22),1,"")</f>
        <v>1</v>
      </c>
      <c r="J141" s="25">
        <v>140</v>
      </c>
      <c r="K141">
        <v>44.05570204</v>
      </c>
      <c r="L141">
        <v>-89.823552789999994</v>
      </c>
      <c r="M141" s="10">
        <v>4</v>
      </c>
      <c r="N141" s="194" t="s">
        <v>565</v>
      </c>
      <c r="O141" s="194" t="s">
        <v>566</v>
      </c>
      <c r="R141" s="16"/>
      <c r="S141" s="1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EZ141" s="111"/>
      <c r="FA141" s="111"/>
      <c r="FB141" s="111"/>
      <c r="FC141" s="111"/>
      <c r="FD141" s="111"/>
    </row>
    <row r="142" spans="2:160" x14ac:dyDescent="0.2">
      <c r="B142" s="42">
        <f t="shared" si="12"/>
        <v>0</v>
      </c>
      <c r="C142" s="42" t="str">
        <f t="shared" si="13"/>
        <v/>
      </c>
      <c r="D142" s="42" t="str">
        <f t="shared" si="14"/>
        <v/>
      </c>
      <c r="E142" s="42">
        <f t="shared" si="15"/>
        <v>0</v>
      </c>
      <c r="F142" s="42">
        <f t="shared" si="16"/>
        <v>0</v>
      </c>
      <c r="G142" s="42" t="str">
        <f t="shared" si="17"/>
        <v/>
      </c>
      <c r="H142" s="114">
        <f>IF(AND(M142&gt;0,M142&lt;=STATS!$C$22),1,"")</f>
        <v>1</v>
      </c>
      <c r="J142" s="25">
        <v>141</v>
      </c>
      <c r="K142">
        <v>44.05530589</v>
      </c>
      <c r="L142">
        <v>-89.823553970000006</v>
      </c>
      <c r="M142" s="10">
        <v>9.5</v>
      </c>
      <c r="N142" s="194" t="s">
        <v>565</v>
      </c>
      <c r="O142" s="194" t="s">
        <v>566</v>
      </c>
      <c r="R142" s="16"/>
      <c r="S142" s="1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EZ142" s="111"/>
      <c r="FA142" s="111"/>
      <c r="FB142" s="111"/>
      <c r="FC142" s="111"/>
      <c r="FD142" s="111"/>
    </row>
    <row r="143" spans="2:160" x14ac:dyDescent="0.2">
      <c r="B143" s="42">
        <f t="shared" si="12"/>
        <v>0</v>
      </c>
      <c r="C143" s="42" t="str">
        <f t="shared" si="13"/>
        <v/>
      </c>
      <c r="D143" s="42" t="str">
        <f t="shared" si="14"/>
        <v/>
      </c>
      <c r="E143" s="42">
        <f t="shared" si="15"/>
        <v>0</v>
      </c>
      <c r="F143" s="42">
        <f t="shared" si="16"/>
        <v>0</v>
      </c>
      <c r="G143" s="42" t="str">
        <f t="shared" si="17"/>
        <v/>
      </c>
      <c r="H143" s="114">
        <f>IF(AND(M143&gt;0,M143&lt;=STATS!$C$22),1,"")</f>
        <v>1</v>
      </c>
      <c r="J143" s="25">
        <v>142</v>
      </c>
      <c r="K143">
        <v>44.054909739999999</v>
      </c>
      <c r="L143">
        <v>-89.823555139999996</v>
      </c>
      <c r="M143" s="10">
        <v>4</v>
      </c>
      <c r="N143" s="194" t="s">
        <v>567</v>
      </c>
      <c r="O143" s="194" t="s">
        <v>566</v>
      </c>
      <c r="R143" s="16"/>
      <c r="S143" s="1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EZ143" s="111"/>
      <c r="FA143" s="111"/>
      <c r="FB143" s="111"/>
      <c r="FC143" s="111"/>
      <c r="FD143" s="111"/>
    </row>
    <row r="144" spans="2:160" x14ac:dyDescent="0.2">
      <c r="B144" s="42">
        <f t="shared" si="12"/>
        <v>0</v>
      </c>
      <c r="C144" s="42" t="str">
        <f t="shared" si="13"/>
        <v/>
      </c>
      <c r="D144" s="42" t="str">
        <f t="shared" si="14"/>
        <v/>
      </c>
      <c r="E144" s="42" t="str">
        <f t="shared" si="15"/>
        <v/>
      </c>
      <c r="F144" s="42" t="str">
        <f t="shared" si="16"/>
        <v/>
      </c>
      <c r="G144" s="42" t="str">
        <f t="shared" si="17"/>
        <v/>
      </c>
      <c r="H144" s="114" t="str">
        <f>IF(AND(M144&gt;0,M144&lt;=STATS!$C$22),1,"")</f>
        <v/>
      </c>
      <c r="J144" s="25">
        <v>143</v>
      </c>
      <c r="K144">
        <v>44.058870380000002</v>
      </c>
      <c r="L144">
        <v>-89.822994030000004</v>
      </c>
      <c r="M144" s="10">
        <v>12</v>
      </c>
      <c r="N144" s="194" t="s">
        <v>565</v>
      </c>
      <c r="O144" s="194" t="s">
        <v>566</v>
      </c>
      <c r="R144" s="16"/>
      <c r="S144" s="1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EZ144" s="111"/>
      <c r="FA144" s="111"/>
      <c r="FB144" s="111"/>
      <c r="FC144" s="111"/>
      <c r="FD144" s="111"/>
    </row>
    <row r="145" spans="2:160" x14ac:dyDescent="0.2">
      <c r="B145" s="42">
        <f t="shared" si="12"/>
        <v>0</v>
      </c>
      <c r="C145" s="42" t="str">
        <f t="shared" si="13"/>
        <v/>
      </c>
      <c r="D145" s="42" t="str">
        <f t="shared" si="14"/>
        <v/>
      </c>
      <c r="E145" s="42" t="str">
        <f t="shared" si="15"/>
        <v/>
      </c>
      <c r="F145" s="42" t="str">
        <f t="shared" si="16"/>
        <v/>
      </c>
      <c r="G145" s="42" t="str">
        <f t="shared" si="17"/>
        <v/>
      </c>
      <c r="H145" s="114" t="str">
        <f>IF(AND(M145&gt;0,M145&lt;=STATS!$C$22),1,"")</f>
        <v/>
      </c>
      <c r="J145" s="25">
        <v>144</v>
      </c>
      <c r="K145">
        <v>44.058474230000002</v>
      </c>
      <c r="L145">
        <v>-89.822995210000002</v>
      </c>
      <c r="M145" s="10">
        <v>14</v>
      </c>
      <c r="N145" s="194" t="s">
        <v>565</v>
      </c>
      <c r="O145" s="194" t="s">
        <v>566</v>
      </c>
      <c r="R145" s="16"/>
      <c r="S145" s="1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EZ145" s="111"/>
      <c r="FA145" s="111"/>
      <c r="FB145" s="111"/>
      <c r="FC145" s="111"/>
      <c r="FD145" s="111"/>
    </row>
    <row r="146" spans="2:160" x14ac:dyDescent="0.2">
      <c r="B146" s="42">
        <f t="shared" si="12"/>
        <v>0</v>
      </c>
      <c r="C146" s="42" t="str">
        <f t="shared" si="13"/>
        <v/>
      </c>
      <c r="D146" s="42" t="str">
        <f t="shared" si="14"/>
        <v/>
      </c>
      <c r="E146" s="42" t="str">
        <f t="shared" si="15"/>
        <v/>
      </c>
      <c r="F146" s="42" t="str">
        <f t="shared" si="16"/>
        <v/>
      </c>
      <c r="G146" s="42" t="str">
        <f t="shared" si="17"/>
        <v/>
      </c>
      <c r="H146" s="114" t="str">
        <f>IF(AND(M146&gt;0,M146&lt;=STATS!$C$22),1,"")</f>
        <v/>
      </c>
      <c r="J146" s="25">
        <v>145</v>
      </c>
      <c r="K146">
        <v>44.058078080000001</v>
      </c>
      <c r="L146">
        <v>-89.82299639</v>
      </c>
      <c r="M146" s="10">
        <v>11</v>
      </c>
      <c r="N146" s="194" t="s">
        <v>565</v>
      </c>
      <c r="O146" s="194" t="s">
        <v>566</v>
      </c>
      <c r="R146" s="16"/>
      <c r="S146" s="1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EZ146" s="111"/>
      <c r="FA146" s="111"/>
      <c r="FB146" s="111"/>
      <c r="FC146" s="111"/>
      <c r="FD146" s="111"/>
    </row>
    <row r="147" spans="2:160" x14ac:dyDescent="0.2">
      <c r="B147" s="42">
        <f t="shared" si="12"/>
        <v>1</v>
      </c>
      <c r="C147" s="42">
        <f t="shared" si="13"/>
        <v>1</v>
      </c>
      <c r="D147" s="42" t="str">
        <f t="shared" si="14"/>
        <v/>
      </c>
      <c r="E147" s="42">
        <f t="shared" si="15"/>
        <v>1</v>
      </c>
      <c r="F147" s="42">
        <f t="shared" si="16"/>
        <v>0</v>
      </c>
      <c r="G147" s="42">
        <f t="shared" si="17"/>
        <v>9.5</v>
      </c>
      <c r="H147" s="114">
        <f>IF(AND(M147&gt;0,M147&lt;=STATS!$C$22),1,"")</f>
        <v>1</v>
      </c>
      <c r="J147" s="25">
        <v>146</v>
      </c>
      <c r="K147">
        <v>44.057681930000001</v>
      </c>
      <c r="L147">
        <v>-89.822997569999998</v>
      </c>
      <c r="M147" s="10">
        <v>9.5</v>
      </c>
      <c r="N147" s="194" t="s">
        <v>565</v>
      </c>
      <c r="O147" s="194" t="s">
        <v>566</v>
      </c>
      <c r="Q147" s="10">
        <v>1</v>
      </c>
      <c r="R147" s="16"/>
      <c r="S147" s="16">
        <v>1</v>
      </c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EZ147" s="111"/>
      <c r="FA147" s="111"/>
      <c r="FB147" s="111"/>
      <c r="FC147" s="111"/>
      <c r="FD147" s="111"/>
    </row>
    <row r="148" spans="2:160" x14ac:dyDescent="0.2">
      <c r="B148" s="42">
        <f t="shared" si="12"/>
        <v>0</v>
      </c>
      <c r="C148" s="42" t="str">
        <f t="shared" si="13"/>
        <v/>
      </c>
      <c r="D148" s="42" t="str">
        <f t="shared" si="14"/>
        <v/>
      </c>
      <c r="E148" s="42">
        <f t="shared" si="15"/>
        <v>0</v>
      </c>
      <c r="F148" s="42">
        <f t="shared" si="16"/>
        <v>0</v>
      </c>
      <c r="G148" s="42" t="str">
        <f t="shared" si="17"/>
        <v/>
      </c>
      <c r="H148" s="114">
        <f>IF(AND(M148&gt;0,M148&lt;=STATS!$C$22),1,"")</f>
        <v>1</v>
      </c>
      <c r="J148" s="25">
        <v>147</v>
      </c>
      <c r="K148">
        <v>44.057285780000001</v>
      </c>
      <c r="L148">
        <v>-89.822998749999996</v>
      </c>
      <c r="M148" s="10">
        <v>9</v>
      </c>
      <c r="N148" s="194" t="s">
        <v>565</v>
      </c>
      <c r="O148" s="194" t="s">
        <v>566</v>
      </c>
      <c r="R148" s="16"/>
      <c r="S148" s="1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EZ148" s="111"/>
      <c r="FA148" s="111"/>
      <c r="FB148" s="111"/>
      <c r="FC148" s="111"/>
      <c r="FD148" s="111"/>
    </row>
    <row r="149" spans="2:160" x14ac:dyDescent="0.2">
      <c r="B149" s="42">
        <f t="shared" si="12"/>
        <v>0</v>
      </c>
      <c r="C149" s="42" t="str">
        <f t="shared" si="13"/>
        <v/>
      </c>
      <c r="D149" s="42" t="str">
        <f t="shared" si="14"/>
        <v/>
      </c>
      <c r="E149" s="42">
        <f t="shared" si="15"/>
        <v>0</v>
      </c>
      <c r="F149" s="42">
        <f t="shared" si="16"/>
        <v>0</v>
      </c>
      <c r="G149" s="42" t="str">
        <f t="shared" si="17"/>
        <v/>
      </c>
      <c r="H149" s="114">
        <f>IF(AND(M149&gt;0,M149&lt;=STATS!$C$22),1,"")</f>
        <v>1</v>
      </c>
      <c r="J149" s="25">
        <v>148</v>
      </c>
      <c r="K149">
        <v>44.056889640000001</v>
      </c>
      <c r="L149">
        <v>-89.822999929999995</v>
      </c>
      <c r="M149" s="10">
        <v>9.5</v>
      </c>
      <c r="N149" s="194" t="s">
        <v>565</v>
      </c>
      <c r="O149" s="194" t="s">
        <v>566</v>
      </c>
      <c r="R149" s="16"/>
      <c r="S149" s="1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EZ149" s="111"/>
      <c r="FA149" s="111"/>
      <c r="FB149" s="111"/>
      <c r="FC149" s="111"/>
      <c r="FD149" s="111"/>
    </row>
    <row r="150" spans="2:160" x14ac:dyDescent="0.2">
      <c r="B150" s="42">
        <f t="shared" si="12"/>
        <v>0</v>
      </c>
      <c r="C150" s="42" t="str">
        <f t="shared" si="13"/>
        <v/>
      </c>
      <c r="D150" s="42" t="str">
        <f t="shared" si="14"/>
        <v/>
      </c>
      <c r="E150" s="42">
        <f t="shared" si="15"/>
        <v>0</v>
      </c>
      <c r="F150" s="42">
        <f t="shared" si="16"/>
        <v>0</v>
      </c>
      <c r="G150" s="42" t="str">
        <f t="shared" si="17"/>
        <v/>
      </c>
      <c r="H150" s="114">
        <f>IF(AND(M150&gt;0,M150&lt;=STATS!$C$22),1,"")</f>
        <v>1</v>
      </c>
      <c r="J150" s="25">
        <v>149</v>
      </c>
      <c r="K150">
        <v>44.056493490000001</v>
      </c>
      <c r="L150">
        <v>-89.823001110000007</v>
      </c>
      <c r="M150" s="10">
        <v>8.5</v>
      </c>
      <c r="N150" s="194" t="s">
        <v>565</v>
      </c>
      <c r="O150" s="194" t="s">
        <v>566</v>
      </c>
      <c r="R150" s="16"/>
      <c r="S150" s="1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EZ150" s="111"/>
      <c r="FA150" s="111"/>
      <c r="FB150" s="111"/>
      <c r="FC150" s="111"/>
      <c r="FD150" s="111"/>
    </row>
    <row r="151" spans="2:160" x14ac:dyDescent="0.2">
      <c r="B151" s="42">
        <f t="shared" si="12"/>
        <v>0</v>
      </c>
      <c r="C151" s="42" t="str">
        <f t="shared" si="13"/>
        <v/>
      </c>
      <c r="D151" s="42" t="str">
        <f t="shared" si="14"/>
        <v/>
      </c>
      <c r="E151" s="42">
        <f t="shared" si="15"/>
        <v>0</v>
      </c>
      <c r="F151" s="42">
        <f t="shared" si="16"/>
        <v>0</v>
      </c>
      <c r="G151" s="42" t="str">
        <f t="shared" si="17"/>
        <v/>
      </c>
      <c r="H151" s="114">
        <f>IF(AND(M151&gt;0,M151&lt;=STATS!$C$22),1,"")</f>
        <v>1</v>
      </c>
      <c r="J151" s="25">
        <v>150</v>
      </c>
      <c r="K151">
        <v>44.056097340000001</v>
      </c>
      <c r="L151">
        <v>-89.823002290000005</v>
      </c>
      <c r="M151" s="10">
        <v>10</v>
      </c>
      <c r="N151" s="194" t="s">
        <v>567</v>
      </c>
      <c r="O151" s="194" t="s">
        <v>566</v>
      </c>
      <c r="R151" s="16"/>
      <c r="S151" s="1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EZ151" s="111"/>
      <c r="FA151" s="111"/>
      <c r="FB151" s="111"/>
      <c r="FC151" s="111"/>
      <c r="FD151" s="111"/>
    </row>
    <row r="152" spans="2:160" x14ac:dyDescent="0.2">
      <c r="B152" s="42">
        <f t="shared" si="12"/>
        <v>0</v>
      </c>
      <c r="C152" s="42" t="str">
        <f t="shared" si="13"/>
        <v/>
      </c>
      <c r="D152" s="42" t="str">
        <f t="shared" si="14"/>
        <v/>
      </c>
      <c r="E152" s="42">
        <f t="shared" si="15"/>
        <v>0</v>
      </c>
      <c r="F152" s="42">
        <f t="shared" si="16"/>
        <v>0</v>
      </c>
      <c r="G152" s="42" t="str">
        <f t="shared" si="17"/>
        <v/>
      </c>
      <c r="H152" s="114">
        <f>IF(AND(M152&gt;0,M152&lt;=STATS!$C$22),1,"")</f>
        <v>1</v>
      </c>
      <c r="J152" s="25">
        <v>151</v>
      </c>
      <c r="K152">
        <v>44.055701190000001</v>
      </c>
      <c r="L152">
        <v>-89.823003470000003</v>
      </c>
      <c r="M152" s="10">
        <v>7</v>
      </c>
      <c r="N152" s="194" t="s">
        <v>565</v>
      </c>
      <c r="O152" s="194" t="s">
        <v>566</v>
      </c>
      <c r="R152" s="16"/>
      <c r="S152" s="1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EZ152" s="111"/>
      <c r="FA152" s="111"/>
      <c r="FB152" s="111"/>
      <c r="FC152" s="111"/>
      <c r="FD152" s="111"/>
    </row>
    <row r="153" spans="2:160" x14ac:dyDescent="0.2">
      <c r="B153" s="42">
        <f t="shared" si="12"/>
        <v>0</v>
      </c>
      <c r="C153" s="42" t="str">
        <f t="shared" si="13"/>
        <v/>
      </c>
      <c r="D153" s="42" t="str">
        <f t="shared" si="14"/>
        <v/>
      </c>
      <c r="E153" s="42">
        <f t="shared" si="15"/>
        <v>0</v>
      </c>
      <c r="F153" s="42">
        <f t="shared" si="16"/>
        <v>0</v>
      </c>
      <c r="G153" s="42" t="str">
        <f t="shared" si="17"/>
        <v/>
      </c>
      <c r="H153" s="114">
        <f>IF(AND(M153&gt;0,M153&lt;=STATS!$C$22),1,"")</f>
        <v>1</v>
      </c>
      <c r="J153" s="25">
        <v>152</v>
      </c>
      <c r="K153">
        <v>44.058869530000003</v>
      </c>
      <c r="L153">
        <v>-89.822444689999998</v>
      </c>
      <c r="M153" s="10">
        <v>2</v>
      </c>
      <c r="N153" s="194" t="s">
        <v>565</v>
      </c>
      <c r="O153" s="194" t="s">
        <v>566</v>
      </c>
      <c r="R153" s="16"/>
      <c r="S153" s="1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EZ153" s="111"/>
      <c r="FA153" s="111"/>
      <c r="FB153" s="111"/>
      <c r="FC153" s="111"/>
      <c r="FD153" s="111"/>
    </row>
    <row r="154" spans="2:160" x14ac:dyDescent="0.2">
      <c r="B154" s="42">
        <f t="shared" si="12"/>
        <v>0</v>
      </c>
      <c r="C154" s="42" t="str">
        <f t="shared" si="13"/>
        <v/>
      </c>
      <c r="D154" s="42" t="str">
        <f t="shared" si="14"/>
        <v/>
      </c>
      <c r="E154" s="42" t="str">
        <f t="shared" si="15"/>
        <v/>
      </c>
      <c r="F154" s="42" t="str">
        <f t="shared" si="16"/>
        <v/>
      </c>
      <c r="G154" s="42" t="str">
        <f t="shared" si="17"/>
        <v/>
      </c>
      <c r="H154" s="114" t="str">
        <f>IF(AND(M154&gt;0,M154&lt;=STATS!$C$22),1,"")</f>
        <v/>
      </c>
      <c r="J154" s="25">
        <v>153</v>
      </c>
      <c r="K154">
        <v>44.058473380000002</v>
      </c>
      <c r="L154">
        <v>-89.822445869999996</v>
      </c>
      <c r="M154" s="10">
        <v>11.5</v>
      </c>
      <c r="N154" s="194" t="s">
        <v>565</v>
      </c>
      <c r="O154" s="194" t="s">
        <v>566</v>
      </c>
      <c r="R154" s="16"/>
      <c r="S154" s="1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EZ154" s="111"/>
      <c r="FA154" s="111"/>
      <c r="FB154" s="111"/>
      <c r="FC154" s="111"/>
      <c r="FD154" s="111"/>
    </row>
    <row r="155" spans="2:160" x14ac:dyDescent="0.2">
      <c r="B155" s="42">
        <f t="shared" si="12"/>
        <v>0</v>
      </c>
      <c r="C155" s="42" t="str">
        <f t="shared" si="13"/>
        <v/>
      </c>
      <c r="D155" s="42" t="str">
        <f t="shared" si="14"/>
        <v/>
      </c>
      <c r="E155" s="42" t="str">
        <f t="shared" si="15"/>
        <v/>
      </c>
      <c r="F155" s="42" t="str">
        <f t="shared" si="16"/>
        <v/>
      </c>
      <c r="G155" s="42" t="str">
        <f t="shared" si="17"/>
        <v/>
      </c>
      <c r="H155" s="114" t="str">
        <f>IF(AND(M155&gt;0,M155&lt;=STATS!$C$22),1,"")</f>
        <v/>
      </c>
      <c r="J155" s="25">
        <v>154</v>
      </c>
      <c r="K155">
        <v>44.058077230000002</v>
      </c>
      <c r="L155">
        <v>-89.822447060000002</v>
      </c>
      <c r="M155" s="10">
        <v>11.5</v>
      </c>
      <c r="N155" s="194" t="s">
        <v>565</v>
      </c>
      <c r="O155" s="194" t="s">
        <v>566</v>
      </c>
      <c r="R155" s="16"/>
      <c r="S155" s="1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EZ155" s="111"/>
      <c r="FA155" s="111"/>
      <c r="FB155" s="111"/>
      <c r="FC155" s="111"/>
      <c r="FD155" s="111"/>
    </row>
    <row r="156" spans="2:160" x14ac:dyDescent="0.2">
      <c r="B156" s="42">
        <f t="shared" si="12"/>
        <v>0</v>
      </c>
      <c r="C156" s="42" t="str">
        <f t="shared" si="13"/>
        <v/>
      </c>
      <c r="D156" s="42" t="str">
        <f t="shared" si="14"/>
        <v/>
      </c>
      <c r="E156" s="42">
        <f t="shared" si="15"/>
        <v>0</v>
      </c>
      <c r="F156" s="42">
        <f t="shared" si="16"/>
        <v>0</v>
      </c>
      <c r="G156" s="42" t="str">
        <f t="shared" si="17"/>
        <v/>
      </c>
      <c r="H156" s="114">
        <f>IF(AND(M156&gt;0,M156&lt;=STATS!$C$22),1,"")</f>
        <v>1</v>
      </c>
      <c r="J156" s="25">
        <v>155</v>
      </c>
      <c r="K156">
        <v>44.057681080000002</v>
      </c>
      <c r="L156">
        <v>-89.82244824</v>
      </c>
      <c r="M156" s="10">
        <v>10</v>
      </c>
      <c r="N156" s="194" t="s">
        <v>565</v>
      </c>
      <c r="O156" s="194" t="s">
        <v>566</v>
      </c>
      <c r="R156" s="16"/>
      <c r="S156" s="1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EZ156" s="111"/>
      <c r="FA156" s="111"/>
      <c r="FB156" s="111"/>
      <c r="FC156" s="111"/>
      <c r="FD156" s="111"/>
    </row>
    <row r="157" spans="2:160" x14ac:dyDescent="0.2">
      <c r="B157" s="42">
        <f t="shared" si="12"/>
        <v>0</v>
      </c>
      <c r="C157" s="42" t="str">
        <f t="shared" si="13"/>
        <v/>
      </c>
      <c r="D157" s="42" t="str">
        <f t="shared" si="14"/>
        <v/>
      </c>
      <c r="E157" s="42">
        <f t="shared" si="15"/>
        <v>0</v>
      </c>
      <c r="F157" s="42">
        <f t="shared" si="16"/>
        <v>0</v>
      </c>
      <c r="G157" s="42" t="str">
        <f t="shared" si="17"/>
        <v/>
      </c>
      <c r="H157" s="114">
        <f>IF(AND(M157&gt;0,M157&lt;=STATS!$C$22),1,"")</f>
        <v>1</v>
      </c>
      <c r="J157" s="25">
        <v>156</v>
      </c>
      <c r="K157">
        <v>44.057284930000002</v>
      </c>
      <c r="L157">
        <v>-89.822449419999998</v>
      </c>
      <c r="M157" s="10">
        <v>9.5</v>
      </c>
      <c r="N157" s="194" t="s">
        <v>567</v>
      </c>
      <c r="O157" s="194" t="s">
        <v>566</v>
      </c>
      <c r="R157" s="16"/>
      <c r="S157" s="1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EZ157" s="111"/>
      <c r="FA157" s="111"/>
      <c r="FB157" s="111"/>
      <c r="FC157" s="111"/>
      <c r="FD157" s="111"/>
    </row>
    <row r="158" spans="2:160" x14ac:dyDescent="0.2">
      <c r="B158" s="42">
        <f t="shared" si="12"/>
        <v>0</v>
      </c>
      <c r="C158" s="42" t="str">
        <f t="shared" si="13"/>
        <v/>
      </c>
      <c r="D158" s="42" t="str">
        <f t="shared" si="14"/>
        <v/>
      </c>
      <c r="E158" s="42">
        <f t="shared" si="15"/>
        <v>0</v>
      </c>
      <c r="F158" s="42">
        <f t="shared" si="16"/>
        <v>0</v>
      </c>
      <c r="G158" s="42" t="str">
        <f t="shared" si="17"/>
        <v/>
      </c>
      <c r="H158" s="114">
        <f>IF(AND(M158&gt;0,M158&lt;=STATS!$C$22),1,"")</f>
        <v>1</v>
      </c>
      <c r="J158" s="25">
        <v>157</v>
      </c>
      <c r="K158">
        <v>44.056888780000001</v>
      </c>
      <c r="L158">
        <v>-89.822450610000004</v>
      </c>
      <c r="M158" s="10">
        <v>9</v>
      </c>
      <c r="N158" s="194" t="s">
        <v>567</v>
      </c>
      <c r="O158" s="194" t="s">
        <v>566</v>
      </c>
      <c r="R158" s="16"/>
      <c r="S158" s="1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EZ158" s="111"/>
      <c r="FA158" s="111"/>
      <c r="FB158" s="111"/>
      <c r="FC158" s="111"/>
      <c r="FD158" s="111"/>
    </row>
    <row r="159" spans="2:160" x14ac:dyDescent="0.2">
      <c r="B159" s="42">
        <f t="shared" si="12"/>
        <v>1</v>
      </c>
      <c r="C159" s="42">
        <f t="shared" si="13"/>
        <v>1</v>
      </c>
      <c r="D159" s="42" t="str">
        <f t="shared" si="14"/>
        <v/>
      </c>
      <c r="E159" s="42">
        <f t="shared" si="15"/>
        <v>1</v>
      </c>
      <c r="F159" s="42">
        <f t="shared" si="16"/>
        <v>0</v>
      </c>
      <c r="G159" s="42">
        <f t="shared" si="17"/>
        <v>7.5</v>
      </c>
      <c r="H159" s="114">
        <f>IF(AND(M159&gt;0,M159&lt;=STATS!$C$22),1,"")</f>
        <v>1</v>
      </c>
      <c r="J159" s="25">
        <v>158</v>
      </c>
      <c r="K159">
        <v>44.056492630000001</v>
      </c>
      <c r="L159">
        <v>-89.822451790000002</v>
      </c>
      <c r="M159" s="10">
        <v>7.5</v>
      </c>
      <c r="N159" s="194" t="s">
        <v>565</v>
      </c>
      <c r="O159" s="194" t="s">
        <v>566</v>
      </c>
      <c r="Q159" s="10">
        <v>1</v>
      </c>
      <c r="R159" s="16"/>
      <c r="S159" s="16">
        <v>1</v>
      </c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EZ159" s="111"/>
      <c r="FA159" s="111"/>
      <c r="FB159" s="111"/>
      <c r="FC159" s="111"/>
      <c r="FD159" s="111"/>
    </row>
    <row r="160" spans="2:160" x14ac:dyDescent="0.2">
      <c r="B160" s="42">
        <f t="shared" si="12"/>
        <v>0</v>
      </c>
      <c r="C160" s="42" t="str">
        <f t="shared" si="13"/>
        <v/>
      </c>
      <c r="D160" s="42" t="str">
        <f t="shared" si="14"/>
        <v/>
      </c>
      <c r="E160" s="42">
        <f t="shared" si="15"/>
        <v>0</v>
      </c>
      <c r="F160" s="42">
        <f t="shared" si="16"/>
        <v>0</v>
      </c>
      <c r="G160" s="42" t="str">
        <f t="shared" si="17"/>
        <v/>
      </c>
      <c r="H160" s="114">
        <f>IF(AND(M160&gt;0,M160&lt;=STATS!$C$22),1,"")</f>
        <v>1</v>
      </c>
      <c r="J160" s="25">
        <v>159</v>
      </c>
      <c r="K160">
        <v>44.056096490000002</v>
      </c>
      <c r="L160">
        <v>-89.822452970000001</v>
      </c>
      <c r="M160" s="10">
        <v>9</v>
      </c>
      <c r="N160" s="194" t="s">
        <v>565</v>
      </c>
      <c r="O160" s="194" t="s">
        <v>566</v>
      </c>
      <c r="R160" s="16"/>
      <c r="S160" s="1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EZ160" s="111"/>
      <c r="FA160" s="111"/>
      <c r="FB160" s="111"/>
      <c r="FC160" s="111"/>
      <c r="FD160" s="111"/>
    </row>
    <row r="161" spans="2:160" x14ac:dyDescent="0.2">
      <c r="B161" s="42">
        <f t="shared" si="12"/>
        <v>1</v>
      </c>
      <c r="C161" s="42">
        <f t="shared" si="13"/>
        <v>1</v>
      </c>
      <c r="D161" s="42" t="str">
        <f t="shared" si="14"/>
        <v/>
      </c>
      <c r="E161" s="42">
        <f t="shared" si="15"/>
        <v>1</v>
      </c>
      <c r="F161" s="42">
        <f t="shared" si="16"/>
        <v>0</v>
      </c>
      <c r="G161" s="42">
        <f t="shared" si="17"/>
        <v>5.5</v>
      </c>
      <c r="H161" s="114">
        <f>IF(AND(M161&gt;0,M161&lt;=STATS!$C$22),1,"")</f>
        <v>1</v>
      </c>
      <c r="J161" s="25">
        <v>160</v>
      </c>
      <c r="K161">
        <v>44.055700340000001</v>
      </c>
      <c r="L161">
        <v>-89.822454160000007</v>
      </c>
      <c r="M161" s="10">
        <v>5.5</v>
      </c>
      <c r="N161" s="194" t="s">
        <v>565</v>
      </c>
      <c r="O161" s="194" t="s">
        <v>566</v>
      </c>
      <c r="Q161" s="10">
        <v>2</v>
      </c>
      <c r="R161" s="16"/>
      <c r="S161" s="16">
        <v>2</v>
      </c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EZ161" s="111"/>
      <c r="FA161" s="111"/>
      <c r="FB161" s="111"/>
      <c r="FC161" s="111"/>
      <c r="FD161" s="111"/>
    </row>
    <row r="162" spans="2:160" x14ac:dyDescent="0.2">
      <c r="B162" s="42">
        <f t="shared" si="12"/>
        <v>0</v>
      </c>
      <c r="C162" s="42" t="str">
        <f t="shared" si="13"/>
        <v/>
      </c>
      <c r="D162" s="42" t="str">
        <f t="shared" si="14"/>
        <v/>
      </c>
      <c r="E162" s="42" t="str">
        <f t="shared" si="15"/>
        <v/>
      </c>
      <c r="F162" s="42" t="str">
        <f t="shared" si="16"/>
        <v/>
      </c>
      <c r="G162" s="42" t="str">
        <f t="shared" si="17"/>
        <v/>
      </c>
      <c r="H162" s="114" t="str">
        <f>IF(AND(M162&gt;0,M162&lt;=STATS!$C$22),1,"")</f>
        <v/>
      </c>
      <c r="J162" s="25">
        <v>161</v>
      </c>
      <c r="K162">
        <v>44.058472520000002</v>
      </c>
      <c r="L162">
        <v>-89.821896530000004</v>
      </c>
      <c r="M162" s="10">
        <v>12.5</v>
      </c>
      <c r="N162" s="194" t="s">
        <v>565</v>
      </c>
      <c r="O162" s="194" t="s">
        <v>566</v>
      </c>
      <c r="R162" s="16"/>
      <c r="S162" s="1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EZ162" s="111"/>
      <c r="FA162" s="111"/>
      <c r="FB162" s="111"/>
      <c r="FC162" s="111"/>
      <c r="FD162" s="111"/>
    </row>
    <row r="163" spans="2:160" x14ac:dyDescent="0.2">
      <c r="B163" s="42">
        <f t="shared" si="12"/>
        <v>0</v>
      </c>
      <c r="C163" s="42" t="str">
        <f t="shared" si="13"/>
        <v/>
      </c>
      <c r="D163" s="42" t="str">
        <f t="shared" si="14"/>
        <v/>
      </c>
      <c r="E163" s="42" t="str">
        <f t="shared" si="15"/>
        <v/>
      </c>
      <c r="F163" s="42" t="str">
        <f t="shared" si="16"/>
        <v/>
      </c>
      <c r="G163" s="42" t="str">
        <f t="shared" si="17"/>
        <v/>
      </c>
      <c r="H163" s="114" t="str">
        <f>IF(AND(M163&gt;0,M163&lt;=STATS!$C$22),1,"")</f>
        <v/>
      </c>
      <c r="J163" s="25">
        <v>162</v>
      </c>
      <c r="K163">
        <v>44.058076370000002</v>
      </c>
      <c r="L163">
        <v>-89.821897719999996</v>
      </c>
      <c r="M163" s="10">
        <v>11.5</v>
      </c>
      <c r="N163" s="194" t="s">
        <v>565</v>
      </c>
      <c r="O163" s="194" t="s">
        <v>566</v>
      </c>
      <c r="R163" s="16"/>
      <c r="S163" s="1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EZ163" s="111"/>
      <c r="FA163" s="111"/>
      <c r="FB163" s="111"/>
      <c r="FC163" s="111"/>
      <c r="FD163" s="111"/>
    </row>
    <row r="164" spans="2:160" x14ac:dyDescent="0.2">
      <c r="B164" s="42">
        <f t="shared" si="12"/>
        <v>0</v>
      </c>
      <c r="C164" s="42" t="str">
        <f t="shared" si="13"/>
        <v/>
      </c>
      <c r="D164" s="42" t="str">
        <f t="shared" si="14"/>
        <v/>
      </c>
      <c r="E164" s="42" t="str">
        <f t="shared" si="15"/>
        <v/>
      </c>
      <c r="F164" s="42" t="str">
        <f t="shared" si="16"/>
        <v/>
      </c>
      <c r="G164" s="42" t="str">
        <f t="shared" si="17"/>
        <v/>
      </c>
      <c r="H164" s="114" t="str">
        <f>IF(AND(M164&gt;0,M164&lt;=STATS!$C$22),1,"")</f>
        <v/>
      </c>
      <c r="J164" s="25">
        <v>163</v>
      </c>
      <c r="K164">
        <v>44.057680220000002</v>
      </c>
      <c r="L164">
        <v>-89.821898899999994</v>
      </c>
      <c r="M164" s="10">
        <v>11</v>
      </c>
      <c r="N164" s="194" t="s">
        <v>565</v>
      </c>
      <c r="O164" s="194" t="s">
        <v>566</v>
      </c>
      <c r="R164" s="16"/>
      <c r="S164" s="1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EZ164" s="111"/>
      <c r="FA164" s="111"/>
      <c r="FB164" s="111"/>
      <c r="FC164" s="111"/>
      <c r="FD164" s="111"/>
    </row>
    <row r="165" spans="2:160" x14ac:dyDescent="0.2">
      <c r="B165" s="42">
        <f t="shared" si="12"/>
        <v>0</v>
      </c>
      <c r="C165" s="42" t="str">
        <f t="shared" si="13"/>
        <v/>
      </c>
      <c r="D165" s="42" t="str">
        <f t="shared" si="14"/>
        <v/>
      </c>
      <c r="E165" s="42">
        <f t="shared" si="15"/>
        <v>0</v>
      </c>
      <c r="F165" s="42">
        <f t="shared" si="16"/>
        <v>0</v>
      </c>
      <c r="G165" s="42" t="str">
        <f t="shared" si="17"/>
        <v/>
      </c>
      <c r="H165" s="114">
        <f>IF(AND(M165&gt;0,M165&lt;=STATS!$C$22),1,"")</f>
        <v>1</v>
      </c>
      <c r="J165" s="25">
        <v>164</v>
      </c>
      <c r="K165">
        <v>44.057284080000002</v>
      </c>
      <c r="L165">
        <v>-89.82190009</v>
      </c>
      <c r="M165" s="10">
        <v>9</v>
      </c>
      <c r="N165" s="194" t="s">
        <v>565</v>
      </c>
      <c r="O165" s="194" t="s">
        <v>566</v>
      </c>
      <c r="R165" s="16"/>
      <c r="S165" s="1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EZ165" s="111"/>
      <c r="FA165" s="111"/>
      <c r="FB165" s="111"/>
      <c r="FC165" s="111"/>
      <c r="FD165" s="111"/>
    </row>
    <row r="166" spans="2:160" x14ac:dyDescent="0.2">
      <c r="B166" s="42">
        <f t="shared" si="12"/>
        <v>0</v>
      </c>
      <c r="C166" s="42" t="str">
        <f t="shared" si="13"/>
        <v/>
      </c>
      <c r="D166" s="42" t="str">
        <f t="shared" si="14"/>
        <v/>
      </c>
      <c r="E166" s="42">
        <f t="shared" si="15"/>
        <v>0</v>
      </c>
      <c r="F166" s="42">
        <f t="shared" si="16"/>
        <v>0</v>
      </c>
      <c r="G166" s="42" t="str">
        <f t="shared" si="17"/>
        <v/>
      </c>
      <c r="H166" s="114">
        <f>IF(AND(M166&gt;0,M166&lt;=STATS!$C$22),1,"")</f>
        <v>1</v>
      </c>
      <c r="J166" s="25">
        <v>165</v>
      </c>
      <c r="K166">
        <v>44.056887930000002</v>
      </c>
      <c r="L166">
        <v>-89.821901280000006</v>
      </c>
      <c r="M166" s="10">
        <v>9.5</v>
      </c>
      <c r="N166" s="194" t="s">
        <v>565</v>
      </c>
      <c r="O166" s="194" t="s">
        <v>566</v>
      </c>
      <c r="R166" s="16"/>
      <c r="S166" s="1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EZ166" s="111"/>
      <c r="FA166" s="111"/>
      <c r="FB166" s="111"/>
      <c r="FC166" s="111"/>
      <c r="FD166" s="111"/>
    </row>
    <row r="167" spans="2:160" x14ac:dyDescent="0.2">
      <c r="B167" s="42">
        <f t="shared" si="12"/>
        <v>0</v>
      </c>
      <c r="C167" s="42" t="str">
        <f t="shared" si="13"/>
        <v/>
      </c>
      <c r="D167" s="42" t="str">
        <f t="shared" si="14"/>
        <v/>
      </c>
      <c r="E167" s="42">
        <f t="shared" si="15"/>
        <v>0</v>
      </c>
      <c r="F167" s="42">
        <f t="shared" si="16"/>
        <v>0</v>
      </c>
      <c r="G167" s="42" t="str">
        <f t="shared" si="17"/>
        <v/>
      </c>
      <c r="H167" s="114">
        <f>IF(AND(M167&gt;0,M167&lt;=STATS!$C$22),1,"")</f>
        <v>1</v>
      </c>
      <c r="J167" s="25">
        <v>166</v>
      </c>
      <c r="K167">
        <v>44.056491780000002</v>
      </c>
      <c r="L167">
        <v>-89.821902469999998</v>
      </c>
      <c r="M167" s="10">
        <v>6.5</v>
      </c>
      <c r="N167" s="194" t="s">
        <v>565</v>
      </c>
      <c r="O167" s="194" t="s">
        <v>566</v>
      </c>
      <c r="R167" s="16"/>
      <c r="S167" s="1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EZ167" s="111"/>
      <c r="FA167" s="111"/>
      <c r="FB167" s="111"/>
      <c r="FC167" s="111"/>
      <c r="FD167" s="111"/>
    </row>
    <row r="168" spans="2:160" x14ac:dyDescent="0.2">
      <c r="B168" s="42">
        <f t="shared" si="12"/>
        <v>1</v>
      </c>
      <c r="C168" s="42">
        <f t="shared" si="13"/>
        <v>1</v>
      </c>
      <c r="D168" s="42" t="str">
        <f t="shared" si="14"/>
        <v/>
      </c>
      <c r="E168" s="42">
        <f t="shared" si="15"/>
        <v>1</v>
      </c>
      <c r="F168" s="42">
        <f t="shared" si="16"/>
        <v>0</v>
      </c>
      <c r="G168" s="42">
        <f t="shared" si="17"/>
        <v>6.5</v>
      </c>
      <c r="H168" s="114">
        <f>IF(AND(M168&gt;0,M168&lt;=STATS!$C$22),1,"")</f>
        <v>1</v>
      </c>
      <c r="J168" s="25">
        <v>167</v>
      </c>
      <c r="K168">
        <v>44.056095630000002</v>
      </c>
      <c r="L168">
        <v>-89.821903649999996</v>
      </c>
      <c r="M168" s="10">
        <v>6.5</v>
      </c>
      <c r="N168" s="194" t="s">
        <v>567</v>
      </c>
      <c r="O168" s="194" t="s">
        <v>566</v>
      </c>
      <c r="Q168" s="10">
        <v>2</v>
      </c>
      <c r="R168" s="16"/>
      <c r="S168" s="16">
        <v>2</v>
      </c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EZ168" s="111"/>
      <c r="FA168" s="111"/>
      <c r="FB168" s="111"/>
      <c r="FC168" s="111"/>
      <c r="FD168" s="111"/>
    </row>
    <row r="169" spans="2:160" x14ac:dyDescent="0.2">
      <c r="B169" s="42">
        <f t="shared" si="12"/>
        <v>0</v>
      </c>
      <c r="C169" s="42" t="str">
        <f t="shared" si="13"/>
        <v/>
      </c>
      <c r="D169" s="42" t="str">
        <f t="shared" si="14"/>
        <v/>
      </c>
      <c r="E169" s="42">
        <f t="shared" si="15"/>
        <v>0</v>
      </c>
      <c r="F169" s="42">
        <f t="shared" si="16"/>
        <v>0</v>
      </c>
      <c r="G169" s="42" t="str">
        <f t="shared" si="17"/>
        <v/>
      </c>
      <c r="H169" s="114">
        <f>IF(AND(M169&gt;0,M169&lt;=STATS!$C$22),1,"")</f>
        <v>1</v>
      </c>
      <c r="J169" s="25">
        <v>168</v>
      </c>
      <c r="K169">
        <v>44.055699480000001</v>
      </c>
      <c r="L169">
        <v>-89.821904840000002</v>
      </c>
      <c r="M169" s="10">
        <v>3.5</v>
      </c>
      <c r="N169" s="194" t="s">
        <v>565</v>
      </c>
      <c r="O169" s="194" t="s">
        <v>566</v>
      </c>
      <c r="R169" s="16"/>
      <c r="S169" s="1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EZ169" s="111"/>
      <c r="FA169" s="111"/>
      <c r="FB169" s="111"/>
      <c r="FC169" s="111"/>
      <c r="FD169" s="111"/>
    </row>
    <row r="170" spans="2:160" x14ac:dyDescent="0.2">
      <c r="B170" s="42">
        <f t="shared" si="12"/>
        <v>0</v>
      </c>
      <c r="C170" s="42" t="str">
        <f t="shared" si="13"/>
        <v/>
      </c>
      <c r="D170" s="42" t="str">
        <f t="shared" si="14"/>
        <v/>
      </c>
      <c r="E170" s="42">
        <f t="shared" si="15"/>
        <v>0</v>
      </c>
      <c r="F170" s="42">
        <f t="shared" si="16"/>
        <v>0</v>
      </c>
      <c r="G170" s="42" t="str">
        <f t="shared" si="17"/>
        <v/>
      </c>
      <c r="H170" s="114">
        <f>IF(AND(M170&gt;0,M170&lt;=STATS!$C$22),1,"")</f>
        <v>1</v>
      </c>
      <c r="J170" s="25">
        <v>169</v>
      </c>
      <c r="K170">
        <v>44.058867810000002</v>
      </c>
      <c r="L170">
        <v>-89.821345989999998</v>
      </c>
      <c r="M170" s="10">
        <v>2</v>
      </c>
      <c r="N170" s="194" t="s">
        <v>565</v>
      </c>
      <c r="O170" s="194" t="s">
        <v>566</v>
      </c>
      <c r="R170" s="16"/>
      <c r="S170" s="1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EZ170" s="111"/>
      <c r="FA170" s="111"/>
      <c r="FB170" s="111"/>
      <c r="FC170" s="111"/>
      <c r="FD170" s="111"/>
    </row>
    <row r="171" spans="2:160" x14ac:dyDescent="0.2">
      <c r="B171" s="42">
        <f t="shared" si="12"/>
        <v>0</v>
      </c>
      <c r="C171" s="42" t="str">
        <f t="shared" si="13"/>
        <v/>
      </c>
      <c r="D171" s="42" t="str">
        <f t="shared" si="14"/>
        <v/>
      </c>
      <c r="E171" s="42">
        <f t="shared" si="15"/>
        <v>0</v>
      </c>
      <c r="F171" s="42">
        <f t="shared" si="16"/>
        <v>0</v>
      </c>
      <c r="G171" s="42" t="str">
        <f t="shared" si="17"/>
        <v/>
      </c>
      <c r="H171" s="114">
        <f>IF(AND(M171&gt;0,M171&lt;=STATS!$C$22),1,"")</f>
        <v>1</v>
      </c>
      <c r="J171" s="25">
        <v>170</v>
      </c>
      <c r="K171">
        <v>44.058471660000002</v>
      </c>
      <c r="L171">
        <v>-89.821347189999997</v>
      </c>
      <c r="M171" s="10">
        <v>10</v>
      </c>
      <c r="N171" s="194" t="s">
        <v>565</v>
      </c>
      <c r="O171" s="194" t="s">
        <v>566</v>
      </c>
      <c r="R171" s="16"/>
      <c r="S171" s="1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EZ171" s="111"/>
      <c r="FA171" s="111"/>
      <c r="FB171" s="111"/>
      <c r="FC171" s="111"/>
      <c r="FD171" s="111"/>
    </row>
    <row r="172" spans="2:160" x14ac:dyDescent="0.2">
      <c r="B172" s="42">
        <f t="shared" si="12"/>
        <v>0</v>
      </c>
      <c r="C172" s="42" t="str">
        <f t="shared" si="13"/>
        <v/>
      </c>
      <c r="D172" s="42" t="str">
        <f t="shared" si="14"/>
        <v/>
      </c>
      <c r="E172" s="42" t="str">
        <f t="shared" si="15"/>
        <v/>
      </c>
      <c r="F172" s="42" t="str">
        <f t="shared" si="16"/>
        <v/>
      </c>
      <c r="G172" s="42" t="str">
        <f t="shared" si="17"/>
        <v/>
      </c>
      <c r="H172" s="114" t="str">
        <f>IF(AND(M172&gt;0,M172&lt;=STATS!$C$22),1,"")</f>
        <v/>
      </c>
      <c r="J172" s="25">
        <v>171</v>
      </c>
      <c r="K172">
        <v>44.058075520000003</v>
      </c>
      <c r="L172">
        <v>-89.821348380000003</v>
      </c>
      <c r="M172" s="10">
        <v>11.5</v>
      </c>
      <c r="N172" s="194" t="s">
        <v>565</v>
      </c>
      <c r="O172" s="194" t="s">
        <v>566</v>
      </c>
      <c r="R172" s="16"/>
      <c r="S172" s="1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EZ172" s="111"/>
      <c r="FA172" s="111"/>
      <c r="FB172" s="111"/>
      <c r="FC172" s="111"/>
      <c r="FD172" s="111"/>
    </row>
    <row r="173" spans="2:160" x14ac:dyDescent="0.2">
      <c r="B173" s="42">
        <f t="shared" si="12"/>
        <v>0</v>
      </c>
      <c r="C173" s="42" t="str">
        <f t="shared" si="13"/>
        <v/>
      </c>
      <c r="D173" s="42" t="str">
        <f t="shared" si="14"/>
        <v/>
      </c>
      <c r="E173" s="42" t="str">
        <f t="shared" si="15"/>
        <v/>
      </c>
      <c r="F173" s="42" t="str">
        <f t="shared" si="16"/>
        <v/>
      </c>
      <c r="G173" s="42" t="str">
        <f t="shared" si="17"/>
        <v/>
      </c>
      <c r="H173" s="114" t="str">
        <f>IF(AND(M173&gt;0,M173&lt;=STATS!$C$22),1,"")</f>
        <v/>
      </c>
      <c r="J173" s="25">
        <v>172</v>
      </c>
      <c r="K173">
        <v>44.057679370000002</v>
      </c>
      <c r="L173">
        <v>-89.821349569999995</v>
      </c>
      <c r="M173" s="10">
        <v>11</v>
      </c>
      <c r="N173" s="194" t="s">
        <v>565</v>
      </c>
      <c r="O173" s="194" t="s">
        <v>566</v>
      </c>
      <c r="R173" s="16"/>
      <c r="S173" s="1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EZ173" s="111"/>
      <c r="FA173" s="111"/>
      <c r="FB173" s="111"/>
      <c r="FC173" s="111"/>
      <c r="FD173" s="111"/>
    </row>
    <row r="174" spans="2:160" x14ac:dyDescent="0.2">
      <c r="B174" s="42">
        <f t="shared" si="12"/>
        <v>0</v>
      </c>
      <c r="C174" s="42" t="str">
        <f t="shared" si="13"/>
        <v/>
      </c>
      <c r="D174" s="42" t="str">
        <f t="shared" si="14"/>
        <v/>
      </c>
      <c r="E174" s="42" t="str">
        <f t="shared" si="15"/>
        <v/>
      </c>
      <c r="F174" s="42" t="str">
        <f t="shared" si="16"/>
        <v/>
      </c>
      <c r="G174" s="42" t="str">
        <f t="shared" si="17"/>
        <v/>
      </c>
      <c r="H174" s="114" t="str">
        <f>IF(AND(M174&gt;0,M174&lt;=STATS!$C$22),1,"")</f>
        <v/>
      </c>
      <c r="J174" s="25">
        <v>173</v>
      </c>
      <c r="K174">
        <v>44.057283220000002</v>
      </c>
      <c r="L174">
        <v>-89.821350760000001</v>
      </c>
      <c r="M174" s="10">
        <v>11</v>
      </c>
      <c r="N174" s="194" t="s">
        <v>567</v>
      </c>
      <c r="O174" s="194" t="s">
        <v>566</v>
      </c>
      <c r="R174" s="16"/>
      <c r="S174" s="1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EZ174" s="111"/>
      <c r="FA174" s="111"/>
      <c r="FB174" s="111"/>
      <c r="FC174" s="111"/>
      <c r="FD174" s="111"/>
    </row>
    <row r="175" spans="2:160" x14ac:dyDescent="0.2">
      <c r="B175" s="42">
        <f t="shared" si="12"/>
        <v>0</v>
      </c>
      <c r="C175" s="42" t="str">
        <f t="shared" si="13"/>
        <v/>
      </c>
      <c r="D175" s="42" t="str">
        <f t="shared" si="14"/>
        <v/>
      </c>
      <c r="E175" s="42">
        <f t="shared" si="15"/>
        <v>0</v>
      </c>
      <c r="F175" s="42">
        <f t="shared" si="16"/>
        <v>0</v>
      </c>
      <c r="G175" s="42" t="str">
        <f t="shared" si="17"/>
        <v/>
      </c>
      <c r="H175" s="114">
        <f>IF(AND(M175&gt;0,M175&lt;=STATS!$C$22),1,"")</f>
        <v>1</v>
      </c>
      <c r="J175" s="25">
        <v>174</v>
      </c>
      <c r="K175">
        <v>44.056887070000002</v>
      </c>
      <c r="L175">
        <v>-89.821351949999993</v>
      </c>
      <c r="M175" s="10">
        <v>8.5</v>
      </c>
      <c r="N175" s="194" t="s">
        <v>565</v>
      </c>
      <c r="O175" s="194" t="s">
        <v>566</v>
      </c>
      <c r="R175" s="16"/>
      <c r="S175" s="1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EZ175" s="111"/>
      <c r="FA175" s="111"/>
      <c r="FB175" s="111"/>
      <c r="FC175" s="111"/>
      <c r="FD175" s="111"/>
    </row>
    <row r="176" spans="2:160" x14ac:dyDescent="0.2">
      <c r="B176" s="42">
        <f t="shared" si="12"/>
        <v>0</v>
      </c>
      <c r="C176" s="42" t="str">
        <f t="shared" si="13"/>
        <v/>
      </c>
      <c r="D176" s="42" t="str">
        <f t="shared" si="14"/>
        <v/>
      </c>
      <c r="E176" s="42">
        <f t="shared" si="15"/>
        <v>0</v>
      </c>
      <c r="F176" s="42">
        <f t="shared" si="16"/>
        <v>0</v>
      </c>
      <c r="G176" s="42" t="str">
        <f t="shared" si="17"/>
        <v/>
      </c>
      <c r="H176" s="114">
        <f>IF(AND(M176&gt;0,M176&lt;=STATS!$C$22),1,"")</f>
        <v>1</v>
      </c>
      <c r="J176" s="25">
        <v>175</v>
      </c>
      <c r="K176">
        <v>44.056490920000002</v>
      </c>
      <c r="L176">
        <v>-89.821353139999999</v>
      </c>
      <c r="M176" s="10">
        <v>8</v>
      </c>
      <c r="N176" s="194" t="s">
        <v>565</v>
      </c>
      <c r="O176" s="194" t="s">
        <v>566</v>
      </c>
      <c r="R176" s="16"/>
      <c r="S176" s="1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EZ176" s="111"/>
      <c r="FA176" s="111"/>
      <c r="FB176" s="111"/>
      <c r="FC176" s="111"/>
      <c r="FD176" s="111"/>
    </row>
    <row r="177" spans="2:160" x14ac:dyDescent="0.2">
      <c r="B177" s="42">
        <f t="shared" si="12"/>
        <v>0</v>
      </c>
      <c r="C177" s="42" t="str">
        <f t="shared" si="13"/>
        <v/>
      </c>
      <c r="D177" s="42" t="str">
        <f t="shared" si="14"/>
        <v/>
      </c>
      <c r="E177" s="42" t="str">
        <f t="shared" si="15"/>
        <v/>
      </c>
      <c r="F177" s="42" t="str">
        <f t="shared" si="16"/>
        <v/>
      </c>
      <c r="G177" s="42" t="str">
        <f t="shared" si="17"/>
        <v/>
      </c>
      <c r="H177" s="114" t="str">
        <f>IF(AND(M177&gt;0,M177&lt;=STATS!$C$22),1,"")</f>
        <v/>
      </c>
      <c r="J177" s="25">
        <v>176</v>
      </c>
      <c r="K177">
        <v>44.058470800000002</v>
      </c>
      <c r="L177">
        <v>-89.820797839999997</v>
      </c>
      <c r="M177" s="10">
        <v>10.5</v>
      </c>
      <c r="N177" s="194" t="s">
        <v>565</v>
      </c>
      <c r="O177" s="194" t="s">
        <v>566</v>
      </c>
      <c r="R177" s="16"/>
      <c r="S177" s="1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EZ177" s="111"/>
      <c r="FA177" s="111"/>
      <c r="FB177" s="111"/>
      <c r="FC177" s="111"/>
      <c r="FD177" s="111"/>
    </row>
    <row r="178" spans="2:160" x14ac:dyDescent="0.2">
      <c r="B178" s="42">
        <f t="shared" si="12"/>
        <v>0</v>
      </c>
      <c r="C178" s="42" t="str">
        <f t="shared" si="13"/>
        <v/>
      </c>
      <c r="D178" s="42" t="str">
        <f t="shared" si="14"/>
        <v/>
      </c>
      <c r="E178" s="42">
        <f t="shared" si="15"/>
        <v>0</v>
      </c>
      <c r="F178" s="42">
        <f t="shared" si="16"/>
        <v>0</v>
      </c>
      <c r="G178" s="42" t="str">
        <f t="shared" si="17"/>
        <v/>
      </c>
      <c r="H178" s="114">
        <f>IF(AND(M178&gt;0,M178&lt;=STATS!$C$22),1,"")</f>
        <v>1</v>
      </c>
      <c r="J178" s="25">
        <v>177</v>
      </c>
      <c r="K178">
        <v>44.058074660000003</v>
      </c>
      <c r="L178">
        <v>-89.820799039999997</v>
      </c>
      <c r="M178" s="10">
        <v>10</v>
      </c>
      <c r="N178" s="194" t="s">
        <v>565</v>
      </c>
      <c r="O178" s="194" t="s">
        <v>566</v>
      </c>
      <c r="R178" s="16"/>
      <c r="S178" s="1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EZ178" s="111"/>
      <c r="FA178" s="111"/>
      <c r="FB178" s="111"/>
      <c r="FC178" s="111"/>
      <c r="FD178" s="111"/>
    </row>
    <row r="179" spans="2:160" x14ac:dyDescent="0.2">
      <c r="B179" s="42">
        <f t="shared" si="12"/>
        <v>0</v>
      </c>
      <c r="C179" s="42" t="str">
        <f t="shared" si="13"/>
        <v/>
      </c>
      <c r="D179" s="42" t="str">
        <f t="shared" si="14"/>
        <v/>
      </c>
      <c r="E179" s="42" t="str">
        <f t="shared" si="15"/>
        <v/>
      </c>
      <c r="F179" s="42" t="str">
        <f t="shared" si="16"/>
        <v/>
      </c>
      <c r="G179" s="42" t="str">
        <f t="shared" si="17"/>
        <v/>
      </c>
      <c r="H179" s="114" t="str">
        <f>IF(AND(M179&gt;0,M179&lt;=STATS!$C$22),1,"")</f>
        <v/>
      </c>
      <c r="J179" s="25">
        <v>178</v>
      </c>
      <c r="K179">
        <v>44.057678510000002</v>
      </c>
      <c r="L179">
        <v>-89.820800230000003</v>
      </c>
      <c r="M179" s="10">
        <v>11.5</v>
      </c>
      <c r="N179" s="194" t="s">
        <v>565</v>
      </c>
      <c r="O179" s="194" t="s">
        <v>566</v>
      </c>
      <c r="R179" s="16"/>
      <c r="S179" s="1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EZ179" s="111"/>
      <c r="FA179" s="111"/>
      <c r="FB179" s="111"/>
      <c r="FC179" s="111"/>
      <c r="FD179" s="111"/>
    </row>
    <row r="180" spans="2:160" x14ac:dyDescent="0.2">
      <c r="B180" s="42">
        <f t="shared" si="12"/>
        <v>0</v>
      </c>
      <c r="C180" s="42" t="str">
        <f t="shared" si="13"/>
        <v/>
      </c>
      <c r="D180" s="42" t="str">
        <f t="shared" si="14"/>
        <v/>
      </c>
      <c r="E180" s="42">
        <f t="shared" si="15"/>
        <v>0</v>
      </c>
      <c r="F180" s="42">
        <f t="shared" si="16"/>
        <v>0</v>
      </c>
      <c r="G180" s="42" t="str">
        <f t="shared" si="17"/>
        <v/>
      </c>
      <c r="H180" s="114">
        <f>IF(AND(M180&gt;0,M180&lt;=STATS!$C$22),1,"")</f>
        <v>1</v>
      </c>
      <c r="J180" s="25">
        <v>179</v>
      </c>
      <c r="K180">
        <v>44.057282360000002</v>
      </c>
      <c r="L180">
        <v>-89.820801430000003</v>
      </c>
      <c r="M180" s="10">
        <v>9</v>
      </c>
      <c r="N180" s="194" t="s">
        <v>565</v>
      </c>
      <c r="O180" s="194" t="s">
        <v>566</v>
      </c>
      <c r="R180" s="16"/>
      <c r="S180" s="1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EZ180" s="111"/>
      <c r="FA180" s="111"/>
      <c r="FB180" s="111"/>
      <c r="FC180" s="111"/>
      <c r="FD180" s="111"/>
    </row>
    <row r="181" spans="2:160" x14ac:dyDescent="0.2">
      <c r="B181" s="42">
        <f t="shared" si="12"/>
        <v>0</v>
      </c>
      <c r="C181" s="42" t="str">
        <f t="shared" si="13"/>
        <v/>
      </c>
      <c r="D181" s="42" t="str">
        <f t="shared" si="14"/>
        <v/>
      </c>
      <c r="E181" s="42">
        <f t="shared" si="15"/>
        <v>0</v>
      </c>
      <c r="F181" s="42">
        <f t="shared" si="16"/>
        <v>0</v>
      </c>
      <c r="G181" s="42" t="str">
        <f t="shared" si="17"/>
        <v/>
      </c>
      <c r="H181" s="114">
        <f>IF(AND(M181&gt;0,M181&lt;=STATS!$C$22),1,"")</f>
        <v>1</v>
      </c>
      <c r="J181" s="25">
        <v>180</v>
      </c>
      <c r="K181">
        <v>44.056886210000002</v>
      </c>
      <c r="L181">
        <v>-89.820802619999995</v>
      </c>
      <c r="M181" s="10">
        <v>7.5</v>
      </c>
      <c r="N181" s="194" t="s">
        <v>565</v>
      </c>
      <c r="O181" s="194" t="s">
        <v>566</v>
      </c>
      <c r="R181" s="16"/>
      <c r="S181" s="1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EZ181" s="111"/>
      <c r="FA181" s="111"/>
      <c r="FB181" s="111"/>
      <c r="FC181" s="111"/>
      <c r="FD181" s="111"/>
    </row>
    <row r="182" spans="2:160" x14ac:dyDescent="0.2">
      <c r="B182" s="42">
        <f t="shared" si="12"/>
        <v>1</v>
      </c>
      <c r="C182" s="42">
        <f t="shared" si="13"/>
        <v>1</v>
      </c>
      <c r="D182" s="42" t="str">
        <f t="shared" si="14"/>
        <v/>
      </c>
      <c r="E182" s="42">
        <f t="shared" si="15"/>
        <v>1</v>
      </c>
      <c r="F182" s="42">
        <f t="shared" si="16"/>
        <v>0</v>
      </c>
      <c r="G182" s="42">
        <f t="shared" si="17"/>
        <v>6</v>
      </c>
      <c r="H182" s="114">
        <f>IF(AND(M182&gt;0,M182&lt;=STATS!$C$22),1,"")</f>
        <v>1</v>
      </c>
      <c r="J182" s="25">
        <v>181</v>
      </c>
      <c r="K182">
        <v>44.056490060000002</v>
      </c>
      <c r="L182">
        <v>-89.820803819999995</v>
      </c>
      <c r="M182" s="10">
        <v>6</v>
      </c>
      <c r="N182" s="194" t="s">
        <v>565</v>
      </c>
      <c r="O182" s="194" t="s">
        <v>566</v>
      </c>
      <c r="Q182" s="10">
        <v>1</v>
      </c>
      <c r="R182" s="16"/>
      <c r="S182" s="16">
        <v>1</v>
      </c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EZ182" s="111"/>
      <c r="FA182" s="111"/>
      <c r="FB182" s="111"/>
      <c r="FC182" s="111"/>
      <c r="FD182" s="111"/>
    </row>
    <row r="183" spans="2:160" x14ac:dyDescent="0.2">
      <c r="B183" s="42">
        <f t="shared" si="12"/>
        <v>0</v>
      </c>
      <c r="C183" s="42" t="str">
        <f t="shared" si="13"/>
        <v/>
      </c>
      <c r="D183" s="42" t="str">
        <f t="shared" si="14"/>
        <v/>
      </c>
      <c r="E183" s="42">
        <f t="shared" si="15"/>
        <v>0</v>
      </c>
      <c r="F183" s="42">
        <f t="shared" si="16"/>
        <v>0</v>
      </c>
      <c r="G183" s="42" t="str">
        <f t="shared" si="17"/>
        <v/>
      </c>
      <c r="H183" s="114">
        <f>IF(AND(M183&gt;0,M183&lt;=STATS!$C$22),1,"")</f>
        <v>1</v>
      </c>
      <c r="J183" s="25">
        <v>182</v>
      </c>
      <c r="K183">
        <v>44.058469940000002</v>
      </c>
      <c r="L183">
        <v>-89.820248500000005</v>
      </c>
      <c r="M183" s="10">
        <v>1.5</v>
      </c>
      <c r="N183" s="194" t="s">
        <v>565</v>
      </c>
      <c r="O183" s="194" t="s">
        <v>566</v>
      </c>
      <c r="R183" s="16"/>
      <c r="S183" s="1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EZ183" s="111"/>
      <c r="FA183" s="111"/>
      <c r="FB183" s="111"/>
      <c r="FC183" s="111"/>
      <c r="FD183" s="111"/>
    </row>
    <row r="184" spans="2:160" x14ac:dyDescent="0.2">
      <c r="B184" s="42">
        <f t="shared" si="12"/>
        <v>0</v>
      </c>
      <c r="C184" s="42" t="str">
        <f t="shared" si="13"/>
        <v/>
      </c>
      <c r="D184" s="42" t="str">
        <f t="shared" si="14"/>
        <v/>
      </c>
      <c r="E184" s="42" t="str">
        <f t="shared" si="15"/>
        <v/>
      </c>
      <c r="F184" s="42" t="str">
        <f t="shared" si="16"/>
        <v/>
      </c>
      <c r="G184" s="42" t="str">
        <f t="shared" si="17"/>
        <v/>
      </c>
      <c r="H184" s="114" t="str">
        <f>IF(AND(M184&gt;0,M184&lt;=STATS!$C$22),1,"")</f>
        <v/>
      </c>
      <c r="J184" s="25">
        <v>183</v>
      </c>
      <c r="K184">
        <v>44.058073790000002</v>
      </c>
      <c r="L184">
        <v>-89.820249700000005</v>
      </c>
      <c r="M184" s="10">
        <v>10.5</v>
      </c>
      <c r="N184" s="194" t="s">
        <v>565</v>
      </c>
      <c r="O184" s="194" t="s">
        <v>566</v>
      </c>
      <c r="R184" s="16"/>
      <c r="S184" s="1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EZ184" s="111"/>
      <c r="FA184" s="111"/>
      <c r="FB184" s="111"/>
      <c r="FC184" s="111"/>
      <c r="FD184" s="111"/>
    </row>
    <row r="185" spans="2:160" x14ac:dyDescent="0.2">
      <c r="B185" s="42">
        <f t="shared" si="12"/>
        <v>0</v>
      </c>
      <c r="C185" s="42" t="str">
        <f t="shared" si="13"/>
        <v/>
      </c>
      <c r="D185" s="42" t="str">
        <f t="shared" si="14"/>
        <v/>
      </c>
      <c r="E185" s="42" t="str">
        <f t="shared" si="15"/>
        <v/>
      </c>
      <c r="F185" s="42" t="str">
        <f t="shared" si="16"/>
        <v/>
      </c>
      <c r="G185" s="42" t="str">
        <f t="shared" si="17"/>
        <v/>
      </c>
      <c r="H185" s="114" t="str">
        <f>IF(AND(M185&gt;0,M185&lt;=STATS!$C$22),1,"")</f>
        <v/>
      </c>
      <c r="J185" s="25">
        <v>184</v>
      </c>
      <c r="K185">
        <v>44.057677640000001</v>
      </c>
      <c r="L185">
        <v>-89.820250900000005</v>
      </c>
      <c r="M185" s="10">
        <v>10.5</v>
      </c>
      <c r="N185" s="194" t="s">
        <v>565</v>
      </c>
      <c r="O185" s="194" t="s">
        <v>566</v>
      </c>
      <c r="R185" s="16"/>
      <c r="S185" s="1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EZ185" s="111"/>
      <c r="FA185" s="111"/>
      <c r="FB185" s="111"/>
      <c r="FC185" s="111"/>
      <c r="FD185" s="111"/>
    </row>
    <row r="186" spans="2:160" x14ac:dyDescent="0.2">
      <c r="B186" s="42">
        <f t="shared" si="12"/>
        <v>0</v>
      </c>
      <c r="C186" s="42" t="str">
        <f t="shared" si="13"/>
        <v/>
      </c>
      <c r="D186" s="42" t="str">
        <f t="shared" si="14"/>
        <v/>
      </c>
      <c r="E186" s="42">
        <f t="shared" si="15"/>
        <v>0</v>
      </c>
      <c r="F186" s="42">
        <f t="shared" si="16"/>
        <v>0</v>
      </c>
      <c r="G186" s="42" t="str">
        <f t="shared" si="17"/>
        <v/>
      </c>
      <c r="H186" s="114">
        <f>IF(AND(M186&gt;0,M186&lt;=STATS!$C$22),1,"")</f>
        <v>1</v>
      </c>
      <c r="J186" s="25">
        <v>185</v>
      </c>
      <c r="K186">
        <v>44.057281500000002</v>
      </c>
      <c r="L186">
        <v>-89.820252100000005</v>
      </c>
      <c r="M186" s="10">
        <v>10</v>
      </c>
      <c r="N186" s="194" t="s">
        <v>565</v>
      </c>
      <c r="O186" s="194" t="s">
        <v>566</v>
      </c>
      <c r="R186" s="16"/>
      <c r="S186" s="1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EZ186" s="111"/>
      <c r="FA186" s="111"/>
      <c r="FB186" s="111"/>
      <c r="FC186" s="111"/>
      <c r="FD186" s="111"/>
    </row>
    <row r="187" spans="2:160" x14ac:dyDescent="0.2">
      <c r="B187" s="42">
        <f t="shared" si="12"/>
        <v>0</v>
      </c>
      <c r="C187" s="42" t="str">
        <f t="shared" si="13"/>
        <v/>
      </c>
      <c r="D187" s="42" t="str">
        <f t="shared" si="14"/>
        <v/>
      </c>
      <c r="E187" s="42" t="str">
        <f t="shared" si="15"/>
        <v/>
      </c>
      <c r="F187" s="42" t="str">
        <f t="shared" si="16"/>
        <v/>
      </c>
      <c r="G187" s="42" t="str">
        <f t="shared" si="17"/>
        <v/>
      </c>
      <c r="H187" s="114" t="str">
        <f>IF(AND(M187&gt;0,M187&lt;=STATS!$C$22),1,"")</f>
        <v/>
      </c>
      <c r="J187" s="25">
        <v>186</v>
      </c>
      <c r="K187">
        <v>44.056885350000002</v>
      </c>
      <c r="L187">
        <v>-89.820253289999997</v>
      </c>
      <c r="M187" s="10">
        <v>10.5</v>
      </c>
      <c r="N187" s="194" t="s">
        <v>567</v>
      </c>
      <c r="O187" s="194" t="s">
        <v>566</v>
      </c>
      <c r="R187" s="16"/>
      <c r="S187" s="1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EZ187" s="111"/>
      <c r="FA187" s="111"/>
      <c r="FB187" s="111"/>
      <c r="FC187" s="111"/>
      <c r="FD187" s="111"/>
    </row>
    <row r="188" spans="2:160" x14ac:dyDescent="0.2">
      <c r="B188" s="42">
        <f t="shared" si="12"/>
        <v>0</v>
      </c>
      <c r="C188" s="42" t="str">
        <f t="shared" si="13"/>
        <v/>
      </c>
      <c r="D188" s="42" t="str">
        <f t="shared" si="14"/>
        <v/>
      </c>
      <c r="E188" s="42">
        <f t="shared" si="15"/>
        <v>0</v>
      </c>
      <c r="F188" s="42">
        <f t="shared" si="16"/>
        <v>0</v>
      </c>
      <c r="G188" s="42" t="str">
        <f t="shared" si="17"/>
        <v/>
      </c>
      <c r="H188" s="114">
        <f>IF(AND(M188&gt;0,M188&lt;=STATS!$C$22),1,"")</f>
        <v>1</v>
      </c>
      <c r="J188" s="25">
        <v>187</v>
      </c>
      <c r="K188">
        <v>44.056489200000001</v>
      </c>
      <c r="L188">
        <v>-89.820254489999996</v>
      </c>
      <c r="M188" s="10">
        <v>8</v>
      </c>
      <c r="N188" s="194" t="s">
        <v>565</v>
      </c>
      <c r="O188" s="194" t="s">
        <v>566</v>
      </c>
      <c r="R188" s="16"/>
      <c r="S188" s="1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EZ188" s="111"/>
      <c r="FA188" s="111"/>
      <c r="FB188" s="111"/>
      <c r="FC188" s="111"/>
      <c r="FD188" s="111"/>
    </row>
    <row r="189" spans="2:160" x14ac:dyDescent="0.2">
      <c r="B189" s="42">
        <f t="shared" si="12"/>
        <v>0</v>
      </c>
      <c r="C189" s="42" t="str">
        <f t="shared" si="13"/>
        <v/>
      </c>
      <c r="D189" s="42" t="str">
        <f t="shared" si="14"/>
        <v/>
      </c>
      <c r="E189" s="42">
        <f t="shared" si="15"/>
        <v>0</v>
      </c>
      <c r="F189" s="42">
        <f t="shared" si="16"/>
        <v>0</v>
      </c>
      <c r="G189" s="42" t="str">
        <f t="shared" si="17"/>
        <v/>
      </c>
      <c r="H189" s="114">
        <f>IF(AND(M189&gt;0,M189&lt;=STATS!$C$22),1,"")</f>
        <v>1</v>
      </c>
      <c r="J189" s="25">
        <v>188</v>
      </c>
      <c r="K189">
        <v>44.056093050000001</v>
      </c>
      <c r="L189">
        <v>-89.820255689999996</v>
      </c>
      <c r="M189" s="10">
        <v>7</v>
      </c>
      <c r="N189" s="194" t="s">
        <v>565</v>
      </c>
      <c r="O189" s="194" t="s">
        <v>566</v>
      </c>
      <c r="R189" s="16"/>
      <c r="S189" s="1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EZ189" s="111"/>
      <c r="FA189" s="111"/>
      <c r="FB189" s="111"/>
      <c r="FC189" s="111"/>
      <c r="FD189" s="111"/>
    </row>
    <row r="190" spans="2:160" x14ac:dyDescent="0.2">
      <c r="B190" s="42">
        <f t="shared" si="12"/>
        <v>0</v>
      </c>
      <c r="C190" s="42" t="str">
        <f t="shared" si="13"/>
        <v/>
      </c>
      <c r="D190" s="42" t="str">
        <f t="shared" si="14"/>
        <v/>
      </c>
      <c r="E190" s="42">
        <f t="shared" si="15"/>
        <v>0</v>
      </c>
      <c r="F190" s="42">
        <f t="shared" si="16"/>
        <v>0</v>
      </c>
      <c r="G190" s="42" t="str">
        <f t="shared" si="17"/>
        <v/>
      </c>
      <c r="H190" s="114">
        <f>IF(AND(M190&gt;0,M190&lt;=STATS!$C$22),1,"")</f>
        <v>1</v>
      </c>
      <c r="J190" s="25">
        <v>189</v>
      </c>
      <c r="K190">
        <v>44.058469080000002</v>
      </c>
      <c r="L190">
        <v>-89.819699159999999</v>
      </c>
      <c r="M190" s="10">
        <v>3.5</v>
      </c>
      <c r="N190" s="194" t="s">
        <v>565</v>
      </c>
      <c r="O190" s="194" t="s">
        <v>566</v>
      </c>
      <c r="R190" s="16"/>
      <c r="S190" s="1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EZ190" s="111"/>
      <c r="FA190" s="111"/>
      <c r="FB190" s="111"/>
      <c r="FC190" s="111"/>
      <c r="FD190" s="111"/>
    </row>
    <row r="191" spans="2:160" x14ac:dyDescent="0.2">
      <c r="B191" s="42">
        <f t="shared" si="12"/>
        <v>0</v>
      </c>
      <c r="C191" s="42" t="str">
        <f t="shared" si="13"/>
        <v/>
      </c>
      <c r="D191" s="42" t="str">
        <f t="shared" si="14"/>
        <v/>
      </c>
      <c r="E191" s="42">
        <f t="shared" si="15"/>
        <v>0</v>
      </c>
      <c r="F191" s="42">
        <f t="shared" si="16"/>
        <v>0</v>
      </c>
      <c r="G191" s="42" t="str">
        <f t="shared" si="17"/>
        <v/>
      </c>
      <c r="H191" s="114">
        <f>IF(AND(M191&gt;0,M191&lt;=STATS!$C$22),1,"")</f>
        <v>1</v>
      </c>
      <c r="J191" s="25">
        <v>190</v>
      </c>
      <c r="K191">
        <v>44.058072930000002</v>
      </c>
      <c r="L191">
        <v>-89.819700359999999</v>
      </c>
      <c r="M191" s="10">
        <v>10</v>
      </c>
      <c r="N191" s="194" t="s">
        <v>565</v>
      </c>
      <c r="O191" s="194" t="s">
        <v>566</v>
      </c>
      <c r="R191" s="16"/>
      <c r="S191" s="1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EZ191" s="111"/>
      <c r="FA191" s="111"/>
      <c r="FB191" s="111"/>
      <c r="FC191" s="111"/>
      <c r="FD191" s="111"/>
    </row>
    <row r="192" spans="2:160" x14ac:dyDescent="0.2">
      <c r="B192" s="42">
        <f t="shared" si="12"/>
        <v>0</v>
      </c>
      <c r="C192" s="42" t="str">
        <f t="shared" si="13"/>
        <v/>
      </c>
      <c r="D192" s="42" t="str">
        <f t="shared" si="14"/>
        <v/>
      </c>
      <c r="E192" s="42" t="str">
        <f t="shared" si="15"/>
        <v/>
      </c>
      <c r="F192" s="42" t="str">
        <f t="shared" si="16"/>
        <v/>
      </c>
      <c r="G192" s="42" t="str">
        <f t="shared" si="17"/>
        <v/>
      </c>
      <c r="H192" s="114" t="str">
        <f>IF(AND(M192&gt;0,M192&lt;=STATS!$C$22),1,"")</f>
        <v/>
      </c>
      <c r="J192" s="25">
        <v>191</v>
      </c>
      <c r="K192">
        <v>44.057676780000001</v>
      </c>
      <c r="L192">
        <v>-89.819701559999999</v>
      </c>
      <c r="M192" s="10">
        <v>11.5</v>
      </c>
      <c r="N192" s="194" t="s">
        <v>565</v>
      </c>
      <c r="O192" s="194" t="s">
        <v>566</v>
      </c>
      <c r="R192" s="16"/>
      <c r="S192" s="1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EZ192" s="111"/>
      <c r="FA192" s="111"/>
      <c r="FB192" s="111"/>
      <c r="FC192" s="111"/>
      <c r="FD192" s="111"/>
    </row>
    <row r="193" spans="2:160" x14ac:dyDescent="0.2">
      <c r="B193" s="42">
        <f t="shared" si="12"/>
        <v>0</v>
      </c>
      <c r="C193" s="42" t="str">
        <f t="shared" si="13"/>
        <v/>
      </c>
      <c r="D193" s="42" t="str">
        <f t="shared" si="14"/>
        <v/>
      </c>
      <c r="E193" s="42" t="str">
        <f t="shared" si="15"/>
        <v/>
      </c>
      <c r="F193" s="42" t="str">
        <f t="shared" si="16"/>
        <v/>
      </c>
      <c r="G193" s="42" t="str">
        <f t="shared" si="17"/>
        <v/>
      </c>
      <c r="H193" s="114" t="str">
        <f>IF(AND(M193&gt;0,M193&lt;=STATS!$C$22),1,"")</f>
        <v/>
      </c>
      <c r="J193" s="25">
        <v>192</v>
      </c>
      <c r="K193">
        <v>44.057280630000001</v>
      </c>
      <c r="L193">
        <v>-89.819702759999998</v>
      </c>
      <c r="M193" s="10">
        <v>12</v>
      </c>
      <c r="N193" s="194" t="s">
        <v>565</v>
      </c>
      <c r="O193" s="194" t="s">
        <v>566</v>
      </c>
      <c r="R193" s="16"/>
      <c r="S193" s="1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EZ193" s="111"/>
      <c r="FA193" s="111"/>
      <c r="FB193" s="111"/>
      <c r="FC193" s="111"/>
      <c r="FD193" s="111"/>
    </row>
    <row r="194" spans="2:160" x14ac:dyDescent="0.2">
      <c r="B194" s="42">
        <f t="shared" ref="B194:B257" si="18">COUNT(R194:EY194,FE194:FM194)</f>
        <v>0</v>
      </c>
      <c r="C194" s="42" t="str">
        <f t="shared" ref="C194:C257" si="19">IF(COUNT(R194:EY194,FE194:FM194)&gt;0,COUNT(R194:EY194,FE194:FM194),"")</f>
        <v/>
      </c>
      <c r="D194" s="42" t="str">
        <f t="shared" ref="D194:D257" si="20">IF(COUNT(T194:BJ194,BL194:BT194,BV194:CB194,CD194:EY194,FE194:FM194)&gt;0,COUNT(T194:BJ194,BL194:BT194,BV194:CB194,CD194:EY194,FE194:FM194),"")</f>
        <v/>
      </c>
      <c r="E194" s="42">
        <f t="shared" ref="E194:E257" si="21">IF(H194=1,COUNT(R194:EY194,FE194:FM194),"")</f>
        <v>0</v>
      </c>
      <c r="F194" s="42">
        <f t="shared" ref="F194:F257" si="22">IF(H194=1,COUNT(T194:BJ194,BL194:BT194,BV194:CB194,CD194:EY194,FE194:FM194),"")</f>
        <v>0</v>
      </c>
      <c r="G194" s="42" t="str">
        <f t="shared" ref="G194:G257" si="23">IF($B194&gt;=1,$M194,"")</f>
        <v/>
      </c>
      <c r="H194" s="114">
        <f>IF(AND(M194&gt;0,M194&lt;=STATS!$C$22),1,"")</f>
        <v>1</v>
      </c>
      <c r="J194" s="25">
        <v>193</v>
      </c>
      <c r="K194">
        <v>44.056884480000001</v>
      </c>
      <c r="L194">
        <v>-89.819703970000006</v>
      </c>
      <c r="M194" s="10">
        <v>5.5</v>
      </c>
      <c r="N194" s="194" t="s">
        <v>565</v>
      </c>
      <c r="O194" s="194" t="s">
        <v>566</v>
      </c>
      <c r="R194" s="16"/>
      <c r="S194" s="1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EZ194" s="111"/>
      <c r="FA194" s="111"/>
      <c r="FB194" s="111"/>
      <c r="FC194" s="111"/>
      <c r="FD194" s="111"/>
    </row>
    <row r="195" spans="2:160" x14ac:dyDescent="0.2">
      <c r="B195" s="42">
        <f t="shared" si="18"/>
        <v>0</v>
      </c>
      <c r="C195" s="42" t="str">
        <f t="shared" si="19"/>
        <v/>
      </c>
      <c r="D195" s="42" t="str">
        <f t="shared" si="20"/>
        <v/>
      </c>
      <c r="E195" s="42">
        <f t="shared" si="21"/>
        <v>0</v>
      </c>
      <c r="F195" s="42">
        <f t="shared" si="22"/>
        <v>0</v>
      </c>
      <c r="G195" s="42" t="str">
        <f t="shared" si="23"/>
        <v/>
      </c>
      <c r="H195" s="114">
        <f>IF(AND(M195&gt;0,M195&lt;=STATS!$C$22),1,"")</f>
        <v>1</v>
      </c>
      <c r="J195" s="25">
        <v>194</v>
      </c>
      <c r="K195">
        <v>44.056488330000001</v>
      </c>
      <c r="L195">
        <v>-89.819705170000006</v>
      </c>
      <c r="M195" s="10">
        <v>4</v>
      </c>
      <c r="N195" s="194" t="s">
        <v>565</v>
      </c>
      <c r="O195" s="194" t="s">
        <v>566</v>
      </c>
      <c r="R195" s="16"/>
      <c r="S195" s="1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EZ195" s="111"/>
      <c r="FA195" s="111"/>
      <c r="FB195" s="111"/>
      <c r="FC195" s="111"/>
      <c r="FD195" s="111"/>
    </row>
    <row r="196" spans="2:160" x14ac:dyDescent="0.2">
      <c r="B196" s="42">
        <f t="shared" si="18"/>
        <v>0</v>
      </c>
      <c r="C196" s="42" t="str">
        <f t="shared" si="19"/>
        <v/>
      </c>
      <c r="D196" s="42" t="str">
        <f t="shared" si="20"/>
        <v/>
      </c>
      <c r="E196" s="42">
        <f t="shared" si="21"/>
        <v>0</v>
      </c>
      <c r="F196" s="42">
        <f t="shared" si="22"/>
        <v>0</v>
      </c>
      <c r="G196" s="42" t="str">
        <f t="shared" si="23"/>
        <v/>
      </c>
      <c r="H196" s="114">
        <f>IF(AND(M196&gt;0,M196&lt;=STATS!$C$22),1,"")</f>
        <v>1</v>
      </c>
      <c r="J196" s="25">
        <v>195</v>
      </c>
      <c r="K196">
        <v>44.05609218</v>
      </c>
      <c r="L196">
        <v>-89.819706370000006</v>
      </c>
      <c r="M196" s="10">
        <v>2</v>
      </c>
      <c r="N196" s="194" t="s">
        <v>565</v>
      </c>
      <c r="O196" s="194" t="s">
        <v>566</v>
      </c>
      <c r="R196" s="16"/>
      <c r="S196" s="1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EZ196" s="111"/>
      <c r="FA196" s="111"/>
      <c r="FB196" s="111"/>
      <c r="FC196" s="111"/>
      <c r="FD196" s="111"/>
    </row>
    <row r="197" spans="2:160" x14ac:dyDescent="0.2">
      <c r="B197" s="42">
        <f t="shared" si="18"/>
        <v>0</v>
      </c>
      <c r="C197" s="42" t="str">
        <f t="shared" si="19"/>
        <v/>
      </c>
      <c r="D197" s="42" t="str">
        <f t="shared" si="20"/>
        <v/>
      </c>
      <c r="E197" s="42">
        <f t="shared" si="21"/>
        <v>0</v>
      </c>
      <c r="F197" s="42">
        <f t="shared" si="22"/>
        <v>0</v>
      </c>
      <c r="G197" s="42" t="str">
        <f t="shared" si="23"/>
        <v/>
      </c>
      <c r="H197" s="114">
        <f>IF(AND(M197&gt;0,M197&lt;=STATS!$C$22),1,"")</f>
        <v>1</v>
      </c>
      <c r="J197" s="25">
        <v>196</v>
      </c>
      <c r="K197">
        <v>44.058468210000001</v>
      </c>
      <c r="L197">
        <v>-89.819149820000007</v>
      </c>
      <c r="M197" s="10">
        <v>10</v>
      </c>
      <c r="N197" s="194" t="s">
        <v>565</v>
      </c>
      <c r="O197" s="194" t="s">
        <v>566</v>
      </c>
      <c r="R197" s="16"/>
      <c r="S197" s="1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EZ197" s="111"/>
      <c r="FA197" s="111"/>
      <c r="FB197" s="111"/>
      <c r="FC197" s="111"/>
      <c r="FD197" s="111"/>
    </row>
    <row r="198" spans="2:160" x14ac:dyDescent="0.2">
      <c r="B198" s="42">
        <f t="shared" si="18"/>
        <v>1</v>
      </c>
      <c r="C198" s="42">
        <f t="shared" si="19"/>
        <v>1</v>
      </c>
      <c r="D198" s="42" t="str">
        <f t="shared" si="20"/>
        <v/>
      </c>
      <c r="E198" s="42">
        <f t="shared" si="21"/>
        <v>1</v>
      </c>
      <c r="F198" s="42">
        <f t="shared" si="22"/>
        <v>0</v>
      </c>
      <c r="G198" s="42">
        <f t="shared" si="23"/>
        <v>10</v>
      </c>
      <c r="H198" s="114">
        <f>IF(AND(M198&gt;0,M198&lt;=STATS!$C$22),1,"")</f>
        <v>1</v>
      </c>
      <c r="J198" s="25">
        <v>197</v>
      </c>
      <c r="K198">
        <v>44.058072060000001</v>
      </c>
      <c r="L198">
        <v>-89.819151020000007</v>
      </c>
      <c r="M198" s="10">
        <v>10</v>
      </c>
      <c r="N198" s="194" t="s">
        <v>567</v>
      </c>
      <c r="O198" s="194" t="s">
        <v>566</v>
      </c>
      <c r="Q198" s="10">
        <v>3</v>
      </c>
      <c r="R198" s="16">
        <v>3</v>
      </c>
      <c r="S198" s="1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EZ198" s="111"/>
      <c r="FA198" s="111"/>
      <c r="FB198" s="111"/>
      <c r="FC198" s="111"/>
      <c r="FD198" s="111"/>
    </row>
    <row r="199" spans="2:160" x14ac:dyDescent="0.2">
      <c r="B199" s="42">
        <f t="shared" si="18"/>
        <v>0</v>
      </c>
      <c r="C199" s="42" t="str">
        <f t="shared" si="19"/>
        <v/>
      </c>
      <c r="D199" s="42" t="str">
        <f t="shared" si="20"/>
        <v/>
      </c>
      <c r="E199" s="42">
        <f t="shared" si="21"/>
        <v>0</v>
      </c>
      <c r="F199" s="42">
        <f t="shared" si="22"/>
        <v>0</v>
      </c>
      <c r="G199" s="42" t="str">
        <f t="shared" si="23"/>
        <v/>
      </c>
      <c r="H199" s="114">
        <f>IF(AND(M199&gt;0,M199&lt;=STATS!$C$22),1,"")</f>
        <v>1</v>
      </c>
      <c r="J199" s="25">
        <v>198</v>
      </c>
      <c r="K199">
        <v>44.05767591</v>
      </c>
      <c r="L199">
        <v>-89.81915223</v>
      </c>
      <c r="M199" s="10">
        <v>9.5</v>
      </c>
      <c r="N199" s="194" t="s">
        <v>565</v>
      </c>
      <c r="O199" s="194" t="s">
        <v>566</v>
      </c>
      <c r="R199" s="16"/>
      <c r="S199" s="1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EZ199" s="111"/>
      <c r="FA199" s="111"/>
      <c r="FB199" s="111"/>
      <c r="FC199" s="111"/>
      <c r="FD199" s="111"/>
    </row>
    <row r="200" spans="2:160" x14ac:dyDescent="0.2">
      <c r="B200" s="42">
        <f t="shared" si="18"/>
        <v>0</v>
      </c>
      <c r="C200" s="42" t="str">
        <f t="shared" si="19"/>
        <v/>
      </c>
      <c r="D200" s="42" t="str">
        <f t="shared" si="20"/>
        <v/>
      </c>
      <c r="E200" s="42">
        <f t="shared" si="21"/>
        <v>0</v>
      </c>
      <c r="F200" s="42">
        <f t="shared" si="22"/>
        <v>0</v>
      </c>
      <c r="G200" s="42" t="str">
        <f t="shared" si="23"/>
        <v/>
      </c>
      <c r="H200" s="114">
        <f>IF(AND(M200&gt;0,M200&lt;=STATS!$C$22),1,"")</f>
        <v>1</v>
      </c>
      <c r="J200" s="25">
        <v>199</v>
      </c>
      <c r="K200">
        <v>44.05727976</v>
      </c>
      <c r="L200">
        <v>-89.81915343</v>
      </c>
      <c r="M200" s="10">
        <v>9.5</v>
      </c>
      <c r="N200" s="194" t="s">
        <v>565</v>
      </c>
      <c r="O200" s="194" t="s">
        <v>566</v>
      </c>
      <c r="R200" s="16"/>
      <c r="S200" s="1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EZ200" s="111"/>
      <c r="FA200" s="111"/>
      <c r="FB200" s="111"/>
      <c r="FC200" s="111"/>
      <c r="FD200" s="111"/>
    </row>
    <row r="201" spans="2:160" x14ac:dyDescent="0.2">
      <c r="B201" s="42">
        <f t="shared" si="18"/>
        <v>0</v>
      </c>
      <c r="C201" s="42" t="str">
        <f t="shared" si="19"/>
        <v/>
      </c>
      <c r="D201" s="42" t="str">
        <f t="shared" si="20"/>
        <v/>
      </c>
      <c r="E201" s="42" t="str">
        <f t="shared" si="21"/>
        <v/>
      </c>
      <c r="F201" s="42" t="str">
        <f t="shared" si="22"/>
        <v/>
      </c>
      <c r="G201" s="42" t="str">
        <f t="shared" si="23"/>
        <v/>
      </c>
      <c r="H201" s="114" t="str">
        <f>IF(AND(M201&gt;0,M201&lt;=STATS!$C$22),1,"")</f>
        <v/>
      </c>
      <c r="J201" s="25">
        <v>200</v>
      </c>
      <c r="K201">
        <v>44.05846734</v>
      </c>
      <c r="L201">
        <v>-89.818600470000007</v>
      </c>
      <c r="M201" s="10">
        <v>10.5</v>
      </c>
      <c r="N201" s="194" t="s">
        <v>567</v>
      </c>
      <c r="O201" s="194" t="s">
        <v>566</v>
      </c>
      <c r="R201" s="16"/>
      <c r="S201" s="1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EZ201" s="111"/>
      <c r="FA201" s="111"/>
      <c r="FB201" s="111"/>
      <c r="FC201" s="111"/>
      <c r="FD201" s="111"/>
    </row>
    <row r="202" spans="2:160" x14ac:dyDescent="0.2">
      <c r="B202" s="42">
        <f t="shared" si="18"/>
        <v>0</v>
      </c>
      <c r="C202" s="42" t="str">
        <f t="shared" si="19"/>
        <v/>
      </c>
      <c r="D202" s="42" t="str">
        <f t="shared" si="20"/>
        <v/>
      </c>
      <c r="E202" s="42" t="str">
        <f t="shared" si="21"/>
        <v/>
      </c>
      <c r="F202" s="42" t="str">
        <f t="shared" si="22"/>
        <v/>
      </c>
      <c r="G202" s="42" t="str">
        <f t="shared" si="23"/>
        <v/>
      </c>
      <c r="H202" s="114" t="str">
        <f>IF(AND(M202&gt;0,M202&lt;=STATS!$C$22),1,"")</f>
        <v/>
      </c>
      <c r="J202" s="25">
        <v>201</v>
      </c>
      <c r="K202">
        <v>44.05807119</v>
      </c>
      <c r="L202">
        <v>-89.81860168</v>
      </c>
      <c r="M202" s="10">
        <v>13.5</v>
      </c>
      <c r="N202" s="194" t="s">
        <v>565</v>
      </c>
      <c r="O202" s="194" t="s">
        <v>566</v>
      </c>
      <c r="R202" s="16"/>
      <c r="S202" s="1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EZ202" s="111"/>
      <c r="FA202" s="111"/>
      <c r="FB202" s="111"/>
      <c r="FC202" s="111"/>
      <c r="FD202" s="111"/>
    </row>
    <row r="203" spans="2:160" x14ac:dyDescent="0.2">
      <c r="B203" s="42">
        <f t="shared" si="18"/>
        <v>0</v>
      </c>
      <c r="C203" s="42" t="str">
        <f t="shared" si="19"/>
        <v/>
      </c>
      <c r="D203" s="42" t="str">
        <f t="shared" si="20"/>
        <v/>
      </c>
      <c r="E203" s="42" t="str">
        <f t="shared" si="21"/>
        <v/>
      </c>
      <c r="F203" s="42" t="str">
        <f t="shared" si="22"/>
        <v/>
      </c>
      <c r="G203" s="42" t="str">
        <f t="shared" si="23"/>
        <v/>
      </c>
      <c r="H203" s="114" t="str">
        <f>IF(AND(M203&gt;0,M203&lt;=STATS!$C$22),1,"")</f>
        <v/>
      </c>
      <c r="J203" s="25">
        <v>202</v>
      </c>
      <c r="K203">
        <v>44.057675039999999</v>
      </c>
      <c r="L203">
        <v>-89.818602889999994</v>
      </c>
      <c r="M203" s="10">
        <v>11.5</v>
      </c>
      <c r="N203" s="194" t="s">
        <v>567</v>
      </c>
      <c r="O203" s="194" t="s">
        <v>566</v>
      </c>
      <c r="R203" s="16"/>
      <c r="S203" s="1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EZ203" s="111"/>
      <c r="FA203" s="111"/>
      <c r="FB203" s="111"/>
      <c r="FC203" s="111"/>
      <c r="FD203" s="111"/>
    </row>
    <row r="204" spans="2:160" x14ac:dyDescent="0.2">
      <c r="B204" s="42">
        <f t="shared" si="18"/>
        <v>0</v>
      </c>
      <c r="C204" s="42" t="str">
        <f t="shared" si="19"/>
        <v/>
      </c>
      <c r="D204" s="42" t="str">
        <f t="shared" si="20"/>
        <v/>
      </c>
      <c r="E204" s="42">
        <f t="shared" si="21"/>
        <v>0</v>
      </c>
      <c r="F204" s="42">
        <f t="shared" si="22"/>
        <v>0</v>
      </c>
      <c r="G204" s="42" t="str">
        <f t="shared" si="23"/>
        <v/>
      </c>
      <c r="H204" s="114">
        <f>IF(AND(M204&gt;0,M204&lt;=STATS!$C$22),1,"")</f>
        <v>1</v>
      </c>
      <c r="J204" s="25">
        <v>203</v>
      </c>
      <c r="K204">
        <v>44.057278889999999</v>
      </c>
      <c r="L204">
        <v>-89.818604100000002</v>
      </c>
      <c r="M204" s="10">
        <v>1</v>
      </c>
      <c r="N204" s="194" t="s">
        <v>565</v>
      </c>
      <c r="O204" s="194" t="s">
        <v>566</v>
      </c>
      <c r="R204" s="16"/>
      <c r="S204" s="1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EZ204" s="111"/>
      <c r="FA204" s="111"/>
      <c r="FB204" s="111"/>
      <c r="FC204" s="111"/>
      <c r="FD204" s="111"/>
    </row>
    <row r="205" spans="2:160" x14ac:dyDescent="0.2">
      <c r="B205" s="42">
        <f t="shared" si="18"/>
        <v>0</v>
      </c>
      <c r="C205" s="42" t="str">
        <f t="shared" si="19"/>
        <v/>
      </c>
      <c r="D205" s="42" t="str">
        <f t="shared" si="20"/>
        <v/>
      </c>
      <c r="E205" s="42">
        <f t="shared" si="21"/>
        <v>0</v>
      </c>
      <c r="F205" s="42">
        <f t="shared" si="22"/>
        <v>0</v>
      </c>
      <c r="G205" s="42" t="str">
        <f t="shared" si="23"/>
        <v/>
      </c>
      <c r="H205" s="114">
        <f>IF(AND(M205&gt;0,M205&lt;=STATS!$C$22),1,"")</f>
        <v>1</v>
      </c>
      <c r="J205" s="25">
        <v>204</v>
      </c>
      <c r="K205">
        <v>44.058862609999998</v>
      </c>
      <c r="L205">
        <v>-89.818049920000007</v>
      </c>
      <c r="M205" s="10">
        <v>5.5</v>
      </c>
      <c r="N205" s="194" t="s">
        <v>565</v>
      </c>
      <c r="O205" s="194" t="s">
        <v>566</v>
      </c>
      <c r="R205" s="16"/>
      <c r="S205" s="1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EZ205" s="111"/>
      <c r="FA205" s="111"/>
      <c r="FB205" s="111"/>
      <c r="FC205" s="111"/>
      <c r="FD205" s="111"/>
    </row>
    <row r="206" spans="2:160" x14ac:dyDescent="0.2">
      <c r="B206" s="42">
        <f t="shared" si="18"/>
        <v>0</v>
      </c>
      <c r="C206" s="42" t="str">
        <f t="shared" si="19"/>
        <v/>
      </c>
      <c r="D206" s="42" t="str">
        <f t="shared" si="20"/>
        <v/>
      </c>
      <c r="E206" s="42">
        <f t="shared" si="21"/>
        <v>0</v>
      </c>
      <c r="F206" s="42">
        <f t="shared" si="22"/>
        <v>0</v>
      </c>
      <c r="G206" s="42" t="str">
        <f t="shared" si="23"/>
        <v/>
      </c>
      <c r="H206" s="114">
        <f>IF(AND(M206&gt;0,M206&lt;=STATS!$C$22),1,"")</f>
        <v>1</v>
      </c>
      <c r="J206" s="25">
        <v>205</v>
      </c>
      <c r="K206">
        <v>44.058466459999998</v>
      </c>
      <c r="L206">
        <v>-89.818051130000001</v>
      </c>
      <c r="M206" s="10">
        <v>7.5</v>
      </c>
      <c r="N206" s="194" t="s">
        <v>565</v>
      </c>
      <c r="O206" s="194" t="s">
        <v>566</v>
      </c>
      <c r="R206" s="16"/>
      <c r="S206" s="1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EZ206" s="111"/>
      <c r="FA206" s="111"/>
      <c r="FB206" s="111"/>
      <c r="FC206" s="111"/>
      <c r="FD206" s="111"/>
    </row>
    <row r="207" spans="2:160" x14ac:dyDescent="0.2">
      <c r="B207" s="42">
        <f t="shared" si="18"/>
        <v>0</v>
      </c>
      <c r="C207" s="42" t="str">
        <f t="shared" si="19"/>
        <v/>
      </c>
      <c r="D207" s="42" t="str">
        <f t="shared" si="20"/>
        <v/>
      </c>
      <c r="E207" s="42" t="str">
        <f t="shared" si="21"/>
        <v/>
      </c>
      <c r="F207" s="42" t="str">
        <f t="shared" si="22"/>
        <v/>
      </c>
      <c r="G207" s="42" t="str">
        <f t="shared" si="23"/>
        <v/>
      </c>
      <c r="H207" s="114" t="str">
        <f>IF(AND(M207&gt;0,M207&lt;=STATS!$C$22),1,"")</f>
        <v/>
      </c>
      <c r="J207" s="25">
        <v>206</v>
      </c>
      <c r="K207">
        <v>44.058070309999998</v>
      </c>
      <c r="L207">
        <v>-89.818052339999994</v>
      </c>
      <c r="M207" s="10">
        <v>10.5</v>
      </c>
      <c r="N207" s="194" t="s">
        <v>565</v>
      </c>
      <c r="O207" s="194" t="s">
        <v>566</v>
      </c>
      <c r="R207" s="16"/>
      <c r="S207" s="1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EZ207" s="111"/>
      <c r="FA207" s="111"/>
      <c r="FB207" s="111"/>
      <c r="FC207" s="111"/>
      <c r="FD207" s="111"/>
    </row>
    <row r="208" spans="2:160" x14ac:dyDescent="0.2">
      <c r="B208" s="42">
        <f t="shared" si="18"/>
        <v>0</v>
      </c>
      <c r="C208" s="42" t="str">
        <f t="shared" si="19"/>
        <v/>
      </c>
      <c r="D208" s="42" t="str">
        <f t="shared" si="20"/>
        <v/>
      </c>
      <c r="E208" s="42" t="str">
        <f t="shared" si="21"/>
        <v/>
      </c>
      <c r="F208" s="42" t="str">
        <f t="shared" si="22"/>
        <v/>
      </c>
      <c r="G208" s="42" t="str">
        <f t="shared" si="23"/>
        <v/>
      </c>
      <c r="H208" s="114" t="str">
        <f>IF(AND(M208&gt;0,M208&lt;=STATS!$C$22),1,"")</f>
        <v/>
      </c>
      <c r="J208" s="25">
        <v>207</v>
      </c>
      <c r="K208">
        <v>44.057674169999999</v>
      </c>
      <c r="L208">
        <v>-89.818053559999996</v>
      </c>
      <c r="M208" s="10">
        <v>10.5</v>
      </c>
      <c r="N208" s="194" t="s">
        <v>565</v>
      </c>
      <c r="O208" s="194" t="s">
        <v>566</v>
      </c>
      <c r="R208" s="16"/>
      <c r="S208" s="1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EZ208" s="111"/>
      <c r="FA208" s="111"/>
      <c r="FB208" s="111"/>
      <c r="FC208" s="111"/>
      <c r="FD208" s="111"/>
    </row>
    <row r="209" spans="2:160" x14ac:dyDescent="0.2">
      <c r="B209" s="42">
        <f t="shared" si="18"/>
        <v>0</v>
      </c>
      <c r="C209" s="42" t="str">
        <f t="shared" si="19"/>
        <v/>
      </c>
      <c r="D209" s="42" t="str">
        <f t="shared" si="20"/>
        <v/>
      </c>
      <c r="E209" s="42">
        <f t="shared" si="21"/>
        <v>0</v>
      </c>
      <c r="F209" s="42">
        <f t="shared" si="22"/>
        <v>0</v>
      </c>
      <c r="G209" s="42" t="str">
        <f t="shared" si="23"/>
        <v/>
      </c>
      <c r="H209" s="114">
        <f>IF(AND(M209&gt;0,M209&lt;=STATS!$C$22),1,"")</f>
        <v>1</v>
      </c>
      <c r="J209" s="25">
        <v>208</v>
      </c>
      <c r="K209">
        <v>44.057278019999998</v>
      </c>
      <c r="L209">
        <v>-89.818054770000003</v>
      </c>
      <c r="M209" s="10">
        <v>6</v>
      </c>
      <c r="N209" s="194" t="s">
        <v>565</v>
      </c>
      <c r="O209" s="194" t="s">
        <v>566</v>
      </c>
      <c r="R209" s="16"/>
      <c r="S209" s="1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EZ209" s="111"/>
      <c r="FA209" s="111"/>
      <c r="FB209" s="111"/>
      <c r="FC209" s="111"/>
      <c r="FD209" s="111"/>
    </row>
    <row r="210" spans="2:160" x14ac:dyDescent="0.2">
      <c r="B210" s="42">
        <f t="shared" si="18"/>
        <v>0</v>
      </c>
      <c r="C210" s="42" t="str">
        <f t="shared" si="19"/>
        <v/>
      </c>
      <c r="D210" s="42" t="str">
        <f t="shared" si="20"/>
        <v/>
      </c>
      <c r="E210" s="42">
        <f t="shared" si="21"/>
        <v>0</v>
      </c>
      <c r="F210" s="42">
        <f t="shared" si="22"/>
        <v>0</v>
      </c>
      <c r="G210" s="42" t="str">
        <f t="shared" si="23"/>
        <v/>
      </c>
      <c r="H210" s="114">
        <f>IF(AND(M210&gt;0,M210&lt;=STATS!$C$22),1,"")</f>
        <v>1</v>
      </c>
      <c r="J210" s="25">
        <v>209</v>
      </c>
      <c r="K210">
        <v>44.059257879999997</v>
      </c>
      <c r="L210">
        <v>-89.817499350000006</v>
      </c>
      <c r="M210" s="10">
        <v>3</v>
      </c>
      <c r="N210" s="194" t="s">
        <v>565</v>
      </c>
      <c r="O210" s="194" t="s">
        <v>566</v>
      </c>
      <c r="R210" s="16"/>
      <c r="S210" s="1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EZ210" s="111"/>
      <c r="FA210" s="111"/>
      <c r="FB210" s="111"/>
      <c r="FC210" s="111"/>
      <c r="FD210" s="111"/>
    </row>
    <row r="211" spans="2:160" x14ac:dyDescent="0.2">
      <c r="B211" s="42">
        <f t="shared" si="18"/>
        <v>0</v>
      </c>
      <c r="C211" s="42" t="str">
        <f t="shared" si="19"/>
        <v/>
      </c>
      <c r="D211" s="42" t="str">
        <f t="shared" si="20"/>
        <v/>
      </c>
      <c r="E211" s="42">
        <f t="shared" si="21"/>
        <v>0</v>
      </c>
      <c r="F211" s="42">
        <f t="shared" si="22"/>
        <v>0</v>
      </c>
      <c r="G211" s="42" t="str">
        <f t="shared" si="23"/>
        <v/>
      </c>
      <c r="H211" s="114">
        <f>IF(AND(M211&gt;0,M211&lt;=STATS!$C$22),1,"")</f>
        <v>1</v>
      </c>
      <c r="J211" s="25">
        <v>210</v>
      </c>
      <c r="K211">
        <v>44.058861739999998</v>
      </c>
      <c r="L211">
        <v>-89.817500570000007</v>
      </c>
      <c r="M211" s="10">
        <v>7</v>
      </c>
      <c r="N211" s="194" t="s">
        <v>565</v>
      </c>
      <c r="O211" s="194" t="s">
        <v>566</v>
      </c>
      <c r="R211" s="16"/>
      <c r="S211" s="1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EZ211" s="111"/>
      <c r="FA211" s="111"/>
      <c r="FB211" s="111"/>
      <c r="FC211" s="111"/>
      <c r="FD211" s="111"/>
    </row>
    <row r="212" spans="2:160" x14ac:dyDescent="0.2">
      <c r="B212" s="42">
        <f t="shared" si="18"/>
        <v>0</v>
      </c>
      <c r="C212" s="42" t="str">
        <f t="shared" si="19"/>
        <v/>
      </c>
      <c r="D212" s="42" t="str">
        <f t="shared" si="20"/>
        <v/>
      </c>
      <c r="E212" s="42">
        <f t="shared" si="21"/>
        <v>0</v>
      </c>
      <c r="F212" s="42">
        <f t="shared" si="22"/>
        <v>0</v>
      </c>
      <c r="G212" s="42" t="str">
        <f t="shared" si="23"/>
        <v/>
      </c>
      <c r="H212" s="114">
        <f>IF(AND(M212&gt;0,M212&lt;=STATS!$C$22),1,"")</f>
        <v>1</v>
      </c>
      <c r="J212" s="25">
        <v>211</v>
      </c>
      <c r="K212">
        <v>44.058465589999997</v>
      </c>
      <c r="L212">
        <v>-89.817501789999994</v>
      </c>
      <c r="M212" s="10">
        <v>6.5</v>
      </c>
      <c r="N212" s="194" t="s">
        <v>565</v>
      </c>
      <c r="O212" s="194" t="s">
        <v>566</v>
      </c>
      <c r="R212" s="16"/>
      <c r="S212" s="1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EZ212" s="111"/>
      <c r="FA212" s="111"/>
      <c r="FB212" s="111"/>
      <c r="FC212" s="111"/>
      <c r="FD212" s="111"/>
    </row>
    <row r="213" spans="2:160" x14ac:dyDescent="0.2">
      <c r="B213" s="42">
        <f t="shared" si="18"/>
        <v>0</v>
      </c>
      <c r="C213" s="42" t="str">
        <f t="shared" si="19"/>
        <v/>
      </c>
      <c r="D213" s="42" t="str">
        <f t="shared" si="20"/>
        <v/>
      </c>
      <c r="E213" s="42">
        <f t="shared" si="21"/>
        <v>0</v>
      </c>
      <c r="F213" s="42">
        <f t="shared" si="22"/>
        <v>0</v>
      </c>
      <c r="G213" s="42" t="str">
        <f t="shared" si="23"/>
        <v/>
      </c>
      <c r="H213" s="114">
        <f>IF(AND(M213&gt;0,M213&lt;=STATS!$C$22),1,"")</f>
        <v>1</v>
      </c>
      <c r="J213" s="25">
        <v>212</v>
      </c>
      <c r="K213">
        <v>44.058069439999997</v>
      </c>
      <c r="L213">
        <v>-89.817503000000002</v>
      </c>
      <c r="M213" s="10">
        <v>9.5</v>
      </c>
      <c r="N213" s="194" t="s">
        <v>565</v>
      </c>
      <c r="O213" s="194" t="s">
        <v>566</v>
      </c>
      <c r="R213" s="16"/>
      <c r="S213" s="1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EZ213" s="111"/>
      <c r="FA213" s="111"/>
      <c r="FB213" s="111"/>
      <c r="FC213" s="111"/>
      <c r="FD213" s="111"/>
    </row>
    <row r="214" spans="2:160" x14ac:dyDescent="0.2">
      <c r="B214" s="42">
        <f t="shared" si="18"/>
        <v>0</v>
      </c>
      <c r="C214" s="42" t="str">
        <f t="shared" si="19"/>
        <v/>
      </c>
      <c r="D214" s="42" t="str">
        <f t="shared" si="20"/>
        <v/>
      </c>
      <c r="E214" s="42">
        <f t="shared" si="21"/>
        <v>0</v>
      </c>
      <c r="F214" s="42">
        <f t="shared" si="22"/>
        <v>0</v>
      </c>
      <c r="G214" s="42" t="str">
        <f t="shared" si="23"/>
        <v/>
      </c>
      <c r="H214" s="114">
        <f>IF(AND(M214&gt;0,M214&lt;=STATS!$C$22),1,"")</f>
        <v>1</v>
      </c>
      <c r="J214" s="25">
        <v>213</v>
      </c>
      <c r="K214">
        <v>44.057673289999997</v>
      </c>
      <c r="L214">
        <v>-89.817504220000004</v>
      </c>
      <c r="M214" s="10">
        <v>9.5</v>
      </c>
      <c r="N214" s="194" t="s">
        <v>565</v>
      </c>
      <c r="O214" s="194" t="s">
        <v>566</v>
      </c>
      <c r="R214" s="16"/>
      <c r="S214" s="1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EZ214" s="111"/>
      <c r="FA214" s="111"/>
      <c r="FB214" s="111"/>
      <c r="FC214" s="111"/>
      <c r="FD214" s="111"/>
    </row>
    <row r="215" spans="2:160" x14ac:dyDescent="0.2">
      <c r="B215" s="42">
        <f t="shared" si="18"/>
        <v>0</v>
      </c>
      <c r="C215" s="42" t="str">
        <f t="shared" si="19"/>
        <v/>
      </c>
      <c r="D215" s="42" t="str">
        <f t="shared" si="20"/>
        <v/>
      </c>
      <c r="E215" s="42" t="str">
        <f t="shared" si="21"/>
        <v/>
      </c>
      <c r="F215" s="42" t="str">
        <f t="shared" si="22"/>
        <v/>
      </c>
      <c r="G215" s="42" t="str">
        <f t="shared" si="23"/>
        <v/>
      </c>
      <c r="H215" s="114" t="str">
        <f>IF(AND(M215&gt;0,M215&lt;=STATS!$C$22),1,"")</f>
        <v/>
      </c>
      <c r="J215" s="25">
        <v>214</v>
      </c>
      <c r="K215">
        <v>44.057277139999997</v>
      </c>
      <c r="L215">
        <v>-89.817505440000005</v>
      </c>
      <c r="M215" s="10">
        <v>11</v>
      </c>
      <c r="N215" s="194" t="s">
        <v>567</v>
      </c>
      <c r="O215" s="194" t="s">
        <v>566</v>
      </c>
      <c r="R215" s="16"/>
      <c r="S215" s="1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EZ215" s="111"/>
      <c r="FA215" s="111"/>
      <c r="FB215" s="111"/>
      <c r="FC215" s="111"/>
      <c r="FD215" s="111"/>
    </row>
    <row r="216" spans="2:160" x14ac:dyDescent="0.2">
      <c r="B216" s="42">
        <f t="shared" si="18"/>
        <v>0</v>
      </c>
      <c r="C216" s="42" t="str">
        <f t="shared" si="19"/>
        <v/>
      </c>
      <c r="D216" s="42" t="str">
        <f t="shared" si="20"/>
        <v/>
      </c>
      <c r="E216" s="42">
        <f t="shared" si="21"/>
        <v>0</v>
      </c>
      <c r="F216" s="42">
        <f t="shared" si="22"/>
        <v>0</v>
      </c>
      <c r="G216" s="42" t="str">
        <f t="shared" si="23"/>
        <v/>
      </c>
      <c r="H216" s="114">
        <f>IF(AND(M216&gt;0,M216&lt;=STATS!$C$22),1,"")</f>
        <v>1</v>
      </c>
      <c r="J216" s="25">
        <v>215</v>
      </c>
      <c r="K216">
        <v>44.059257000000002</v>
      </c>
      <c r="L216">
        <v>-89.816950000000006</v>
      </c>
      <c r="M216" s="10">
        <v>5</v>
      </c>
      <c r="N216" s="194" t="s">
        <v>565</v>
      </c>
      <c r="O216" s="194" t="s">
        <v>566</v>
      </c>
      <c r="R216" s="16"/>
      <c r="S216" s="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EZ216" s="111"/>
      <c r="FA216" s="111"/>
      <c r="FB216" s="111"/>
      <c r="FC216" s="111"/>
      <c r="FD216" s="111"/>
    </row>
    <row r="217" spans="2:160" x14ac:dyDescent="0.2">
      <c r="B217" s="42">
        <f t="shared" si="18"/>
        <v>0</v>
      </c>
      <c r="C217" s="42" t="str">
        <f t="shared" si="19"/>
        <v/>
      </c>
      <c r="D217" s="42" t="str">
        <f t="shared" si="20"/>
        <v/>
      </c>
      <c r="E217" s="42">
        <f t="shared" si="21"/>
        <v>0</v>
      </c>
      <c r="F217" s="42">
        <f t="shared" si="22"/>
        <v>0</v>
      </c>
      <c r="G217" s="42" t="str">
        <f t="shared" si="23"/>
        <v/>
      </c>
      <c r="H217" s="114">
        <f>IF(AND(M217&gt;0,M217&lt;=STATS!$C$22),1,"")</f>
        <v>1</v>
      </c>
      <c r="J217" s="25">
        <v>216</v>
      </c>
      <c r="K217">
        <v>44.058860860000003</v>
      </c>
      <c r="L217">
        <v>-89.816951220000007</v>
      </c>
      <c r="M217" s="10">
        <v>10</v>
      </c>
      <c r="N217" s="194" t="s">
        <v>567</v>
      </c>
      <c r="O217" s="194" t="s">
        <v>566</v>
      </c>
      <c r="R217" s="16"/>
      <c r="S217" s="1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EZ217" s="111"/>
      <c r="FA217" s="111"/>
      <c r="FB217" s="111"/>
      <c r="FC217" s="111"/>
      <c r="FD217" s="111"/>
    </row>
    <row r="218" spans="2:160" x14ac:dyDescent="0.2">
      <c r="B218" s="42">
        <f t="shared" si="18"/>
        <v>0</v>
      </c>
      <c r="C218" s="42" t="str">
        <f t="shared" si="19"/>
        <v/>
      </c>
      <c r="D218" s="42" t="str">
        <f t="shared" si="20"/>
        <v/>
      </c>
      <c r="E218" s="42">
        <f t="shared" si="21"/>
        <v>0</v>
      </c>
      <c r="F218" s="42">
        <f t="shared" si="22"/>
        <v>0</v>
      </c>
      <c r="G218" s="42" t="str">
        <f t="shared" si="23"/>
        <v/>
      </c>
      <c r="H218" s="114">
        <f>IF(AND(M218&gt;0,M218&lt;=STATS!$C$22),1,"")</f>
        <v>1</v>
      </c>
      <c r="J218" s="25">
        <v>217</v>
      </c>
      <c r="K218">
        <v>44.058464710000003</v>
      </c>
      <c r="L218">
        <v>-89.816952439999994</v>
      </c>
      <c r="M218" s="10">
        <v>10</v>
      </c>
      <c r="N218" s="194" t="s">
        <v>567</v>
      </c>
      <c r="O218" s="194" t="s">
        <v>566</v>
      </c>
      <c r="R218" s="16"/>
      <c r="S218" s="1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EZ218" s="111"/>
      <c r="FA218" s="111"/>
      <c r="FB218" s="111"/>
      <c r="FC218" s="111"/>
      <c r="FD218" s="111"/>
    </row>
    <row r="219" spans="2:160" x14ac:dyDescent="0.2">
      <c r="B219" s="42">
        <f t="shared" si="18"/>
        <v>0</v>
      </c>
      <c r="C219" s="42" t="str">
        <f t="shared" si="19"/>
        <v/>
      </c>
      <c r="D219" s="42" t="str">
        <f t="shared" si="20"/>
        <v/>
      </c>
      <c r="E219" s="42">
        <f t="shared" si="21"/>
        <v>0</v>
      </c>
      <c r="F219" s="42">
        <f t="shared" si="22"/>
        <v>0</v>
      </c>
      <c r="G219" s="42" t="str">
        <f t="shared" si="23"/>
        <v/>
      </c>
      <c r="H219" s="114">
        <f>IF(AND(M219&gt;0,M219&lt;=STATS!$C$22),1,"")</f>
        <v>1</v>
      </c>
      <c r="J219" s="25">
        <v>218</v>
      </c>
      <c r="K219">
        <v>44.058068560000002</v>
      </c>
      <c r="L219">
        <v>-89.816953670000004</v>
      </c>
      <c r="M219" s="10">
        <v>9</v>
      </c>
      <c r="N219" s="194" t="s">
        <v>565</v>
      </c>
      <c r="O219" s="194" t="s">
        <v>566</v>
      </c>
      <c r="R219" s="16"/>
      <c r="S219" s="1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EZ219" s="111"/>
      <c r="FA219" s="111"/>
      <c r="FB219" s="111"/>
      <c r="FC219" s="111"/>
      <c r="FD219" s="111"/>
    </row>
    <row r="220" spans="2:160" x14ac:dyDescent="0.2">
      <c r="B220" s="42">
        <f t="shared" si="18"/>
        <v>0</v>
      </c>
      <c r="C220" s="42" t="str">
        <f t="shared" si="19"/>
        <v/>
      </c>
      <c r="D220" s="42" t="str">
        <f t="shared" si="20"/>
        <v/>
      </c>
      <c r="E220" s="42">
        <f t="shared" si="21"/>
        <v>0</v>
      </c>
      <c r="F220" s="42">
        <f t="shared" si="22"/>
        <v>0</v>
      </c>
      <c r="G220" s="42" t="str">
        <f t="shared" si="23"/>
        <v/>
      </c>
      <c r="H220" s="114">
        <f>IF(AND(M220&gt;0,M220&lt;=STATS!$C$22),1,"")</f>
        <v>1</v>
      </c>
      <c r="J220" s="25">
        <v>219</v>
      </c>
      <c r="K220">
        <v>44.057672410000002</v>
      </c>
      <c r="L220">
        <v>-89.816954890000005</v>
      </c>
      <c r="M220" s="10">
        <v>9</v>
      </c>
      <c r="N220" s="194" t="s">
        <v>565</v>
      </c>
      <c r="O220" s="194" t="s">
        <v>566</v>
      </c>
      <c r="R220" s="16"/>
      <c r="S220" s="1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EZ220" s="111"/>
      <c r="FA220" s="111"/>
      <c r="FB220" s="111"/>
      <c r="FC220" s="111"/>
      <c r="FD220" s="111"/>
    </row>
    <row r="221" spans="2:160" x14ac:dyDescent="0.2">
      <c r="B221" s="42">
        <f t="shared" si="18"/>
        <v>0</v>
      </c>
      <c r="C221" s="42" t="str">
        <f t="shared" si="19"/>
        <v/>
      </c>
      <c r="D221" s="42" t="str">
        <f t="shared" si="20"/>
        <v/>
      </c>
      <c r="E221" s="42" t="str">
        <f t="shared" si="21"/>
        <v/>
      </c>
      <c r="F221" s="42" t="str">
        <f t="shared" si="22"/>
        <v/>
      </c>
      <c r="G221" s="42" t="str">
        <f t="shared" si="23"/>
        <v/>
      </c>
      <c r="H221" s="114" t="str">
        <f>IF(AND(M221&gt;0,M221&lt;=STATS!$C$22),1,"")</f>
        <v/>
      </c>
      <c r="J221" s="25">
        <v>220</v>
      </c>
      <c r="K221">
        <v>44.057276260000002</v>
      </c>
      <c r="L221">
        <v>-89.816956110000007</v>
      </c>
      <c r="M221" s="10">
        <v>12</v>
      </c>
      <c r="N221" s="194" t="s">
        <v>565</v>
      </c>
      <c r="O221" s="194" t="s">
        <v>566</v>
      </c>
      <c r="R221" s="16"/>
      <c r="S221" s="1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EZ221" s="111"/>
      <c r="FA221" s="111"/>
      <c r="FB221" s="111"/>
      <c r="FC221" s="111"/>
      <c r="FD221" s="111"/>
    </row>
    <row r="222" spans="2:160" x14ac:dyDescent="0.2">
      <c r="B222" s="42">
        <f t="shared" si="18"/>
        <v>0</v>
      </c>
      <c r="C222" s="42" t="str">
        <f t="shared" si="19"/>
        <v/>
      </c>
      <c r="D222" s="42" t="str">
        <f t="shared" si="20"/>
        <v/>
      </c>
      <c r="E222" s="42">
        <f t="shared" si="21"/>
        <v>0</v>
      </c>
      <c r="F222" s="42">
        <f t="shared" si="22"/>
        <v>0</v>
      </c>
      <c r="G222" s="42" t="str">
        <f t="shared" si="23"/>
        <v/>
      </c>
      <c r="H222" s="114">
        <f>IF(AND(M222&gt;0,M222&lt;=STATS!$C$22),1,"")</f>
        <v>1</v>
      </c>
      <c r="J222" s="25">
        <v>221</v>
      </c>
      <c r="K222">
        <v>44.059652270000001</v>
      </c>
      <c r="L222">
        <v>-89.816399430000004</v>
      </c>
      <c r="M222" s="10">
        <v>3</v>
      </c>
      <c r="N222" s="194" t="s">
        <v>565</v>
      </c>
      <c r="O222" s="194" t="s">
        <v>566</v>
      </c>
      <c r="R222" s="16"/>
      <c r="S222" s="1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EZ222" s="111"/>
      <c r="FA222" s="111"/>
      <c r="FB222" s="111"/>
      <c r="FC222" s="111"/>
      <c r="FD222" s="111"/>
    </row>
    <row r="223" spans="2:160" x14ac:dyDescent="0.2">
      <c r="B223" s="42">
        <f t="shared" si="18"/>
        <v>0</v>
      </c>
      <c r="C223" s="42" t="str">
        <f t="shared" si="19"/>
        <v/>
      </c>
      <c r="D223" s="42" t="str">
        <f t="shared" si="20"/>
        <v/>
      </c>
      <c r="E223" s="42">
        <f t="shared" si="21"/>
        <v>0</v>
      </c>
      <c r="F223" s="42">
        <f t="shared" si="22"/>
        <v>0</v>
      </c>
      <c r="G223" s="42" t="str">
        <f t="shared" si="23"/>
        <v/>
      </c>
      <c r="H223" s="114">
        <f>IF(AND(M223&gt;0,M223&lt;=STATS!$C$22),1,"")</f>
        <v>1</v>
      </c>
      <c r="J223" s="25">
        <v>222</v>
      </c>
      <c r="K223">
        <v>44.059256120000001</v>
      </c>
      <c r="L223">
        <v>-89.816400650000006</v>
      </c>
      <c r="M223" s="10">
        <v>5.5</v>
      </c>
      <c r="N223" s="194" t="s">
        <v>565</v>
      </c>
      <c r="O223" s="194" t="s">
        <v>566</v>
      </c>
      <c r="R223" s="16"/>
      <c r="S223" s="1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EZ223" s="111"/>
      <c r="FA223" s="111"/>
      <c r="FB223" s="111"/>
      <c r="FC223" s="111"/>
      <c r="FD223" s="111"/>
    </row>
    <row r="224" spans="2:160" x14ac:dyDescent="0.2">
      <c r="B224" s="42">
        <f t="shared" si="18"/>
        <v>0</v>
      </c>
      <c r="C224" s="42" t="str">
        <f t="shared" si="19"/>
        <v/>
      </c>
      <c r="D224" s="42" t="str">
        <f t="shared" si="20"/>
        <v/>
      </c>
      <c r="E224" s="42" t="str">
        <f t="shared" si="21"/>
        <v/>
      </c>
      <c r="F224" s="42" t="str">
        <f t="shared" si="22"/>
        <v/>
      </c>
      <c r="G224" s="42" t="str">
        <f t="shared" si="23"/>
        <v/>
      </c>
      <c r="H224" s="114" t="str">
        <f>IF(AND(M224&gt;0,M224&lt;=STATS!$C$22),1,"")</f>
        <v/>
      </c>
      <c r="J224" s="25">
        <v>223</v>
      </c>
      <c r="K224">
        <v>44.05885997</v>
      </c>
      <c r="L224">
        <v>-89.816401880000001</v>
      </c>
      <c r="M224" s="10">
        <v>10.5</v>
      </c>
      <c r="N224" s="194" t="s">
        <v>565</v>
      </c>
      <c r="O224" s="194" t="s">
        <v>566</v>
      </c>
      <c r="R224" s="16"/>
      <c r="S224" s="1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EZ224" s="111"/>
      <c r="FA224" s="111"/>
      <c r="FB224" s="111"/>
      <c r="FC224" s="111"/>
      <c r="FD224" s="111"/>
    </row>
    <row r="225" spans="2:160" x14ac:dyDescent="0.2">
      <c r="B225" s="42">
        <f t="shared" si="18"/>
        <v>0</v>
      </c>
      <c r="C225" s="42" t="str">
        <f t="shared" si="19"/>
        <v/>
      </c>
      <c r="D225" s="42" t="str">
        <f t="shared" si="20"/>
        <v/>
      </c>
      <c r="E225" s="42" t="str">
        <f t="shared" si="21"/>
        <v/>
      </c>
      <c r="F225" s="42" t="str">
        <f t="shared" si="22"/>
        <v/>
      </c>
      <c r="G225" s="42" t="str">
        <f t="shared" si="23"/>
        <v/>
      </c>
      <c r="H225" s="114" t="str">
        <f>IF(AND(M225&gt;0,M225&lt;=STATS!$C$22),1,"")</f>
        <v/>
      </c>
      <c r="J225" s="25">
        <v>224</v>
      </c>
      <c r="K225">
        <v>44.058463830000001</v>
      </c>
      <c r="L225">
        <v>-89.816403100000002</v>
      </c>
      <c r="M225" s="10">
        <v>13</v>
      </c>
      <c r="N225" s="194" t="s">
        <v>565</v>
      </c>
      <c r="O225" s="194" t="s">
        <v>566</v>
      </c>
      <c r="R225" s="16"/>
      <c r="S225" s="1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EZ225" s="111"/>
      <c r="FA225" s="111"/>
      <c r="FB225" s="111"/>
      <c r="FC225" s="111"/>
      <c r="FD225" s="111"/>
    </row>
    <row r="226" spans="2:160" x14ac:dyDescent="0.2">
      <c r="B226" s="42">
        <f t="shared" si="18"/>
        <v>0</v>
      </c>
      <c r="C226" s="42" t="str">
        <f t="shared" si="19"/>
        <v/>
      </c>
      <c r="D226" s="42" t="str">
        <f t="shared" si="20"/>
        <v/>
      </c>
      <c r="E226" s="42">
        <f t="shared" si="21"/>
        <v>0</v>
      </c>
      <c r="F226" s="42">
        <f t="shared" si="22"/>
        <v>0</v>
      </c>
      <c r="G226" s="42" t="str">
        <f t="shared" si="23"/>
        <v/>
      </c>
      <c r="H226" s="114">
        <f>IF(AND(M226&gt;0,M226&lt;=STATS!$C$22),1,"")</f>
        <v>1</v>
      </c>
      <c r="J226" s="25">
        <v>225</v>
      </c>
      <c r="K226">
        <v>44.058067680000001</v>
      </c>
      <c r="L226">
        <v>-89.816404329999997</v>
      </c>
      <c r="M226" s="10">
        <v>9.5</v>
      </c>
      <c r="N226" s="194" t="s">
        <v>565</v>
      </c>
      <c r="O226" s="194" t="s">
        <v>566</v>
      </c>
      <c r="R226" s="16"/>
      <c r="S226" s="1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EZ226" s="111"/>
      <c r="FA226" s="111"/>
      <c r="FB226" s="111"/>
      <c r="FC226" s="111"/>
      <c r="FD226" s="111"/>
    </row>
    <row r="227" spans="2:160" x14ac:dyDescent="0.2">
      <c r="B227" s="42">
        <f t="shared" si="18"/>
        <v>0</v>
      </c>
      <c r="C227" s="42" t="str">
        <f t="shared" si="19"/>
        <v/>
      </c>
      <c r="D227" s="42" t="str">
        <f t="shared" si="20"/>
        <v/>
      </c>
      <c r="E227" s="42" t="str">
        <f t="shared" si="21"/>
        <v/>
      </c>
      <c r="F227" s="42" t="str">
        <f t="shared" si="22"/>
        <v/>
      </c>
      <c r="G227" s="42" t="str">
        <f t="shared" si="23"/>
        <v/>
      </c>
      <c r="H227" s="114" t="str">
        <f>IF(AND(M227&gt;0,M227&lt;=STATS!$C$22),1,"")</f>
        <v/>
      </c>
      <c r="J227" s="25">
        <v>226</v>
      </c>
      <c r="K227">
        <v>44.05767153</v>
      </c>
      <c r="L227">
        <v>-89.816405549999999</v>
      </c>
      <c r="M227" s="10">
        <v>10.5</v>
      </c>
      <c r="N227" s="194" t="s">
        <v>565</v>
      </c>
      <c r="O227" s="194" t="s">
        <v>566</v>
      </c>
      <c r="R227" s="16"/>
      <c r="S227" s="1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EZ227" s="111"/>
      <c r="FA227" s="111"/>
      <c r="FB227" s="111"/>
      <c r="FC227" s="111"/>
      <c r="FD227" s="111"/>
    </row>
    <row r="228" spans="2:160" x14ac:dyDescent="0.2">
      <c r="B228" s="42">
        <f t="shared" si="18"/>
        <v>0</v>
      </c>
      <c r="C228" s="42" t="str">
        <f t="shared" si="19"/>
        <v/>
      </c>
      <c r="D228" s="42" t="str">
        <f t="shared" si="20"/>
        <v/>
      </c>
      <c r="E228" s="42">
        <f t="shared" si="21"/>
        <v>0</v>
      </c>
      <c r="F228" s="42">
        <f t="shared" si="22"/>
        <v>0</v>
      </c>
      <c r="G228" s="42" t="str">
        <f t="shared" si="23"/>
        <v/>
      </c>
      <c r="H228" s="114">
        <f>IF(AND(M228&gt;0,M228&lt;=STATS!$C$22),1,"")</f>
        <v>1</v>
      </c>
      <c r="J228" s="25">
        <v>227</v>
      </c>
      <c r="K228">
        <v>44.05727538</v>
      </c>
      <c r="L228">
        <v>-89.81640677</v>
      </c>
      <c r="M228" s="10">
        <v>8.5</v>
      </c>
      <c r="N228" s="194" t="s">
        <v>565</v>
      </c>
      <c r="O228" s="194" t="s">
        <v>566</v>
      </c>
      <c r="R228" s="16"/>
      <c r="S228" s="1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EZ228" s="111"/>
      <c r="FA228" s="111"/>
      <c r="FB228" s="111"/>
      <c r="FC228" s="111"/>
      <c r="FD228" s="111"/>
    </row>
    <row r="229" spans="2:160" x14ac:dyDescent="0.2">
      <c r="B229" s="42">
        <f t="shared" si="18"/>
        <v>0</v>
      </c>
      <c r="C229" s="42" t="str">
        <f t="shared" si="19"/>
        <v/>
      </c>
      <c r="D229" s="42" t="str">
        <f t="shared" si="20"/>
        <v/>
      </c>
      <c r="E229" s="42">
        <f t="shared" si="21"/>
        <v>0</v>
      </c>
      <c r="F229" s="42">
        <f t="shared" si="22"/>
        <v>0</v>
      </c>
      <c r="G229" s="42" t="str">
        <f t="shared" si="23"/>
        <v/>
      </c>
      <c r="H229" s="114">
        <f>IF(AND(M229&gt;0,M229&lt;=STATS!$C$22),1,"")</f>
        <v>1</v>
      </c>
      <c r="J229" s="25">
        <v>228</v>
      </c>
      <c r="K229">
        <v>44.05687923</v>
      </c>
      <c r="L229">
        <v>-89.816407999999996</v>
      </c>
      <c r="M229" s="10">
        <v>2.5</v>
      </c>
      <c r="N229" s="10" t="s">
        <v>565</v>
      </c>
      <c r="O229" s="194" t="s">
        <v>566</v>
      </c>
      <c r="R229" s="16"/>
      <c r="S229" s="1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EZ229" s="111"/>
      <c r="FA229" s="111"/>
      <c r="FB229" s="111"/>
      <c r="FC229" s="111"/>
      <c r="FD229" s="111"/>
    </row>
    <row r="230" spans="2:160" x14ac:dyDescent="0.2">
      <c r="B230" s="42">
        <f t="shared" si="18"/>
        <v>0</v>
      </c>
      <c r="C230" s="42" t="str">
        <f t="shared" si="19"/>
        <v/>
      </c>
      <c r="D230" s="42" t="str">
        <f t="shared" si="20"/>
        <v/>
      </c>
      <c r="E230" s="42">
        <f t="shared" si="21"/>
        <v>0</v>
      </c>
      <c r="F230" s="42">
        <f t="shared" si="22"/>
        <v>0</v>
      </c>
      <c r="G230" s="42" t="str">
        <f t="shared" si="23"/>
        <v/>
      </c>
      <c r="H230" s="114">
        <f>IF(AND(M230&gt;0,M230&lt;=STATS!$C$22),1,"")</f>
        <v>1</v>
      </c>
      <c r="J230" s="25">
        <v>229</v>
      </c>
      <c r="K230">
        <v>44.059651389999999</v>
      </c>
      <c r="L230">
        <v>-89.815850080000004</v>
      </c>
      <c r="M230" s="10">
        <v>5</v>
      </c>
      <c r="N230" s="194" t="s">
        <v>565</v>
      </c>
      <c r="O230" s="194" t="s">
        <v>566</v>
      </c>
      <c r="R230" s="16"/>
      <c r="S230" s="1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EZ230" s="111"/>
      <c r="FA230" s="111"/>
      <c r="FB230" s="111"/>
      <c r="FC230" s="111"/>
      <c r="FD230" s="111"/>
    </row>
    <row r="231" spans="2:160" x14ac:dyDescent="0.2">
      <c r="B231" s="42">
        <f t="shared" si="18"/>
        <v>0</v>
      </c>
      <c r="C231" s="42" t="str">
        <f t="shared" si="19"/>
        <v/>
      </c>
      <c r="D231" s="42" t="str">
        <f t="shared" si="20"/>
        <v/>
      </c>
      <c r="E231" s="42">
        <f t="shared" si="21"/>
        <v>0</v>
      </c>
      <c r="F231" s="42">
        <f t="shared" si="22"/>
        <v>0</v>
      </c>
      <c r="G231" s="42" t="str">
        <f t="shared" si="23"/>
        <v/>
      </c>
      <c r="H231" s="114">
        <f>IF(AND(M231&gt;0,M231&lt;=STATS!$C$22),1,"")</f>
        <v>1</v>
      </c>
      <c r="J231" s="25">
        <v>230</v>
      </c>
      <c r="K231">
        <v>44.059255239999999</v>
      </c>
      <c r="L231">
        <v>-89.815851300000006</v>
      </c>
      <c r="M231" s="10">
        <v>9</v>
      </c>
      <c r="N231" s="194" t="s">
        <v>567</v>
      </c>
      <c r="O231" s="194" t="s">
        <v>566</v>
      </c>
      <c r="R231" s="16"/>
      <c r="S231" s="1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EZ231" s="111"/>
      <c r="FA231" s="111"/>
      <c r="FB231" s="111"/>
      <c r="FC231" s="111"/>
      <c r="FD231" s="111"/>
    </row>
    <row r="232" spans="2:160" x14ac:dyDescent="0.2">
      <c r="B232" s="42">
        <f t="shared" si="18"/>
        <v>0</v>
      </c>
      <c r="C232" s="42" t="str">
        <f t="shared" si="19"/>
        <v/>
      </c>
      <c r="D232" s="42" t="str">
        <f t="shared" si="20"/>
        <v/>
      </c>
      <c r="E232" s="42">
        <f t="shared" si="21"/>
        <v>0</v>
      </c>
      <c r="F232" s="42">
        <f t="shared" si="22"/>
        <v>0</v>
      </c>
      <c r="G232" s="42" t="str">
        <f t="shared" si="23"/>
        <v/>
      </c>
      <c r="H232" s="114">
        <f>IF(AND(M232&gt;0,M232&lt;=STATS!$C$22),1,"")</f>
        <v>1</v>
      </c>
      <c r="J232" s="25">
        <v>231</v>
      </c>
      <c r="K232">
        <v>44.058859089999999</v>
      </c>
      <c r="L232">
        <v>-89.815852530000001</v>
      </c>
      <c r="M232" s="10">
        <v>8</v>
      </c>
      <c r="N232" s="194" t="s">
        <v>565</v>
      </c>
      <c r="O232" s="194" t="s">
        <v>566</v>
      </c>
      <c r="R232" s="16"/>
      <c r="S232" s="1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EZ232" s="111"/>
      <c r="FA232" s="111"/>
      <c r="FB232" s="111"/>
      <c r="FC232" s="111"/>
      <c r="FD232" s="111"/>
    </row>
    <row r="233" spans="2:160" x14ac:dyDescent="0.2">
      <c r="B233" s="42">
        <f t="shared" si="18"/>
        <v>0</v>
      </c>
      <c r="C233" s="42" t="str">
        <f t="shared" si="19"/>
        <v/>
      </c>
      <c r="D233" s="42" t="str">
        <f t="shared" si="20"/>
        <v/>
      </c>
      <c r="E233" s="42">
        <f t="shared" si="21"/>
        <v>0</v>
      </c>
      <c r="F233" s="42">
        <f t="shared" si="22"/>
        <v>0</v>
      </c>
      <c r="G233" s="42" t="str">
        <f t="shared" si="23"/>
        <v/>
      </c>
      <c r="H233" s="114">
        <f>IF(AND(M233&gt;0,M233&lt;=STATS!$C$22),1,"")</f>
        <v>1</v>
      </c>
      <c r="J233" s="25">
        <v>232</v>
      </c>
      <c r="K233">
        <v>44.058462939999998</v>
      </c>
      <c r="L233">
        <v>-89.815853759999996</v>
      </c>
      <c r="M233" s="10">
        <v>8</v>
      </c>
      <c r="N233" s="194" t="s">
        <v>565</v>
      </c>
      <c r="O233" s="194" t="s">
        <v>566</v>
      </c>
      <c r="R233" s="16"/>
      <c r="S233" s="1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EZ233" s="111"/>
      <c r="FA233" s="111"/>
      <c r="FB233" s="111"/>
      <c r="FC233" s="111"/>
      <c r="FD233" s="111"/>
    </row>
    <row r="234" spans="2:160" x14ac:dyDescent="0.2">
      <c r="B234" s="42">
        <f t="shared" si="18"/>
        <v>0</v>
      </c>
      <c r="C234" s="42" t="str">
        <f t="shared" si="19"/>
        <v/>
      </c>
      <c r="D234" s="42" t="str">
        <f t="shared" si="20"/>
        <v/>
      </c>
      <c r="E234" s="42" t="str">
        <f t="shared" si="21"/>
        <v/>
      </c>
      <c r="F234" s="42" t="str">
        <f t="shared" si="22"/>
        <v/>
      </c>
      <c r="G234" s="42" t="str">
        <f t="shared" si="23"/>
        <v/>
      </c>
      <c r="H234" s="114" t="str">
        <f>IF(AND(M234&gt;0,M234&lt;=STATS!$C$22),1,"")</f>
        <v/>
      </c>
      <c r="J234" s="25">
        <v>233</v>
      </c>
      <c r="K234">
        <v>44.058066789999998</v>
      </c>
      <c r="L234">
        <v>-89.815854990000005</v>
      </c>
      <c r="M234" s="10">
        <v>10.5</v>
      </c>
      <c r="N234" s="194" t="s">
        <v>565</v>
      </c>
      <c r="O234" s="194" t="s">
        <v>566</v>
      </c>
      <c r="R234" s="16"/>
      <c r="S234" s="1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EZ234" s="111"/>
      <c r="FA234" s="111"/>
      <c r="FB234" s="111"/>
      <c r="FC234" s="111"/>
      <c r="FD234" s="111"/>
    </row>
    <row r="235" spans="2:160" x14ac:dyDescent="0.2">
      <c r="B235" s="42">
        <f t="shared" si="18"/>
        <v>0</v>
      </c>
      <c r="C235" s="42" t="str">
        <f t="shared" si="19"/>
        <v/>
      </c>
      <c r="D235" s="42" t="str">
        <f t="shared" si="20"/>
        <v/>
      </c>
      <c r="E235" s="42">
        <f t="shared" si="21"/>
        <v>0</v>
      </c>
      <c r="F235" s="42">
        <f t="shared" si="22"/>
        <v>0</v>
      </c>
      <c r="G235" s="42" t="str">
        <f t="shared" si="23"/>
        <v/>
      </c>
      <c r="H235" s="114">
        <f>IF(AND(M235&gt;0,M235&lt;=STATS!$C$22),1,"")</f>
        <v>1</v>
      </c>
      <c r="J235" s="25">
        <v>234</v>
      </c>
      <c r="K235">
        <v>44.057670649999999</v>
      </c>
      <c r="L235">
        <v>-89.815856220000001</v>
      </c>
      <c r="M235" s="10">
        <v>8.5</v>
      </c>
      <c r="N235" s="194" t="s">
        <v>565</v>
      </c>
      <c r="O235" s="194" t="s">
        <v>566</v>
      </c>
      <c r="R235" s="16"/>
      <c r="S235" s="1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EZ235" s="111"/>
      <c r="FA235" s="111"/>
      <c r="FB235" s="111"/>
      <c r="FC235" s="111"/>
      <c r="FD235" s="111"/>
    </row>
    <row r="236" spans="2:160" x14ac:dyDescent="0.2">
      <c r="B236" s="42">
        <f t="shared" si="18"/>
        <v>0</v>
      </c>
      <c r="C236" s="42" t="str">
        <f t="shared" si="19"/>
        <v/>
      </c>
      <c r="D236" s="42" t="str">
        <f t="shared" si="20"/>
        <v/>
      </c>
      <c r="E236" s="42">
        <f t="shared" si="21"/>
        <v>0</v>
      </c>
      <c r="F236" s="42">
        <f t="shared" si="22"/>
        <v>0</v>
      </c>
      <c r="G236" s="42" t="str">
        <f t="shared" si="23"/>
        <v/>
      </c>
      <c r="H236" s="114">
        <f>IF(AND(M236&gt;0,M236&lt;=STATS!$C$22),1,"")</f>
        <v>1</v>
      </c>
      <c r="J236" s="25">
        <v>235</v>
      </c>
      <c r="K236">
        <v>44.057274499999998</v>
      </c>
      <c r="L236">
        <v>-89.815857440000002</v>
      </c>
      <c r="M236" s="10">
        <v>7.5</v>
      </c>
      <c r="N236" s="194" t="s">
        <v>565</v>
      </c>
      <c r="O236" s="194" t="s">
        <v>566</v>
      </c>
      <c r="R236" s="16"/>
      <c r="S236" s="1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EZ236" s="111"/>
      <c r="FA236" s="111"/>
      <c r="FB236" s="111"/>
      <c r="FC236" s="111"/>
      <c r="FD236" s="111"/>
    </row>
    <row r="237" spans="2:160" x14ac:dyDescent="0.2">
      <c r="B237" s="42">
        <f t="shared" si="18"/>
        <v>0</v>
      </c>
      <c r="C237" s="42" t="str">
        <f t="shared" si="19"/>
        <v/>
      </c>
      <c r="D237" s="42" t="str">
        <f t="shared" si="20"/>
        <v/>
      </c>
      <c r="E237" s="42">
        <f t="shared" si="21"/>
        <v>0</v>
      </c>
      <c r="F237" s="42">
        <f t="shared" si="22"/>
        <v>0</v>
      </c>
      <c r="G237" s="42" t="str">
        <f t="shared" si="23"/>
        <v/>
      </c>
      <c r="H237" s="114">
        <f>IF(AND(M237&gt;0,M237&lt;=STATS!$C$22),1,"")</f>
        <v>1</v>
      </c>
      <c r="J237" s="25">
        <v>236</v>
      </c>
      <c r="K237">
        <v>44.056878349999998</v>
      </c>
      <c r="L237">
        <v>-89.815858669999997</v>
      </c>
      <c r="M237" s="10">
        <v>2.5</v>
      </c>
      <c r="N237" s="194" t="s">
        <v>565</v>
      </c>
      <c r="O237" s="194" t="s">
        <v>566</v>
      </c>
      <c r="R237" s="16"/>
      <c r="S237" s="1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EZ237" s="111"/>
      <c r="FA237" s="111"/>
      <c r="FB237" s="111"/>
      <c r="FC237" s="111"/>
      <c r="FD237" s="111"/>
    </row>
    <row r="238" spans="2:160" x14ac:dyDescent="0.2">
      <c r="B238" s="42">
        <f t="shared" si="18"/>
        <v>0</v>
      </c>
      <c r="C238" s="42" t="str">
        <f t="shared" si="19"/>
        <v/>
      </c>
      <c r="D238" s="42" t="str">
        <f t="shared" si="20"/>
        <v/>
      </c>
      <c r="E238" s="42">
        <f t="shared" si="21"/>
        <v>0</v>
      </c>
      <c r="F238" s="42">
        <f t="shared" si="22"/>
        <v>0</v>
      </c>
      <c r="G238" s="42" t="str">
        <f t="shared" si="23"/>
        <v/>
      </c>
      <c r="H238" s="114">
        <f>IF(AND(M238&gt;0,M238&lt;=STATS!$C$22),1,"")</f>
        <v>1</v>
      </c>
      <c r="J238" s="25">
        <v>237</v>
      </c>
      <c r="K238">
        <v>44.059650499999996</v>
      </c>
      <c r="L238">
        <v>-89.815300719999996</v>
      </c>
      <c r="M238" s="10">
        <v>7</v>
      </c>
      <c r="N238" s="194" t="s">
        <v>565</v>
      </c>
      <c r="O238" s="194" t="s">
        <v>566</v>
      </c>
      <c r="R238" s="16"/>
      <c r="S238" s="1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EZ238" s="111"/>
      <c r="FA238" s="111"/>
      <c r="FB238" s="111"/>
      <c r="FC238" s="111"/>
      <c r="FD238" s="111"/>
    </row>
    <row r="239" spans="2:160" x14ac:dyDescent="0.2">
      <c r="B239" s="42">
        <f t="shared" si="18"/>
        <v>0</v>
      </c>
      <c r="C239" s="42" t="str">
        <f t="shared" si="19"/>
        <v/>
      </c>
      <c r="D239" s="42" t="str">
        <f t="shared" si="20"/>
        <v/>
      </c>
      <c r="E239" s="42">
        <f t="shared" si="21"/>
        <v>0</v>
      </c>
      <c r="F239" s="42">
        <f t="shared" si="22"/>
        <v>0</v>
      </c>
      <c r="G239" s="42" t="str">
        <f t="shared" si="23"/>
        <v/>
      </c>
      <c r="H239" s="114">
        <f>IF(AND(M239&gt;0,M239&lt;=STATS!$C$22),1,"")</f>
        <v>1</v>
      </c>
      <c r="J239" s="25">
        <v>238</v>
      </c>
      <c r="K239">
        <v>44.059254350000003</v>
      </c>
      <c r="L239">
        <v>-89.815301950000006</v>
      </c>
      <c r="M239" s="10">
        <v>9</v>
      </c>
      <c r="N239" s="194" t="s">
        <v>567</v>
      </c>
      <c r="O239" s="194" t="s">
        <v>566</v>
      </c>
      <c r="R239" s="16"/>
      <c r="S239" s="1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EZ239" s="111"/>
      <c r="FA239" s="111"/>
      <c r="FB239" s="111"/>
      <c r="FC239" s="111"/>
      <c r="FD239" s="111"/>
    </row>
    <row r="240" spans="2:160" x14ac:dyDescent="0.2">
      <c r="B240" s="42">
        <f t="shared" si="18"/>
        <v>0</v>
      </c>
      <c r="C240" s="42" t="str">
        <f t="shared" si="19"/>
        <v/>
      </c>
      <c r="D240" s="42" t="str">
        <f t="shared" si="20"/>
        <v/>
      </c>
      <c r="E240" s="42">
        <f t="shared" si="21"/>
        <v>0</v>
      </c>
      <c r="F240" s="42">
        <f t="shared" si="22"/>
        <v>0</v>
      </c>
      <c r="G240" s="42" t="str">
        <f t="shared" si="23"/>
        <v/>
      </c>
      <c r="H240" s="114">
        <f>IF(AND(M240&gt;0,M240&lt;=STATS!$C$22),1,"")</f>
        <v>1</v>
      </c>
      <c r="J240" s="25">
        <v>239</v>
      </c>
      <c r="K240">
        <v>44.058858200000003</v>
      </c>
      <c r="L240">
        <v>-89.815303189999995</v>
      </c>
      <c r="M240" s="10">
        <v>9</v>
      </c>
      <c r="N240" s="194" t="s">
        <v>567</v>
      </c>
      <c r="O240" s="194" t="s">
        <v>566</v>
      </c>
      <c r="R240" s="16"/>
      <c r="S240" s="1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EZ240" s="111"/>
      <c r="FA240" s="111"/>
      <c r="FB240" s="111"/>
      <c r="FC240" s="111"/>
      <c r="FD240" s="111"/>
    </row>
    <row r="241" spans="2:160" x14ac:dyDescent="0.2">
      <c r="B241" s="42">
        <f t="shared" si="18"/>
        <v>0</v>
      </c>
      <c r="C241" s="42" t="str">
        <f t="shared" si="19"/>
        <v/>
      </c>
      <c r="D241" s="42" t="str">
        <f t="shared" si="20"/>
        <v/>
      </c>
      <c r="E241" s="42">
        <f t="shared" si="21"/>
        <v>0</v>
      </c>
      <c r="F241" s="42">
        <f t="shared" si="22"/>
        <v>0</v>
      </c>
      <c r="G241" s="42" t="str">
        <f t="shared" si="23"/>
        <v/>
      </c>
      <c r="H241" s="114">
        <f>IF(AND(M241&gt;0,M241&lt;=STATS!$C$22),1,"")</f>
        <v>1</v>
      </c>
      <c r="J241" s="25">
        <v>240</v>
      </c>
      <c r="K241">
        <v>44.058462059999997</v>
      </c>
      <c r="L241">
        <v>-89.815304420000004</v>
      </c>
      <c r="M241" s="10">
        <v>8.5</v>
      </c>
      <c r="N241" s="194" t="s">
        <v>565</v>
      </c>
      <c r="O241" s="194" t="s">
        <v>566</v>
      </c>
      <c r="R241" s="16"/>
      <c r="S241" s="1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EZ241" s="111"/>
      <c r="FA241" s="111"/>
      <c r="FB241" s="111"/>
      <c r="FC241" s="111"/>
      <c r="FD241" s="111"/>
    </row>
    <row r="242" spans="2:160" x14ac:dyDescent="0.2">
      <c r="B242" s="42">
        <f t="shared" si="18"/>
        <v>0</v>
      </c>
      <c r="C242" s="42" t="str">
        <f t="shared" si="19"/>
        <v/>
      </c>
      <c r="D242" s="42" t="str">
        <f t="shared" si="20"/>
        <v/>
      </c>
      <c r="E242" s="42">
        <f t="shared" si="21"/>
        <v>0</v>
      </c>
      <c r="F242" s="42">
        <f t="shared" si="22"/>
        <v>0</v>
      </c>
      <c r="G242" s="42" t="str">
        <f t="shared" si="23"/>
        <v/>
      </c>
      <c r="H242" s="114">
        <f>IF(AND(M242&gt;0,M242&lt;=STATS!$C$22),1,"")</f>
        <v>1</v>
      </c>
      <c r="J242" s="25">
        <v>241</v>
      </c>
      <c r="K242">
        <v>44.058065910000003</v>
      </c>
      <c r="L242">
        <v>-89.815305649999999</v>
      </c>
      <c r="M242" s="10">
        <v>5.5</v>
      </c>
      <c r="N242" s="194" t="s">
        <v>565</v>
      </c>
      <c r="O242" s="194" t="s">
        <v>566</v>
      </c>
      <c r="R242" s="16"/>
      <c r="S242" s="1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EZ242" s="111"/>
      <c r="FA242" s="111"/>
      <c r="FB242" s="111"/>
      <c r="FC242" s="111"/>
      <c r="FD242" s="111"/>
    </row>
    <row r="243" spans="2:160" x14ac:dyDescent="0.2">
      <c r="B243" s="42">
        <f t="shared" si="18"/>
        <v>0</v>
      </c>
      <c r="C243" s="42" t="str">
        <f t="shared" si="19"/>
        <v/>
      </c>
      <c r="D243" s="42" t="str">
        <f t="shared" si="20"/>
        <v/>
      </c>
      <c r="E243" s="42">
        <f t="shared" si="21"/>
        <v>0</v>
      </c>
      <c r="F243" s="42">
        <f t="shared" si="22"/>
        <v>0</v>
      </c>
      <c r="G243" s="42" t="str">
        <f t="shared" si="23"/>
        <v/>
      </c>
      <c r="H243" s="114">
        <f>IF(AND(M243&gt;0,M243&lt;=STATS!$C$22),1,"")</f>
        <v>1</v>
      </c>
      <c r="J243" s="25">
        <v>242</v>
      </c>
      <c r="K243">
        <v>44.057669760000003</v>
      </c>
      <c r="L243">
        <v>-89.815306879999994</v>
      </c>
      <c r="M243" s="10">
        <v>7.5</v>
      </c>
      <c r="N243" s="194" t="s">
        <v>565</v>
      </c>
      <c r="O243" s="194" t="s">
        <v>566</v>
      </c>
      <c r="R243" s="16"/>
      <c r="S243" s="1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EZ243" s="111"/>
      <c r="FA243" s="111"/>
      <c r="FB243" s="111"/>
      <c r="FC243" s="111"/>
      <c r="FD243" s="111"/>
    </row>
    <row r="244" spans="2:160" x14ac:dyDescent="0.2">
      <c r="B244" s="42">
        <f t="shared" si="18"/>
        <v>0</v>
      </c>
      <c r="C244" s="42" t="str">
        <f t="shared" si="19"/>
        <v/>
      </c>
      <c r="D244" s="42" t="str">
        <f t="shared" si="20"/>
        <v/>
      </c>
      <c r="E244" s="42">
        <f t="shared" si="21"/>
        <v>0</v>
      </c>
      <c r="F244" s="42">
        <f t="shared" si="22"/>
        <v>0</v>
      </c>
      <c r="G244" s="42" t="str">
        <f t="shared" si="23"/>
        <v/>
      </c>
      <c r="H244" s="114">
        <f>IF(AND(M244&gt;0,M244&lt;=STATS!$C$22),1,"")</f>
        <v>1</v>
      </c>
      <c r="J244" s="25">
        <v>243</v>
      </c>
      <c r="K244">
        <v>44.057273610000003</v>
      </c>
      <c r="L244">
        <v>-89.815308110000004</v>
      </c>
      <c r="M244" s="10">
        <v>6.5</v>
      </c>
      <c r="N244" s="194" t="s">
        <v>567</v>
      </c>
      <c r="O244" s="194" t="s">
        <v>566</v>
      </c>
      <c r="R244" s="16"/>
      <c r="S244" s="1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EZ244" s="111"/>
      <c r="FA244" s="111"/>
      <c r="FB244" s="111"/>
      <c r="FC244" s="111"/>
      <c r="FD244" s="111"/>
    </row>
    <row r="245" spans="2:160" x14ac:dyDescent="0.2">
      <c r="B245" s="42">
        <f t="shared" si="18"/>
        <v>0</v>
      </c>
      <c r="C245" s="42" t="str">
        <f t="shared" si="19"/>
        <v/>
      </c>
      <c r="D245" s="42" t="str">
        <f t="shared" si="20"/>
        <v/>
      </c>
      <c r="E245" s="42">
        <f t="shared" si="21"/>
        <v>0</v>
      </c>
      <c r="F245" s="42">
        <f t="shared" si="22"/>
        <v>0</v>
      </c>
      <c r="G245" s="42" t="str">
        <f t="shared" si="23"/>
        <v/>
      </c>
      <c r="H245" s="114">
        <f>IF(AND(M245&gt;0,M245&lt;=STATS!$C$22),1,"")</f>
        <v>1</v>
      </c>
      <c r="J245" s="25">
        <v>244</v>
      </c>
      <c r="K245">
        <v>44.059649610000001</v>
      </c>
      <c r="L245">
        <v>-89.814751369999996</v>
      </c>
      <c r="M245" s="10">
        <v>6</v>
      </c>
      <c r="N245" s="194" t="s">
        <v>565</v>
      </c>
      <c r="O245" s="194" t="s">
        <v>566</v>
      </c>
      <c r="R245" s="16"/>
      <c r="S245" s="1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EZ245" s="111"/>
      <c r="FA245" s="111"/>
      <c r="FB245" s="111"/>
      <c r="FC245" s="111"/>
      <c r="FD245" s="111"/>
    </row>
    <row r="246" spans="2:160" x14ac:dyDescent="0.2">
      <c r="B246" s="42">
        <f t="shared" si="18"/>
        <v>1</v>
      </c>
      <c r="C246" s="42">
        <f t="shared" si="19"/>
        <v>1</v>
      </c>
      <c r="D246" s="42" t="str">
        <f t="shared" si="20"/>
        <v/>
      </c>
      <c r="E246" s="42">
        <f t="shared" si="21"/>
        <v>1</v>
      </c>
      <c r="F246" s="42">
        <f t="shared" si="22"/>
        <v>0</v>
      </c>
      <c r="G246" s="42">
        <f t="shared" si="23"/>
        <v>8</v>
      </c>
      <c r="H246" s="114">
        <f>IF(AND(M246&gt;0,M246&lt;=STATS!$C$22),1,"")</f>
        <v>1</v>
      </c>
      <c r="J246" s="25">
        <v>245</v>
      </c>
      <c r="K246">
        <v>44.059253460000001</v>
      </c>
      <c r="L246">
        <v>-89.814752600000006</v>
      </c>
      <c r="M246" s="10">
        <v>8</v>
      </c>
      <c r="N246" s="194" t="s">
        <v>567</v>
      </c>
      <c r="O246" s="194" t="s">
        <v>566</v>
      </c>
      <c r="Q246" s="10">
        <v>1</v>
      </c>
      <c r="R246" s="16">
        <v>1</v>
      </c>
      <c r="S246" s="1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EZ246" s="111"/>
      <c r="FA246" s="111"/>
      <c r="FB246" s="111"/>
      <c r="FC246" s="111"/>
      <c r="FD246" s="111"/>
    </row>
    <row r="247" spans="2:160" x14ac:dyDescent="0.2">
      <c r="B247" s="42">
        <f t="shared" si="18"/>
        <v>0</v>
      </c>
      <c r="C247" s="42" t="str">
        <f t="shared" si="19"/>
        <v/>
      </c>
      <c r="D247" s="42" t="str">
        <f t="shared" si="20"/>
        <v/>
      </c>
      <c r="E247" s="42">
        <f t="shared" si="21"/>
        <v>0</v>
      </c>
      <c r="F247" s="42">
        <f t="shared" si="22"/>
        <v>0</v>
      </c>
      <c r="G247" s="42" t="str">
        <f t="shared" si="23"/>
        <v/>
      </c>
      <c r="H247" s="114">
        <f>IF(AND(M247&gt;0,M247&lt;=STATS!$C$22),1,"")</f>
        <v>1</v>
      </c>
      <c r="J247" s="25">
        <v>246</v>
      </c>
      <c r="K247">
        <v>44.05885731</v>
      </c>
      <c r="L247">
        <v>-89.814753839999995</v>
      </c>
      <c r="M247" s="10">
        <v>9.5</v>
      </c>
      <c r="N247" s="194" t="s">
        <v>565</v>
      </c>
      <c r="O247" s="194" t="s">
        <v>566</v>
      </c>
      <c r="R247" s="16"/>
      <c r="S247" s="1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EZ247" s="111"/>
      <c r="FA247" s="111"/>
      <c r="FB247" s="111"/>
      <c r="FC247" s="111"/>
      <c r="FD247" s="111"/>
    </row>
    <row r="248" spans="2:160" x14ac:dyDescent="0.2">
      <c r="B248" s="42">
        <f t="shared" si="18"/>
        <v>0</v>
      </c>
      <c r="C248" s="42" t="str">
        <f t="shared" si="19"/>
        <v/>
      </c>
      <c r="D248" s="42" t="str">
        <f t="shared" si="20"/>
        <v/>
      </c>
      <c r="E248" s="42" t="str">
        <f t="shared" si="21"/>
        <v/>
      </c>
      <c r="F248" s="42" t="str">
        <f t="shared" si="22"/>
        <v/>
      </c>
      <c r="G248" s="42" t="str">
        <f t="shared" si="23"/>
        <v/>
      </c>
      <c r="H248" s="114" t="str">
        <f>IF(AND(M248&gt;0,M248&lt;=STATS!$C$22),1,"")</f>
        <v/>
      </c>
      <c r="J248" s="25">
        <v>247</v>
      </c>
      <c r="K248">
        <v>44.058461170000001</v>
      </c>
      <c r="L248">
        <v>-89.814755079999998</v>
      </c>
      <c r="M248" s="10">
        <v>13</v>
      </c>
      <c r="N248" s="194" t="s">
        <v>565</v>
      </c>
      <c r="O248" s="194" t="s">
        <v>566</v>
      </c>
      <c r="R248" s="16"/>
      <c r="S248" s="1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EZ248" s="111"/>
      <c r="FA248" s="111"/>
      <c r="FB248" s="111"/>
      <c r="FC248" s="111"/>
      <c r="FD248" s="111"/>
    </row>
    <row r="249" spans="2:160" x14ac:dyDescent="0.2">
      <c r="B249" s="42">
        <f t="shared" si="18"/>
        <v>0</v>
      </c>
      <c r="C249" s="42" t="str">
        <f t="shared" si="19"/>
        <v/>
      </c>
      <c r="D249" s="42" t="str">
        <f t="shared" si="20"/>
        <v/>
      </c>
      <c r="E249" s="42">
        <f t="shared" si="21"/>
        <v>0</v>
      </c>
      <c r="F249" s="42">
        <f t="shared" si="22"/>
        <v>0</v>
      </c>
      <c r="G249" s="42" t="str">
        <f t="shared" si="23"/>
        <v/>
      </c>
      <c r="H249" s="114">
        <f>IF(AND(M249&gt;0,M249&lt;=STATS!$C$22),1,"")</f>
        <v>1</v>
      </c>
      <c r="J249" s="25">
        <v>248</v>
      </c>
      <c r="K249">
        <v>44.058065020000001</v>
      </c>
      <c r="L249">
        <v>-89.814756310000007</v>
      </c>
      <c r="M249" s="10">
        <v>9</v>
      </c>
      <c r="N249" s="194" t="s">
        <v>565</v>
      </c>
      <c r="O249" s="194" t="s">
        <v>566</v>
      </c>
      <c r="R249" s="16"/>
      <c r="S249" s="1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EZ249" s="111"/>
      <c r="FA249" s="111"/>
      <c r="FB249" s="111"/>
      <c r="FC249" s="111"/>
      <c r="FD249" s="111"/>
    </row>
    <row r="250" spans="2:160" x14ac:dyDescent="0.2">
      <c r="B250" s="42">
        <f t="shared" si="18"/>
        <v>0</v>
      </c>
      <c r="C250" s="42" t="str">
        <f t="shared" si="19"/>
        <v/>
      </c>
      <c r="D250" s="42" t="str">
        <f t="shared" si="20"/>
        <v/>
      </c>
      <c r="E250" s="42">
        <f t="shared" si="21"/>
        <v>0</v>
      </c>
      <c r="F250" s="42">
        <f t="shared" si="22"/>
        <v>0</v>
      </c>
      <c r="G250" s="42" t="str">
        <f t="shared" si="23"/>
        <v/>
      </c>
      <c r="H250" s="114">
        <f>IF(AND(M250&gt;0,M250&lt;=STATS!$C$22),1,"")</f>
        <v>1</v>
      </c>
      <c r="J250" s="25">
        <v>249</v>
      </c>
      <c r="K250">
        <v>44.057668870000001</v>
      </c>
      <c r="L250">
        <v>-89.814757549999996</v>
      </c>
      <c r="M250" s="10">
        <v>6.5</v>
      </c>
      <c r="N250" s="194" t="s">
        <v>565</v>
      </c>
      <c r="O250" s="194" t="s">
        <v>566</v>
      </c>
      <c r="R250" s="16"/>
      <c r="S250" s="1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EZ250" s="111"/>
      <c r="FA250" s="111"/>
      <c r="FB250" s="111"/>
      <c r="FC250" s="111"/>
      <c r="FD250" s="111"/>
    </row>
    <row r="251" spans="2:160" x14ac:dyDescent="0.2">
      <c r="B251" s="42">
        <f t="shared" si="18"/>
        <v>0</v>
      </c>
      <c r="C251" s="42" t="str">
        <f t="shared" si="19"/>
        <v/>
      </c>
      <c r="D251" s="42" t="str">
        <f t="shared" si="20"/>
        <v/>
      </c>
      <c r="E251" s="42">
        <f t="shared" si="21"/>
        <v>0</v>
      </c>
      <c r="F251" s="42">
        <f t="shared" si="22"/>
        <v>0</v>
      </c>
      <c r="G251" s="42" t="str">
        <f t="shared" si="23"/>
        <v/>
      </c>
      <c r="H251" s="114">
        <f>IF(AND(M251&gt;0,M251&lt;=STATS!$C$22),1,"")</f>
        <v>1</v>
      </c>
      <c r="J251" s="25">
        <v>250</v>
      </c>
      <c r="K251">
        <v>44.059648719999998</v>
      </c>
      <c r="L251">
        <v>-89.814202019999996</v>
      </c>
      <c r="M251" s="10">
        <v>2</v>
      </c>
      <c r="N251" s="194" t="s">
        <v>565</v>
      </c>
      <c r="O251" s="194" t="s">
        <v>566</v>
      </c>
      <c r="R251" s="16"/>
      <c r="S251" s="1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EZ251" s="111"/>
      <c r="FA251" s="111"/>
      <c r="FB251" s="111"/>
      <c r="FC251" s="111"/>
      <c r="FD251" s="111"/>
    </row>
    <row r="252" spans="2:160" x14ac:dyDescent="0.2">
      <c r="B252" s="42">
        <f t="shared" si="18"/>
        <v>0</v>
      </c>
      <c r="C252" s="42" t="str">
        <f t="shared" si="19"/>
        <v/>
      </c>
      <c r="D252" s="42" t="str">
        <f t="shared" si="20"/>
        <v/>
      </c>
      <c r="E252" s="42">
        <f t="shared" si="21"/>
        <v>0</v>
      </c>
      <c r="F252" s="42">
        <f t="shared" si="22"/>
        <v>0</v>
      </c>
      <c r="G252" s="42" t="str">
        <f t="shared" si="23"/>
        <v/>
      </c>
      <c r="H252" s="114">
        <f>IF(AND(M252&gt;0,M252&lt;=STATS!$C$22),1,"")</f>
        <v>1</v>
      </c>
      <c r="J252" s="25">
        <v>251</v>
      </c>
      <c r="K252">
        <v>44.059252569999998</v>
      </c>
      <c r="L252">
        <v>-89.814203259999999</v>
      </c>
      <c r="M252" s="10">
        <v>7.5</v>
      </c>
      <c r="N252" s="194" t="s">
        <v>565</v>
      </c>
      <c r="O252" s="194" t="s">
        <v>566</v>
      </c>
      <c r="R252" s="16"/>
      <c r="S252" s="1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EZ252" s="111"/>
      <c r="FA252" s="111"/>
      <c r="FB252" s="111"/>
      <c r="FC252" s="111"/>
      <c r="FD252" s="111"/>
    </row>
    <row r="253" spans="2:160" x14ac:dyDescent="0.2">
      <c r="B253" s="42">
        <f t="shared" si="18"/>
        <v>0</v>
      </c>
      <c r="C253" s="42" t="str">
        <f t="shared" si="19"/>
        <v/>
      </c>
      <c r="D253" s="42" t="str">
        <f t="shared" si="20"/>
        <v/>
      </c>
      <c r="E253" s="42" t="str">
        <f t="shared" si="21"/>
        <v/>
      </c>
      <c r="F253" s="42" t="str">
        <f t="shared" si="22"/>
        <v/>
      </c>
      <c r="G253" s="42" t="str">
        <f t="shared" si="23"/>
        <v/>
      </c>
      <c r="H253" s="114" t="str">
        <f>IF(AND(M253&gt;0,M253&lt;=STATS!$C$22),1,"")</f>
        <v/>
      </c>
      <c r="J253" s="25">
        <v>252</v>
      </c>
      <c r="K253">
        <v>44.058856419999998</v>
      </c>
      <c r="L253">
        <v>-89.814204489999995</v>
      </c>
      <c r="M253" s="10">
        <v>11.5</v>
      </c>
      <c r="N253" s="194" t="s">
        <v>567</v>
      </c>
      <c r="O253" s="194" t="s">
        <v>566</v>
      </c>
      <c r="R253" s="16"/>
      <c r="S253" s="1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EZ253" s="111"/>
      <c r="FA253" s="111"/>
      <c r="FB253" s="111"/>
      <c r="FC253" s="111"/>
      <c r="FD253" s="111"/>
    </row>
    <row r="254" spans="2:160" x14ac:dyDescent="0.2">
      <c r="B254" s="42">
        <f t="shared" si="18"/>
        <v>0</v>
      </c>
      <c r="C254" s="42" t="str">
        <f t="shared" si="19"/>
        <v/>
      </c>
      <c r="D254" s="42" t="str">
        <f t="shared" si="20"/>
        <v/>
      </c>
      <c r="E254" s="42" t="str">
        <f t="shared" si="21"/>
        <v/>
      </c>
      <c r="F254" s="42" t="str">
        <f t="shared" si="22"/>
        <v/>
      </c>
      <c r="G254" s="42" t="str">
        <f t="shared" si="23"/>
        <v/>
      </c>
      <c r="H254" s="114" t="str">
        <f>IF(AND(M254&gt;0,M254&lt;=STATS!$C$22),1,"")</f>
        <v/>
      </c>
      <c r="J254" s="25">
        <v>253</v>
      </c>
      <c r="K254">
        <v>44.058460269999998</v>
      </c>
      <c r="L254">
        <v>-89.814205729999998</v>
      </c>
      <c r="M254" s="10">
        <v>13</v>
      </c>
      <c r="N254" s="194" t="s">
        <v>565</v>
      </c>
      <c r="O254" s="194" t="s">
        <v>566</v>
      </c>
      <c r="R254" s="16"/>
      <c r="S254" s="1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EZ254" s="111"/>
      <c r="FA254" s="111"/>
      <c r="FB254" s="111"/>
      <c r="FC254" s="111"/>
      <c r="FD254" s="111"/>
    </row>
    <row r="255" spans="2:160" x14ac:dyDescent="0.2">
      <c r="B255" s="42">
        <f t="shared" si="18"/>
        <v>0</v>
      </c>
      <c r="C255" s="42" t="str">
        <f t="shared" si="19"/>
        <v/>
      </c>
      <c r="D255" s="42" t="str">
        <f t="shared" si="20"/>
        <v/>
      </c>
      <c r="E255" s="42">
        <f t="shared" si="21"/>
        <v>0</v>
      </c>
      <c r="F255" s="42">
        <f t="shared" si="22"/>
        <v>0</v>
      </c>
      <c r="G255" s="42" t="str">
        <f t="shared" si="23"/>
        <v/>
      </c>
      <c r="H255" s="114">
        <f>IF(AND(M255&gt;0,M255&lt;=STATS!$C$22),1,"")</f>
        <v>1</v>
      </c>
      <c r="J255" s="25">
        <v>254</v>
      </c>
      <c r="K255">
        <v>44.058064129999998</v>
      </c>
      <c r="L255">
        <v>-89.814206970000001</v>
      </c>
      <c r="M255" s="10">
        <v>7</v>
      </c>
      <c r="N255" s="194" t="s">
        <v>565</v>
      </c>
      <c r="O255" s="194" t="s">
        <v>566</v>
      </c>
      <c r="R255" s="16"/>
      <c r="S255" s="1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EZ255" s="111"/>
      <c r="FA255" s="111"/>
      <c r="FB255" s="111"/>
      <c r="FC255" s="111"/>
      <c r="FD255" s="111"/>
    </row>
    <row r="256" spans="2:160" x14ac:dyDescent="0.2">
      <c r="B256" s="42">
        <f t="shared" si="18"/>
        <v>0</v>
      </c>
      <c r="C256" s="42" t="str">
        <f t="shared" si="19"/>
        <v/>
      </c>
      <c r="D256" s="42" t="str">
        <f t="shared" si="20"/>
        <v/>
      </c>
      <c r="E256" s="42">
        <f t="shared" si="21"/>
        <v>0</v>
      </c>
      <c r="F256" s="42">
        <f t="shared" si="22"/>
        <v>0</v>
      </c>
      <c r="G256" s="42" t="str">
        <f t="shared" si="23"/>
        <v/>
      </c>
      <c r="H256" s="114">
        <f>IF(AND(M256&gt;0,M256&lt;=STATS!$C$22),1,"")</f>
        <v>1</v>
      </c>
      <c r="J256" s="25">
        <v>255</v>
      </c>
      <c r="K256">
        <v>44.057667979999998</v>
      </c>
      <c r="L256">
        <v>-89.814208210000004</v>
      </c>
      <c r="M256" s="10">
        <v>2</v>
      </c>
      <c r="N256" s="194" t="s">
        <v>565</v>
      </c>
      <c r="O256" s="194" t="s">
        <v>566</v>
      </c>
      <c r="R256" s="16"/>
      <c r="S256" s="1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EZ256" s="111"/>
      <c r="FA256" s="111"/>
      <c r="FB256" s="111"/>
      <c r="FC256" s="111"/>
      <c r="FD256" s="111"/>
    </row>
    <row r="257" spans="2:160" x14ac:dyDescent="0.2">
      <c r="B257" s="42">
        <f t="shared" si="18"/>
        <v>0</v>
      </c>
      <c r="C257" s="42" t="str">
        <f t="shared" si="19"/>
        <v/>
      </c>
      <c r="D257" s="42" t="str">
        <f t="shared" si="20"/>
        <v/>
      </c>
      <c r="E257" s="42">
        <f t="shared" si="21"/>
        <v>0</v>
      </c>
      <c r="F257" s="42">
        <f t="shared" si="22"/>
        <v>0</v>
      </c>
      <c r="G257" s="42" t="str">
        <f t="shared" si="23"/>
        <v/>
      </c>
      <c r="H257" s="114">
        <f>IF(AND(M257&gt;0,M257&lt;=STATS!$C$22),1,"")</f>
        <v>1</v>
      </c>
      <c r="J257" s="25">
        <v>256</v>
      </c>
      <c r="K257">
        <v>44.060043970000002</v>
      </c>
      <c r="L257">
        <v>-89.813651419999999</v>
      </c>
      <c r="M257" s="10">
        <v>3</v>
      </c>
      <c r="N257" s="194" t="s">
        <v>567</v>
      </c>
      <c r="O257" s="194" t="s">
        <v>566</v>
      </c>
      <c r="R257" s="16"/>
      <c r="S257" s="1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EZ257" s="111"/>
      <c r="FA257" s="111"/>
      <c r="FB257" s="111"/>
      <c r="FC257" s="111"/>
      <c r="FD257" s="111"/>
    </row>
    <row r="258" spans="2:160" x14ac:dyDescent="0.2">
      <c r="B258" s="42">
        <f t="shared" ref="B258:B321" si="24">COUNT(R258:EY258,FE258:FM258)</f>
        <v>0</v>
      </c>
      <c r="C258" s="42" t="str">
        <f t="shared" ref="C258:C321" si="25">IF(COUNT(R258:EY258,FE258:FM258)&gt;0,COUNT(R258:EY258,FE258:FM258),"")</f>
        <v/>
      </c>
      <c r="D258" s="42" t="str">
        <f t="shared" ref="D258:D321" si="26">IF(COUNT(T258:BJ258,BL258:BT258,BV258:CB258,CD258:EY258,FE258:FM258)&gt;0,COUNT(T258:BJ258,BL258:BT258,BV258:CB258,CD258:EY258,FE258:FM258),"")</f>
        <v/>
      </c>
      <c r="E258" s="42">
        <f t="shared" ref="E258:E321" si="27">IF(H258=1,COUNT(R258:EY258,FE258:FM258),"")</f>
        <v>0</v>
      </c>
      <c r="F258" s="42">
        <f t="shared" ref="F258:F321" si="28">IF(H258=1,COUNT(T258:BJ258,BL258:BT258,BV258:CB258,CD258:EY258,FE258:FM258),"")</f>
        <v>0</v>
      </c>
      <c r="G258" s="42" t="str">
        <f t="shared" ref="G258:G321" si="29">IF($B258&gt;=1,$M258,"")</f>
        <v/>
      </c>
      <c r="H258" s="114">
        <f>IF(AND(M258&gt;0,M258&lt;=STATS!$C$22),1,"")</f>
        <v>1</v>
      </c>
      <c r="J258" s="25">
        <v>257</v>
      </c>
      <c r="K258">
        <v>44.059647820000002</v>
      </c>
      <c r="L258">
        <v>-89.813652660000002</v>
      </c>
      <c r="M258" s="10">
        <v>8.5</v>
      </c>
      <c r="N258" s="194" t="s">
        <v>567</v>
      </c>
      <c r="O258" s="194" t="s">
        <v>566</v>
      </c>
      <c r="R258" s="16"/>
      <c r="S258" s="1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EZ258" s="111"/>
      <c r="FA258" s="111"/>
      <c r="FB258" s="111"/>
      <c r="FC258" s="111"/>
      <c r="FD258" s="111"/>
    </row>
    <row r="259" spans="2:160" x14ac:dyDescent="0.2">
      <c r="B259" s="42">
        <f t="shared" si="24"/>
        <v>0</v>
      </c>
      <c r="C259" s="42" t="str">
        <f t="shared" si="25"/>
        <v/>
      </c>
      <c r="D259" s="42" t="str">
        <f t="shared" si="26"/>
        <v/>
      </c>
      <c r="E259" s="42">
        <f t="shared" si="27"/>
        <v>0</v>
      </c>
      <c r="F259" s="42">
        <f t="shared" si="28"/>
        <v>0</v>
      </c>
      <c r="G259" s="42" t="str">
        <f t="shared" si="29"/>
        <v/>
      </c>
      <c r="H259" s="114">
        <f>IF(AND(M259&gt;0,M259&lt;=STATS!$C$22),1,"")</f>
        <v>1</v>
      </c>
      <c r="J259" s="25">
        <v>258</v>
      </c>
      <c r="K259">
        <v>44.059251680000003</v>
      </c>
      <c r="L259">
        <v>-89.813653909999999</v>
      </c>
      <c r="M259" s="10">
        <v>8</v>
      </c>
      <c r="N259" s="194" t="s">
        <v>567</v>
      </c>
      <c r="O259" s="194" t="s">
        <v>566</v>
      </c>
      <c r="R259" s="16"/>
      <c r="S259" s="1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EZ259" s="111"/>
      <c r="FA259" s="111"/>
      <c r="FB259" s="111"/>
      <c r="FC259" s="111"/>
      <c r="FD259" s="111"/>
    </row>
    <row r="260" spans="2:160" x14ac:dyDescent="0.2">
      <c r="B260" s="42">
        <f t="shared" si="24"/>
        <v>0</v>
      </c>
      <c r="C260" s="42" t="str">
        <f t="shared" si="25"/>
        <v/>
      </c>
      <c r="D260" s="42" t="str">
        <f t="shared" si="26"/>
        <v/>
      </c>
      <c r="E260" s="42">
        <f t="shared" si="27"/>
        <v>0</v>
      </c>
      <c r="F260" s="42">
        <f t="shared" si="28"/>
        <v>0</v>
      </c>
      <c r="G260" s="42" t="str">
        <f t="shared" si="29"/>
        <v/>
      </c>
      <c r="H260" s="114">
        <f>IF(AND(M260&gt;0,M260&lt;=STATS!$C$22),1,"")</f>
        <v>1</v>
      </c>
      <c r="J260" s="25">
        <v>259</v>
      </c>
      <c r="K260">
        <v>44.058855530000002</v>
      </c>
      <c r="L260">
        <v>-89.813655150000002</v>
      </c>
      <c r="M260" s="10">
        <v>8</v>
      </c>
      <c r="N260" s="194" t="s">
        <v>565</v>
      </c>
      <c r="O260" s="194" t="s">
        <v>566</v>
      </c>
      <c r="R260" s="16"/>
      <c r="S260" s="1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EZ260" s="111"/>
      <c r="FA260" s="111"/>
      <c r="FB260" s="111"/>
      <c r="FC260" s="111"/>
      <c r="FD260" s="111"/>
    </row>
    <row r="261" spans="2:160" x14ac:dyDescent="0.2">
      <c r="B261" s="42">
        <f t="shared" si="24"/>
        <v>0</v>
      </c>
      <c r="C261" s="42" t="str">
        <f t="shared" si="25"/>
        <v/>
      </c>
      <c r="D261" s="42" t="str">
        <f t="shared" si="26"/>
        <v/>
      </c>
      <c r="E261" s="42" t="str">
        <f t="shared" si="27"/>
        <v/>
      </c>
      <c r="F261" s="42" t="str">
        <f t="shared" si="28"/>
        <v/>
      </c>
      <c r="G261" s="42" t="str">
        <f t="shared" si="29"/>
        <v/>
      </c>
      <c r="H261" s="114" t="str">
        <f>IF(AND(M261&gt;0,M261&lt;=STATS!$C$22),1,"")</f>
        <v/>
      </c>
      <c r="J261" s="25">
        <v>260</v>
      </c>
      <c r="K261">
        <v>44.058459380000002</v>
      </c>
      <c r="L261">
        <v>-89.813656390000006</v>
      </c>
      <c r="M261" s="10">
        <v>11.5</v>
      </c>
      <c r="N261" s="194" t="s">
        <v>565</v>
      </c>
      <c r="O261" s="194" t="s">
        <v>566</v>
      </c>
      <c r="R261" s="16"/>
      <c r="S261" s="1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EZ261" s="111"/>
      <c r="FA261" s="111"/>
      <c r="FB261" s="111"/>
      <c r="FC261" s="111"/>
      <c r="FD261" s="111"/>
    </row>
    <row r="262" spans="2:160" x14ac:dyDescent="0.2">
      <c r="B262" s="42">
        <f t="shared" si="24"/>
        <v>0</v>
      </c>
      <c r="C262" s="42" t="str">
        <f t="shared" si="25"/>
        <v/>
      </c>
      <c r="D262" s="42" t="str">
        <f t="shared" si="26"/>
        <v/>
      </c>
      <c r="E262" s="42" t="str">
        <f t="shared" si="27"/>
        <v/>
      </c>
      <c r="F262" s="42" t="str">
        <f t="shared" si="28"/>
        <v/>
      </c>
      <c r="G262" s="42" t="str">
        <f t="shared" si="29"/>
        <v/>
      </c>
      <c r="H262" s="114" t="str">
        <f>IF(AND(M262&gt;0,M262&lt;=STATS!$C$22),1,"")</f>
        <v/>
      </c>
      <c r="J262" s="25">
        <v>261</v>
      </c>
      <c r="K262">
        <v>44.058063230000002</v>
      </c>
      <c r="L262">
        <v>-89.813657629999994</v>
      </c>
      <c r="M262" s="10">
        <v>12.5</v>
      </c>
      <c r="N262" s="194" t="s">
        <v>565</v>
      </c>
      <c r="O262" s="194" t="s">
        <v>566</v>
      </c>
      <c r="R262" s="16"/>
      <c r="S262" s="1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EZ262" s="111"/>
      <c r="FA262" s="111"/>
      <c r="FB262" s="111"/>
      <c r="FC262" s="111"/>
      <c r="FD262" s="111"/>
    </row>
    <row r="263" spans="2:160" x14ac:dyDescent="0.2">
      <c r="B263" s="42">
        <f t="shared" si="24"/>
        <v>0</v>
      </c>
      <c r="C263" s="42" t="str">
        <f t="shared" si="25"/>
        <v/>
      </c>
      <c r="D263" s="42" t="str">
        <f t="shared" si="26"/>
        <v/>
      </c>
      <c r="E263" s="42">
        <f t="shared" si="27"/>
        <v>0</v>
      </c>
      <c r="F263" s="42">
        <f t="shared" si="28"/>
        <v>0</v>
      </c>
      <c r="G263" s="42" t="str">
        <f t="shared" si="29"/>
        <v/>
      </c>
      <c r="H263" s="114">
        <f>IF(AND(M263&gt;0,M263&lt;=STATS!$C$22),1,"")</f>
        <v>1</v>
      </c>
      <c r="J263" s="25">
        <v>262</v>
      </c>
      <c r="K263">
        <v>44.057667080000002</v>
      </c>
      <c r="L263">
        <v>-89.813658880000006</v>
      </c>
      <c r="M263" s="10">
        <v>7.5</v>
      </c>
      <c r="N263" s="194" t="s">
        <v>565</v>
      </c>
      <c r="O263" s="194" t="s">
        <v>566</v>
      </c>
      <c r="R263" s="16"/>
      <c r="S263" s="1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EZ263" s="111"/>
      <c r="FA263" s="111"/>
      <c r="FB263" s="111"/>
      <c r="FC263" s="111"/>
      <c r="FD263" s="111"/>
    </row>
    <row r="264" spans="2:160" x14ac:dyDescent="0.2">
      <c r="B264" s="42">
        <f t="shared" si="24"/>
        <v>0</v>
      </c>
      <c r="C264" s="42" t="str">
        <f t="shared" si="25"/>
        <v/>
      </c>
      <c r="D264" s="42" t="str">
        <f t="shared" si="26"/>
        <v/>
      </c>
      <c r="E264" s="42">
        <f t="shared" si="27"/>
        <v>0</v>
      </c>
      <c r="F264" s="42">
        <f t="shared" si="28"/>
        <v>0</v>
      </c>
      <c r="G264" s="42" t="str">
        <f t="shared" si="29"/>
        <v/>
      </c>
      <c r="H264" s="114">
        <f>IF(AND(M264&gt;0,M264&lt;=STATS!$C$22),1,"")</f>
        <v>1</v>
      </c>
      <c r="J264" s="25">
        <v>263</v>
      </c>
      <c r="K264">
        <v>44.057270930000001</v>
      </c>
      <c r="L264">
        <v>-89.813660119999994</v>
      </c>
      <c r="M264" s="10">
        <v>1.5</v>
      </c>
      <c r="N264" s="194" t="s">
        <v>565</v>
      </c>
      <c r="O264" s="194" t="s">
        <v>566</v>
      </c>
      <c r="R264" s="16"/>
      <c r="S264" s="1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EZ264" s="111"/>
      <c r="FA264" s="111"/>
      <c r="FB264" s="111"/>
      <c r="FC264" s="111"/>
      <c r="FD264" s="111"/>
    </row>
    <row r="265" spans="2:160" x14ac:dyDescent="0.2">
      <c r="B265" s="42">
        <f t="shared" si="24"/>
        <v>0</v>
      </c>
      <c r="C265" s="42" t="str">
        <f t="shared" si="25"/>
        <v/>
      </c>
      <c r="D265" s="42" t="str">
        <f t="shared" si="26"/>
        <v/>
      </c>
      <c r="E265" s="42">
        <f t="shared" si="27"/>
        <v>0</v>
      </c>
      <c r="F265" s="42">
        <f t="shared" si="28"/>
        <v>0</v>
      </c>
      <c r="G265" s="42" t="str">
        <f t="shared" si="29"/>
        <v/>
      </c>
      <c r="H265" s="114">
        <f>IF(AND(M265&gt;0,M265&lt;=STATS!$C$22),1,"")</f>
        <v>1</v>
      </c>
      <c r="J265" s="25">
        <v>264</v>
      </c>
      <c r="K265">
        <v>44.05964693</v>
      </c>
      <c r="L265">
        <v>-89.813103310000002</v>
      </c>
      <c r="M265" s="10">
        <v>5.5</v>
      </c>
      <c r="N265" s="194" t="s">
        <v>567</v>
      </c>
      <c r="O265" s="194" t="s">
        <v>566</v>
      </c>
      <c r="R265" s="16"/>
      <c r="S265" s="1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EZ265" s="111"/>
      <c r="FA265" s="111"/>
      <c r="FB265" s="111"/>
      <c r="FC265" s="111"/>
      <c r="FD265" s="111"/>
    </row>
    <row r="266" spans="2:160" x14ac:dyDescent="0.2">
      <c r="B266" s="42">
        <f t="shared" si="24"/>
        <v>0</v>
      </c>
      <c r="C266" s="42" t="str">
        <f t="shared" si="25"/>
        <v/>
      </c>
      <c r="D266" s="42" t="str">
        <f t="shared" si="26"/>
        <v/>
      </c>
      <c r="E266" s="42">
        <f t="shared" si="27"/>
        <v>0</v>
      </c>
      <c r="F266" s="42">
        <f t="shared" si="28"/>
        <v>0</v>
      </c>
      <c r="G266" s="42" t="str">
        <f t="shared" si="29"/>
        <v/>
      </c>
      <c r="H266" s="114">
        <f>IF(AND(M266&gt;0,M266&lt;=STATS!$C$22),1,"")</f>
        <v>1</v>
      </c>
      <c r="J266" s="25">
        <v>265</v>
      </c>
      <c r="K266">
        <v>44.059250779999999</v>
      </c>
      <c r="L266">
        <v>-89.813104559999999</v>
      </c>
      <c r="M266" s="10">
        <v>6</v>
      </c>
      <c r="N266" s="194" t="s">
        <v>565</v>
      </c>
      <c r="O266" s="194" t="s">
        <v>566</v>
      </c>
      <c r="R266" s="16"/>
      <c r="S266" s="1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EZ266" s="111"/>
      <c r="FA266" s="111"/>
      <c r="FB266" s="111"/>
      <c r="FC266" s="111"/>
      <c r="FD266" s="111"/>
    </row>
    <row r="267" spans="2:160" x14ac:dyDescent="0.2">
      <c r="B267" s="42">
        <f t="shared" si="24"/>
        <v>0</v>
      </c>
      <c r="C267" s="42" t="str">
        <f t="shared" si="25"/>
        <v/>
      </c>
      <c r="D267" s="42" t="str">
        <f t="shared" si="26"/>
        <v/>
      </c>
      <c r="E267" s="42">
        <f t="shared" si="27"/>
        <v>0</v>
      </c>
      <c r="F267" s="42">
        <f t="shared" si="28"/>
        <v>0</v>
      </c>
      <c r="G267" s="42" t="str">
        <f t="shared" si="29"/>
        <v/>
      </c>
      <c r="H267" s="114">
        <f>IF(AND(M267&gt;0,M267&lt;=STATS!$C$22),1,"")</f>
        <v>1</v>
      </c>
      <c r="J267" s="25">
        <v>266</v>
      </c>
      <c r="K267">
        <v>44.058854629999999</v>
      </c>
      <c r="L267">
        <v>-89.813105800000002</v>
      </c>
      <c r="M267" s="10">
        <v>8.5</v>
      </c>
      <c r="N267" s="194" t="s">
        <v>567</v>
      </c>
      <c r="O267" s="194" t="s">
        <v>566</v>
      </c>
      <c r="R267" s="16"/>
      <c r="S267" s="1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EZ267" s="111"/>
      <c r="FA267" s="111"/>
      <c r="FB267" s="111"/>
      <c r="FC267" s="111"/>
      <c r="FD267" s="111"/>
    </row>
    <row r="268" spans="2:160" x14ac:dyDescent="0.2">
      <c r="B268" s="42">
        <f t="shared" si="24"/>
        <v>0</v>
      </c>
      <c r="C268" s="42" t="str">
        <f t="shared" si="25"/>
        <v/>
      </c>
      <c r="D268" s="42" t="str">
        <f t="shared" si="26"/>
        <v/>
      </c>
      <c r="E268" s="42">
        <f t="shared" si="27"/>
        <v>0</v>
      </c>
      <c r="F268" s="42">
        <f t="shared" si="28"/>
        <v>0</v>
      </c>
      <c r="G268" s="42" t="str">
        <f t="shared" si="29"/>
        <v/>
      </c>
      <c r="H268" s="114">
        <f>IF(AND(M268&gt;0,M268&lt;=STATS!$C$22),1,"")</f>
        <v>1</v>
      </c>
      <c r="J268" s="25">
        <v>267</v>
      </c>
      <c r="K268">
        <v>44.058458479999999</v>
      </c>
      <c r="L268">
        <v>-89.813107049999999</v>
      </c>
      <c r="M268" s="10">
        <v>10</v>
      </c>
      <c r="N268" s="194" t="s">
        <v>565</v>
      </c>
      <c r="O268" s="194" t="s">
        <v>566</v>
      </c>
      <c r="R268" s="16"/>
      <c r="S268" s="1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EZ268" s="111"/>
      <c r="FA268" s="111"/>
      <c r="FB268" s="111"/>
      <c r="FC268" s="111"/>
      <c r="FD268" s="111"/>
    </row>
    <row r="269" spans="2:160" x14ac:dyDescent="0.2">
      <c r="B269" s="42">
        <f t="shared" si="24"/>
        <v>0</v>
      </c>
      <c r="C269" s="42" t="str">
        <f t="shared" si="25"/>
        <v/>
      </c>
      <c r="D269" s="42" t="str">
        <f t="shared" si="26"/>
        <v/>
      </c>
      <c r="E269" s="42" t="str">
        <f t="shared" si="27"/>
        <v/>
      </c>
      <c r="F269" s="42" t="str">
        <f t="shared" si="28"/>
        <v/>
      </c>
      <c r="G269" s="42" t="str">
        <f t="shared" si="29"/>
        <v/>
      </c>
      <c r="H269" s="114" t="str">
        <f>IF(AND(M269&gt;0,M269&lt;=STATS!$C$22),1,"")</f>
        <v/>
      </c>
      <c r="J269" s="25">
        <v>268</v>
      </c>
      <c r="K269">
        <v>44.058062329999998</v>
      </c>
      <c r="L269">
        <v>-89.813108290000002</v>
      </c>
      <c r="M269" s="10">
        <v>12</v>
      </c>
      <c r="N269" s="194" t="s">
        <v>565</v>
      </c>
      <c r="O269" s="194" t="s">
        <v>566</v>
      </c>
      <c r="R269" s="16"/>
      <c r="S269" s="1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EZ269" s="111"/>
      <c r="FA269" s="111"/>
      <c r="FB269" s="111"/>
      <c r="FC269" s="111"/>
      <c r="FD269" s="111"/>
    </row>
    <row r="270" spans="2:160" x14ac:dyDescent="0.2">
      <c r="B270" s="42">
        <f t="shared" si="24"/>
        <v>0</v>
      </c>
      <c r="C270" s="42" t="str">
        <f t="shared" si="25"/>
        <v/>
      </c>
      <c r="D270" s="42" t="str">
        <f t="shared" si="26"/>
        <v/>
      </c>
      <c r="E270" s="42">
        <f t="shared" si="27"/>
        <v>0</v>
      </c>
      <c r="F270" s="42">
        <f t="shared" si="28"/>
        <v>0</v>
      </c>
      <c r="G270" s="42" t="str">
        <f t="shared" si="29"/>
        <v/>
      </c>
      <c r="H270" s="114">
        <f>IF(AND(M270&gt;0,M270&lt;=STATS!$C$22),1,"")</f>
        <v>1</v>
      </c>
      <c r="J270" s="25">
        <v>269</v>
      </c>
      <c r="K270">
        <v>44.057666189999999</v>
      </c>
      <c r="L270">
        <v>-89.813109539999999</v>
      </c>
      <c r="M270" s="10">
        <v>9</v>
      </c>
      <c r="N270" s="194" t="s">
        <v>567</v>
      </c>
      <c r="O270" s="194" t="s">
        <v>566</v>
      </c>
      <c r="R270" s="16"/>
      <c r="S270" s="1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EZ270" s="111"/>
      <c r="FA270" s="111"/>
      <c r="FB270" s="111"/>
      <c r="FC270" s="111"/>
      <c r="FD270" s="111"/>
    </row>
    <row r="271" spans="2:160" x14ac:dyDescent="0.2">
      <c r="B271" s="42">
        <f t="shared" si="24"/>
        <v>0</v>
      </c>
      <c r="C271" s="42" t="str">
        <f t="shared" si="25"/>
        <v/>
      </c>
      <c r="D271" s="42" t="str">
        <f t="shared" si="26"/>
        <v/>
      </c>
      <c r="E271" s="42">
        <f t="shared" si="27"/>
        <v>0</v>
      </c>
      <c r="F271" s="42">
        <f t="shared" si="28"/>
        <v>0</v>
      </c>
      <c r="G271" s="42" t="str">
        <f t="shared" si="29"/>
        <v/>
      </c>
      <c r="H271" s="114">
        <f>IF(AND(M271&gt;0,M271&lt;=STATS!$C$22),1,"")</f>
        <v>1</v>
      </c>
      <c r="J271" s="25">
        <v>270</v>
      </c>
      <c r="K271">
        <v>44.057270039999999</v>
      </c>
      <c r="L271">
        <v>-89.813110789999996</v>
      </c>
      <c r="M271" s="10">
        <v>5</v>
      </c>
      <c r="N271" s="194" t="s">
        <v>565</v>
      </c>
      <c r="O271" s="194" t="s">
        <v>566</v>
      </c>
      <c r="R271" s="16"/>
      <c r="S271" s="1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EZ271" s="111"/>
      <c r="FA271" s="111"/>
      <c r="FB271" s="111"/>
      <c r="FC271" s="111"/>
      <c r="FD271" s="111"/>
    </row>
    <row r="272" spans="2:160" x14ac:dyDescent="0.2">
      <c r="B272" s="42">
        <f t="shared" si="24"/>
        <v>0</v>
      </c>
      <c r="C272" s="42" t="str">
        <f t="shared" si="25"/>
        <v/>
      </c>
      <c r="D272" s="42" t="str">
        <f t="shared" si="26"/>
        <v/>
      </c>
      <c r="E272" s="42">
        <f t="shared" si="27"/>
        <v>0</v>
      </c>
      <c r="F272" s="42">
        <f t="shared" si="28"/>
        <v>0</v>
      </c>
      <c r="G272" s="42" t="str">
        <f t="shared" si="29"/>
        <v/>
      </c>
      <c r="H272" s="114">
        <f>IF(AND(M272&gt;0,M272&lt;=STATS!$C$22),1,"")</f>
        <v>1</v>
      </c>
      <c r="J272" s="25">
        <v>271</v>
      </c>
      <c r="K272">
        <v>44.058853730000003</v>
      </c>
      <c r="L272">
        <v>-89.812556459999996</v>
      </c>
      <c r="M272" s="10">
        <v>7.5</v>
      </c>
      <c r="N272" s="194" t="s">
        <v>565</v>
      </c>
      <c r="O272" s="194" t="s">
        <v>566</v>
      </c>
      <c r="R272" s="16"/>
      <c r="S272" s="1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EZ272" s="111"/>
      <c r="FA272" s="111"/>
      <c r="FB272" s="111"/>
      <c r="FC272" s="111"/>
      <c r="FD272" s="111"/>
    </row>
    <row r="273" spans="2:160" x14ac:dyDescent="0.2">
      <c r="B273" s="42">
        <f t="shared" si="24"/>
        <v>0</v>
      </c>
      <c r="C273" s="42" t="str">
        <f t="shared" si="25"/>
        <v/>
      </c>
      <c r="D273" s="42" t="str">
        <f t="shared" si="26"/>
        <v/>
      </c>
      <c r="E273" s="42">
        <f t="shared" si="27"/>
        <v>0</v>
      </c>
      <c r="F273" s="42">
        <f t="shared" si="28"/>
        <v>0</v>
      </c>
      <c r="G273" s="42" t="str">
        <f t="shared" si="29"/>
        <v/>
      </c>
      <c r="H273" s="114">
        <f>IF(AND(M273&gt;0,M273&lt;=STATS!$C$22),1,"")</f>
        <v>1</v>
      </c>
      <c r="J273" s="25">
        <v>272</v>
      </c>
      <c r="K273">
        <v>44.058457580000002</v>
      </c>
      <c r="L273">
        <v>-89.812557709999993</v>
      </c>
      <c r="M273" s="10">
        <v>9.5</v>
      </c>
      <c r="N273" s="194" t="s">
        <v>565</v>
      </c>
      <c r="O273" s="194" t="s">
        <v>566</v>
      </c>
      <c r="R273" s="16"/>
      <c r="S273" s="1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EZ273" s="111"/>
      <c r="FA273" s="111"/>
      <c r="FB273" s="111"/>
      <c r="FC273" s="111"/>
      <c r="FD273" s="111"/>
    </row>
    <row r="274" spans="2:160" x14ac:dyDescent="0.2">
      <c r="B274" s="42">
        <f t="shared" si="24"/>
        <v>0</v>
      </c>
      <c r="C274" s="42" t="str">
        <f t="shared" si="25"/>
        <v/>
      </c>
      <c r="D274" s="42" t="str">
        <f t="shared" si="26"/>
        <v/>
      </c>
      <c r="E274" s="42" t="str">
        <f t="shared" si="27"/>
        <v/>
      </c>
      <c r="F274" s="42" t="str">
        <f t="shared" si="28"/>
        <v/>
      </c>
      <c r="G274" s="42" t="str">
        <f t="shared" si="29"/>
        <v/>
      </c>
      <c r="H274" s="114" t="str">
        <f>IF(AND(M274&gt;0,M274&lt;=STATS!$C$22),1,"")</f>
        <v/>
      </c>
      <c r="J274" s="25">
        <v>273</v>
      </c>
      <c r="K274">
        <v>44.058061430000002</v>
      </c>
      <c r="L274">
        <v>-89.812558960000004</v>
      </c>
      <c r="M274" s="10">
        <v>11</v>
      </c>
      <c r="N274" s="194" t="s">
        <v>567</v>
      </c>
      <c r="O274" s="194" t="s">
        <v>566</v>
      </c>
      <c r="R274" s="16"/>
      <c r="S274" s="1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EZ274" s="111"/>
      <c r="FA274" s="111"/>
      <c r="FB274" s="111"/>
      <c r="FC274" s="111"/>
      <c r="FD274" s="111"/>
    </row>
    <row r="275" spans="2:160" x14ac:dyDescent="0.2">
      <c r="B275" s="42">
        <f t="shared" si="24"/>
        <v>1</v>
      </c>
      <c r="C275" s="42">
        <f t="shared" si="25"/>
        <v>1</v>
      </c>
      <c r="D275" s="42" t="str">
        <f t="shared" si="26"/>
        <v/>
      </c>
      <c r="E275" s="42">
        <f t="shared" si="27"/>
        <v>1</v>
      </c>
      <c r="F275" s="42">
        <f t="shared" si="28"/>
        <v>0</v>
      </c>
      <c r="G275" s="42">
        <f t="shared" si="29"/>
        <v>8</v>
      </c>
      <c r="H275" s="114">
        <f>IF(AND(M275&gt;0,M275&lt;=STATS!$C$22),1,"")</f>
        <v>1</v>
      </c>
      <c r="J275" s="25">
        <v>274</v>
      </c>
      <c r="K275">
        <v>44.057665290000003</v>
      </c>
      <c r="L275">
        <v>-89.812560210000001</v>
      </c>
      <c r="M275" s="10">
        <v>8</v>
      </c>
      <c r="N275" s="194" t="s">
        <v>567</v>
      </c>
      <c r="O275" s="194" t="s">
        <v>566</v>
      </c>
      <c r="Q275" s="10">
        <v>1</v>
      </c>
      <c r="R275" s="16"/>
      <c r="S275" s="16">
        <v>1</v>
      </c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EZ275" s="111"/>
      <c r="FA275" s="111"/>
      <c r="FB275" s="111"/>
      <c r="FC275" s="111"/>
      <c r="FD275" s="111"/>
    </row>
    <row r="276" spans="2:160" x14ac:dyDescent="0.2">
      <c r="B276" s="42">
        <f t="shared" si="24"/>
        <v>0</v>
      </c>
      <c r="C276" s="42" t="str">
        <f t="shared" si="25"/>
        <v/>
      </c>
      <c r="D276" s="42" t="str">
        <f t="shared" si="26"/>
        <v/>
      </c>
      <c r="E276" s="42">
        <f t="shared" si="27"/>
        <v>0</v>
      </c>
      <c r="F276" s="42">
        <f t="shared" si="28"/>
        <v>0</v>
      </c>
      <c r="G276" s="42" t="str">
        <f t="shared" si="29"/>
        <v/>
      </c>
      <c r="H276" s="114">
        <f>IF(AND(M276&gt;0,M276&lt;=STATS!$C$22),1,"")</f>
        <v>1</v>
      </c>
      <c r="J276" s="25">
        <v>275</v>
      </c>
      <c r="K276">
        <v>44.057269140000002</v>
      </c>
      <c r="L276">
        <v>-89.812561450000004</v>
      </c>
      <c r="M276" s="10">
        <v>5</v>
      </c>
      <c r="N276" s="194" t="s">
        <v>565</v>
      </c>
      <c r="O276" s="194" t="s">
        <v>566</v>
      </c>
      <c r="R276" s="16"/>
      <c r="S276" s="1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EZ276" s="111"/>
      <c r="FA276" s="111"/>
      <c r="FB276" s="111"/>
      <c r="FC276" s="111"/>
      <c r="FD276" s="111"/>
    </row>
    <row r="277" spans="2:160" x14ac:dyDescent="0.2">
      <c r="B277" s="42">
        <f t="shared" si="24"/>
        <v>0</v>
      </c>
      <c r="C277" s="42" t="str">
        <f t="shared" si="25"/>
        <v/>
      </c>
      <c r="D277" s="42" t="str">
        <f t="shared" si="26"/>
        <v/>
      </c>
      <c r="E277" s="42">
        <f t="shared" si="27"/>
        <v>0</v>
      </c>
      <c r="F277" s="42">
        <f t="shared" si="28"/>
        <v>0</v>
      </c>
      <c r="G277" s="42" t="str">
        <f t="shared" si="29"/>
        <v/>
      </c>
      <c r="H277" s="114">
        <f>IF(AND(M277&gt;0,M277&lt;=STATS!$C$22),1,"")</f>
        <v>1</v>
      </c>
      <c r="J277" s="25">
        <v>276</v>
      </c>
      <c r="K277">
        <v>44.058852829999999</v>
      </c>
      <c r="L277">
        <v>-89.812007109999996</v>
      </c>
      <c r="M277" s="10">
        <v>3</v>
      </c>
      <c r="N277" s="194" t="s">
        <v>565</v>
      </c>
      <c r="O277" s="194" t="s">
        <v>566</v>
      </c>
      <c r="R277" s="16"/>
      <c r="S277" s="1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EZ277" s="111"/>
      <c r="FA277" s="111"/>
      <c r="FB277" s="111"/>
      <c r="FC277" s="111"/>
      <c r="FD277" s="111"/>
    </row>
    <row r="278" spans="2:160" x14ac:dyDescent="0.2">
      <c r="B278" s="42">
        <f t="shared" si="24"/>
        <v>0</v>
      </c>
      <c r="C278" s="42" t="str">
        <f t="shared" si="25"/>
        <v/>
      </c>
      <c r="D278" s="42" t="str">
        <f t="shared" si="26"/>
        <v/>
      </c>
      <c r="E278" s="42">
        <f t="shared" si="27"/>
        <v>0</v>
      </c>
      <c r="F278" s="42">
        <f t="shared" si="28"/>
        <v>0</v>
      </c>
      <c r="G278" s="42" t="str">
        <f t="shared" si="29"/>
        <v/>
      </c>
      <c r="H278" s="114">
        <f>IF(AND(M278&gt;0,M278&lt;=STATS!$C$22),1,"")</f>
        <v>1</v>
      </c>
      <c r="J278" s="25">
        <v>277</v>
      </c>
      <c r="K278">
        <v>44.058456679999999</v>
      </c>
      <c r="L278">
        <v>-89.812008359999993</v>
      </c>
      <c r="M278" s="10">
        <v>6.5</v>
      </c>
      <c r="N278" s="194" t="s">
        <v>565</v>
      </c>
      <c r="O278" s="194" t="s">
        <v>566</v>
      </c>
      <c r="R278" s="16"/>
      <c r="S278" s="1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EZ278" s="111"/>
      <c r="FA278" s="111"/>
      <c r="FB278" s="111"/>
      <c r="FC278" s="111"/>
      <c r="FD278" s="111"/>
    </row>
    <row r="279" spans="2:160" x14ac:dyDescent="0.2">
      <c r="B279" s="42">
        <f t="shared" si="24"/>
        <v>0</v>
      </c>
      <c r="C279" s="42" t="str">
        <f t="shared" si="25"/>
        <v/>
      </c>
      <c r="D279" s="42" t="str">
        <f t="shared" si="26"/>
        <v/>
      </c>
      <c r="E279" s="42" t="str">
        <f t="shared" si="27"/>
        <v/>
      </c>
      <c r="F279" s="42" t="str">
        <f t="shared" si="28"/>
        <v/>
      </c>
      <c r="G279" s="42" t="str">
        <f t="shared" si="29"/>
        <v/>
      </c>
      <c r="H279" s="114" t="str">
        <f>IF(AND(M279&gt;0,M279&lt;=STATS!$C$22),1,"")</f>
        <v/>
      </c>
      <c r="J279" s="25">
        <v>278</v>
      </c>
      <c r="K279">
        <v>44.058060529999999</v>
      </c>
      <c r="L279">
        <v>-89.812009619999998</v>
      </c>
      <c r="M279" s="10">
        <v>11.5</v>
      </c>
      <c r="N279" s="194" t="s">
        <v>567</v>
      </c>
      <c r="O279" s="194" t="s">
        <v>566</v>
      </c>
      <c r="R279" s="16"/>
      <c r="S279" s="1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EZ279" s="111"/>
      <c r="FA279" s="111"/>
      <c r="FB279" s="111"/>
      <c r="FC279" s="111"/>
      <c r="FD279" s="111"/>
    </row>
    <row r="280" spans="2:160" x14ac:dyDescent="0.2">
      <c r="B280" s="42">
        <f t="shared" si="24"/>
        <v>0</v>
      </c>
      <c r="C280" s="42" t="str">
        <f t="shared" si="25"/>
        <v/>
      </c>
      <c r="D280" s="42" t="str">
        <f t="shared" si="26"/>
        <v/>
      </c>
      <c r="E280" s="42">
        <f t="shared" si="27"/>
        <v>0</v>
      </c>
      <c r="F280" s="42">
        <f t="shared" si="28"/>
        <v>0</v>
      </c>
      <c r="G280" s="42" t="str">
        <f t="shared" si="29"/>
        <v/>
      </c>
      <c r="H280" s="114">
        <f>IF(AND(M280&gt;0,M280&lt;=STATS!$C$22),1,"")</f>
        <v>1</v>
      </c>
      <c r="J280" s="25">
        <v>279</v>
      </c>
      <c r="K280">
        <v>44.057664379999999</v>
      </c>
      <c r="L280">
        <v>-89.812010869999995</v>
      </c>
      <c r="M280" s="10">
        <v>8</v>
      </c>
      <c r="N280" s="194" t="s">
        <v>567</v>
      </c>
      <c r="O280" s="194" t="s">
        <v>566</v>
      </c>
      <c r="R280" s="16"/>
      <c r="S280" s="1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EZ280" s="111"/>
      <c r="FA280" s="111"/>
      <c r="FB280" s="111"/>
      <c r="FC280" s="111"/>
      <c r="FD280" s="111"/>
    </row>
    <row r="281" spans="2:160" x14ac:dyDescent="0.2">
      <c r="B281" s="42">
        <f t="shared" si="24"/>
        <v>0</v>
      </c>
      <c r="C281" s="42" t="str">
        <f t="shared" si="25"/>
        <v/>
      </c>
      <c r="D281" s="42" t="str">
        <f t="shared" si="26"/>
        <v/>
      </c>
      <c r="E281" s="42">
        <f t="shared" si="27"/>
        <v>0</v>
      </c>
      <c r="F281" s="42">
        <f t="shared" si="28"/>
        <v>0</v>
      </c>
      <c r="G281" s="42" t="str">
        <f t="shared" si="29"/>
        <v/>
      </c>
      <c r="H281" s="114">
        <f>IF(AND(M281&gt;0,M281&lt;=STATS!$C$22),1,"")</f>
        <v>1</v>
      </c>
      <c r="J281" s="25">
        <v>280</v>
      </c>
      <c r="K281">
        <v>44.057268239999999</v>
      </c>
      <c r="L281">
        <v>-89.812012120000006</v>
      </c>
      <c r="M281" s="10">
        <v>6</v>
      </c>
      <c r="N281" s="194" t="s">
        <v>567</v>
      </c>
      <c r="O281" s="194" t="s">
        <v>566</v>
      </c>
      <c r="R281" s="16"/>
      <c r="S281" s="1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EZ281" s="111"/>
      <c r="FA281" s="111"/>
      <c r="FB281" s="111"/>
      <c r="FC281" s="111"/>
      <c r="FD281" s="111"/>
    </row>
    <row r="282" spans="2:160" x14ac:dyDescent="0.2">
      <c r="B282" s="42">
        <f t="shared" si="24"/>
        <v>0</v>
      </c>
      <c r="C282" s="42" t="str">
        <f t="shared" si="25"/>
        <v/>
      </c>
      <c r="D282" s="42" t="str">
        <f t="shared" si="26"/>
        <v/>
      </c>
      <c r="E282" s="42" t="str">
        <f t="shared" si="27"/>
        <v/>
      </c>
      <c r="F282" s="42" t="str">
        <f t="shared" si="28"/>
        <v/>
      </c>
      <c r="G282" s="42" t="str">
        <f t="shared" si="29"/>
        <v/>
      </c>
      <c r="H282" s="114" t="str">
        <f>IF(AND(M282&gt;0,M282&lt;=STATS!$C$22),1,"")</f>
        <v/>
      </c>
      <c r="J282" s="25">
        <v>281</v>
      </c>
      <c r="K282">
        <v>44.059248070000002</v>
      </c>
      <c r="L282">
        <v>-89.811456509999999</v>
      </c>
      <c r="M282" s="10">
        <v>10.5</v>
      </c>
      <c r="N282" s="194" t="s">
        <v>567</v>
      </c>
      <c r="O282" s="194" t="s">
        <v>566</v>
      </c>
      <c r="R282" s="16"/>
      <c r="S282" s="1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EZ282" s="111"/>
      <c r="FA282" s="111"/>
      <c r="FB282" s="111"/>
      <c r="FC282" s="111"/>
      <c r="FD282" s="111"/>
    </row>
    <row r="283" spans="2:160" x14ac:dyDescent="0.2">
      <c r="B283" s="42">
        <f t="shared" si="24"/>
        <v>0</v>
      </c>
      <c r="C283" s="42" t="str">
        <f t="shared" si="25"/>
        <v/>
      </c>
      <c r="D283" s="42" t="str">
        <f t="shared" si="26"/>
        <v/>
      </c>
      <c r="E283" s="42">
        <f t="shared" si="27"/>
        <v>0</v>
      </c>
      <c r="F283" s="42">
        <f t="shared" si="28"/>
        <v>0</v>
      </c>
      <c r="G283" s="42" t="str">
        <f t="shared" si="29"/>
        <v/>
      </c>
      <c r="H283" s="114">
        <f>IF(AND(M283&gt;0,M283&lt;=STATS!$C$22),1,"")</f>
        <v>1</v>
      </c>
      <c r="J283" s="25">
        <v>282</v>
      </c>
      <c r="K283">
        <v>44.058851920000002</v>
      </c>
      <c r="L283">
        <v>-89.811457759999996</v>
      </c>
      <c r="M283" s="10">
        <v>7.5</v>
      </c>
      <c r="N283" s="10" t="s">
        <v>565</v>
      </c>
      <c r="O283" s="194" t="s">
        <v>566</v>
      </c>
      <c r="R283" s="16"/>
      <c r="S283" s="1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EZ283" s="111"/>
      <c r="FA283" s="111"/>
      <c r="FB283" s="111"/>
      <c r="FC283" s="111"/>
      <c r="FD283" s="111"/>
    </row>
    <row r="284" spans="2:160" x14ac:dyDescent="0.2">
      <c r="B284" s="42">
        <f t="shared" si="24"/>
        <v>1</v>
      </c>
      <c r="C284" s="42">
        <f t="shared" si="25"/>
        <v>1</v>
      </c>
      <c r="D284" s="42" t="str">
        <f t="shared" si="26"/>
        <v/>
      </c>
      <c r="E284" s="42">
        <f t="shared" si="27"/>
        <v>1</v>
      </c>
      <c r="F284" s="42">
        <f t="shared" si="28"/>
        <v>0</v>
      </c>
      <c r="G284" s="42">
        <f t="shared" si="29"/>
        <v>6.5</v>
      </c>
      <c r="H284" s="114">
        <f>IF(AND(M284&gt;0,M284&lt;=STATS!$C$22),1,"")</f>
        <v>1</v>
      </c>
      <c r="J284" s="25">
        <v>283</v>
      </c>
      <c r="K284">
        <v>44.058455770000002</v>
      </c>
      <c r="L284">
        <v>-89.811459020000001</v>
      </c>
      <c r="M284" s="10">
        <v>6.5</v>
      </c>
      <c r="N284" s="194" t="s">
        <v>565</v>
      </c>
      <c r="O284" s="194" t="s">
        <v>566</v>
      </c>
      <c r="Q284" s="10">
        <v>1</v>
      </c>
      <c r="R284" s="16"/>
      <c r="S284" s="16">
        <v>1</v>
      </c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EZ284" s="111"/>
      <c r="FA284" s="111"/>
      <c r="FB284" s="111"/>
      <c r="FC284" s="111"/>
      <c r="FD284" s="111"/>
    </row>
    <row r="285" spans="2:160" x14ac:dyDescent="0.2">
      <c r="B285" s="42">
        <f t="shared" si="24"/>
        <v>0</v>
      </c>
      <c r="C285" s="42" t="str">
        <f t="shared" si="25"/>
        <v/>
      </c>
      <c r="D285" s="42" t="str">
        <f t="shared" si="26"/>
        <v/>
      </c>
      <c r="E285" s="42">
        <f t="shared" si="27"/>
        <v>0</v>
      </c>
      <c r="F285" s="42">
        <f t="shared" si="28"/>
        <v>0</v>
      </c>
      <c r="G285" s="42" t="str">
        <f t="shared" si="29"/>
        <v/>
      </c>
      <c r="H285" s="114">
        <f>IF(AND(M285&gt;0,M285&lt;=STATS!$C$22),1,"")</f>
        <v>1</v>
      </c>
      <c r="J285" s="25">
        <v>284</v>
      </c>
      <c r="K285">
        <v>44.058059630000002</v>
      </c>
      <c r="L285">
        <v>-89.811460280000006</v>
      </c>
      <c r="M285" s="10">
        <v>7.5</v>
      </c>
      <c r="N285" s="194" t="s">
        <v>565</v>
      </c>
      <c r="O285" s="194" t="s">
        <v>566</v>
      </c>
      <c r="R285" s="16"/>
      <c r="S285" s="1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EZ285" s="111"/>
      <c r="FA285" s="111"/>
      <c r="FB285" s="111"/>
      <c r="FC285" s="111"/>
      <c r="FD285" s="111"/>
    </row>
    <row r="286" spans="2:160" x14ac:dyDescent="0.2">
      <c r="B286" s="42">
        <f t="shared" si="24"/>
        <v>0</v>
      </c>
      <c r="C286" s="42" t="str">
        <f t="shared" si="25"/>
        <v/>
      </c>
      <c r="D286" s="42" t="str">
        <f t="shared" si="26"/>
        <v/>
      </c>
      <c r="E286" s="42">
        <f t="shared" si="27"/>
        <v>0</v>
      </c>
      <c r="F286" s="42">
        <f t="shared" si="28"/>
        <v>0</v>
      </c>
      <c r="G286" s="42" t="str">
        <f t="shared" si="29"/>
        <v/>
      </c>
      <c r="H286" s="114">
        <f>IF(AND(M286&gt;0,M286&lt;=STATS!$C$22),1,"")</f>
        <v>1</v>
      </c>
      <c r="J286" s="25">
        <v>285</v>
      </c>
      <c r="K286">
        <v>44.057663480000002</v>
      </c>
      <c r="L286">
        <v>-89.811461539999996</v>
      </c>
      <c r="M286" s="10">
        <v>7.5</v>
      </c>
      <c r="N286" s="194" t="s">
        <v>565</v>
      </c>
      <c r="O286" s="194" t="s">
        <v>566</v>
      </c>
      <c r="R286" s="16"/>
      <c r="S286" s="1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EZ286" s="111"/>
      <c r="FA286" s="111"/>
      <c r="FB286" s="111"/>
      <c r="FC286" s="111"/>
      <c r="FD286" s="111"/>
    </row>
    <row r="287" spans="2:160" x14ac:dyDescent="0.2">
      <c r="B287" s="42">
        <f t="shared" si="24"/>
        <v>0</v>
      </c>
      <c r="C287" s="42" t="str">
        <f t="shared" si="25"/>
        <v/>
      </c>
      <c r="D287" s="42" t="str">
        <f t="shared" si="26"/>
        <v/>
      </c>
      <c r="E287" s="42">
        <f t="shared" si="27"/>
        <v>0</v>
      </c>
      <c r="F287" s="42">
        <f t="shared" si="28"/>
        <v>0</v>
      </c>
      <c r="G287" s="42" t="str">
        <f t="shared" si="29"/>
        <v/>
      </c>
      <c r="H287" s="114">
        <f>IF(AND(M287&gt;0,M287&lt;=STATS!$C$22),1,"")</f>
        <v>1</v>
      </c>
      <c r="J287" s="25">
        <v>286</v>
      </c>
      <c r="K287">
        <v>44.057267330000002</v>
      </c>
      <c r="L287">
        <v>-89.811462789999993</v>
      </c>
      <c r="M287" s="10">
        <v>5.5</v>
      </c>
      <c r="N287" s="194" t="s">
        <v>565</v>
      </c>
      <c r="O287" s="194" t="s">
        <v>566</v>
      </c>
      <c r="R287" s="16"/>
      <c r="S287" s="1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EZ287" s="111"/>
      <c r="FA287" s="111"/>
      <c r="FB287" s="111"/>
      <c r="FC287" s="111"/>
      <c r="FD287" s="111"/>
    </row>
    <row r="288" spans="2:160" x14ac:dyDescent="0.2">
      <c r="B288" s="42">
        <f t="shared" si="24"/>
        <v>0</v>
      </c>
      <c r="C288" s="42" t="str">
        <f t="shared" si="25"/>
        <v/>
      </c>
      <c r="D288" s="42" t="str">
        <f t="shared" si="26"/>
        <v/>
      </c>
      <c r="E288" s="42">
        <f t="shared" si="27"/>
        <v>0</v>
      </c>
      <c r="F288" s="42">
        <f t="shared" si="28"/>
        <v>0</v>
      </c>
      <c r="G288" s="42" t="str">
        <f t="shared" si="29"/>
        <v/>
      </c>
      <c r="H288" s="114">
        <f>IF(AND(M288&gt;0,M288&lt;=STATS!$C$22),1,"")</f>
        <v>1</v>
      </c>
      <c r="J288" s="25">
        <v>287</v>
      </c>
      <c r="K288">
        <v>44.056871180000002</v>
      </c>
      <c r="L288">
        <v>-89.811464049999998</v>
      </c>
      <c r="M288" s="10">
        <v>1.5</v>
      </c>
      <c r="N288" s="194" t="s">
        <v>565</v>
      </c>
      <c r="O288" s="194" t="s">
        <v>566</v>
      </c>
      <c r="R288" s="16"/>
      <c r="S288" s="1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EZ288" s="111"/>
      <c r="FA288" s="111"/>
      <c r="FB288" s="111"/>
      <c r="FC288" s="111"/>
      <c r="FD288" s="111"/>
    </row>
    <row r="289" spans="2:160" x14ac:dyDescent="0.2">
      <c r="B289" s="42">
        <f t="shared" si="24"/>
        <v>0</v>
      </c>
      <c r="C289" s="42" t="str">
        <f t="shared" si="25"/>
        <v/>
      </c>
      <c r="D289" s="42" t="str">
        <f t="shared" si="26"/>
        <v/>
      </c>
      <c r="E289" s="42">
        <f t="shared" si="27"/>
        <v>0</v>
      </c>
      <c r="F289" s="42">
        <f t="shared" si="28"/>
        <v>0</v>
      </c>
      <c r="G289" s="42" t="str">
        <f t="shared" si="29"/>
        <v/>
      </c>
      <c r="H289" s="114">
        <f>IF(AND(M289&gt;0,M289&lt;=STATS!$C$22),1,"")</f>
        <v>1</v>
      </c>
      <c r="J289" s="25">
        <v>288</v>
      </c>
      <c r="K289">
        <v>44.059643309999998</v>
      </c>
      <c r="L289">
        <v>-89.810905899999995</v>
      </c>
      <c r="M289" s="10">
        <v>1.5</v>
      </c>
      <c r="N289" s="194" t="s">
        <v>565</v>
      </c>
      <c r="O289" s="194" t="s">
        <v>566</v>
      </c>
      <c r="R289" s="16"/>
      <c r="S289" s="1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EZ289" s="111"/>
      <c r="FA289" s="111"/>
      <c r="FB289" s="111"/>
      <c r="FC289" s="111"/>
      <c r="FD289" s="111"/>
    </row>
    <row r="290" spans="2:160" x14ac:dyDescent="0.2">
      <c r="B290" s="42">
        <f t="shared" si="24"/>
        <v>0</v>
      </c>
      <c r="C290" s="42" t="str">
        <f t="shared" si="25"/>
        <v/>
      </c>
      <c r="D290" s="42" t="str">
        <f t="shared" si="26"/>
        <v/>
      </c>
      <c r="E290" s="42">
        <f t="shared" si="27"/>
        <v>0</v>
      </c>
      <c r="F290" s="42">
        <f t="shared" si="28"/>
        <v>0</v>
      </c>
      <c r="G290" s="42" t="str">
        <f t="shared" si="29"/>
        <v/>
      </c>
      <c r="H290" s="114">
        <f>IF(AND(M290&gt;0,M290&lt;=STATS!$C$22),1,"")</f>
        <v>1</v>
      </c>
      <c r="J290" s="25">
        <v>289</v>
      </c>
      <c r="K290">
        <v>44.059247159999998</v>
      </c>
      <c r="L290">
        <v>-89.810907159999999</v>
      </c>
      <c r="M290" s="10">
        <v>8</v>
      </c>
      <c r="N290" s="194" t="s">
        <v>567</v>
      </c>
      <c r="O290" s="194" t="s">
        <v>566</v>
      </c>
      <c r="R290" s="16"/>
      <c r="S290" s="1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EZ290" s="111"/>
      <c r="FA290" s="111"/>
      <c r="FB290" s="111"/>
      <c r="FC290" s="111"/>
      <c r="FD290" s="111"/>
    </row>
    <row r="291" spans="2:160" x14ac:dyDescent="0.2">
      <c r="B291" s="42">
        <f t="shared" si="24"/>
        <v>0</v>
      </c>
      <c r="C291" s="42" t="str">
        <f t="shared" si="25"/>
        <v/>
      </c>
      <c r="D291" s="42" t="str">
        <f t="shared" si="26"/>
        <v/>
      </c>
      <c r="E291" s="42">
        <f t="shared" si="27"/>
        <v>0</v>
      </c>
      <c r="F291" s="42">
        <f t="shared" si="28"/>
        <v>0</v>
      </c>
      <c r="G291" s="42" t="str">
        <f t="shared" si="29"/>
        <v/>
      </c>
      <c r="H291" s="114">
        <f>IF(AND(M291&gt;0,M291&lt;=STATS!$C$22),1,"")</f>
        <v>1</v>
      </c>
      <c r="J291" s="25">
        <v>290</v>
      </c>
      <c r="K291">
        <v>44.058851019999999</v>
      </c>
      <c r="L291">
        <v>-89.810908420000004</v>
      </c>
      <c r="M291" s="10">
        <v>7.5</v>
      </c>
      <c r="N291" s="194" t="s">
        <v>567</v>
      </c>
      <c r="O291" s="194" t="s">
        <v>566</v>
      </c>
      <c r="R291" s="16"/>
      <c r="S291" s="1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EZ291" s="111"/>
      <c r="FA291" s="111"/>
      <c r="FB291" s="111"/>
      <c r="FC291" s="111"/>
      <c r="FD291" s="111"/>
    </row>
    <row r="292" spans="2:160" x14ac:dyDescent="0.2">
      <c r="B292" s="42">
        <f t="shared" si="24"/>
        <v>0</v>
      </c>
      <c r="C292" s="42" t="str">
        <f t="shared" si="25"/>
        <v/>
      </c>
      <c r="D292" s="42" t="str">
        <f t="shared" si="26"/>
        <v/>
      </c>
      <c r="E292" s="42">
        <f t="shared" si="27"/>
        <v>0</v>
      </c>
      <c r="F292" s="42">
        <f t="shared" si="28"/>
        <v>0</v>
      </c>
      <c r="G292" s="42" t="str">
        <f t="shared" si="29"/>
        <v/>
      </c>
      <c r="H292" s="114">
        <f>IF(AND(M292&gt;0,M292&lt;=STATS!$C$22),1,"")</f>
        <v>1</v>
      </c>
      <c r="J292" s="25">
        <v>291</v>
      </c>
      <c r="K292">
        <v>44.058454869999998</v>
      </c>
      <c r="L292">
        <v>-89.810909679999995</v>
      </c>
      <c r="M292" s="10">
        <v>7.5</v>
      </c>
      <c r="N292" s="194" t="s">
        <v>565</v>
      </c>
      <c r="O292" s="194" t="s">
        <v>566</v>
      </c>
      <c r="R292" s="16"/>
      <c r="S292" s="1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EZ292" s="111"/>
      <c r="FA292" s="111"/>
      <c r="FB292" s="111"/>
      <c r="FC292" s="111"/>
      <c r="FD292" s="111"/>
    </row>
    <row r="293" spans="2:160" x14ac:dyDescent="0.2">
      <c r="B293" s="42">
        <f t="shared" si="24"/>
        <v>0</v>
      </c>
      <c r="C293" s="42" t="str">
        <f t="shared" si="25"/>
        <v/>
      </c>
      <c r="D293" s="42" t="str">
        <f t="shared" si="26"/>
        <v/>
      </c>
      <c r="E293" s="42">
        <f t="shared" si="27"/>
        <v>0</v>
      </c>
      <c r="F293" s="42">
        <f t="shared" si="28"/>
        <v>0</v>
      </c>
      <c r="G293" s="42" t="str">
        <f t="shared" si="29"/>
        <v/>
      </c>
      <c r="H293" s="114">
        <f>IF(AND(M293&gt;0,M293&lt;=STATS!$C$22),1,"")</f>
        <v>1</v>
      </c>
      <c r="J293" s="25">
        <v>292</v>
      </c>
      <c r="K293">
        <v>44.058058719999998</v>
      </c>
      <c r="L293">
        <v>-89.810910939999999</v>
      </c>
      <c r="M293" s="10">
        <v>8</v>
      </c>
      <c r="N293" s="194" t="s">
        <v>567</v>
      </c>
      <c r="O293" s="194" t="s">
        <v>566</v>
      </c>
      <c r="R293" s="16"/>
      <c r="S293" s="1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EZ293" s="111"/>
      <c r="FA293" s="111"/>
      <c r="FB293" s="111"/>
      <c r="FC293" s="111"/>
      <c r="FD293" s="111"/>
    </row>
    <row r="294" spans="2:160" x14ac:dyDescent="0.2">
      <c r="B294" s="42">
        <f t="shared" si="24"/>
        <v>0</v>
      </c>
      <c r="C294" s="42" t="str">
        <f t="shared" si="25"/>
        <v/>
      </c>
      <c r="D294" s="42" t="str">
        <f t="shared" si="26"/>
        <v/>
      </c>
      <c r="E294" s="42">
        <f t="shared" si="27"/>
        <v>0</v>
      </c>
      <c r="F294" s="42">
        <f t="shared" si="28"/>
        <v>0</v>
      </c>
      <c r="G294" s="42" t="str">
        <f t="shared" si="29"/>
        <v/>
      </c>
      <c r="H294" s="114">
        <f>IF(AND(M294&gt;0,M294&lt;=STATS!$C$22),1,"")</f>
        <v>1</v>
      </c>
      <c r="J294" s="25">
        <v>293</v>
      </c>
      <c r="K294">
        <v>44.057662569999998</v>
      </c>
      <c r="L294">
        <v>-89.810912200000004</v>
      </c>
      <c r="M294" s="10">
        <v>7</v>
      </c>
      <c r="N294" s="194" t="s">
        <v>565</v>
      </c>
      <c r="O294" s="194" t="s">
        <v>566</v>
      </c>
      <c r="R294" s="16"/>
      <c r="S294" s="1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EZ294" s="111"/>
      <c r="FA294" s="111"/>
      <c r="FB294" s="111"/>
      <c r="FC294" s="111"/>
      <c r="FD294" s="111"/>
    </row>
    <row r="295" spans="2:160" x14ac:dyDescent="0.2">
      <c r="B295" s="42">
        <f t="shared" si="24"/>
        <v>0</v>
      </c>
      <c r="C295" s="42" t="str">
        <f t="shared" si="25"/>
        <v/>
      </c>
      <c r="D295" s="42" t="str">
        <f t="shared" si="26"/>
        <v/>
      </c>
      <c r="E295" s="42">
        <f t="shared" si="27"/>
        <v>0</v>
      </c>
      <c r="F295" s="42">
        <f t="shared" si="28"/>
        <v>0</v>
      </c>
      <c r="G295" s="42" t="str">
        <f t="shared" si="29"/>
        <v/>
      </c>
      <c r="H295" s="114">
        <f>IF(AND(M295&gt;0,M295&lt;=STATS!$C$22),1,"")</f>
        <v>1</v>
      </c>
      <c r="J295" s="25">
        <v>294</v>
      </c>
      <c r="K295">
        <v>44.057266419999998</v>
      </c>
      <c r="L295">
        <v>-89.810913459999995</v>
      </c>
      <c r="M295" s="10">
        <v>5</v>
      </c>
      <c r="N295" s="194" t="s">
        <v>567</v>
      </c>
      <c r="O295" s="194" t="s">
        <v>566</v>
      </c>
      <c r="R295" s="16"/>
      <c r="S295" s="1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EZ295" s="111"/>
      <c r="FA295" s="111"/>
      <c r="FB295" s="111"/>
      <c r="FC295" s="111"/>
      <c r="FD295" s="111"/>
    </row>
    <row r="296" spans="2:160" x14ac:dyDescent="0.2">
      <c r="B296" s="42">
        <f t="shared" si="24"/>
        <v>0</v>
      </c>
      <c r="C296" s="42" t="str">
        <f t="shared" si="25"/>
        <v/>
      </c>
      <c r="D296" s="42" t="str">
        <f t="shared" si="26"/>
        <v/>
      </c>
      <c r="E296" s="42">
        <f t="shared" si="27"/>
        <v>0</v>
      </c>
      <c r="F296" s="42">
        <f t="shared" si="28"/>
        <v>0</v>
      </c>
      <c r="G296" s="42" t="str">
        <f t="shared" si="29"/>
        <v/>
      </c>
      <c r="H296" s="114">
        <f>IF(AND(M296&gt;0,M296&lt;=STATS!$C$22),1,"")</f>
        <v>1</v>
      </c>
      <c r="J296" s="25">
        <v>295</v>
      </c>
      <c r="K296">
        <v>44.059642400000001</v>
      </c>
      <c r="L296">
        <v>-89.810356540000001</v>
      </c>
      <c r="M296" s="10">
        <v>6.5</v>
      </c>
      <c r="N296" s="194" t="s">
        <v>565</v>
      </c>
      <c r="O296" s="194" t="s">
        <v>566</v>
      </c>
      <c r="R296" s="16"/>
      <c r="S296" s="1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EZ296" s="111"/>
      <c r="FA296" s="111"/>
      <c r="FB296" s="111"/>
      <c r="FC296" s="111"/>
      <c r="FD296" s="111"/>
    </row>
    <row r="297" spans="2:160" x14ac:dyDescent="0.2">
      <c r="B297" s="42">
        <f t="shared" si="24"/>
        <v>0</v>
      </c>
      <c r="C297" s="42" t="str">
        <f t="shared" si="25"/>
        <v/>
      </c>
      <c r="D297" s="42" t="str">
        <f t="shared" si="26"/>
        <v/>
      </c>
      <c r="E297" s="42">
        <f t="shared" si="27"/>
        <v>0</v>
      </c>
      <c r="F297" s="42">
        <f t="shared" si="28"/>
        <v>0</v>
      </c>
      <c r="G297" s="42" t="str">
        <f t="shared" si="29"/>
        <v/>
      </c>
      <c r="H297" s="114">
        <f>IF(AND(M297&gt;0,M297&lt;=STATS!$C$22),1,"")</f>
        <v>1</v>
      </c>
      <c r="J297" s="25">
        <v>296</v>
      </c>
      <c r="K297">
        <v>44.059246250000001</v>
      </c>
      <c r="L297">
        <v>-89.810357809999999</v>
      </c>
      <c r="M297" s="10">
        <v>6</v>
      </c>
      <c r="N297" s="194" t="s">
        <v>565</v>
      </c>
      <c r="O297" s="194" t="s">
        <v>566</v>
      </c>
      <c r="R297" s="16"/>
      <c r="S297" s="1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EZ297" s="111"/>
      <c r="FA297" s="111"/>
      <c r="FB297" s="111"/>
      <c r="FC297" s="111"/>
      <c r="FD297" s="111"/>
    </row>
    <row r="298" spans="2:160" x14ac:dyDescent="0.2">
      <c r="B298" s="42">
        <f t="shared" si="24"/>
        <v>0</v>
      </c>
      <c r="C298" s="42" t="str">
        <f t="shared" si="25"/>
        <v/>
      </c>
      <c r="D298" s="42" t="str">
        <f t="shared" si="26"/>
        <v/>
      </c>
      <c r="E298" s="42" t="str">
        <f t="shared" si="27"/>
        <v/>
      </c>
      <c r="F298" s="42" t="str">
        <f t="shared" si="28"/>
        <v/>
      </c>
      <c r="G298" s="42" t="str">
        <f t="shared" si="29"/>
        <v/>
      </c>
      <c r="H298" s="114" t="str">
        <f>IF(AND(M298&gt;0,M298&lt;=STATS!$C$22),1,"")</f>
        <v/>
      </c>
      <c r="J298" s="25">
        <v>297</v>
      </c>
      <c r="K298">
        <v>44.058850100000001</v>
      </c>
      <c r="L298">
        <v>-89.810359070000004</v>
      </c>
      <c r="M298" s="10">
        <v>10.5</v>
      </c>
      <c r="N298" s="194" t="s">
        <v>567</v>
      </c>
      <c r="O298" s="194" t="s">
        <v>566</v>
      </c>
      <c r="R298" s="16"/>
      <c r="S298" s="1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EZ298" s="111"/>
      <c r="FA298" s="111"/>
      <c r="FB298" s="111"/>
      <c r="FC298" s="111"/>
      <c r="FD298" s="111"/>
    </row>
    <row r="299" spans="2:160" x14ac:dyDescent="0.2">
      <c r="B299" s="42">
        <f t="shared" si="24"/>
        <v>1</v>
      </c>
      <c r="C299" s="42">
        <f t="shared" si="25"/>
        <v>1</v>
      </c>
      <c r="D299" s="42" t="str">
        <f t="shared" si="26"/>
        <v/>
      </c>
      <c r="E299" s="42">
        <f t="shared" si="27"/>
        <v>1</v>
      </c>
      <c r="F299" s="42">
        <f t="shared" si="28"/>
        <v>0</v>
      </c>
      <c r="G299" s="42">
        <f t="shared" si="29"/>
        <v>8</v>
      </c>
      <c r="H299" s="114">
        <f>IF(AND(M299&gt;0,M299&lt;=STATS!$C$22),1,"")</f>
        <v>1</v>
      </c>
      <c r="J299" s="25">
        <v>298</v>
      </c>
      <c r="K299">
        <v>44.058453960000001</v>
      </c>
      <c r="L299">
        <v>-89.810360340000003</v>
      </c>
      <c r="M299" s="10">
        <v>8</v>
      </c>
      <c r="N299" s="194" t="s">
        <v>565</v>
      </c>
      <c r="O299" s="194" t="s">
        <v>566</v>
      </c>
      <c r="Q299" s="10">
        <v>1</v>
      </c>
      <c r="R299" s="16"/>
      <c r="S299" s="16">
        <v>1</v>
      </c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EZ299" s="111"/>
      <c r="FA299" s="111"/>
      <c r="FB299" s="111"/>
      <c r="FC299" s="111"/>
      <c r="FD299" s="111"/>
    </row>
    <row r="300" spans="2:160" x14ac:dyDescent="0.2">
      <c r="B300" s="42">
        <f t="shared" si="24"/>
        <v>0</v>
      </c>
      <c r="C300" s="42" t="str">
        <f t="shared" si="25"/>
        <v/>
      </c>
      <c r="D300" s="42" t="str">
        <f t="shared" si="26"/>
        <v/>
      </c>
      <c r="E300" s="42">
        <f t="shared" si="27"/>
        <v>0</v>
      </c>
      <c r="F300" s="42">
        <f t="shared" si="28"/>
        <v>0</v>
      </c>
      <c r="G300" s="42" t="str">
        <f t="shared" si="29"/>
        <v/>
      </c>
      <c r="H300" s="114">
        <f>IF(AND(M300&gt;0,M300&lt;=STATS!$C$22),1,"")</f>
        <v>1</v>
      </c>
      <c r="J300" s="25">
        <v>299</v>
      </c>
      <c r="K300">
        <v>44.058057810000001</v>
      </c>
      <c r="L300">
        <v>-89.810361599999993</v>
      </c>
      <c r="M300" s="10">
        <v>7</v>
      </c>
      <c r="N300" s="194" t="s">
        <v>565</v>
      </c>
      <c r="O300" s="194" t="s">
        <v>566</v>
      </c>
      <c r="R300" s="16"/>
      <c r="S300" s="1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EZ300" s="111"/>
      <c r="FA300" s="111"/>
      <c r="FB300" s="111"/>
      <c r="FC300" s="111"/>
      <c r="FD300" s="111"/>
    </row>
    <row r="301" spans="2:160" x14ac:dyDescent="0.2">
      <c r="B301" s="42">
        <f t="shared" si="24"/>
        <v>0</v>
      </c>
      <c r="C301" s="42" t="str">
        <f t="shared" si="25"/>
        <v/>
      </c>
      <c r="D301" s="42" t="str">
        <f t="shared" si="26"/>
        <v/>
      </c>
      <c r="E301" s="42">
        <f t="shared" si="27"/>
        <v>0</v>
      </c>
      <c r="F301" s="42">
        <f t="shared" si="28"/>
        <v>0</v>
      </c>
      <c r="G301" s="42" t="str">
        <f t="shared" si="29"/>
        <v/>
      </c>
      <c r="H301" s="114">
        <f>IF(AND(M301&gt;0,M301&lt;=STATS!$C$22),1,"")</f>
        <v>1</v>
      </c>
      <c r="J301" s="25">
        <v>300</v>
      </c>
      <c r="K301">
        <v>44.057661660000001</v>
      </c>
      <c r="L301">
        <v>-89.810362870000006</v>
      </c>
      <c r="M301" s="10">
        <v>6.5</v>
      </c>
      <c r="N301" s="194" t="s">
        <v>565</v>
      </c>
      <c r="O301" s="194" t="s">
        <v>566</v>
      </c>
      <c r="R301" s="16"/>
      <c r="S301" s="1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EZ301" s="111"/>
      <c r="FA301" s="111"/>
      <c r="FB301" s="111"/>
      <c r="FC301" s="111"/>
      <c r="FD301" s="111"/>
    </row>
    <row r="302" spans="2:160" x14ac:dyDescent="0.2">
      <c r="B302" s="42">
        <f t="shared" si="24"/>
        <v>0</v>
      </c>
      <c r="C302" s="42" t="str">
        <f t="shared" si="25"/>
        <v/>
      </c>
      <c r="D302" s="42" t="str">
        <f t="shared" si="26"/>
        <v/>
      </c>
      <c r="E302" s="42">
        <f t="shared" si="27"/>
        <v>0</v>
      </c>
      <c r="F302" s="42">
        <f t="shared" si="28"/>
        <v>0</v>
      </c>
      <c r="G302" s="42" t="str">
        <f t="shared" si="29"/>
        <v/>
      </c>
      <c r="H302" s="114">
        <f>IF(AND(M302&gt;0,M302&lt;=STATS!$C$22),1,"")</f>
        <v>1</v>
      </c>
      <c r="J302" s="25">
        <v>301</v>
      </c>
      <c r="K302">
        <v>44.057265510000001</v>
      </c>
      <c r="L302">
        <v>-89.810364129999996</v>
      </c>
      <c r="M302" s="10">
        <v>5.5</v>
      </c>
      <c r="N302" s="194" t="s">
        <v>565</v>
      </c>
      <c r="O302" s="194" t="s">
        <v>566</v>
      </c>
      <c r="R302" s="16"/>
      <c r="S302" s="1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EZ302" s="111"/>
      <c r="FA302" s="111"/>
      <c r="FB302" s="111"/>
      <c r="FC302" s="111"/>
      <c r="FD302" s="111"/>
    </row>
    <row r="303" spans="2:160" x14ac:dyDescent="0.2">
      <c r="B303" s="42">
        <f t="shared" si="24"/>
        <v>1</v>
      </c>
      <c r="C303" s="42">
        <f t="shared" si="25"/>
        <v>1</v>
      </c>
      <c r="D303" s="42" t="str">
        <f t="shared" si="26"/>
        <v/>
      </c>
      <c r="E303" s="42">
        <f t="shared" si="27"/>
        <v>1</v>
      </c>
      <c r="F303" s="42">
        <f t="shared" si="28"/>
        <v>0</v>
      </c>
      <c r="G303" s="42">
        <f t="shared" si="29"/>
        <v>6.5</v>
      </c>
      <c r="H303" s="114">
        <f>IF(AND(M303&gt;0,M303&lt;=STATS!$C$22),1,"")</f>
        <v>1</v>
      </c>
      <c r="J303" s="25">
        <v>302</v>
      </c>
      <c r="K303">
        <v>44.060037639999997</v>
      </c>
      <c r="L303">
        <v>-89.809805920000002</v>
      </c>
      <c r="M303" s="10">
        <v>6.5</v>
      </c>
      <c r="N303" s="194" t="s">
        <v>567</v>
      </c>
      <c r="O303" s="194" t="s">
        <v>566</v>
      </c>
      <c r="Q303" s="10">
        <v>1</v>
      </c>
      <c r="R303" s="16"/>
      <c r="S303" s="16">
        <v>1</v>
      </c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EZ303" s="111"/>
      <c r="FA303" s="111"/>
      <c r="FB303" s="111"/>
      <c r="FC303" s="111"/>
      <c r="FD303" s="111"/>
    </row>
    <row r="304" spans="2:160" x14ac:dyDescent="0.2">
      <c r="B304" s="42">
        <f t="shared" si="24"/>
        <v>0</v>
      </c>
      <c r="C304" s="42" t="str">
        <f t="shared" si="25"/>
        <v/>
      </c>
      <c r="D304" s="42" t="str">
        <f t="shared" si="26"/>
        <v/>
      </c>
      <c r="E304" s="42">
        <f t="shared" si="27"/>
        <v>0</v>
      </c>
      <c r="F304" s="42">
        <f t="shared" si="28"/>
        <v>0</v>
      </c>
      <c r="G304" s="42" t="str">
        <f t="shared" si="29"/>
        <v/>
      </c>
      <c r="H304" s="114">
        <f>IF(AND(M304&gt;0,M304&lt;=STATS!$C$22),1,"")</f>
        <v>1</v>
      </c>
      <c r="J304" s="25">
        <v>303</v>
      </c>
      <c r="K304">
        <v>44.059641489999997</v>
      </c>
      <c r="L304">
        <v>-89.809807190000001</v>
      </c>
      <c r="M304" s="10">
        <v>6</v>
      </c>
      <c r="N304" s="194" t="s">
        <v>567</v>
      </c>
      <c r="O304" s="194" t="s">
        <v>566</v>
      </c>
      <c r="R304" s="16"/>
      <c r="S304" s="1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EZ304" s="111"/>
      <c r="FA304" s="111"/>
      <c r="FB304" s="111"/>
      <c r="FC304" s="111"/>
      <c r="FD304" s="111"/>
    </row>
    <row r="305" spans="2:160" x14ac:dyDescent="0.2">
      <c r="B305" s="42">
        <f t="shared" si="24"/>
        <v>0</v>
      </c>
      <c r="C305" s="42" t="str">
        <f t="shared" si="25"/>
        <v/>
      </c>
      <c r="D305" s="42" t="str">
        <f t="shared" si="26"/>
        <v/>
      </c>
      <c r="E305" s="42">
        <f t="shared" si="27"/>
        <v>0</v>
      </c>
      <c r="F305" s="42">
        <f t="shared" si="28"/>
        <v>0</v>
      </c>
      <c r="G305" s="42" t="str">
        <f t="shared" si="29"/>
        <v/>
      </c>
      <c r="H305" s="114">
        <f>IF(AND(M305&gt;0,M305&lt;=STATS!$C$22),1,"")</f>
        <v>1</v>
      </c>
      <c r="J305" s="25">
        <v>304</v>
      </c>
      <c r="K305">
        <v>44.059245339999997</v>
      </c>
      <c r="L305">
        <v>-89.809808459999999</v>
      </c>
      <c r="M305" s="10">
        <v>9</v>
      </c>
      <c r="N305" s="194" t="s">
        <v>567</v>
      </c>
      <c r="O305" s="194" t="s">
        <v>566</v>
      </c>
      <c r="R305" s="16"/>
      <c r="S305" s="1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EZ305" s="111"/>
      <c r="FA305" s="111"/>
      <c r="FB305" s="111"/>
      <c r="FC305" s="111"/>
      <c r="FD305" s="111"/>
    </row>
    <row r="306" spans="2:160" x14ac:dyDescent="0.2">
      <c r="B306" s="42">
        <f t="shared" si="24"/>
        <v>0</v>
      </c>
      <c r="C306" s="42" t="str">
        <f t="shared" si="25"/>
        <v/>
      </c>
      <c r="D306" s="42" t="str">
        <f t="shared" si="26"/>
        <v/>
      </c>
      <c r="E306" s="42">
        <f t="shared" si="27"/>
        <v>0</v>
      </c>
      <c r="F306" s="42">
        <f t="shared" si="28"/>
        <v>0</v>
      </c>
      <c r="G306" s="42" t="str">
        <f t="shared" si="29"/>
        <v/>
      </c>
      <c r="H306" s="114">
        <f>IF(AND(M306&gt;0,M306&lt;=STATS!$C$22),1,"")</f>
        <v>1</v>
      </c>
      <c r="J306" s="25">
        <v>305</v>
      </c>
      <c r="K306">
        <v>44.058849189999997</v>
      </c>
      <c r="L306">
        <v>-89.809809729999998</v>
      </c>
      <c r="M306" s="10">
        <v>7.5</v>
      </c>
      <c r="N306" s="194" t="s">
        <v>567</v>
      </c>
      <c r="O306" s="194" t="s">
        <v>566</v>
      </c>
      <c r="R306" s="16"/>
      <c r="S306" s="1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EZ306" s="111"/>
      <c r="FA306" s="111"/>
      <c r="FB306" s="111"/>
      <c r="FC306" s="111"/>
      <c r="FD306" s="111"/>
    </row>
    <row r="307" spans="2:160" x14ac:dyDescent="0.2">
      <c r="B307" s="42">
        <f t="shared" si="24"/>
        <v>0</v>
      </c>
      <c r="C307" s="42" t="str">
        <f t="shared" si="25"/>
        <v/>
      </c>
      <c r="D307" s="42" t="str">
        <f t="shared" si="26"/>
        <v/>
      </c>
      <c r="E307" s="42">
        <f t="shared" si="27"/>
        <v>0</v>
      </c>
      <c r="F307" s="42">
        <f t="shared" si="28"/>
        <v>0</v>
      </c>
      <c r="G307" s="42" t="str">
        <f t="shared" si="29"/>
        <v/>
      </c>
      <c r="H307" s="114">
        <f>IF(AND(M307&gt;0,M307&lt;=STATS!$C$22),1,"")</f>
        <v>1</v>
      </c>
      <c r="J307" s="25">
        <v>306</v>
      </c>
      <c r="K307">
        <v>44.058453040000003</v>
      </c>
      <c r="L307">
        <v>-89.809810990000003</v>
      </c>
      <c r="M307" s="10">
        <v>6.5</v>
      </c>
      <c r="N307" s="194" t="s">
        <v>565</v>
      </c>
      <c r="O307" s="194" t="s">
        <v>566</v>
      </c>
      <c r="R307" s="16"/>
      <c r="S307" s="1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EZ307" s="111"/>
      <c r="FA307" s="111"/>
      <c r="FB307" s="111"/>
      <c r="FC307" s="111"/>
      <c r="FD307" s="111"/>
    </row>
    <row r="308" spans="2:160" x14ac:dyDescent="0.2">
      <c r="B308" s="42">
        <f t="shared" si="24"/>
        <v>0</v>
      </c>
      <c r="C308" s="42" t="str">
        <f t="shared" si="25"/>
        <v/>
      </c>
      <c r="D308" s="42" t="str">
        <f t="shared" si="26"/>
        <v/>
      </c>
      <c r="E308" s="42">
        <f t="shared" si="27"/>
        <v>0</v>
      </c>
      <c r="F308" s="42">
        <f t="shared" si="28"/>
        <v>0</v>
      </c>
      <c r="G308" s="42" t="str">
        <f t="shared" si="29"/>
        <v/>
      </c>
      <c r="H308" s="114">
        <f>IF(AND(M308&gt;0,M308&lt;=STATS!$C$22),1,"")</f>
        <v>1</v>
      </c>
      <c r="J308" s="25">
        <v>307</v>
      </c>
      <c r="K308">
        <v>44.058056899999997</v>
      </c>
      <c r="L308">
        <v>-89.809812260000001</v>
      </c>
      <c r="M308" s="10">
        <v>5.5</v>
      </c>
      <c r="N308" s="194" t="s">
        <v>567</v>
      </c>
      <c r="O308" s="194" t="s">
        <v>566</v>
      </c>
      <c r="R308" s="16"/>
      <c r="S308" s="1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EZ308" s="111"/>
      <c r="FA308" s="111"/>
      <c r="FB308" s="111"/>
      <c r="FC308" s="111"/>
      <c r="FD308" s="111"/>
    </row>
    <row r="309" spans="2:160" x14ac:dyDescent="0.2">
      <c r="B309" s="42">
        <f t="shared" si="24"/>
        <v>0</v>
      </c>
      <c r="C309" s="42" t="str">
        <f t="shared" si="25"/>
        <v/>
      </c>
      <c r="D309" s="42" t="str">
        <f t="shared" si="26"/>
        <v/>
      </c>
      <c r="E309" s="42">
        <f t="shared" si="27"/>
        <v>0</v>
      </c>
      <c r="F309" s="42">
        <f t="shared" si="28"/>
        <v>0</v>
      </c>
      <c r="G309" s="42" t="str">
        <f t="shared" si="29"/>
        <v/>
      </c>
      <c r="H309" s="114">
        <f>IF(AND(M309&gt;0,M309&lt;=STATS!$C$22),1,"")</f>
        <v>1</v>
      </c>
      <c r="J309" s="25">
        <v>308</v>
      </c>
      <c r="K309">
        <v>44.057660749999997</v>
      </c>
      <c r="L309">
        <v>-89.80981353</v>
      </c>
      <c r="M309" s="10">
        <v>6.5</v>
      </c>
      <c r="N309" s="194" t="s">
        <v>567</v>
      </c>
      <c r="O309" s="194" t="s">
        <v>566</v>
      </c>
      <c r="R309" s="16"/>
      <c r="S309" s="1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EZ309" s="111"/>
      <c r="FA309" s="111"/>
      <c r="FB309" s="111"/>
      <c r="FC309" s="111"/>
      <c r="FD309" s="111"/>
    </row>
    <row r="310" spans="2:160" x14ac:dyDescent="0.2">
      <c r="B310" s="42">
        <f t="shared" si="24"/>
        <v>0</v>
      </c>
      <c r="C310" s="42" t="str">
        <f t="shared" si="25"/>
        <v/>
      </c>
      <c r="D310" s="42" t="str">
        <f t="shared" si="26"/>
        <v/>
      </c>
      <c r="E310" s="42">
        <f t="shared" si="27"/>
        <v>0</v>
      </c>
      <c r="F310" s="42">
        <f t="shared" si="28"/>
        <v>0</v>
      </c>
      <c r="G310" s="42" t="str">
        <f t="shared" si="29"/>
        <v/>
      </c>
      <c r="H310" s="114">
        <f>IF(AND(M310&gt;0,M310&lt;=STATS!$C$22),1,"")</f>
        <v>1</v>
      </c>
      <c r="J310" s="25">
        <v>309</v>
      </c>
      <c r="K310">
        <v>44.057264600000003</v>
      </c>
      <c r="L310">
        <v>-89.809814799999998</v>
      </c>
      <c r="M310" s="10">
        <v>4.5</v>
      </c>
      <c r="N310" s="194" t="s">
        <v>565</v>
      </c>
      <c r="O310" s="194" t="s">
        <v>566</v>
      </c>
      <c r="R310" s="16"/>
      <c r="S310" s="1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EZ310" s="111"/>
      <c r="FA310" s="111"/>
      <c r="FB310" s="111"/>
      <c r="FC310" s="111"/>
      <c r="FD310" s="111"/>
    </row>
    <row r="311" spans="2:160" x14ac:dyDescent="0.2">
      <c r="B311" s="42">
        <f t="shared" si="24"/>
        <v>0</v>
      </c>
      <c r="C311" s="42" t="str">
        <f t="shared" si="25"/>
        <v/>
      </c>
      <c r="D311" s="42" t="str">
        <f t="shared" si="26"/>
        <v/>
      </c>
      <c r="E311" s="42">
        <f t="shared" si="27"/>
        <v>0</v>
      </c>
      <c r="F311" s="42">
        <f t="shared" si="28"/>
        <v>0</v>
      </c>
      <c r="G311" s="42" t="str">
        <f t="shared" si="29"/>
        <v/>
      </c>
      <c r="H311" s="114">
        <f>IF(AND(M311&gt;0,M311&lt;=STATS!$C$22),1,"")</f>
        <v>1</v>
      </c>
      <c r="J311" s="25">
        <v>310</v>
      </c>
      <c r="K311">
        <v>44.060036719999999</v>
      </c>
      <c r="L311">
        <v>-89.809256570000002</v>
      </c>
      <c r="M311" s="10">
        <v>6.5</v>
      </c>
      <c r="N311" s="194" t="s">
        <v>567</v>
      </c>
      <c r="O311" s="194" t="s">
        <v>566</v>
      </c>
      <c r="R311" s="16"/>
      <c r="S311" s="1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EZ311" s="111"/>
      <c r="FA311" s="111"/>
      <c r="FB311" s="111"/>
      <c r="FC311" s="111"/>
      <c r="FD311" s="111"/>
    </row>
    <row r="312" spans="2:160" x14ac:dyDescent="0.2">
      <c r="B312" s="42">
        <f t="shared" si="24"/>
        <v>0</v>
      </c>
      <c r="C312" s="42" t="str">
        <f t="shared" si="25"/>
        <v/>
      </c>
      <c r="D312" s="42" t="str">
        <f t="shared" si="26"/>
        <v/>
      </c>
      <c r="E312" s="42">
        <f t="shared" si="27"/>
        <v>0</v>
      </c>
      <c r="F312" s="42">
        <f t="shared" si="28"/>
        <v>0</v>
      </c>
      <c r="G312" s="42" t="str">
        <f t="shared" si="29"/>
        <v/>
      </c>
      <c r="H312" s="114">
        <f>IF(AND(M312&gt;0,M312&lt;=STATS!$C$22),1,"")</f>
        <v>1</v>
      </c>
      <c r="J312" s="25">
        <v>311</v>
      </c>
      <c r="K312">
        <v>44.059640569999999</v>
      </c>
      <c r="L312">
        <v>-89.809257840000001</v>
      </c>
      <c r="M312" s="10">
        <v>8</v>
      </c>
      <c r="N312" s="194" t="s">
        <v>567</v>
      </c>
      <c r="O312" s="194" t="s">
        <v>566</v>
      </c>
      <c r="R312" s="16"/>
      <c r="S312" s="1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EZ312" s="111"/>
      <c r="FA312" s="111"/>
      <c r="FB312" s="111"/>
      <c r="FC312" s="111"/>
      <c r="FD312" s="111"/>
    </row>
    <row r="313" spans="2:160" x14ac:dyDescent="0.2">
      <c r="B313" s="42">
        <f t="shared" si="24"/>
        <v>0</v>
      </c>
      <c r="C313" s="42" t="str">
        <f t="shared" si="25"/>
        <v/>
      </c>
      <c r="D313" s="42" t="str">
        <f t="shared" si="26"/>
        <v/>
      </c>
      <c r="E313" s="42">
        <f t="shared" si="27"/>
        <v>0</v>
      </c>
      <c r="F313" s="42">
        <f t="shared" si="28"/>
        <v>0</v>
      </c>
      <c r="G313" s="42" t="str">
        <f t="shared" si="29"/>
        <v/>
      </c>
      <c r="H313" s="114">
        <f>IF(AND(M313&gt;0,M313&lt;=STATS!$C$22),1,"")</f>
        <v>1</v>
      </c>
      <c r="J313" s="25">
        <v>312</v>
      </c>
      <c r="K313">
        <v>44.059244419999999</v>
      </c>
      <c r="L313">
        <v>-89.809259109999999</v>
      </c>
      <c r="M313" s="10">
        <v>9</v>
      </c>
      <c r="N313" s="194" t="s">
        <v>567</v>
      </c>
      <c r="O313" s="194" t="s">
        <v>566</v>
      </c>
      <c r="R313" s="16"/>
      <c r="S313" s="1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EZ313" s="111"/>
      <c r="FA313" s="111"/>
      <c r="FB313" s="111"/>
      <c r="FC313" s="111"/>
      <c r="FD313" s="111"/>
    </row>
    <row r="314" spans="2:160" x14ac:dyDescent="0.2">
      <c r="B314" s="42">
        <f t="shared" si="24"/>
        <v>0</v>
      </c>
      <c r="C314" s="42" t="str">
        <f t="shared" si="25"/>
        <v/>
      </c>
      <c r="D314" s="42" t="str">
        <f t="shared" si="26"/>
        <v/>
      </c>
      <c r="E314" s="42">
        <f t="shared" si="27"/>
        <v>0</v>
      </c>
      <c r="F314" s="42">
        <f t="shared" si="28"/>
        <v>0</v>
      </c>
      <c r="G314" s="42" t="str">
        <f t="shared" si="29"/>
        <v/>
      </c>
      <c r="H314" s="114">
        <f>IF(AND(M314&gt;0,M314&lt;=STATS!$C$22),1,"")</f>
        <v>1</v>
      </c>
      <c r="J314" s="25">
        <v>313</v>
      </c>
      <c r="K314">
        <v>44.058848279999999</v>
      </c>
      <c r="L314">
        <v>-89.809260379999998</v>
      </c>
      <c r="M314" s="10">
        <v>7</v>
      </c>
      <c r="N314" s="194" t="s">
        <v>567</v>
      </c>
      <c r="O314" s="194" t="s">
        <v>566</v>
      </c>
      <c r="R314" s="16"/>
      <c r="S314" s="1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EZ314" s="111"/>
      <c r="FA314" s="111"/>
      <c r="FB314" s="111"/>
      <c r="FC314" s="111"/>
      <c r="FD314" s="111"/>
    </row>
    <row r="315" spans="2:160" x14ac:dyDescent="0.2">
      <c r="B315" s="42">
        <f t="shared" si="24"/>
        <v>0</v>
      </c>
      <c r="C315" s="42" t="str">
        <f t="shared" si="25"/>
        <v/>
      </c>
      <c r="D315" s="42" t="str">
        <f t="shared" si="26"/>
        <v/>
      </c>
      <c r="E315" s="42">
        <f t="shared" si="27"/>
        <v>0</v>
      </c>
      <c r="F315" s="42">
        <f t="shared" si="28"/>
        <v>0</v>
      </c>
      <c r="G315" s="42" t="str">
        <f t="shared" si="29"/>
        <v/>
      </c>
      <c r="H315" s="114">
        <f>IF(AND(M315&gt;0,M315&lt;=STATS!$C$22),1,"")</f>
        <v>1</v>
      </c>
      <c r="J315" s="25">
        <v>314</v>
      </c>
      <c r="K315">
        <v>44.058452129999999</v>
      </c>
      <c r="L315">
        <v>-89.809261649999996</v>
      </c>
      <c r="M315" s="10">
        <v>6</v>
      </c>
      <c r="N315" s="194" t="s">
        <v>567</v>
      </c>
      <c r="O315" s="194" t="s">
        <v>566</v>
      </c>
      <c r="R315" s="16"/>
      <c r="S315" s="1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EZ315" s="111"/>
      <c r="FA315" s="111"/>
      <c r="FB315" s="111"/>
      <c r="FC315" s="111"/>
      <c r="FD315" s="111"/>
    </row>
    <row r="316" spans="2:160" x14ac:dyDescent="0.2">
      <c r="B316" s="42">
        <f t="shared" si="24"/>
        <v>0</v>
      </c>
      <c r="C316" s="42" t="str">
        <f t="shared" si="25"/>
        <v/>
      </c>
      <c r="D316" s="42" t="str">
        <f t="shared" si="26"/>
        <v/>
      </c>
      <c r="E316" s="42">
        <f t="shared" si="27"/>
        <v>0</v>
      </c>
      <c r="F316" s="42">
        <f t="shared" si="28"/>
        <v>0</v>
      </c>
      <c r="G316" s="42" t="str">
        <f t="shared" si="29"/>
        <v/>
      </c>
      <c r="H316" s="114">
        <f>IF(AND(M316&gt;0,M316&lt;=STATS!$C$22),1,"")</f>
        <v>1</v>
      </c>
      <c r="J316" s="25">
        <v>315</v>
      </c>
      <c r="K316">
        <v>44.058055979999999</v>
      </c>
      <c r="L316">
        <v>-89.809262919999995</v>
      </c>
      <c r="M316" s="10">
        <v>7</v>
      </c>
      <c r="N316" s="194" t="s">
        <v>565</v>
      </c>
      <c r="O316" s="194" t="s">
        <v>566</v>
      </c>
      <c r="R316" s="16"/>
      <c r="S316" s="1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EZ316" s="111"/>
      <c r="FA316" s="111"/>
      <c r="FB316" s="111"/>
      <c r="FC316" s="111"/>
      <c r="FD316" s="111"/>
    </row>
    <row r="317" spans="2:160" x14ac:dyDescent="0.2">
      <c r="B317" s="42">
        <f t="shared" si="24"/>
        <v>0</v>
      </c>
      <c r="C317" s="42" t="str">
        <f t="shared" si="25"/>
        <v/>
      </c>
      <c r="D317" s="42" t="str">
        <f t="shared" si="26"/>
        <v/>
      </c>
      <c r="E317" s="42">
        <f t="shared" si="27"/>
        <v>0</v>
      </c>
      <c r="F317" s="42">
        <f t="shared" si="28"/>
        <v>0</v>
      </c>
      <c r="G317" s="42" t="str">
        <f t="shared" si="29"/>
        <v/>
      </c>
      <c r="H317" s="114">
        <f>IF(AND(M317&gt;0,M317&lt;=STATS!$C$22),1,"")</f>
        <v>1</v>
      </c>
      <c r="J317" s="25">
        <v>316</v>
      </c>
      <c r="K317">
        <v>44.057659829999999</v>
      </c>
      <c r="L317">
        <v>-89.809264200000001</v>
      </c>
      <c r="M317" s="10">
        <v>5.5</v>
      </c>
      <c r="N317" s="194" t="s">
        <v>565</v>
      </c>
      <c r="O317" s="194" t="s">
        <v>566</v>
      </c>
      <c r="R317" s="16"/>
      <c r="S317" s="1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EZ317" s="111"/>
      <c r="FA317" s="111"/>
      <c r="FB317" s="111"/>
      <c r="FC317" s="111"/>
      <c r="FD317" s="111"/>
    </row>
    <row r="318" spans="2:160" x14ac:dyDescent="0.2">
      <c r="B318" s="42">
        <f t="shared" si="24"/>
        <v>0</v>
      </c>
      <c r="C318" s="42" t="str">
        <f t="shared" si="25"/>
        <v/>
      </c>
      <c r="D318" s="42" t="str">
        <f t="shared" si="26"/>
        <v/>
      </c>
      <c r="E318" s="42">
        <f t="shared" si="27"/>
        <v>0</v>
      </c>
      <c r="F318" s="42">
        <f t="shared" si="28"/>
        <v>0</v>
      </c>
      <c r="G318" s="42" t="str">
        <f t="shared" si="29"/>
        <v/>
      </c>
      <c r="H318" s="114">
        <f>IF(AND(M318&gt;0,M318&lt;=STATS!$C$22),1,"")</f>
        <v>1</v>
      </c>
      <c r="J318" s="25">
        <v>317</v>
      </c>
      <c r="K318">
        <v>44.060035800000001</v>
      </c>
      <c r="L318">
        <v>-89.808707209999994</v>
      </c>
      <c r="M318" s="10">
        <v>2.5</v>
      </c>
      <c r="N318" s="194" t="s">
        <v>565</v>
      </c>
      <c r="O318" s="194" t="s">
        <v>566</v>
      </c>
      <c r="R318" s="16"/>
      <c r="S318" s="1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EZ318" s="111"/>
      <c r="FA318" s="111"/>
      <c r="FB318" s="111"/>
      <c r="FC318" s="111"/>
      <c r="FD318" s="111"/>
    </row>
    <row r="319" spans="2:160" x14ac:dyDescent="0.2">
      <c r="B319" s="42">
        <f t="shared" si="24"/>
        <v>0</v>
      </c>
      <c r="C319" s="42" t="str">
        <f t="shared" si="25"/>
        <v/>
      </c>
      <c r="D319" s="42" t="str">
        <f t="shared" si="26"/>
        <v/>
      </c>
      <c r="E319" s="42">
        <f t="shared" si="27"/>
        <v>0</v>
      </c>
      <c r="F319" s="42">
        <f t="shared" si="28"/>
        <v>0</v>
      </c>
      <c r="G319" s="42" t="str">
        <f t="shared" si="29"/>
        <v/>
      </c>
      <c r="H319" s="114">
        <f>IF(AND(M319&gt;0,M319&lt;=STATS!$C$22),1,"")</f>
        <v>1</v>
      </c>
      <c r="J319" s="25">
        <v>318</v>
      </c>
      <c r="K319">
        <v>44.059639650000001</v>
      </c>
      <c r="L319">
        <v>-89.808708480000007</v>
      </c>
      <c r="M319" s="10">
        <v>8</v>
      </c>
      <c r="N319" s="194" t="s">
        <v>565</v>
      </c>
      <c r="O319" s="194" t="s">
        <v>566</v>
      </c>
      <c r="R319" s="16"/>
      <c r="S319" s="1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EZ319" s="111"/>
      <c r="FA319" s="111"/>
      <c r="FB319" s="111"/>
      <c r="FC319" s="111"/>
      <c r="FD319" s="111"/>
    </row>
    <row r="320" spans="2:160" x14ac:dyDescent="0.2">
      <c r="B320" s="42">
        <f t="shared" si="24"/>
        <v>0</v>
      </c>
      <c r="C320" s="42" t="str">
        <f t="shared" si="25"/>
        <v/>
      </c>
      <c r="D320" s="42" t="str">
        <f t="shared" si="26"/>
        <v/>
      </c>
      <c r="E320" s="42">
        <f t="shared" si="27"/>
        <v>0</v>
      </c>
      <c r="F320" s="42">
        <f t="shared" si="28"/>
        <v>0</v>
      </c>
      <c r="G320" s="42" t="str">
        <f t="shared" si="29"/>
        <v/>
      </c>
      <c r="H320" s="114">
        <f>IF(AND(M320&gt;0,M320&lt;=STATS!$C$22),1,"")</f>
        <v>1</v>
      </c>
      <c r="J320" s="25">
        <v>319</v>
      </c>
      <c r="K320">
        <v>44.059243510000002</v>
      </c>
      <c r="L320">
        <v>-89.808709759999999</v>
      </c>
      <c r="M320" s="10">
        <v>5.5</v>
      </c>
      <c r="N320" s="194" t="s">
        <v>567</v>
      </c>
      <c r="O320" s="194" t="s">
        <v>566</v>
      </c>
      <c r="R320" s="16"/>
      <c r="S320" s="1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EZ320" s="111"/>
      <c r="FA320" s="111"/>
      <c r="FB320" s="111"/>
      <c r="FC320" s="111"/>
      <c r="FD320" s="111"/>
    </row>
    <row r="321" spans="2:160" x14ac:dyDescent="0.2">
      <c r="B321" s="42">
        <f t="shared" si="24"/>
        <v>0</v>
      </c>
      <c r="C321" s="42" t="str">
        <f t="shared" si="25"/>
        <v/>
      </c>
      <c r="D321" s="42" t="str">
        <f t="shared" si="26"/>
        <v/>
      </c>
      <c r="E321" s="42">
        <f t="shared" si="27"/>
        <v>0</v>
      </c>
      <c r="F321" s="42">
        <f t="shared" si="28"/>
        <v>0</v>
      </c>
      <c r="G321" s="42" t="str">
        <f t="shared" si="29"/>
        <v/>
      </c>
      <c r="H321" s="114">
        <f>IF(AND(M321&gt;0,M321&lt;=STATS!$C$22),1,"")</f>
        <v>1</v>
      </c>
      <c r="J321" s="25">
        <v>320</v>
      </c>
      <c r="K321">
        <v>44.058847360000001</v>
      </c>
      <c r="L321">
        <v>-89.808711029999998</v>
      </c>
      <c r="M321" s="10">
        <v>5</v>
      </c>
      <c r="N321" s="194" t="s">
        <v>565</v>
      </c>
      <c r="O321" s="194" t="s">
        <v>566</v>
      </c>
      <c r="R321" s="16"/>
      <c r="S321" s="1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EZ321" s="111"/>
      <c r="FA321" s="111"/>
      <c r="FB321" s="111"/>
      <c r="FC321" s="111"/>
      <c r="FD321" s="111"/>
    </row>
    <row r="322" spans="2:160" x14ac:dyDescent="0.2">
      <c r="B322" s="42">
        <f t="shared" ref="B322:B385" si="30">COUNT(R322:EY322,FE322:FM322)</f>
        <v>0</v>
      </c>
      <c r="C322" s="42" t="str">
        <f t="shared" ref="C322:C385" si="31">IF(COUNT(R322:EY322,FE322:FM322)&gt;0,COUNT(R322:EY322,FE322:FM322),"")</f>
        <v/>
      </c>
      <c r="D322" s="42" t="str">
        <f t="shared" ref="D322:D385" si="32">IF(COUNT(T322:BJ322,BL322:BT322,BV322:CB322,CD322:EY322,FE322:FM322)&gt;0,COUNT(T322:BJ322,BL322:BT322,BV322:CB322,CD322:EY322,FE322:FM322),"")</f>
        <v/>
      </c>
      <c r="E322" s="42">
        <f t="shared" ref="E322:E385" si="33">IF(H322=1,COUNT(R322:EY322,FE322:FM322),"")</f>
        <v>0</v>
      </c>
      <c r="F322" s="42">
        <f t="shared" ref="F322:F385" si="34">IF(H322=1,COUNT(T322:BJ322,BL322:BT322,BV322:CB322,CD322:EY322,FE322:FM322),"")</f>
        <v>0</v>
      </c>
      <c r="G322" s="42" t="str">
        <f t="shared" ref="G322:G385" si="35">IF($B322&gt;=1,$M322,"")</f>
        <v/>
      </c>
      <c r="H322" s="114">
        <f>IF(AND(M322&gt;0,M322&lt;=STATS!$C$22),1,"")</f>
        <v>1</v>
      </c>
      <c r="J322" s="25">
        <v>321</v>
      </c>
      <c r="K322">
        <v>44.058451210000001</v>
      </c>
      <c r="L322">
        <v>-89.808712310000004</v>
      </c>
      <c r="M322" s="10">
        <v>4</v>
      </c>
      <c r="N322" s="194" t="s">
        <v>565</v>
      </c>
      <c r="O322" s="194" t="s">
        <v>566</v>
      </c>
      <c r="R322" s="16"/>
      <c r="S322" s="1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EZ322" s="111"/>
      <c r="FA322" s="111"/>
      <c r="FB322" s="111"/>
      <c r="FC322" s="111"/>
      <c r="FD322" s="111"/>
    </row>
    <row r="323" spans="2:160" x14ac:dyDescent="0.2">
      <c r="B323" s="42">
        <f t="shared" si="30"/>
        <v>0</v>
      </c>
      <c r="C323" s="42" t="str">
        <f t="shared" si="31"/>
        <v/>
      </c>
      <c r="D323" s="42" t="str">
        <f t="shared" si="32"/>
        <v/>
      </c>
      <c r="E323" s="42">
        <f t="shared" si="33"/>
        <v>0</v>
      </c>
      <c r="F323" s="42">
        <f t="shared" si="34"/>
        <v>0</v>
      </c>
      <c r="G323" s="42" t="str">
        <f t="shared" si="35"/>
        <v/>
      </c>
      <c r="H323" s="114">
        <f>IF(AND(M323&gt;0,M323&lt;=STATS!$C$22),1,"")</f>
        <v>1</v>
      </c>
      <c r="J323" s="25">
        <v>322</v>
      </c>
      <c r="K323">
        <v>44.058055060000001</v>
      </c>
      <c r="L323">
        <v>-89.808713589999996</v>
      </c>
      <c r="M323" s="10">
        <v>5.5</v>
      </c>
      <c r="N323" s="194" t="s">
        <v>567</v>
      </c>
      <c r="O323" s="194" t="s">
        <v>566</v>
      </c>
      <c r="R323" s="16"/>
      <c r="S323" s="1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EZ323" s="111"/>
      <c r="FA323" s="111"/>
      <c r="FB323" s="111"/>
      <c r="FC323" s="111"/>
      <c r="FD323" s="111"/>
    </row>
    <row r="324" spans="2:160" x14ac:dyDescent="0.2">
      <c r="B324" s="42">
        <f t="shared" si="30"/>
        <v>0</v>
      </c>
      <c r="C324" s="42" t="str">
        <f t="shared" si="31"/>
        <v/>
      </c>
      <c r="D324" s="42" t="str">
        <f t="shared" si="32"/>
        <v/>
      </c>
      <c r="E324" s="42">
        <f t="shared" si="33"/>
        <v>0</v>
      </c>
      <c r="F324" s="42">
        <f t="shared" si="34"/>
        <v>0</v>
      </c>
      <c r="G324" s="42" t="str">
        <f t="shared" si="35"/>
        <v/>
      </c>
      <c r="H324" s="114">
        <f>IF(AND(M324&gt;0,M324&lt;=STATS!$C$22),1,"")</f>
        <v>1</v>
      </c>
      <c r="J324" s="25">
        <v>323</v>
      </c>
      <c r="K324">
        <v>44.057658910000001</v>
      </c>
      <c r="L324">
        <v>-89.808714859999995</v>
      </c>
      <c r="M324" s="10">
        <v>5</v>
      </c>
      <c r="N324" s="194" t="s">
        <v>567</v>
      </c>
      <c r="O324" s="194" t="s">
        <v>566</v>
      </c>
      <c r="R324" s="16"/>
      <c r="S324" s="1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EZ324" s="111"/>
      <c r="FA324" s="111"/>
      <c r="FB324" s="111"/>
      <c r="FC324" s="111"/>
      <c r="FD324" s="111"/>
    </row>
    <row r="325" spans="2:160" x14ac:dyDescent="0.2">
      <c r="B325" s="42">
        <f t="shared" si="30"/>
        <v>0</v>
      </c>
      <c r="C325" s="42" t="str">
        <f t="shared" si="31"/>
        <v/>
      </c>
      <c r="D325" s="42" t="str">
        <f t="shared" si="32"/>
        <v/>
      </c>
      <c r="E325" s="42">
        <f t="shared" si="33"/>
        <v>0</v>
      </c>
      <c r="F325" s="42">
        <f t="shared" si="34"/>
        <v>0</v>
      </c>
      <c r="G325" s="42" t="str">
        <f t="shared" si="35"/>
        <v/>
      </c>
      <c r="H325" s="114">
        <f>IF(AND(M325&gt;0,M325&lt;=STATS!$C$22),1,"")</f>
        <v>1</v>
      </c>
      <c r="J325" s="25">
        <v>324</v>
      </c>
      <c r="K325">
        <v>44.060034880000003</v>
      </c>
      <c r="L325">
        <v>-89.808157850000001</v>
      </c>
      <c r="M325" s="10">
        <v>1.5</v>
      </c>
      <c r="N325" s="194" t="s">
        <v>565</v>
      </c>
      <c r="O325" s="194" t="s">
        <v>566</v>
      </c>
      <c r="R325" s="16"/>
      <c r="S325" s="1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EZ325" s="111"/>
      <c r="FA325" s="111"/>
      <c r="FB325" s="111"/>
      <c r="FC325" s="111"/>
      <c r="FD325" s="111"/>
    </row>
    <row r="326" spans="2:160" x14ac:dyDescent="0.2">
      <c r="B326" s="42">
        <f t="shared" si="30"/>
        <v>0</v>
      </c>
      <c r="C326" s="42" t="str">
        <f t="shared" si="31"/>
        <v/>
      </c>
      <c r="D326" s="42" t="str">
        <f t="shared" si="32"/>
        <v/>
      </c>
      <c r="E326" s="42">
        <f t="shared" si="33"/>
        <v>0</v>
      </c>
      <c r="F326" s="42">
        <f t="shared" si="34"/>
        <v>0</v>
      </c>
      <c r="G326" s="42" t="str">
        <f t="shared" si="35"/>
        <v/>
      </c>
      <c r="H326" s="114">
        <f>IF(AND(M326&gt;0,M326&lt;=STATS!$C$22),1,"")</f>
        <v>1</v>
      </c>
      <c r="J326" s="25">
        <v>325</v>
      </c>
      <c r="K326">
        <v>44.059638730000003</v>
      </c>
      <c r="L326">
        <v>-89.808159130000007</v>
      </c>
      <c r="M326" s="10">
        <v>6.5</v>
      </c>
      <c r="N326" s="194" t="s">
        <v>567</v>
      </c>
      <c r="O326" s="194" t="s">
        <v>566</v>
      </c>
      <c r="R326" s="16"/>
      <c r="S326" s="1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EZ326" s="111"/>
      <c r="FA326" s="111"/>
      <c r="FB326" s="111"/>
      <c r="FC326" s="111"/>
      <c r="FD326" s="111"/>
    </row>
    <row r="327" spans="2:160" x14ac:dyDescent="0.2">
      <c r="B327" s="42">
        <f t="shared" si="30"/>
        <v>0</v>
      </c>
      <c r="C327" s="42" t="str">
        <f t="shared" si="31"/>
        <v/>
      </c>
      <c r="D327" s="42" t="str">
        <f t="shared" si="32"/>
        <v/>
      </c>
      <c r="E327" s="42">
        <f t="shared" si="33"/>
        <v>0</v>
      </c>
      <c r="F327" s="42">
        <f t="shared" si="34"/>
        <v>0</v>
      </c>
      <c r="G327" s="42" t="str">
        <f t="shared" si="35"/>
        <v/>
      </c>
      <c r="H327" s="114">
        <f>IF(AND(M327&gt;0,M327&lt;=STATS!$C$22),1,"")</f>
        <v>1</v>
      </c>
      <c r="J327" s="25">
        <v>326</v>
      </c>
      <c r="K327">
        <v>44.059242580000003</v>
      </c>
      <c r="L327">
        <v>-89.808160409999999</v>
      </c>
      <c r="M327" s="10">
        <v>7.5</v>
      </c>
      <c r="N327" s="194" t="s">
        <v>567</v>
      </c>
      <c r="O327" s="194" t="s">
        <v>566</v>
      </c>
      <c r="R327" s="16"/>
      <c r="S327" s="1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EZ327" s="111"/>
      <c r="FA327" s="111"/>
      <c r="FB327" s="111"/>
      <c r="FC327" s="111"/>
      <c r="FD327" s="111"/>
    </row>
    <row r="328" spans="2:160" x14ac:dyDescent="0.2">
      <c r="B328" s="42">
        <f t="shared" si="30"/>
        <v>0</v>
      </c>
      <c r="C328" s="42" t="str">
        <f t="shared" si="31"/>
        <v/>
      </c>
      <c r="D328" s="42" t="str">
        <f t="shared" si="32"/>
        <v/>
      </c>
      <c r="E328" s="42">
        <f t="shared" si="33"/>
        <v>0</v>
      </c>
      <c r="F328" s="42">
        <f t="shared" si="34"/>
        <v>0</v>
      </c>
      <c r="G328" s="42" t="str">
        <f t="shared" si="35"/>
        <v/>
      </c>
      <c r="H328" s="114">
        <f>IF(AND(M328&gt;0,M328&lt;=STATS!$C$22),1,"")</f>
        <v>1</v>
      </c>
      <c r="J328" s="25">
        <v>327</v>
      </c>
      <c r="K328">
        <v>44.058846440000003</v>
      </c>
      <c r="L328">
        <v>-89.808161690000006</v>
      </c>
      <c r="M328" s="10">
        <v>6</v>
      </c>
      <c r="N328" s="194" t="s">
        <v>567</v>
      </c>
      <c r="O328" s="194" t="s">
        <v>566</v>
      </c>
      <c r="R328" s="16"/>
      <c r="S328" s="1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EZ328" s="111"/>
      <c r="FA328" s="111"/>
      <c r="FB328" s="111"/>
      <c r="FC328" s="111"/>
      <c r="FD328" s="111"/>
    </row>
    <row r="329" spans="2:160" x14ac:dyDescent="0.2">
      <c r="B329" s="42">
        <f t="shared" si="30"/>
        <v>0</v>
      </c>
      <c r="C329" s="42" t="str">
        <f t="shared" si="31"/>
        <v/>
      </c>
      <c r="D329" s="42" t="str">
        <f t="shared" si="32"/>
        <v/>
      </c>
      <c r="E329" s="42">
        <f t="shared" si="33"/>
        <v>0</v>
      </c>
      <c r="F329" s="42">
        <f t="shared" si="34"/>
        <v>0</v>
      </c>
      <c r="G329" s="42" t="str">
        <f t="shared" si="35"/>
        <v/>
      </c>
      <c r="H329" s="114">
        <f>IF(AND(M329&gt;0,M329&lt;=STATS!$C$22),1,"")</f>
        <v>1</v>
      </c>
      <c r="J329" s="25">
        <v>328</v>
      </c>
      <c r="K329">
        <v>44.058450290000003</v>
      </c>
      <c r="L329">
        <v>-89.808162969999998</v>
      </c>
      <c r="M329" s="10">
        <v>5</v>
      </c>
      <c r="N329" s="194" t="s">
        <v>567</v>
      </c>
      <c r="O329" s="194" t="s">
        <v>566</v>
      </c>
      <c r="R329" s="16"/>
      <c r="S329" s="1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EZ329" s="111"/>
      <c r="FA329" s="111"/>
      <c r="FB329" s="111"/>
      <c r="FC329" s="111"/>
      <c r="FD329" s="111"/>
    </row>
    <row r="330" spans="2:160" x14ac:dyDescent="0.2">
      <c r="B330" s="42">
        <f t="shared" si="30"/>
        <v>0</v>
      </c>
      <c r="C330" s="42" t="str">
        <f t="shared" si="31"/>
        <v/>
      </c>
      <c r="D330" s="42" t="str">
        <f t="shared" si="32"/>
        <v/>
      </c>
      <c r="E330" s="42">
        <f t="shared" si="33"/>
        <v>0</v>
      </c>
      <c r="F330" s="42">
        <f t="shared" si="34"/>
        <v>0</v>
      </c>
      <c r="G330" s="42" t="str">
        <f t="shared" si="35"/>
        <v/>
      </c>
      <c r="H330" s="114">
        <f>IF(AND(M330&gt;0,M330&lt;=STATS!$C$22),1,"")</f>
        <v>1</v>
      </c>
      <c r="J330" s="25">
        <v>329</v>
      </c>
      <c r="K330">
        <v>44.058054140000003</v>
      </c>
      <c r="L330">
        <v>-89.808164250000004</v>
      </c>
      <c r="M330" s="10">
        <v>5</v>
      </c>
      <c r="N330" s="194" t="s">
        <v>567</v>
      </c>
      <c r="O330" s="194" t="s">
        <v>566</v>
      </c>
      <c r="R330" s="16"/>
      <c r="S330" s="1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EZ330" s="111"/>
      <c r="FA330" s="111"/>
      <c r="FB330" s="111"/>
      <c r="FC330" s="111"/>
      <c r="FD330" s="111"/>
    </row>
    <row r="331" spans="2:160" x14ac:dyDescent="0.2">
      <c r="B331" s="42">
        <f t="shared" si="30"/>
        <v>0</v>
      </c>
      <c r="C331" s="42" t="str">
        <f t="shared" si="31"/>
        <v/>
      </c>
      <c r="D331" s="42" t="str">
        <f t="shared" si="32"/>
        <v/>
      </c>
      <c r="E331" s="42">
        <f t="shared" si="33"/>
        <v>0</v>
      </c>
      <c r="F331" s="42">
        <f t="shared" si="34"/>
        <v>0</v>
      </c>
      <c r="G331" s="42" t="str">
        <f t="shared" si="35"/>
        <v/>
      </c>
      <c r="H331" s="114">
        <f>IF(AND(M331&gt;0,M331&lt;=STATS!$C$22),1,"")</f>
        <v>1</v>
      </c>
      <c r="J331" s="25">
        <v>330</v>
      </c>
      <c r="K331">
        <v>44.057657990000003</v>
      </c>
      <c r="L331">
        <v>-89.808165529999997</v>
      </c>
      <c r="M331" s="10">
        <v>5.5</v>
      </c>
      <c r="N331" s="194" t="s">
        <v>567</v>
      </c>
      <c r="O331" s="194" t="s">
        <v>566</v>
      </c>
      <c r="R331" s="16"/>
      <c r="S331" s="1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EZ331" s="111"/>
      <c r="FA331" s="111"/>
      <c r="FB331" s="111"/>
      <c r="FC331" s="111"/>
      <c r="FD331" s="111"/>
    </row>
    <row r="332" spans="2:160" x14ac:dyDescent="0.2">
      <c r="B332" s="42">
        <f t="shared" si="30"/>
        <v>0</v>
      </c>
      <c r="C332" s="42" t="str">
        <f t="shared" si="31"/>
        <v/>
      </c>
      <c r="D332" s="42" t="str">
        <f t="shared" si="32"/>
        <v/>
      </c>
      <c r="E332" s="42">
        <f t="shared" si="33"/>
        <v>0</v>
      </c>
      <c r="F332" s="42">
        <f t="shared" si="34"/>
        <v>0</v>
      </c>
      <c r="G332" s="42" t="str">
        <f t="shared" si="35"/>
        <v/>
      </c>
      <c r="H332" s="114">
        <f>IF(AND(M332&gt;0,M332&lt;=STATS!$C$22),1,"")</f>
        <v>1</v>
      </c>
      <c r="J332" s="25">
        <v>331</v>
      </c>
      <c r="K332">
        <v>44.057261840000002</v>
      </c>
      <c r="L332">
        <v>-89.808166810000003</v>
      </c>
      <c r="M332" s="10">
        <v>2</v>
      </c>
      <c r="N332" s="194" t="s">
        <v>567</v>
      </c>
      <c r="O332" s="194" t="s">
        <v>566</v>
      </c>
      <c r="R332" s="16"/>
      <c r="S332" s="1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EZ332" s="111"/>
      <c r="FA332" s="111"/>
      <c r="FB332" s="111"/>
      <c r="FC332" s="111"/>
      <c r="FD332" s="111"/>
    </row>
    <row r="333" spans="2:160" x14ac:dyDescent="0.2">
      <c r="B333" s="42">
        <f t="shared" si="30"/>
        <v>0</v>
      </c>
      <c r="C333" s="42" t="str">
        <f t="shared" si="31"/>
        <v/>
      </c>
      <c r="D333" s="42" t="str">
        <f t="shared" si="32"/>
        <v/>
      </c>
      <c r="E333" s="42">
        <f t="shared" si="33"/>
        <v>0</v>
      </c>
      <c r="F333" s="42">
        <f t="shared" si="34"/>
        <v>0</v>
      </c>
      <c r="G333" s="42" t="str">
        <f t="shared" si="35"/>
        <v/>
      </c>
      <c r="H333" s="114">
        <f>IF(AND(M333&gt;0,M333&lt;=STATS!$C$22),1,"")</f>
        <v>1</v>
      </c>
      <c r="J333" s="25">
        <v>332</v>
      </c>
      <c r="K333">
        <v>44.060033959999998</v>
      </c>
      <c r="L333">
        <v>-89.807608490000007</v>
      </c>
      <c r="M333" s="10">
        <v>2.5</v>
      </c>
      <c r="N333" s="194" t="s">
        <v>565</v>
      </c>
      <c r="O333" s="194" t="s">
        <v>566</v>
      </c>
      <c r="R333" s="16"/>
      <c r="S333" s="1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EZ333" s="111"/>
      <c r="FA333" s="111"/>
      <c r="FB333" s="111"/>
      <c r="FC333" s="111"/>
      <c r="FD333" s="111"/>
    </row>
    <row r="334" spans="2:160" x14ac:dyDescent="0.2">
      <c r="B334" s="42">
        <f t="shared" si="30"/>
        <v>0</v>
      </c>
      <c r="C334" s="42" t="str">
        <f t="shared" si="31"/>
        <v/>
      </c>
      <c r="D334" s="42" t="str">
        <f t="shared" si="32"/>
        <v/>
      </c>
      <c r="E334" s="42">
        <f t="shared" si="33"/>
        <v>0</v>
      </c>
      <c r="F334" s="42">
        <f t="shared" si="34"/>
        <v>0</v>
      </c>
      <c r="G334" s="42" t="str">
        <f t="shared" si="35"/>
        <v/>
      </c>
      <c r="H334" s="114">
        <f>IF(AND(M334&gt;0,M334&lt;=STATS!$C$22),1,"")</f>
        <v>1</v>
      </c>
      <c r="J334" s="25">
        <v>333</v>
      </c>
      <c r="K334">
        <v>44.059637809999998</v>
      </c>
      <c r="L334">
        <v>-89.807609780000007</v>
      </c>
      <c r="M334" s="10">
        <v>6</v>
      </c>
      <c r="N334" s="194" t="s">
        <v>567</v>
      </c>
      <c r="O334" s="194" t="s">
        <v>566</v>
      </c>
      <c r="R334" s="16"/>
      <c r="S334" s="1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EZ334" s="111"/>
      <c r="FA334" s="111"/>
      <c r="FB334" s="111"/>
      <c r="FC334" s="111"/>
      <c r="FD334" s="111"/>
    </row>
    <row r="335" spans="2:160" x14ac:dyDescent="0.2">
      <c r="B335" s="42">
        <f t="shared" si="30"/>
        <v>0</v>
      </c>
      <c r="C335" s="42" t="str">
        <f t="shared" si="31"/>
        <v/>
      </c>
      <c r="D335" s="42" t="str">
        <f t="shared" si="32"/>
        <v/>
      </c>
      <c r="E335" s="42">
        <f t="shared" si="33"/>
        <v>0</v>
      </c>
      <c r="F335" s="42">
        <f t="shared" si="34"/>
        <v>0</v>
      </c>
      <c r="G335" s="42" t="str">
        <f t="shared" si="35"/>
        <v/>
      </c>
      <c r="H335" s="114">
        <f>IF(AND(M335&gt;0,M335&lt;=STATS!$C$22),1,"")</f>
        <v>1</v>
      </c>
      <c r="J335" s="25">
        <v>334</v>
      </c>
      <c r="K335">
        <v>44.059241659999998</v>
      </c>
      <c r="L335">
        <v>-89.807611059999999</v>
      </c>
      <c r="M335" s="10">
        <v>5.5</v>
      </c>
      <c r="N335" s="194" t="s">
        <v>565</v>
      </c>
      <c r="O335" s="194" t="s">
        <v>566</v>
      </c>
      <c r="R335" s="16"/>
      <c r="S335" s="1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EZ335" s="111"/>
      <c r="FA335" s="111"/>
      <c r="FB335" s="111"/>
      <c r="FC335" s="111"/>
      <c r="FD335" s="111"/>
    </row>
    <row r="336" spans="2:160" x14ac:dyDescent="0.2">
      <c r="B336" s="42">
        <f t="shared" si="30"/>
        <v>0</v>
      </c>
      <c r="C336" s="42" t="str">
        <f t="shared" si="31"/>
        <v/>
      </c>
      <c r="D336" s="42" t="str">
        <f t="shared" si="32"/>
        <v/>
      </c>
      <c r="E336" s="42">
        <f t="shared" si="33"/>
        <v>0</v>
      </c>
      <c r="F336" s="42">
        <f t="shared" si="34"/>
        <v>0</v>
      </c>
      <c r="G336" s="42" t="str">
        <f t="shared" si="35"/>
        <v/>
      </c>
      <c r="H336" s="114">
        <f>IF(AND(M336&gt;0,M336&lt;=STATS!$C$22),1,"")</f>
        <v>1</v>
      </c>
      <c r="J336" s="25">
        <v>335</v>
      </c>
      <c r="K336">
        <v>44.058845509999998</v>
      </c>
      <c r="L336">
        <v>-89.807612340000006</v>
      </c>
      <c r="M336" s="10">
        <v>6.5</v>
      </c>
      <c r="N336" s="194" t="s">
        <v>567</v>
      </c>
      <c r="O336" s="194" t="s">
        <v>566</v>
      </c>
      <c r="R336" s="16"/>
      <c r="S336" s="1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EZ336" s="111"/>
      <c r="FA336" s="111"/>
      <c r="FB336" s="111"/>
      <c r="FC336" s="111"/>
      <c r="FD336" s="111"/>
    </row>
    <row r="337" spans="2:160" x14ac:dyDescent="0.2">
      <c r="B337" s="42">
        <f t="shared" si="30"/>
        <v>0</v>
      </c>
      <c r="C337" s="42" t="str">
        <f t="shared" si="31"/>
        <v/>
      </c>
      <c r="D337" s="42" t="str">
        <f t="shared" si="32"/>
        <v/>
      </c>
      <c r="E337" s="42">
        <f t="shared" si="33"/>
        <v>0</v>
      </c>
      <c r="F337" s="42">
        <f t="shared" si="34"/>
        <v>0</v>
      </c>
      <c r="G337" s="42" t="str">
        <f t="shared" si="35"/>
        <v/>
      </c>
      <c r="H337" s="114">
        <f>IF(AND(M337&gt;0,M337&lt;=STATS!$C$22),1,"")</f>
        <v>1</v>
      </c>
      <c r="J337" s="25">
        <v>336</v>
      </c>
      <c r="K337">
        <v>44.058449359999997</v>
      </c>
      <c r="L337">
        <v>-89.807613630000006</v>
      </c>
      <c r="M337" s="10">
        <v>4.5</v>
      </c>
      <c r="N337" s="194" t="s">
        <v>567</v>
      </c>
      <c r="O337" s="194" t="s">
        <v>566</v>
      </c>
      <c r="R337" s="16"/>
      <c r="S337" s="1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EZ337" s="111"/>
      <c r="FA337" s="111"/>
      <c r="FB337" s="111"/>
      <c r="FC337" s="111"/>
      <c r="FD337" s="111"/>
    </row>
    <row r="338" spans="2:160" x14ac:dyDescent="0.2">
      <c r="B338" s="42">
        <f t="shared" si="30"/>
        <v>0</v>
      </c>
      <c r="C338" s="42" t="str">
        <f t="shared" si="31"/>
        <v/>
      </c>
      <c r="D338" s="42" t="str">
        <f t="shared" si="32"/>
        <v/>
      </c>
      <c r="E338" s="42">
        <f t="shared" si="33"/>
        <v>0</v>
      </c>
      <c r="F338" s="42">
        <f t="shared" si="34"/>
        <v>0</v>
      </c>
      <c r="G338" s="42" t="str">
        <f t="shared" si="35"/>
        <v/>
      </c>
      <c r="H338" s="114">
        <f>IF(AND(M338&gt;0,M338&lt;=STATS!$C$22),1,"")</f>
        <v>1</v>
      </c>
      <c r="J338" s="25">
        <v>337</v>
      </c>
      <c r="K338">
        <v>44.058053219999998</v>
      </c>
      <c r="L338">
        <v>-89.807614909999998</v>
      </c>
      <c r="M338" s="10">
        <v>4</v>
      </c>
      <c r="N338" s="194" t="s">
        <v>565</v>
      </c>
      <c r="O338" s="194" t="s">
        <v>566</v>
      </c>
      <c r="R338" s="16"/>
      <c r="S338" s="1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EZ338" s="111"/>
      <c r="FA338" s="111"/>
      <c r="FB338" s="111"/>
      <c r="FC338" s="111"/>
      <c r="FD338" s="111"/>
    </row>
    <row r="339" spans="2:160" x14ac:dyDescent="0.2">
      <c r="B339" s="42">
        <f t="shared" si="30"/>
        <v>0</v>
      </c>
      <c r="C339" s="42" t="str">
        <f t="shared" si="31"/>
        <v/>
      </c>
      <c r="D339" s="42" t="str">
        <f t="shared" si="32"/>
        <v/>
      </c>
      <c r="E339" s="42">
        <f t="shared" si="33"/>
        <v>0</v>
      </c>
      <c r="F339" s="42">
        <f t="shared" si="34"/>
        <v>0</v>
      </c>
      <c r="G339" s="42" t="str">
        <f t="shared" si="35"/>
        <v/>
      </c>
      <c r="H339" s="114">
        <f>IF(AND(M339&gt;0,M339&lt;=STATS!$C$22),1,"")</f>
        <v>1</v>
      </c>
      <c r="J339" s="25">
        <v>338</v>
      </c>
      <c r="K339">
        <v>44.057657069999998</v>
      </c>
      <c r="L339">
        <v>-89.807616190000005</v>
      </c>
      <c r="M339" s="10">
        <v>4.5</v>
      </c>
      <c r="N339" s="194" t="s">
        <v>567</v>
      </c>
      <c r="O339" s="194" t="s">
        <v>566</v>
      </c>
      <c r="R339" s="16"/>
      <c r="S339" s="1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EZ339" s="111"/>
      <c r="FA339" s="111"/>
      <c r="FB339" s="111"/>
      <c r="FC339" s="111"/>
      <c r="FD339" s="111"/>
    </row>
    <row r="340" spans="2:160" x14ac:dyDescent="0.2">
      <c r="B340" s="42">
        <f t="shared" si="30"/>
        <v>0</v>
      </c>
      <c r="C340" s="42" t="str">
        <f t="shared" si="31"/>
        <v/>
      </c>
      <c r="D340" s="42" t="str">
        <f t="shared" si="32"/>
        <v/>
      </c>
      <c r="E340" s="42">
        <f t="shared" si="33"/>
        <v>0</v>
      </c>
      <c r="F340" s="42">
        <f t="shared" si="34"/>
        <v>0</v>
      </c>
      <c r="G340" s="42" t="str">
        <f t="shared" si="35"/>
        <v/>
      </c>
      <c r="H340" s="114">
        <f>IF(AND(M340&gt;0,M340&lt;=STATS!$C$22),1,"")</f>
        <v>1</v>
      </c>
      <c r="J340" s="25">
        <v>339</v>
      </c>
      <c r="K340">
        <v>44.06003303</v>
      </c>
      <c r="L340">
        <v>-89.807059140000007</v>
      </c>
      <c r="M340" s="10">
        <v>4</v>
      </c>
      <c r="N340" s="194" t="s">
        <v>565</v>
      </c>
      <c r="O340" s="194" t="s">
        <v>566</v>
      </c>
      <c r="R340" s="16"/>
      <c r="S340" s="1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EZ340" s="111"/>
      <c r="FA340" s="111"/>
      <c r="FB340" s="111"/>
      <c r="FC340" s="111"/>
      <c r="FD340" s="111"/>
    </row>
    <row r="341" spans="2:160" x14ac:dyDescent="0.2">
      <c r="B341" s="42">
        <f t="shared" si="30"/>
        <v>0</v>
      </c>
      <c r="C341" s="42" t="str">
        <f t="shared" si="31"/>
        <v/>
      </c>
      <c r="D341" s="42" t="str">
        <f t="shared" si="32"/>
        <v/>
      </c>
      <c r="E341" s="42">
        <f t="shared" si="33"/>
        <v>0</v>
      </c>
      <c r="F341" s="42">
        <f t="shared" si="34"/>
        <v>0</v>
      </c>
      <c r="G341" s="42" t="str">
        <f t="shared" si="35"/>
        <v/>
      </c>
      <c r="H341" s="114">
        <f>IF(AND(M341&gt;0,M341&lt;=STATS!$C$22),1,"")</f>
        <v>1</v>
      </c>
      <c r="J341" s="25">
        <v>340</v>
      </c>
      <c r="K341">
        <v>44.059636879999999</v>
      </c>
      <c r="L341">
        <v>-89.807060419999999</v>
      </c>
      <c r="M341" s="10">
        <v>5</v>
      </c>
      <c r="N341" s="194" t="s">
        <v>565</v>
      </c>
      <c r="O341" s="194" t="s">
        <v>566</v>
      </c>
      <c r="R341" s="16"/>
      <c r="S341" s="1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EZ341" s="111"/>
      <c r="FA341" s="111"/>
      <c r="FB341" s="111"/>
      <c r="FC341" s="111"/>
      <c r="FD341" s="111"/>
    </row>
    <row r="342" spans="2:160" x14ac:dyDescent="0.2">
      <c r="B342" s="42">
        <f t="shared" si="30"/>
        <v>0</v>
      </c>
      <c r="C342" s="42" t="str">
        <f t="shared" si="31"/>
        <v/>
      </c>
      <c r="D342" s="42" t="str">
        <f t="shared" si="32"/>
        <v/>
      </c>
      <c r="E342" s="42">
        <f t="shared" si="33"/>
        <v>0</v>
      </c>
      <c r="F342" s="42">
        <f t="shared" si="34"/>
        <v>0</v>
      </c>
      <c r="G342" s="42" t="str">
        <f t="shared" si="35"/>
        <v/>
      </c>
      <c r="H342" s="114">
        <f>IF(AND(M342&gt;0,M342&lt;=STATS!$C$22),1,"")</f>
        <v>1</v>
      </c>
      <c r="J342" s="25">
        <v>341</v>
      </c>
      <c r="K342">
        <v>44.059240729999999</v>
      </c>
      <c r="L342">
        <v>-89.807061709999999</v>
      </c>
      <c r="M342" s="10">
        <v>5.5</v>
      </c>
      <c r="N342" s="194" t="s">
        <v>565</v>
      </c>
      <c r="O342" s="194" t="s">
        <v>566</v>
      </c>
      <c r="R342" s="16"/>
      <c r="S342" s="1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EZ342" s="111"/>
      <c r="FA342" s="111"/>
      <c r="FB342" s="111"/>
      <c r="FC342" s="111"/>
      <c r="FD342" s="111"/>
    </row>
    <row r="343" spans="2:160" x14ac:dyDescent="0.2">
      <c r="B343" s="42">
        <f t="shared" si="30"/>
        <v>0</v>
      </c>
      <c r="C343" s="42" t="str">
        <f t="shared" si="31"/>
        <v/>
      </c>
      <c r="D343" s="42" t="str">
        <f t="shared" si="32"/>
        <v/>
      </c>
      <c r="E343" s="42">
        <f t="shared" si="33"/>
        <v>0</v>
      </c>
      <c r="F343" s="42">
        <f t="shared" si="34"/>
        <v>0</v>
      </c>
      <c r="G343" s="42" t="str">
        <f t="shared" si="35"/>
        <v/>
      </c>
      <c r="H343" s="114">
        <f>IF(AND(M343&gt;0,M343&lt;=STATS!$C$22),1,"")</f>
        <v>1</v>
      </c>
      <c r="J343" s="25">
        <v>342</v>
      </c>
      <c r="K343">
        <v>44.05884459</v>
      </c>
      <c r="L343">
        <v>-89.807062999999999</v>
      </c>
      <c r="M343" s="10">
        <v>5</v>
      </c>
      <c r="N343" s="194" t="s">
        <v>567</v>
      </c>
      <c r="O343" s="194" t="s">
        <v>566</v>
      </c>
      <c r="R343" s="16"/>
      <c r="S343" s="1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EZ343" s="111"/>
      <c r="FA343" s="111"/>
      <c r="FB343" s="111"/>
      <c r="FC343" s="111"/>
      <c r="FD343" s="111"/>
    </row>
    <row r="344" spans="2:160" x14ac:dyDescent="0.2">
      <c r="B344" s="42">
        <f t="shared" si="30"/>
        <v>0</v>
      </c>
      <c r="C344" s="42" t="str">
        <f t="shared" si="31"/>
        <v/>
      </c>
      <c r="D344" s="42" t="str">
        <f t="shared" si="32"/>
        <v/>
      </c>
      <c r="E344" s="42">
        <f t="shared" si="33"/>
        <v>0</v>
      </c>
      <c r="F344" s="42">
        <f t="shared" si="34"/>
        <v>0</v>
      </c>
      <c r="G344" s="42" t="str">
        <f t="shared" si="35"/>
        <v/>
      </c>
      <c r="H344" s="114">
        <f>IF(AND(M344&gt;0,M344&lt;=STATS!$C$22),1,"")</f>
        <v>1</v>
      </c>
      <c r="J344" s="25">
        <v>343</v>
      </c>
      <c r="K344">
        <v>44.058448439999999</v>
      </c>
      <c r="L344">
        <v>-89.807064280000006</v>
      </c>
      <c r="M344" s="10">
        <v>1.5</v>
      </c>
      <c r="N344" s="194" t="s">
        <v>565</v>
      </c>
      <c r="O344" s="194" t="s">
        <v>566</v>
      </c>
      <c r="R344" s="16"/>
      <c r="S344" s="1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EZ344" s="111"/>
      <c r="FA344" s="111"/>
      <c r="FB344" s="111"/>
      <c r="FC344" s="111"/>
      <c r="FD344" s="111"/>
    </row>
    <row r="345" spans="2:160" x14ac:dyDescent="0.2">
      <c r="B345" s="42">
        <f t="shared" si="30"/>
        <v>0</v>
      </c>
      <c r="C345" s="42" t="str">
        <f t="shared" si="31"/>
        <v/>
      </c>
      <c r="D345" s="42" t="str">
        <f t="shared" si="32"/>
        <v/>
      </c>
      <c r="E345" s="42">
        <f t="shared" si="33"/>
        <v>0</v>
      </c>
      <c r="F345" s="42">
        <f t="shared" si="34"/>
        <v>0</v>
      </c>
      <c r="G345" s="42" t="str">
        <f t="shared" si="35"/>
        <v/>
      </c>
      <c r="H345" s="114">
        <f>IF(AND(M345&gt;0,M345&lt;=STATS!$C$22),1,"")</f>
        <v>1</v>
      </c>
      <c r="J345" s="25">
        <v>344</v>
      </c>
      <c r="K345">
        <v>44.059635950000001</v>
      </c>
      <c r="L345">
        <v>-89.806511069999999</v>
      </c>
      <c r="M345" s="10">
        <v>5</v>
      </c>
      <c r="N345" s="194" t="s">
        <v>565</v>
      </c>
      <c r="O345" s="194" t="s">
        <v>566</v>
      </c>
      <c r="R345" s="16"/>
      <c r="S345" s="1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EZ345" s="111"/>
      <c r="FA345" s="111"/>
      <c r="FB345" s="111"/>
      <c r="FC345" s="111"/>
      <c r="FD345" s="111"/>
    </row>
    <row r="346" spans="2:160" x14ac:dyDescent="0.2">
      <c r="B346" s="42">
        <f t="shared" si="30"/>
        <v>0</v>
      </c>
      <c r="C346" s="42" t="str">
        <f t="shared" si="31"/>
        <v/>
      </c>
      <c r="D346" s="42" t="str">
        <f t="shared" si="32"/>
        <v/>
      </c>
      <c r="E346" s="42">
        <f t="shared" si="33"/>
        <v>0</v>
      </c>
      <c r="F346" s="42">
        <f t="shared" si="34"/>
        <v>0</v>
      </c>
      <c r="G346" s="42" t="str">
        <f t="shared" si="35"/>
        <v/>
      </c>
      <c r="H346" s="114">
        <f>IF(AND(M346&gt;0,M346&lt;=STATS!$C$22),1,"")</f>
        <v>1</v>
      </c>
      <c r="J346" s="25">
        <v>345</v>
      </c>
      <c r="K346">
        <v>44.059239810000001</v>
      </c>
      <c r="L346">
        <v>-89.806512359999999</v>
      </c>
      <c r="M346" s="10">
        <v>6.5</v>
      </c>
      <c r="N346" s="194" t="s">
        <v>567</v>
      </c>
      <c r="O346" s="194" t="s">
        <v>566</v>
      </c>
      <c r="R346" s="16"/>
      <c r="S346" s="1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EZ346" s="111"/>
      <c r="FA346" s="111"/>
      <c r="FB346" s="111"/>
      <c r="FC346" s="111"/>
      <c r="FD346" s="111"/>
    </row>
    <row r="347" spans="2:160" x14ac:dyDescent="0.2">
      <c r="B347" s="42">
        <f t="shared" si="30"/>
        <v>0</v>
      </c>
      <c r="C347" s="42" t="str">
        <f t="shared" si="31"/>
        <v/>
      </c>
      <c r="D347" s="42" t="str">
        <f t="shared" si="32"/>
        <v/>
      </c>
      <c r="E347" s="42">
        <f t="shared" si="33"/>
        <v>0</v>
      </c>
      <c r="F347" s="42">
        <f t="shared" si="34"/>
        <v>0</v>
      </c>
      <c r="G347" s="42" t="str">
        <f t="shared" si="35"/>
        <v/>
      </c>
      <c r="H347" s="114">
        <f>IF(AND(M347&gt;0,M347&lt;=STATS!$C$22),1,"")</f>
        <v>1</v>
      </c>
      <c r="J347" s="25">
        <v>346</v>
      </c>
      <c r="K347">
        <v>44.058843660000001</v>
      </c>
      <c r="L347">
        <v>-89.806513649999999</v>
      </c>
      <c r="M347" s="10">
        <v>5</v>
      </c>
      <c r="N347" s="194" t="s">
        <v>567</v>
      </c>
      <c r="O347" s="194" t="s">
        <v>566</v>
      </c>
      <c r="R347" s="16"/>
      <c r="S347" s="1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EZ347" s="111"/>
      <c r="FA347" s="111"/>
      <c r="FB347" s="111"/>
      <c r="FC347" s="111"/>
      <c r="FD347" s="111"/>
    </row>
    <row r="348" spans="2:160" x14ac:dyDescent="0.2">
      <c r="B348" s="42">
        <f t="shared" si="30"/>
        <v>0</v>
      </c>
      <c r="C348" s="42" t="str">
        <f t="shared" si="31"/>
        <v/>
      </c>
      <c r="D348" s="42" t="str">
        <f t="shared" si="32"/>
        <v/>
      </c>
      <c r="E348" s="42">
        <f t="shared" si="33"/>
        <v>0</v>
      </c>
      <c r="F348" s="42">
        <f t="shared" si="34"/>
        <v>0</v>
      </c>
      <c r="G348" s="42" t="str">
        <f t="shared" si="35"/>
        <v/>
      </c>
      <c r="H348" s="114">
        <f>IF(AND(M348&gt;0,M348&lt;=STATS!$C$22),1,"")</f>
        <v>1</v>
      </c>
      <c r="J348" s="25">
        <v>347</v>
      </c>
      <c r="K348">
        <v>44.058447510000001</v>
      </c>
      <c r="L348">
        <v>-89.80651494</v>
      </c>
      <c r="M348" s="10">
        <v>1</v>
      </c>
      <c r="N348" s="194" t="s">
        <v>565</v>
      </c>
      <c r="O348" s="194" t="s">
        <v>566</v>
      </c>
      <c r="R348" s="16"/>
      <c r="S348" s="1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EZ348" s="111"/>
      <c r="FA348" s="111"/>
      <c r="FB348" s="111"/>
      <c r="FC348" s="111"/>
      <c r="FD348" s="111"/>
    </row>
    <row r="349" spans="2:160" x14ac:dyDescent="0.2">
      <c r="B349" s="42">
        <f t="shared" si="30"/>
        <v>0</v>
      </c>
      <c r="C349" s="42" t="str">
        <f t="shared" si="31"/>
        <v/>
      </c>
      <c r="D349" s="42" t="str">
        <f t="shared" si="32"/>
        <v/>
      </c>
      <c r="E349" s="42">
        <f t="shared" si="33"/>
        <v>0</v>
      </c>
      <c r="F349" s="42">
        <f t="shared" si="34"/>
        <v>0</v>
      </c>
      <c r="G349" s="42" t="str">
        <f t="shared" si="35"/>
        <v/>
      </c>
      <c r="H349" s="114">
        <f>IF(AND(M349&gt;0,M349&lt;=STATS!$C$22),1,"")</f>
        <v>1</v>
      </c>
      <c r="J349" s="25">
        <v>348</v>
      </c>
      <c r="K349">
        <v>44.060031170000002</v>
      </c>
      <c r="L349">
        <v>-89.805960420000005</v>
      </c>
      <c r="M349" s="10">
        <v>6</v>
      </c>
      <c r="N349" s="194" t="s">
        <v>567</v>
      </c>
      <c r="O349" s="194" t="s">
        <v>566</v>
      </c>
      <c r="R349" s="16"/>
      <c r="S349" s="1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EZ349" s="111"/>
      <c r="FA349" s="111"/>
      <c r="FB349" s="111"/>
      <c r="FC349" s="111"/>
      <c r="FD349" s="111"/>
    </row>
    <row r="350" spans="2:160" x14ac:dyDescent="0.2">
      <c r="B350" s="42">
        <f t="shared" si="30"/>
        <v>0</v>
      </c>
      <c r="C350" s="42" t="str">
        <f t="shared" si="31"/>
        <v/>
      </c>
      <c r="D350" s="42" t="str">
        <f t="shared" si="32"/>
        <v/>
      </c>
      <c r="E350" s="42">
        <f t="shared" si="33"/>
        <v>0</v>
      </c>
      <c r="F350" s="42">
        <f t="shared" si="34"/>
        <v>0</v>
      </c>
      <c r="G350" s="42" t="str">
        <f t="shared" si="35"/>
        <v/>
      </c>
      <c r="H350" s="114">
        <f>IF(AND(M350&gt;0,M350&lt;=STATS!$C$22),1,"")</f>
        <v>1</v>
      </c>
      <c r="J350" s="25">
        <v>349</v>
      </c>
      <c r="K350">
        <v>44.059635020000002</v>
      </c>
      <c r="L350">
        <v>-89.805961719999999</v>
      </c>
      <c r="M350" s="10">
        <v>6.5</v>
      </c>
      <c r="N350" s="194" t="s">
        <v>565</v>
      </c>
      <c r="O350" s="194" t="s">
        <v>566</v>
      </c>
      <c r="R350" s="16"/>
      <c r="S350" s="1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EZ350" s="111"/>
      <c r="FA350" s="111"/>
      <c r="FB350" s="111"/>
      <c r="FC350" s="111"/>
      <c r="FD350" s="111"/>
    </row>
    <row r="351" spans="2:160" x14ac:dyDescent="0.2">
      <c r="B351" s="42">
        <f t="shared" si="30"/>
        <v>0</v>
      </c>
      <c r="C351" s="42" t="str">
        <f t="shared" si="31"/>
        <v/>
      </c>
      <c r="D351" s="42" t="str">
        <f t="shared" si="32"/>
        <v/>
      </c>
      <c r="E351" s="42">
        <f t="shared" si="33"/>
        <v>0</v>
      </c>
      <c r="F351" s="42">
        <f t="shared" si="34"/>
        <v>0</v>
      </c>
      <c r="G351" s="42" t="str">
        <f t="shared" si="35"/>
        <v/>
      </c>
      <c r="H351" s="114">
        <f>IF(AND(M351&gt;0,M351&lt;=STATS!$C$22),1,"")</f>
        <v>1</v>
      </c>
      <c r="J351" s="25">
        <v>350</v>
      </c>
      <c r="K351">
        <v>44.059238870000001</v>
      </c>
      <c r="L351">
        <v>-89.805963009999999</v>
      </c>
      <c r="M351" s="10">
        <v>5.5</v>
      </c>
      <c r="N351" s="194" t="s">
        <v>567</v>
      </c>
      <c r="O351" s="194" t="s">
        <v>566</v>
      </c>
      <c r="R351" s="16"/>
      <c r="S351" s="1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EZ351" s="111"/>
      <c r="FA351" s="111"/>
      <c r="FB351" s="111"/>
      <c r="FC351" s="111"/>
      <c r="FD351" s="111"/>
    </row>
    <row r="352" spans="2:160" x14ac:dyDescent="0.2">
      <c r="B352" s="42">
        <f t="shared" si="30"/>
        <v>0</v>
      </c>
      <c r="C352" s="42" t="str">
        <f t="shared" si="31"/>
        <v/>
      </c>
      <c r="D352" s="42" t="str">
        <f t="shared" si="32"/>
        <v/>
      </c>
      <c r="E352" s="42">
        <f t="shared" si="33"/>
        <v>0</v>
      </c>
      <c r="F352" s="42">
        <f t="shared" si="34"/>
        <v>0</v>
      </c>
      <c r="G352" s="42" t="str">
        <f t="shared" si="35"/>
        <v/>
      </c>
      <c r="H352" s="114">
        <f>IF(AND(M352&gt;0,M352&lt;=STATS!$C$22),1,"")</f>
        <v>1</v>
      </c>
      <c r="J352" s="25">
        <v>351</v>
      </c>
      <c r="K352">
        <v>44.058842730000002</v>
      </c>
      <c r="L352">
        <v>-89.805964309999993</v>
      </c>
      <c r="M352" s="10">
        <v>6</v>
      </c>
      <c r="N352" s="194" t="s">
        <v>567</v>
      </c>
      <c r="O352" s="194" t="s">
        <v>566</v>
      </c>
      <c r="R352" s="16"/>
      <c r="S352" s="1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EZ352" s="111"/>
      <c r="FA352" s="111"/>
      <c r="FB352" s="111"/>
      <c r="FC352" s="111"/>
      <c r="FD352" s="111"/>
    </row>
    <row r="353" spans="2:160" x14ac:dyDescent="0.2">
      <c r="B353" s="42">
        <f t="shared" si="30"/>
        <v>0</v>
      </c>
      <c r="C353" s="42" t="str">
        <f t="shared" si="31"/>
        <v/>
      </c>
      <c r="D353" s="42" t="str">
        <f t="shared" si="32"/>
        <v/>
      </c>
      <c r="E353" s="42">
        <f t="shared" si="33"/>
        <v>0</v>
      </c>
      <c r="F353" s="42">
        <f t="shared" si="34"/>
        <v>0</v>
      </c>
      <c r="G353" s="42" t="str">
        <f t="shared" si="35"/>
        <v/>
      </c>
      <c r="H353" s="114">
        <f>IF(AND(M353&gt;0,M353&lt;=STATS!$C$22),1,"")</f>
        <v>1</v>
      </c>
      <c r="J353" s="25">
        <v>352</v>
      </c>
      <c r="K353">
        <v>44.058446580000002</v>
      </c>
      <c r="L353">
        <v>-89.805965599999993</v>
      </c>
      <c r="M353" s="10">
        <v>6</v>
      </c>
      <c r="N353" s="194" t="s">
        <v>567</v>
      </c>
      <c r="O353" s="194" t="s">
        <v>566</v>
      </c>
      <c r="R353" s="16"/>
      <c r="S353" s="1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EZ353" s="111"/>
      <c r="FA353" s="111"/>
      <c r="FB353" s="111"/>
      <c r="FC353" s="111"/>
      <c r="FD353" s="111"/>
    </row>
    <row r="354" spans="2:160" x14ac:dyDescent="0.2">
      <c r="B354" s="42">
        <f t="shared" si="30"/>
        <v>0</v>
      </c>
      <c r="C354" s="42" t="str">
        <f t="shared" si="31"/>
        <v/>
      </c>
      <c r="D354" s="42" t="str">
        <f t="shared" si="32"/>
        <v/>
      </c>
      <c r="E354" s="42">
        <f t="shared" si="33"/>
        <v>0</v>
      </c>
      <c r="F354" s="42">
        <f t="shared" si="34"/>
        <v>0</v>
      </c>
      <c r="G354" s="42" t="str">
        <f t="shared" si="35"/>
        <v/>
      </c>
      <c r="H354" s="114">
        <f>IF(AND(M354&gt;0,M354&lt;=STATS!$C$22),1,"")</f>
        <v>1</v>
      </c>
      <c r="J354" s="25">
        <v>353</v>
      </c>
      <c r="K354">
        <v>44.059633150000003</v>
      </c>
      <c r="L354">
        <v>-89.804863010000005</v>
      </c>
      <c r="M354" s="10">
        <v>5</v>
      </c>
      <c r="N354" s="194" t="s">
        <v>565</v>
      </c>
      <c r="O354" s="194" t="s">
        <v>566</v>
      </c>
      <c r="R354" s="16"/>
      <c r="S354" s="1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EZ354" s="111"/>
      <c r="FA354" s="111"/>
      <c r="FB354" s="111"/>
      <c r="FC354" s="111"/>
      <c r="FD354" s="111"/>
    </row>
    <row r="355" spans="2:160" x14ac:dyDescent="0.2">
      <c r="B355" s="42">
        <f t="shared" si="30"/>
        <v>0</v>
      </c>
      <c r="C355" s="42" t="str">
        <f t="shared" si="31"/>
        <v/>
      </c>
      <c r="D355" s="42" t="str">
        <f t="shared" si="32"/>
        <v/>
      </c>
      <c r="E355" s="42">
        <f t="shared" si="33"/>
        <v>0</v>
      </c>
      <c r="F355" s="42">
        <f t="shared" si="34"/>
        <v>0</v>
      </c>
      <c r="G355" s="42" t="str">
        <f t="shared" si="35"/>
        <v/>
      </c>
      <c r="H355" s="114">
        <f>IF(AND(M355&gt;0,M355&lt;=STATS!$C$22),1,"")</f>
        <v>1</v>
      </c>
      <c r="J355" s="25">
        <v>354</v>
      </c>
      <c r="K355">
        <v>44.059237000000003</v>
      </c>
      <c r="L355">
        <v>-89.804864309999999</v>
      </c>
      <c r="M355" s="10">
        <v>4.5</v>
      </c>
      <c r="N355" s="194" t="s">
        <v>567</v>
      </c>
      <c r="O355" s="194" t="s">
        <v>566</v>
      </c>
      <c r="R355" s="16"/>
      <c r="S355" s="1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EZ355" s="111"/>
      <c r="FA355" s="111"/>
      <c r="FB355" s="111"/>
      <c r="FC355" s="111"/>
      <c r="FD355" s="111"/>
    </row>
    <row r="356" spans="2:160" x14ac:dyDescent="0.2">
      <c r="B356" s="42">
        <f t="shared" si="30"/>
        <v>0</v>
      </c>
      <c r="C356" s="42" t="str">
        <f t="shared" si="31"/>
        <v/>
      </c>
      <c r="D356" s="42" t="str">
        <f t="shared" si="32"/>
        <v/>
      </c>
      <c r="E356" s="42">
        <f t="shared" si="33"/>
        <v>0</v>
      </c>
      <c r="F356" s="42">
        <f t="shared" si="34"/>
        <v>0</v>
      </c>
      <c r="G356" s="42" t="str">
        <f t="shared" si="35"/>
        <v/>
      </c>
      <c r="H356" s="114">
        <f>IF(AND(M356&gt;0,M356&lt;=STATS!$C$22),1,"")</f>
        <v>1</v>
      </c>
      <c r="J356" s="25">
        <v>355</v>
      </c>
      <c r="K356">
        <v>44.058840850000003</v>
      </c>
      <c r="L356">
        <v>-89.804865609999993</v>
      </c>
      <c r="M356" s="10">
        <v>4.5</v>
      </c>
      <c r="N356" s="194" t="s">
        <v>567</v>
      </c>
      <c r="O356" s="194" t="s">
        <v>566</v>
      </c>
      <c r="R356" s="16"/>
      <c r="S356" s="1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EZ356" s="111"/>
      <c r="FA356" s="111"/>
      <c r="FB356" s="111"/>
      <c r="FC356" s="111"/>
      <c r="FD356" s="111"/>
    </row>
    <row r="357" spans="2:160" x14ac:dyDescent="0.2">
      <c r="B357" s="42">
        <f t="shared" si="30"/>
        <v>0</v>
      </c>
      <c r="C357" s="42" t="str">
        <f t="shared" si="31"/>
        <v/>
      </c>
      <c r="D357" s="42" t="str">
        <f t="shared" si="32"/>
        <v/>
      </c>
      <c r="E357" s="42">
        <f t="shared" si="33"/>
        <v>0</v>
      </c>
      <c r="F357" s="42">
        <f t="shared" si="34"/>
        <v>0</v>
      </c>
      <c r="G357" s="42" t="str">
        <f t="shared" si="35"/>
        <v/>
      </c>
      <c r="H357" s="114">
        <f>IF(AND(M357&gt;0,M357&lt;=STATS!$C$22),1,"")</f>
        <v>1</v>
      </c>
      <c r="J357" s="25">
        <v>356</v>
      </c>
      <c r="K357">
        <v>44.060028359999997</v>
      </c>
      <c r="L357">
        <v>-89.804312359999997</v>
      </c>
      <c r="M357" s="10">
        <v>6.5</v>
      </c>
      <c r="N357" s="194" t="s">
        <v>565</v>
      </c>
      <c r="O357" s="194" t="s">
        <v>566</v>
      </c>
      <c r="R357" s="16"/>
      <c r="S357" s="1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EZ357" s="111"/>
      <c r="FA357" s="111"/>
      <c r="FB357" s="111"/>
      <c r="FC357" s="111"/>
      <c r="FD357" s="111"/>
    </row>
    <row r="358" spans="2:160" x14ac:dyDescent="0.2">
      <c r="B358" s="42">
        <f t="shared" si="30"/>
        <v>0</v>
      </c>
      <c r="C358" s="42" t="str">
        <f t="shared" si="31"/>
        <v/>
      </c>
      <c r="D358" s="42" t="str">
        <f t="shared" si="32"/>
        <v/>
      </c>
      <c r="E358" s="42">
        <f t="shared" si="33"/>
        <v>0</v>
      </c>
      <c r="F358" s="42">
        <f t="shared" si="34"/>
        <v>0</v>
      </c>
      <c r="G358" s="42" t="str">
        <f t="shared" si="35"/>
        <v/>
      </c>
      <c r="H358" s="114">
        <f>IF(AND(M358&gt;0,M358&lt;=STATS!$C$22),1,"")</f>
        <v>1</v>
      </c>
      <c r="J358" s="25">
        <v>357</v>
      </c>
      <c r="K358">
        <v>44.059632209999997</v>
      </c>
      <c r="L358">
        <v>-89.804313660000005</v>
      </c>
      <c r="M358" s="10">
        <v>4</v>
      </c>
      <c r="N358" s="194" t="s">
        <v>567</v>
      </c>
      <c r="O358" s="194" t="s">
        <v>566</v>
      </c>
      <c r="R358" s="16"/>
      <c r="S358" s="1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EZ358" s="111"/>
      <c r="FA358" s="111"/>
      <c r="FB358" s="111"/>
      <c r="FC358" s="111"/>
      <c r="FD358" s="111"/>
    </row>
    <row r="359" spans="2:160" x14ac:dyDescent="0.2">
      <c r="B359" s="42">
        <f t="shared" si="30"/>
        <v>0</v>
      </c>
      <c r="C359" s="42" t="str">
        <f t="shared" si="31"/>
        <v/>
      </c>
      <c r="D359" s="42" t="str">
        <f t="shared" si="32"/>
        <v/>
      </c>
      <c r="E359" s="42">
        <f t="shared" si="33"/>
        <v>0</v>
      </c>
      <c r="F359" s="42">
        <f t="shared" si="34"/>
        <v>0</v>
      </c>
      <c r="G359" s="42" t="str">
        <f t="shared" si="35"/>
        <v/>
      </c>
      <c r="H359" s="114">
        <f>IF(AND(M359&gt;0,M359&lt;=STATS!$C$22),1,"")</f>
        <v>1</v>
      </c>
      <c r="J359" s="25">
        <v>358</v>
      </c>
      <c r="K359">
        <v>44.059236060000003</v>
      </c>
      <c r="L359">
        <v>-89.804314959999999</v>
      </c>
      <c r="M359" s="10">
        <v>4</v>
      </c>
      <c r="N359" s="194" t="s">
        <v>567</v>
      </c>
      <c r="O359" s="194" t="s">
        <v>566</v>
      </c>
      <c r="R359" s="16"/>
      <c r="S359" s="1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EZ359" s="111"/>
      <c r="FA359" s="111"/>
      <c r="FB359" s="111"/>
      <c r="FC359" s="111"/>
      <c r="FD359" s="111"/>
    </row>
    <row r="360" spans="2:160" x14ac:dyDescent="0.2">
      <c r="B360" s="42">
        <f t="shared" si="30"/>
        <v>0</v>
      </c>
      <c r="C360" s="42" t="str">
        <f t="shared" si="31"/>
        <v/>
      </c>
      <c r="D360" s="42" t="str">
        <f t="shared" si="32"/>
        <v/>
      </c>
      <c r="E360" s="42">
        <f t="shared" si="33"/>
        <v>0</v>
      </c>
      <c r="F360" s="42">
        <f t="shared" si="34"/>
        <v>0</v>
      </c>
      <c r="G360" s="42" t="str">
        <f t="shared" si="35"/>
        <v/>
      </c>
      <c r="H360" s="114">
        <f>IF(AND(M360&gt;0,M360&lt;=STATS!$C$22),1,"")</f>
        <v>1</v>
      </c>
      <c r="J360" s="25">
        <v>359</v>
      </c>
      <c r="K360">
        <v>44.058839919999997</v>
      </c>
      <c r="L360">
        <v>-89.804316270000001</v>
      </c>
      <c r="M360" s="10">
        <v>4</v>
      </c>
      <c r="N360" s="194" t="s">
        <v>567</v>
      </c>
      <c r="O360" s="194" t="s">
        <v>566</v>
      </c>
      <c r="R360" s="16"/>
      <c r="S360" s="1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EZ360" s="111"/>
      <c r="FA360" s="111"/>
      <c r="FB360" s="111"/>
      <c r="FC360" s="111"/>
      <c r="FD360" s="111"/>
    </row>
    <row r="361" spans="2:160" x14ac:dyDescent="0.2">
      <c r="B361" s="42">
        <f t="shared" si="30"/>
        <v>0</v>
      </c>
      <c r="C361" s="42" t="str">
        <f t="shared" si="31"/>
        <v/>
      </c>
      <c r="D361" s="42" t="str">
        <f t="shared" si="32"/>
        <v/>
      </c>
      <c r="E361" s="42">
        <f t="shared" si="33"/>
        <v>0</v>
      </c>
      <c r="F361" s="42">
        <f t="shared" si="34"/>
        <v>0</v>
      </c>
      <c r="G361" s="42" t="str">
        <f t="shared" si="35"/>
        <v/>
      </c>
      <c r="H361" s="114">
        <f>IF(AND(M361&gt;0,M361&lt;=STATS!$C$22),1,"")</f>
        <v>1</v>
      </c>
      <c r="J361" s="25">
        <v>360</v>
      </c>
      <c r="K361">
        <v>44.060423559999997</v>
      </c>
      <c r="L361">
        <v>-89.803761690000002</v>
      </c>
      <c r="M361" s="10">
        <v>2.5</v>
      </c>
      <c r="N361" s="194" t="s">
        <v>565</v>
      </c>
      <c r="O361" s="194" t="s">
        <v>566</v>
      </c>
      <c r="R361" s="16"/>
      <c r="S361" s="1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EZ361" s="111"/>
      <c r="FA361" s="111"/>
      <c r="FB361" s="111"/>
      <c r="FC361" s="111"/>
      <c r="FD361" s="111"/>
    </row>
    <row r="362" spans="2:160" x14ac:dyDescent="0.2">
      <c r="B362" s="42">
        <f t="shared" si="30"/>
        <v>0</v>
      </c>
      <c r="C362" s="42" t="str">
        <f t="shared" si="31"/>
        <v/>
      </c>
      <c r="D362" s="42" t="str">
        <f t="shared" si="32"/>
        <v/>
      </c>
      <c r="E362" s="42">
        <f t="shared" si="33"/>
        <v>0</v>
      </c>
      <c r="F362" s="42">
        <f t="shared" si="34"/>
        <v>0</v>
      </c>
      <c r="G362" s="42" t="str">
        <f t="shared" si="35"/>
        <v/>
      </c>
      <c r="H362" s="114">
        <f>IF(AND(M362&gt;0,M362&lt;=STATS!$C$22),1,"")</f>
        <v>1</v>
      </c>
      <c r="J362" s="25">
        <v>361</v>
      </c>
      <c r="K362">
        <v>44.060027419999997</v>
      </c>
      <c r="L362">
        <v>-89.803763000000004</v>
      </c>
      <c r="M362" s="10">
        <v>2.5</v>
      </c>
      <c r="N362" s="194" t="s">
        <v>565</v>
      </c>
      <c r="O362" s="194" t="s">
        <v>566</v>
      </c>
      <c r="R362" s="16"/>
      <c r="S362" s="1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EZ362" s="111"/>
      <c r="FA362" s="111"/>
      <c r="FB362" s="111"/>
      <c r="FC362" s="111"/>
      <c r="FD362" s="111"/>
    </row>
    <row r="363" spans="2:160" x14ac:dyDescent="0.2">
      <c r="B363" s="42">
        <f t="shared" si="30"/>
        <v>0</v>
      </c>
      <c r="C363" s="42" t="str">
        <f t="shared" si="31"/>
        <v/>
      </c>
      <c r="D363" s="42" t="str">
        <f t="shared" si="32"/>
        <v/>
      </c>
      <c r="E363" s="42">
        <f t="shared" si="33"/>
        <v>0</v>
      </c>
      <c r="F363" s="42">
        <f t="shared" si="34"/>
        <v>0</v>
      </c>
      <c r="G363" s="42" t="str">
        <f t="shared" si="35"/>
        <v/>
      </c>
      <c r="H363" s="114">
        <f>IF(AND(M363&gt;0,M363&lt;=STATS!$C$22),1,"")</f>
        <v>1</v>
      </c>
      <c r="J363" s="25">
        <v>362</v>
      </c>
      <c r="K363">
        <v>44.059631269999997</v>
      </c>
      <c r="L363">
        <v>-89.803764310000005</v>
      </c>
      <c r="M363" s="10">
        <v>4</v>
      </c>
      <c r="N363" s="194" t="s">
        <v>567</v>
      </c>
      <c r="O363" s="194" t="s">
        <v>566</v>
      </c>
      <c r="R363" s="16"/>
      <c r="S363" s="1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EZ363" s="111"/>
      <c r="FA363" s="111"/>
      <c r="FB363" s="111"/>
      <c r="FC363" s="111"/>
      <c r="FD363" s="111"/>
    </row>
    <row r="364" spans="2:160" x14ac:dyDescent="0.2">
      <c r="B364" s="42">
        <f t="shared" si="30"/>
        <v>0</v>
      </c>
      <c r="C364" s="42" t="str">
        <f t="shared" si="31"/>
        <v/>
      </c>
      <c r="D364" s="42" t="str">
        <f t="shared" si="32"/>
        <v/>
      </c>
      <c r="E364" s="42">
        <f t="shared" si="33"/>
        <v>0</v>
      </c>
      <c r="F364" s="42">
        <f t="shared" si="34"/>
        <v>0</v>
      </c>
      <c r="G364" s="42" t="str">
        <f t="shared" si="35"/>
        <v/>
      </c>
      <c r="H364" s="114">
        <f>IF(AND(M364&gt;0,M364&lt;=STATS!$C$22),1,"")</f>
        <v>1</v>
      </c>
      <c r="J364" s="25">
        <v>363</v>
      </c>
      <c r="K364">
        <v>44.059235119999997</v>
      </c>
      <c r="L364">
        <v>-89.803765619999993</v>
      </c>
      <c r="M364" s="10">
        <v>7.5</v>
      </c>
      <c r="N364" s="194" t="s">
        <v>565</v>
      </c>
      <c r="O364" s="194" t="s">
        <v>566</v>
      </c>
      <c r="R364" s="16"/>
      <c r="S364" s="1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EZ364" s="111"/>
      <c r="FA364" s="111"/>
      <c r="FB364" s="111"/>
      <c r="FC364" s="111"/>
      <c r="FD364" s="111"/>
    </row>
    <row r="365" spans="2:160" x14ac:dyDescent="0.2">
      <c r="B365" s="42">
        <f t="shared" si="30"/>
        <v>0</v>
      </c>
      <c r="C365" s="42" t="str">
        <f t="shared" si="31"/>
        <v/>
      </c>
      <c r="D365" s="42" t="str">
        <f t="shared" si="32"/>
        <v/>
      </c>
      <c r="E365" s="42">
        <f t="shared" si="33"/>
        <v>0</v>
      </c>
      <c r="F365" s="42">
        <f t="shared" si="34"/>
        <v>0</v>
      </c>
      <c r="G365" s="42" t="str">
        <f t="shared" si="35"/>
        <v/>
      </c>
      <c r="H365" s="114">
        <f>IF(AND(M365&gt;0,M365&lt;=STATS!$C$22),1,"")</f>
        <v>1</v>
      </c>
      <c r="J365" s="25">
        <v>364</v>
      </c>
      <c r="K365">
        <v>44.058838969999996</v>
      </c>
      <c r="L365">
        <v>-89.803766920000001</v>
      </c>
      <c r="M365" s="10">
        <v>4.5</v>
      </c>
      <c r="N365" s="194" t="s">
        <v>565</v>
      </c>
      <c r="O365" s="194" t="s">
        <v>566</v>
      </c>
      <c r="R365" s="16"/>
      <c r="S365" s="1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EZ365" s="111"/>
      <c r="FA365" s="111"/>
      <c r="FB365" s="111"/>
      <c r="FC365" s="111"/>
      <c r="FD365" s="111"/>
    </row>
    <row r="366" spans="2:160" x14ac:dyDescent="0.2">
      <c r="B366" s="42">
        <f t="shared" si="30"/>
        <v>0</v>
      </c>
      <c r="C366" s="42" t="str">
        <f t="shared" si="31"/>
        <v/>
      </c>
      <c r="D366" s="42" t="str">
        <f t="shared" si="32"/>
        <v/>
      </c>
      <c r="E366" s="42">
        <f t="shared" si="33"/>
        <v>0</v>
      </c>
      <c r="F366" s="42">
        <f t="shared" si="34"/>
        <v>0</v>
      </c>
      <c r="G366" s="42" t="str">
        <f t="shared" si="35"/>
        <v/>
      </c>
      <c r="H366" s="114">
        <f>IF(AND(M366&gt;0,M366&lt;=STATS!$C$22),1,"")</f>
        <v>1</v>
      </c>
      <c r="J366" s="25">
        <v>365</v>
      </c>
      <c r="K366">
        <v>44.061214919999998</v>
      </c>
      <c r="L366">
        <v>-89.803209710000004</v>
      </c>
      <c r="M366" s="10">
        <v>2.5</v>
      </c>
      <c r="N366" s="194" t="s">
        <v>565</v>
      </c>
      <c r="O366" s="194" t="s">
        <v>566</v>
      </c>
      <c r="R366" s="16"/>
      <c r="S366" s="1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EZ366" s="111"/>
      <c r="FA366" s="111"/>
      <c r="FB366" s="111"/>
      <c r="FC366" s="111"/>
      <c r="FD366" s="111"/>
    </row>
    <row r="367" spans="2:160" x14ac:dyDescent="0.2">
      <c r="B367" s="42">
        <f t="shared" si="30"/>
        <v>0</v>
      </c>
      <c r="C367" s="42" t="str">
        <f t="shared" si="31"/>
        <v/>
      </c>
      <c r="D367" s="42" t="str">
        <f t="shared" si="32"/>
        <v/>
      </c>
      <c r="E367" s="42">
        <f t="shared" si="33"/>
        <v>0</v>
      </c>
      <c r="F367" s="42">
        <f t="shared" si="34"/>
        <v>0</v>
      </c>
      <c r="G367" s="42" t="str">
        <f t="shared" si="35"/>
        <v/>
      </c>
      <c r="H367" s="114">
        <f>IF(AND(M367&gt;0,M367&lt;=STATS!$C$22),1,"")</f>
        <v>1</v>
      </c>
      <c r="J367" s="25">
        <v>366</v>
      </c>
      <c r="K367">
        <v>44.060818769999997</v>
      </c>
      <c r="L367">
        <v>-89.803211020000006</v>
      </c>
      <c r="M367" s="10">
        <v>2.5</v>
      </c>
      <c r="N367" s="194" t="s">
        <v>565</v>
      </c>
      <c r="O367" s="194" t="s">
        <v>566</v>
      </c>
      <c r="R367" s="16"/>
      <c r="S367" s="1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EZ367" s="111"/>
      <c r="FA367" s="111"/>
      <c r="FB367" s="111"/>
      <c r="FC367" s="111"/>
      <c r="FD367" s="111"/>
    </row>
    <row r="368" spans="2:160" x14ac:dyDescent="0.2">
      <c r="B368" s="42">
        <f t="shared" si="30"/>
        <v>0</v>
      </c>
      <c r="C368" s="42" t="str">
        <f t="shared" si="31"/>
        <v/>
      </c>
      <c r="D368" s="42" t="str">
        <f t="shared" si="32"/>
        <v/>
      </c>
      <c r="E368" s="42">
        <f t="shared" si="33"/>
        <v>0</v>
      </c>
      <c r="F368" s="42">
        <f t="shared" si="34"/>
        <v>0</v>
      </c>
      <c r="G368" s="42" t="str">
        <f t="shared" si="35"/>
        <v/>
      </c>
      <c r="H368" s="114">
        <f>IF(AND(M368&gt;0,M368&lt;=STATS!$C$22),1,"")</f>
        <v>1</v>
      </c>
      <c r="J368" s="25">
        <v>367</v>
      </c>
      <c r="K368">
        <v>44.060422619999997</v>
      </c>
      <c r="L368">
        <v>-89.803212329999994</v>
      </c>
      <c r="M368" s="10">
        <v>2.5</v>
      </c>
      <c r="N368" s="194" t="s">
        <v>565</v>
      </c>
      <c r="O368" s="194" t="s">
        <v>566</v>
      </c>
      <c r="R368" s="16"/>
      <c r="S368" s="1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EZ368" s="111"/>
      <c r="FA368" s="111"/>
      <c r="FB368" s="111"/>
      <c r="FC368" s="111"/>
      <c r="FD368" s="111"/>
    </row>
    <row r="369" spans="2:160" x14ac:dyDescent="0.2">
      <c r="B369" s="42">
        <f t="shared" si="30"/>
        <v>0</v>
      </c>
      <c r="C369" s="42" t="str">
        <f t="shared" si="31"/>
        <v/>
      </c>
      <c r="D369" s="42" t="str">
        <f t="shared" si="32"/>
        <v/>
      </c>
      <c r="E369" s="42">
        <f t="shared" si="33"/>
        <v>0</v>
      </c>
      <c r="F369" s="42">
        <f t="shared" si="34"/>
        <v>0</v>
      </c>
      <c r="G369" s="42" t="str">
        <f t="shared" si="35"/>
        <v/>
      </c>
      <c r="H369" s="114">
        <f>IF(AND(M369&gt;0,M369&lt;=STATS!$C$22),1,"")</f>
        <v>1</v>
      </c>
      <c r="J369" s="25">
        <v>368</v>
      </c>
      <c r="K369">
        <v>44.060026469999997</v>
      </c>
      <c r="L369">
        <v>-89.803213639999996</v>
      </c>
      <c r="M369" s="10">
        <v>3</v>
      </c>
      <c r="N369" s="194" t="s">
        <v>565</v>
      </c>
      <c r="O369" s="194" t="s">
        <v>566</v>
      </c>
      <c r="R369" s="16"/>
      <c r="S369" s="1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EZ369" s="111"/>
      <c r="FA369" s="111"/>
      <c r="FB369" s="111"/>
      <c r="FC369" s="111"/>
      <c r="FD369" s="111"/>
    </row>
    <row r="370" spans="2:160" x14ac:dyDescent="0.2">
      <c r="B370" s="42">
        <f t="shared" si="30"/>
        <v>0</v>
      </c>
      <c r="C370" s="42" t="str">
        <f t="shared" si="31"/>
        <v/>
      </c>
      <c r="D370" s="42" t="str">
        <f t="shared" si="32"/>
        <v/>
      </c>
      <c r="E370" s="42">
        <f t="shared" si="33"/>
        <v>0</v>
      </c>
      <c r="F370" s="42">
        <f t="shared" si="34"/>
        <v>0</v>
      </c>
      <c r="G370" s="42" t="str">
        <f t="shared" si="35"/>
        <v/>
      </c>
      <c r="H370" s="114">
        <f>IF(AND(M370&gt;0,M370&lt;=STATS!$C$22),1,"")</f>
        <v>1</v>
      </c>
      <c r="J370" s="25">
        <v>369</v>
      </c>
      <c r="K370">
        <v>44.059630319999997</v>
      </c>
      <c r="L370">
        <v>-89.803214949999997</v>
      </c>
      <c r="M370" s="10">
        <v>4</v>
      </c>
      <c r="N370" s="194" t="s">
        <v>567</v>
      </c>
      <c r="O370" s="194" t="s">
        <v>566</v>
      </c>
      <c r="R370" s="16"/>
      <c r="S370" s="1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EZ370" s="111"/>
      <c r="FA370" s="111"/>
      <c r="FB370" s="111"/>
      <c r="FC370" s="111"/>
      <c r="FD370" s="111"/>
    </row>
    <row r="371" spans="2:160" x14ac:dyDescent="0.2">
      <c r="B371" s="42">
        <f t="shared" si="30"/>
        <v>0</v>
      </c>
      <c r="C371" s="42" t="str">
        <f t="shared" si="31"/>
        <v/>
      </c>
      <c r="D371" s="42" t="str">
        <f t="shared" si="32"/>
        <v/>
      </c>
      <c r="E371" s="42">
        <f t="shared" si="33"/>
        <v>0</v>
      </c>
      <c r="F371" s="42">
        <f t="shared" si="34"/>
        <v>0</v>
      </c>
      <c r="G371" s="42" t="str">
        <f t="shared" si="35"/>
        <v/>
      </c>
      <c r="H371" s="114">
        <f>IF(AND(M371&gt;0,M371&lt;=STATS!$C$22),1,"")</f>
        <v>1</v>
      </c>
      <c r="J371" s="25">
        <v>370</v>
      </c>
      <c r="K371">
        <v>44.059234179999997</v>
      </c>
      <c r="L371">
        <v>-89.803216269999993</v>
      </c>
      <c r="M371" s="10">
        <v>5</v>
      </c>
      <c r="N371" s="194" t="s">
        <v>565</v>
      </c>
      <c r="O371" s="194" t="s">
        <v>566</v>
      </c>
      <c r="R371" s="16"/>
      <c r="S371" s="1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EZ371" s="111"/>
      <c r="FA371" s="111"/>
      <c r="FB371" s="111"/>
      <c r="FC371" s="111"/>
      <c r="FD371" s="111"/>
    </row>
    <row r="372" spans="2:160" x14ac:dyDescent="0.2">
      <c r="B372" s="42">
        <f t="shared" si="30"/>
        <v>0</v>
      </c>
      <c r="C372" s="42" t="str">
        <f t="shared" si="31"/>
        <v/>
      </c>
      <c r="D372" s="42" t="str">
        <f t="shared" si="32"/>
        <v/>
      </c>
      <c r="E372" s="42">
        <f t="shared" si="33"/>
        <v>0</v>
      </c>
      <c r="F372" s="42">
        <f t="shared" si="34"/>
        <v>0</v>
      </c>
      <c r="G372" s="42" t="str">
        <f t="shared" si="35"/>
        <v/>
      </c>
      <c r="H372" s="114">
        <f>IF(AND(M372&gt;0,M372&lt;=STATS!$C$22),1,"")</f>
        <v>1</v>
      </c>
      <c r="J372" s="25">
        <v>371</v>
      </c>
      <c r="K372">
        <v>44.058838029999997</v>
      </c>
      <c r="L372">
        <v>-89.803217579999995</v>
      </c>
      <c r="M372" s="10">
        <v>6.5</v>
      </c>
      <c r="N372" s="194" t="s">
        <v>567</v>
      </c>
      <c r="O372" s="194" t="s">
        <v>566</v>
      </c>
      <c r="R372" s="16"/>
      <c r="S372" s="1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EZ372" s="111"/>
      <c r="FA372" s="111"/>
      <c r="FB372" s="111"/>
      <c r="FC372" s="111"/>
      <c r="FD372" s="111"/>
    </row>
    <row r="373" spans="2:160" x14ac:dyDescent="0.2">
      <c r="B373" s="42">
        <f t="shared" si="30"/>
        <v>0</v>
      </c>
      <c r="C373" s="42" t="str">
        <f t="shared" si="31"/>
        <v/>
      </c>
      <c r="D373" s="42" t="str">
        <f t="shared" si="32"/>
        <v/>
      </c>
      <c r="E373" s="42">
        <f t="shared" si="33"/>
        <v>0</v>
      </c>
      <c r="F373" s="42">
        <f t="shared" si="34"/>
        <v>0</v>
      </c>
      <c r="G373" s="42" t="str">
        <f t="shared" si="35"/>
        <v/>
      </c>
      <c r="H373" s="114">
        <f>IF(AND(M373&gt;0,M373&lt;=STATS!$C$22),1,"")</f>
        <v>1</v>
      </c>
      <c r="J373" s="25">
        <v>372</v>
      </c>
      <c r="K373">
        <v>44.061213969999997</v>
      </c>
      <c r="L373">
        <v>-89.802660340000003</v>
      </c>
      <c r="M373" s="10">
        <v>2.5</v>
      </c>
      <c r="N373" s="194" t="s">
        <v>567</v>
      </c>
      <c r="O373" s="194" t="s">
        <v>566</v>
      </c>
      <c r="R373" s="16"/>
      <c r="S373" s="1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EZ373" s="111"/>
      <c r="FA373" s="111"/>
      <c r="FB373" s="111"/>
      <c r="FC373" s="111"/>
      <c r="FD373" s="111"/>
    </row>
    <row r="374" spans="2:160" x14ac:dyDescent="0.2">
      <c r="B374" s="42">
        <f t="shared" si="30"/>
        <v>0</v>
      </c>
      <c r="C374" s="42" t="str">
        <f t="shared" si="31"/>
        <v/>
      </c>
      <c r="D374" s="42" t="str">
        <f t="shared" si="32"/>
        <v/>
      </c>
      <c r="E374" s="42">
        <f t="shared" si="33"/>
        <v>0</v>
      </c>
      <c r="F374" s="42">
        <f t="shared" si="34"/>
        <v>0</v>
      </c>
      <c r="G374" s="42" t="str">
        <f t="shared" si="35"/>
        <v/>
      </c>
      <c r="H374" s="114">
        <f>IF(AND(M374&gt;0,M374&lt;=STATS!$C$22),1,"")</f>
        <v>1</v>
      </c>
      <c r="J374" s="25">
        <v>373</v>
      </c>
      <c r="K374">
        <v>44.060817819999997</v>
      </c>
      <c r="L374">
        <v>-89.802661650000005</v>
      </c>
      <c r="M374" s="10">
        <v>4</v>
      </c>
      <c r="N374" s="194" t="s">
        <v>567</v>
      </c>
      <c r="O374" s="194" t="s">
        <v>566</v>
      </c>
      <c r="R374" s="16"/>
      <c r="S374" s="1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EZ374" s="111"/>
      <c r="FA374" s="111"/>
      <c r="FB374" s="111"/>
      <c r="FC374" s="111"/>
      <c r="FD374" s="111"/>
    </row>
    <row r="375" spans="2:160" x14ac:dyDescent="0.2">
      <c r="B375" s="42">
        <f t="shared" si="30"/>
        <v>0</v>
      </c>
      <c r="C375" s="42" t="str">
        <f t="shared" si="31"/>
        <v/>
      </c>
      <c r="D375" s="42" t="str">
        <f t="shared" si="32"/>
        <v/>
      </c>
      <c r="E375" s="42">
        <f t="shared" si="33"/>
        <v>0</v>
      </c>
      <c r="F375" s="42">
        <f t="shared" si="34"/>
        <v>0</v>
      </c>
      <c r="G375" s="42" t="str">
        <f t="shared" si="35"/>
        <v/>
      </c>
      <c r="H375" s="114">
        <f>IF(AND(M375&gt;0,M375&lt;=STATS!$C$22),1,"")</f>
        <v>1</v>
      </c>
      <c r="J375" s="25">
        <v>374</v>
      </c>
      <c r="K375">
        <v>44.060421669999997</v>
      </c>
      <c r="L375">
        <v>-89.80266297</v>
      </c>
      <c r="M375" s="10">
        <v>4</v>
      </c>
      <c r="N375" s="194" t="s">
        <v>567</v>
      </c>
      <c r="O375" s="194" t="s">
        <v>566</v>
      </c>
      <c r="R375" s="16"/>
      <c r="S375" s="1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EZ375" s="111"/>
      <c r="FA375" s="111"/>
      <c r="FB375" s="111"/>
      <c r="FC375" s="111"/>
      <c r="FD375" s="111"/>
    </row>
    <row r="376" spans="2:160" x14ac:dyDescent="0.2">
      <c r="B376" s="42">
        <f t="shared" si="30"/>
        <v>0</v>
      </c>
      <c r="C376" s="42" t="str">
        <f t="shared" si="31"/>
        <v/>
      </c>
      <c r="D376" s="42" t="str">
        <f t="shared" si="32"/>
        <v/>
      </c>
      <c r="E376" s="42">
        <f t="shared" si="33"/>
        <v>0</v>
      </c>
      <c r="F376" s="42">
        <f t="shared" si="34"/>
        <v>0</v>
      </c>
      <c r="G376" s="42" t="str">
        <f t="shared" si="35"/>
        <v/>
      </c>
      <c r="H376" s="114">
        <f>IF(AND(M376&gt;0,M376&lt;=STATS!$C$22),1,"")</f>
        <v>1</v>
      </c>
      <c r="J376" s="25">
        <v>375</v>
      </c>
      <c r="K376">
        <v>44.060025520000003</v>
      </c>
      <c r="L376">
        <v>-89.802664289999996</v>
      </c>
      <c r="M376" s="10">
        <v>4.5</v>
      </c>
      <c r="N376" s="194" t="s">
        <v>565</v>
      </c>
      <c r="O376" s="194" t="s">
        <v>566</v>
      </c>
      <c r="R376" s="16"/>
      <c r="S376" s="1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EZ376" s="111"/>
      <c r="FA376" s="111"/>
      <c r="FB376" s="111"/>
      <c r="FC376" s="111"/>
      <c r="FD376" s="111"/>
    </row>
    <row r="377" spans="2:160" x14ac:dyDescent="0.2">
      <c r="B377" s="42">
        <f t="shared" si="30"/>
        <v>0</v>
      </c>
      <c r="C377" s="42" t="str">
        <f t="shared" si="31"/>
        <v/>
      </c>
      <c r="D377" s="42" t="str">
        <f t="shared" si="32"/>
        <v/>
      </c>
      <c r="E377" s="42">
        <f t="shared" si="33"/>
        <v>0</v>
      </c>
      <c r="F377" s="42">
        <f t="shared" si="34"/>
        <v>0</v>
      </c>
      <c r="G377" s="42" t="str">
        <f t="shared" si="35"/>
        <v/>
      </c>
      <c r="H377" s="114">
        <f>IF(AND(M377&gt;0,M377&lt;=STATS!$C$22),1,"")</f>
        <v>1</v>
      </c>
      <c r="J377" s="25">
        <v>376</v>
      </c>
      <c r="K377">
        <v>44.059629379999997</v>
      </c>
      <c r="L377">
        <v>-89.802665599999997</v>
      </c>
      <c r="M377" s="10">
        <v>5</v>
      </c>
      <c r="N377" s="194" t="s">
        <v>567</v>
      </c>
      <c r="O377" s="194" t="s">
        <v>566</v>
      </c>
      <c r="R377" s="16"/>
      <c r="S377" s="1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EZ377" s="111"/>
      <c r="FA377" s="111"/>
      <c r="FB377" s="111"/>
      <c r="FC377" s="111"/>
      <c r="FD377" s="111"/>
    </row>
    <row r="378" spans="2:160" x14ac:dyDescent="0.2">
      <c r="B378" s="42">
        <f t="shared" si="30"/>
        <v>0</v>
      </c>
      <c r="C378" s="42" t="str">
        <f t="shared" si="31"/>
        <v/>
      </c>
      <c r="D378" s="42" t="str">
        <f t="shared" si="32"/>
        <v/>
      </c>
      <c r="E378" s="42">
        <f t="shared" si="33"/>
        <v>0</v>
      </c>
      <c r="F378" s="42">
        <f t="shared" si="34"/>
        <v>0</v>
      </c>
      <c r="G378" s="42" t="str">
        <f t="shared" si="35"/>
        <v/>
      </c>
      <c r="H378" s="114">
        <f>IF(AND(M378&gt;0,M378&lt;=STATS!$C$22),1,"")</f>
        <v>1</v>
      </c>
      <c r="J378" s="25">
        <v>377</v>
      </c>
      <c r="K378">
        <v>44.061213019999997</v>
      </c>
      <c r="L378">
        <v>-89.802110970000001</v>
      </c>
      <c r="M378" s="10">
        <v>3</v>
      </c>
      <c r="N378" s="194" t="s">
        <v>567</v>
      </c>
      <c r="O378" s="194" t="s">
        <v>566</v>
      </c>
      <c r="R378" s="16"/>
      <c r="S378" s="1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EZ378" s="111"/>
      <c r="FA378" s="111"/>
      <c r="FB378" s="111"/>
      <c r="FC378" s="111"/>
      <c r="FD378" s="111"/>
    </row>
    <row r="379" spans="2:160" x14ac:dyDescent="0.2">
      <c r="B379" s="42">
        <f t="shared" si="30"/>
        <v>1</v>
      </c>
      <c r="C379" s="42">
        <f t="shared" si="31"/>
        <v>1</v>
      </c>
      <c r="D379" s="42" t="str">
        <f t="shared" si="32"/>
        <v/>
      </c>
      <c r="E379" s="42">
        <f t="shared" si="33"/>
        <v>1</v>
      </c>
      <c r="F379" s="42">
        <f t="shared" si="34"/>
        <v>0</v>
      </c>
      <c r="G379" s="42">
        <f t="shared" si="35"/>
        <v>3.5</v>
      </c>
      <c r="H379" s="114">
        <f>IF(AND(M379&gt;0,M379&lt;=STATS!$C$22),1,"")</f>
        <v>1</v>
      </c>
      <c r="J379" s="25">
        <v>378</v>
      </c>
      <c r="K379">
        <v>44.060816869999996</v>
      </c>
      <c r="L379">
        <v>-89.802112289999997</v>
      </c>
      <c r="M379" s="10">
        <v>3.5</v>
      </c>
      <c r="N379" s="194" t="s">
        <v>565</v>
      </c>
      <c r="O379" s="194" t="s">
        <v>566</v>
      </c>
      <c r="Q379" s="10">
        <v>1</v>
      </c>
      <c r="R379" s="16"/>
      <c r="S379" s="16">
        <v>1</v>
      </c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EZ379" s="111"/>
      <c r="FA379" s="111"/>
      <c r="FB379" s="111"/>
      <c r="FC379" s="111"/>
      <c r="FD379" s="111"/>
    </row>
    <row r="380" spans="2:160" x14ac:dyDescent="0.2">
      <c r="B380" s="42">
        <f t="shared" si="30"/>
        <v>0</v>
      </c>
      <c r="C380" s="42" t="str">
        <f t="shared" si="31"/>
        <v/>
      </c>
      <c r="D380" s="42" t="str">
        <f t="shared" si="32"/>
        <v/>
      </c>
      <c r="E380" s="42">
        <f t="shared" si="33"/>
        <v>0</v>
      </c>
      <c r="F380" s="42">
        <f t="shared" si="34"/>
        <v>0</v>
      </c>
      <c r="G380" s="42" t="str">
        <f t="shared" si="35"/>
        <v/>
      </c>
      <c r="H380" s="114">
        <f>IF(AND(M380&gt;0,M380&lt;=STATS!$C$22),1,"")</f>
        <v>1</v>
      </c>
      <c r="J380" s="25">
        <v>379</v>
      </c>
      <c r="K380">
        <v>44.060420720000003</v>
      </c>
      <c r="L380">
        <v>-89.802113610000006</v>
      </c>
      <c r="M380" s="10">
        <v>4</v>
      </c>
      <c r="N380" s="194" t="s">
        <v>567</v>
      </c>
      <c r="O380" s="194" t="s">
        <v>566</v>
      </c>
      <c r="R380" s="16"/>
      <c r="S380" s="1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EZ380" s="111"/>
      <c r="FA380" s="111"/>
      <c r="FB380" s="111"/>
      <c r="FC380" s="111"/>
      <c r="FD380" s="111"/>
    </row>
    <row r="381" spans="2:160" x14ac:dyDescent="0.2">
      <c r="B381" s="42">
        <f t="shared" si="30"/>
        <v>0</v>
      </c>
      <c r="C381" s="42" t="str">
        <f t="shared" si="31"/>
        <v/>
      </c>
      <c r="D381" s="42" t="str">
        <f t="shared" si="32"/>
        <v/>
      </c>
      <c r="E381" s="42">
        <f t="shared" si="33"/>
        <v>0</v>
      </c>
      <c r="F381" s="42">
        <f t="shared" si="34"/>
        <v>0</v>
      </c>
      <c r="G381" s="42" t="str">
        <f t="shared" si="35"/>
        <v/>
      </c>
      <c r="H381" s="114">
        <f>IF(AND(M381&gt;0,M381&lt;=STATS!$C$22),1,"")</f>
        <v>1</v>
      </c>
      <c r="J381" s="25">
        <v>380</v>
      </c>
      <c r="K381">
        <v>44.060024570000003</v>
      </c>
      <c r="L381">
        <v>-89.802114930000002</v>
      </c>
      <c r="M381" s="10">
        <v>5.5</v>
      </c>
      <c r="N381" s="194" t="s">
        <v>567</v>
      </c>
      <c r="O381" s="194" t="s">
        <v>566</v>
      </c>
      <c r="R381" s="16"/>
      <c r="S381" s="1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EZ381" s="111"/>
      <c r="FA381" s="111"/>
      <c r="FB381" s="111"/>
      <c r="FC381" s="111"/>
      <c r="FD381" s="111"/>
    </row>
    <row r="382" spans="2:160" x14ac:dyDescent="0.2">
      <c r="B382" s="42">
        <f t="shared" si="30"/>
        <v>0</v>
      </c>
      <c r="C382" s="42" t="str">
        <f t="shared" si="31"/>
        <v/>
      </c>
      <c r="D382" s="42" t="str">
        <f t="shared" si="32"/>
        <v/>
      </c>
      <c r="E382" s="42">
        <f t="shared" si="33"/>
        <v>0</v>
      </c>
      <c r="F382" s="42">
        <f t="shared" si="34"/>
        <v>0</v>
      </c>
      <c r="G382" s="42" t="str">
        <f t="shared" si="35"/>
        <v/>
      </c>
      <c r="H382" s="114">
        <f>IF(AND(M382&gt;0,M382&lt;=STATS!$C$22),1,"")</f>
        <v>1</v>
      </c>
      <c r="J382" s="25">
        <v>381</v>
      </c>
      <c r="K382">
        <v>44.059628429999997</v>
      </c>
      <c r="L382">
        <v>-89.802116249999997</v>
      </c>
      <c r="M382" s="10">
        <v>5.5</v>
      </c>
      <c r="N382" s="194" t="s">
        <v>567</v>
      </c>
      <c r="O382" s="194" t="s">
        <v>566</v>
      </c>
      <c r="R382" s="16"/>
      <c r="S382" s="1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EZ382" s="111"/>
      <c r="FA382" s="111"/>
      <c r="FB382" s="111"/>
      <c r="FC382" s="111"/>
      <c r="FD382" s="111"/>
    </row>
    <row r="383" spans="2:160" x14ac:dyDescent="0.2">
      <c r="B383" s="42">
        <f t="shared" si="30"/>
        <v>0</v>
      </c>
      <c r="C383" s="42" t="str">
        <f t="shared" si="31"/>
        <v/>
      </c>
      <c r="D383" s="42" t="str">
        <f t="shared" si="32"/>
        <v/>
      </c>
      <c r="E383" s="42">
        <f t="shared" si="33"/>
        <v>0</v>
      </c>
      <c r="F383" s="42">
        <f t="shared" si="34"/>
        <v>0</v>
      </c>
      <c r="G383" s="42" t="str">
        <f t="shared" si="35"/>
        <v/>
      </c>
      <c r="H383" s="114">
        <f>IF(AND(M383&gt;0,M383&lt;=STATS!$C$22),1,"")</f>
        <v>1</v>
      </c>
      <c r="J383" s="25">
        <v>382</v>
      </c>
      <c r="K383">
        <v>44.061608210000003</v>
      </c>
      <c r="L383">
        <v>-89.801560280000004</v>
      </c>
      <c r="M383" s="10">
        <v>3</v>
      </c>
      <c r="N383" s="194" t="s">
        <v>565</v>
      </c>
      <c r="O383" s="194" t="s">
        <v>566</v>
      </c>
      <c r="R383" s="16"/>
      <c r="S383" s="1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EZ383" s="111"/>
      <c r="FA383" s="111"/>
      <c r="FB383" s="111"/>
      <c r="FC383" s="111"/>
      <c r="FD383" s="111"/>
    </row>
    <row r="384" spans="2:160" x14ac:dyDescent="0.2">
      <c r="B384" s="42">
        <f t="shared" si="30"/>
        <v>0</v>
      </c>
      <c r="C384" s="42" t="str">
        <f t="shared" si="31"/>
        <v/>
      </c>
      <c r="D384" s="42" t="str">
        <f t="shared" si="32"/>
        <v/>
      </c>
      <c r="E384" s="42">
        <f t="shared" si="33"/>
        <v>0</v>
      </c>
      <c r="F384" s="42">
        <f t="shared" si="34"/>
        <v>0</v>
      </c>
      <c r="G384" s="42" t="str">
        <f t="shared" si="35"/>
        <v/>
      </c>
      <c r="H384" s="114">
        <f>IF(AND(M384&gt;0,M384&lt;=STATS!$C$22),1,"")</f>
        <v>1</v>
      </c>
      <c r="J384" s="25">
        <v>383</v>
      </c>
      <c r="K384">
        <v>44.061212070000003</v>
      </c>
      <c r="L384">
        <v>-89.801561599999999</v>
      </c>
      <c r="M384" s="10">
        <v>3.5</v>
      </c>
      <c r="N384" s="194" t="s">
        <v>567</v>
      </c>
      <c r="O384" s="194" t="s">
        <v>566</v>
      </c>
      <c r="R384" s="16"/>
      <c r="S384" s="1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EZ384" s="111"/>
      <c r="FA384" s="111"/>
      <c r="FB384" s="111"/>
      <c r="FC384" s="111"/>
      <c r="FD384" s="111"/>
    </row>
    <row r="385" spans="2:160" x14ac:dyDescent="0.2">
      <c r="B385" s="42">
        <f t="shared" si="30"/>
        <v>0</v>
      </c>
      <c r="C385" s="42" t="str">
        <f t="shared" si="31"/>
        <v/>
      </c>
      <c r="D385" s="42" t="str">
        <f t="shared" si="32"/>
        <v/>
      </c>
      <c r="E385" s="42">
        <f t="shared" si="33"/>
        <v>0</v>
      </c>
      <c r="F385" s="42">
        <f t="shared" si="34"/>
        <v>0</v>
      </c>
      <c r="G385" s="42" t="str">
        <f t="shared" si="35"/>
        <v/>
      </c>
      <c r="H385" s="114">
        <f>IF(AND(M385&gt;0,M385&lt;=STATS!$C$22),1,"")</f>
        <v>1</v>
      </c>
      <c r="J385" s="25">
        <v>384</v>
      </c>
      <c r="K385">
        <v>44.060815920000003</v>
      </c>
      <c r="L385">
        <v>-89.801562930000003</v>
      </c>
      <c r="M385" s="10">
        <v>4</v>
      </c>
      <c r="N385" s="194" t="s">
        <v>567</v>
      </c>
      <c r="O385" s="194" t="s">
        <v>566</v>
      </c>
      <c r="R385" s="16"/>
      <c r="S385" s="1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EZ385" s="111"/>
      <c r="FA385" s="111"/>
      <c r="FB385" s="111"/>
      <c r="FC385" s="111"/>
      <c r="FD385" s="111"/>
    </row>
    <row r="386" spans="2:160" x14ac:dyDescent="0.2">
      <c r="B386" s="42">
        <f t="shared" ref="B386:B449" si="36">COUNT(R386:EY386,FE386:FM386)</f>
        <v>1</v>
      </c>
      <c r="C386" s="42">
        <f t="shared" ref="C386:C449" si="37">IF(COUNT(R386:EY386,FE386:FM386)&gt;0,COUNT(R386:EY386,FE386:FM386),"")</f>
        <v>1</v>
      </c>
      <c r="D386" s="42" t="str">
        <f t="shared" ref="D386:D449" si="38">IF(COUNT(T386:BJ386,BL386:BT386,BV386:CB386,CD386:EY386,FE386:FM386)&gt;0,COUNT(T386:BJ386,BL386:BT386,BV386:CB386,CD386:EY386,FE386:FM386),"")</f>
        <v/>
      </c>
      <c r="E386" s="42">
        <f t="shared" ref="E386:E449" si="39">IF(H386=1,COUNT(R386:EY386,FE386:FM386),"")</f>
        <v>1</v>
      </c>
      <c r="F386" s="42">
        <f t="shared" ref="F386:F449" si="40">IF(H386=1,COUNT(T386:BJ386,BL386:BT386,BV386:CB386,CD386:EY386,FE386:FM386),"")</f>
        <v>0</v>
      </c>
      <c r="G386" s="42">
        <f t="shared" ref="G386:G449" si="41">IF($B386&gt;=1,$M386,"")</f>
        <v>4</v>
      </c>
      <c r="H386" s="114">
        <f>IF(AND(M386&gt;0,M386&lt;=STATS!$C$22),1,"")</f>
        <v>1</v>
      </c>
      <c r="J386" s="25">
        <v>385</v>
      </c>
      <c r="K386">
        <v>44.060419770000003</v>
      </c>
      <c r="L386">
        <v>-89.801564249999998</v>
      </c>
      <c r="M386" s="10">
        <v>4</v>
      </c>
      <c r="N386" s="194" t="s">
        <v>567</v>
      </c>
      <c r="O386" s="194" t="s">
        <v>566</v>
      </c>
      <c r="Q386" s="10">
        <v>1</v>
      </c>
      <c r="R386" s="16"/>
      <c r="S386" s="16">
        <v>1</v>
      </c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EZ386" s="111"/>
      <c r="FA386" s="111"/>
      <c r="FB386" s="111"/>
      <c r="FC386" s="111"/>
      <c r="FD386" s="111"/>
    </row>
    <row r="387" spans="2:160" x14ac:dyDescent="0.2">
      <c r="B387" s="42">
        <f t="shared" si="36"/>
        <v>0</v>
      </c>
      <c r="C387" s="42" t="str">
        <f t="shared" si="37"/>
        <v/>
      </c>
      <c r="D387" s="42" t="str">
        <f t="shared" si="38"/>
        <v/>
      </c>
      <c r="E387" s="42">
        <f t="shared" si="39"/>
        <v>0</v>
      </c>
      <c r="F387" s="42">
        <f t="shared" si="40"/>
        <v>0</v>
      </c>
      <c r="G387" s="42" t="str">
        <f t="shared" si="41"/>
        <v/>
      </c>
      <c r="H387" s="114">
        <f>IF(AND(M387&gt;0,M387&lt;=STATS!$C$22),1,"")</f>
        <v>1</v>
      </c>
      <c r="J387" s="25">
        <v>386</v>
      </c>
      <c r="K387">
        <v>44.060023620000003</v>
      </c>
      <c r="L387">
        <v>-89.801565569999994</v>
      </c>
      <c r="M387" s="10">
        <v>4</v>
      </c>
      <c r="N387" s="194" t="s">
        <v>567</v>
      </c>
      <c r="O387" s="194" t="s">
        <v>566</v>
      </c>
      <c r="R387" s="16"/>
      <c r="S387" s="1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EZ387" s="111"/>
      <c r="FA387" s="111"/>
      <c r="FB387" s="111"/>
      <c r="FC387" s="111"/>
      <c r="FD387" s="111"/>
    </row>
    <row r="388" spans="2:160" x14ac:dyDescent="0.2">
      <c r="B388" s="42">
        <f t="shared" si="36"/>
        <v>0</v>
      </c>
      <c r="C388" s="42" t="str">
        <f t="shared" si="37"/>
        <v/>
      </c>
      <c r="D388" s="42" t="str">
        <f t="shared" si="38"/>
        <v/>
      </c>
      <c r="E388" s="42">
        <f t="shared" si="39"/>
        <v>0</v>
      </c>
      <c r="F388" s="42">
        <f t="shared" si="40"/>
        <v>0</v>
      </c>
      <c r="G388" s="42" t="str">
        <f t="shared" si="41"/>
        <v/>
      </c>
      <c r="H388" s="114">
        <f>IF(AND(M388&gt;0,M388&lt;=STATS!$C$22),1,"")</f>
        <v>1</v>
      </c>
      <c r="J388" s="25">
        <v>387</v>
      </c>
      <c r="K388">
        <v>44.061607260000002</v>
      </c>
      <c r="L388">
        <v>-89.801010910000002</v>
      </c>
      <c r="M388" s="10">
        <v>2.5</v>
      </c>
      <c r="N388" s="194" t="s">
        <v>567</v>
      </c>
      <c r="O388" s="194" t="s">
        <v>566</v>
      </c>
      <c r="R388" s="16"/>
      <c r="S388" s="1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EZ388" s="111"/>
      <c r="FA388" s="111"/>
      <c r="FB388" s="111"/>
      <c r="FC388" s="111"/>
      <c r="FD388" s="111"/>
    </row>
    <row r="389" spans="2:160" x14ac:dyDescent="0.2">
      <c r="B389" s="42">
        <f t="shared" si="36"/>
        <v>0</v>
      </c>
      <c r="C389" s="42" t="str">
        <f t="shared" si="37"/>
        <v/>
      </c>
      <c r="D389" s="42" t="str">
        <f t="shared" si="38"/>
        <v/>
      </c>
      <c r="E389" s="42">
        <f t="shared" si="39"/>
        <v>0</v>
      </c>
      <c r="F389" s="42">
        <f t="shared" si="40"/>
        <v>0</v>
      </c>
      <c r="G389" s="42" t="str">
        <f t="shared" si="41"/>
        <v/>
      </c>
      <c r="H389" s="114">
        <f>IF(AND(M389&gt;0,M389&lt;=STATS!$C$22),1,"")</f>
        <v>1</v>
      </c>
      <c r="J389" s="25">
        <v>388</v>
      </c>
      <c r="K389">
        <v>44.061211110000002</v>
      </c>
      <c r="L389">
        <v>-89.801012240000006</v>
      </c>
      <c r="M389" s="10">
        <v>3</v>
      </c>
      <c r="N389" s="194" t="s">
        <v>567</v>
      </c>
      <c r="O389" s="194" t="s">
        <v>566</v>
      </c>
      <c r="R389" s="16"/>
      <c r="S389" s="1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EZ389" s="111"/>
      <c r="FA389" s="111"/>
      <c r="FB389" s="111"/>
      <c r="FC389" s="111"/>
      <c r="FD389" s="111"/>
    </row>
    <row r="390" spans="2:160" x14ac:dyDescent="0.2">
      <c r="B390" s="42">
        <f t="shared" si="36"/>
        <v>0</v>
      </c>
      <c r="C390" s="42" t="str">
        <f t="shared" si="37"/>
        <v/>
      </c>
      <c r="D390" s="42" t="str">
        <f t="shared" si="38"/>
        <v/>
      </c>
      <c r="E390" s="42">
        <f t="shared" si="39"/>
        <v>0</v>
      </c>
      <c r="F390" s="42">
        <f t="shared" si="40"/>
        <v>0</v>
      </c>
      <c r="G390" s="42" t="str">
        <f t="shared" si="41"/>
        <v/>
      </c>
      <c r="H390" s="114">
        <f>IF(AND(M390&gt;0,M390&lt;=STATS!$C$22),1,"")</f>
        <v>1</v>
      </c>
      <c r="J390" s="25">
        <v>389</v>
      </c>
      <c r="K390">
        <v>44.060814960000002</v>
      </c>
      <c r="L390">
        <v>-89.801013560000001</v>
      </c>
      <c r="M390" s="10">
        <v>3.5</v>
      </c>
      <c r="N390" s="194" t="s">
        <v>567</v>
      </c>
      <c r="O390" s="194" t="s">
        <v>566</v>
      </c>
      <c r="R390" s="16"/>
      <c r="S390" s="1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EZ390" s="111"/>
      <c r="FA390" s="111"/>
      <c r="FB390" s="111"/>
      <c r="FC390" s="111"/>
      <c r="FD390" s="111"/>
    </row>
    <row r="391" spans="2:160" x14ac:dyDescent="0.2">
      <c r="B391" s="42">
        <f t="shared" si="36"/>
        <v>0</v>
      </c>
      <c r="C391" s="42" t="str">
        <f t="shared" si="37"/>
        <v/>
      </c>
      <c r="D391" s="42" t="str">
        <f t="shared" si="38"/>
        <v/>
      </c>
      <c r="E391" s="42">
        <f t="shared" si="39"/>
        <v>0</v>
      </c>
      <c r="F391" s="42">
        <f t="shared" si="40"/>
        <v>0</v>
      </c>
      <c r="G391" s="42" t="str">
        <f t="shared" si="41"/>
        <v/>
      </c>
      <c r="H391" s="114">
        <f>IF(AND(M391&gt;0,M391&lt;=STATS!$C$22),1,"")</f>
        <v>1</v>
      </c>
      <c r="J391" s="25">
        <v>390</v>
      </c>
      <c r="K391">
        <v>44.060418810000002</v>
      </c>
      <c r="L391">
        <v>-89.801014890000005</v>
      </c>
      <c r="M391" s="10">
        <v>5.5</v>
      </c>
      <c r="N391" s="194" t="s">
        <v>565</v>
      </c>
      <c r="O391" s="194" t="s">
        <v>566</v>
      </c>
      <c r="R391" s="16"/>
      <c r="S391" s="1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EZ391" s="111"/>
      <c r="FA391" s="111"/>
      <c r="FB391" s="111"/>
      <c r="FC391" s="111"/>
      <c r="FD391" s="111"/>
    </row>
    <row r="392" spans="2:160" x14ac:dyDescent="0.2">
      <c r="B392" s="42">
        <f t="shared" si="36"/>
        <v>0</v>
      </c>
      <c r="C392" s="42" t="str">
        <f t="shared" si="37"/>
        <v/>
      </c>
      <c r="D392" s="42" t="str">
        <f t="shared" si="38"/>
        <v/>
      </c>
      <c r="E392" s="42">
        <f t="shared" si="39"/>
        <v>0</v>
      </c>
      <c r="F392" s="42">
        <f t="shared" si="40"/>
        <v>0</v>
      </c>
      <c r="G392" s="42" t="str">
        <f t="shared" si="41"/>
        <v/>
      </c>
      <c r="H392" s="114">
        <f>IF(AND(M392&gt;0,M392&lt;=STATS!$C$22),1,"")</f>
        <v>1</v>
      </c>
      <c r="J392" s="25">
        <v>391</v>
      </c>
      <c r="K392">
        <v>44.062002450000001</v>
      </c>
      <c r="L392">
        <v>-89.800460209999997</v>
      </c>
      <c r="M392" s="10">
        <v>2.5</v>
      </c>
      <c r="N392" s="194" t="s">
        <v>567</v>
      </c>
      <c r="O392" s="194" t="s">
        <v>566</v>
      </c>
      <c r="R392" s="16"/>
      <c r="S392" s="1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EZ392" s="111"/>
      <c r="FA392" s="111"/>
      <c r="FB392" s="111"/>
      <c r="FC392" s="111"/>
      <c r="FD392" s="111"/>
    </row>
    <row r="393" spans="2:160" x14ac:dyDescent="0.2">
      <c r="B393" s="42">
        <f t="shared" si="36"/>
        <v>0</v>
      </c>
      <c r="C393" s="42" t="str">
        <f t="shared" si="37"/>
        <v/>
      </c>
      <c r="D393" s="42" t="str">
        <f t="shared" si="38"/>
        <v/>
      </c>
      <c r="E393" s="42">
        <f t="shared" si="39"/>
        <v>0</v>
      </c>
      <c r="F393" s="42">
        <f t="shared" si="40"/>
        <v>0</v>
      </c>
      <c r="G393" s="42" t="str">
        <f t="shared" si="41"/>
        <v/>
      </c>
      <c r="H393" s="114">
        <f>IF(AND(M393&gt;0,M393&lt;=STATS!$C$22),1,"")</f>
        <v>1</v>
      </c>
      <c r="J393" s="25">
        <v>392</v>
      </c>
      <c r="K393">
        <v>44.061606300000001</v>
      </c>
      <c r="L393">
        <v>-89.800461540000001</v>
      </c>
      <c r="M393" s="10">
        <v>2.5</v>
      </c>
      <c r="N393" s="194" t="s">
        <v>567</v>
      </c>
      <c r="O393" s="194" t="s">
        <v>566</v>
      </c>
      <c r="R393" s="16"/>
      <c r="S393" s="1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EZ393" s="111"/>
      <c r="FA393" s="111"/>
      <c r="FB393" s="111"/>
      <c r="FC393" s="111"/>
      <c r="FD393" s="111"/>
    </row>
    <row r="394" spans="2:160" x14ac:dyDescent="0.2">
      <c r="B394" s="42">
        <f t="shared" si="36"/>
        <v>1</v>
      </c>
      <c r="C394" s="42">
        <f t="shared" si="37"/>
        <v>1</v>
      </c>
      <c r="D394" s="42" t="str">
        <f t="shared" si="38"/>
        <v/>
      </c>
      <c r="E394" s="42">
        <f t="shared" si="39"/>
        <v>1</v>
      </c>
      <c r="F394" s="42">
        <f t="shared" si="40"/>
        <v>0</v>
      </c>
      <c r="G394" s="42">
        <f t="shared" si="41"/>
        <v>2.5</v>
      </c>
      <c r="H394" s="114">
        <f>IF(AND(M394&gt;0,M394&lt;=STATS!$C$22),1,"")</f>
        <v>1</v>
      </c>
      <c r="J394" s="25">
        <v>393</v>
      </c>
      <c r="K394">
        <v>44.061210150000001</v>
      </c>
      <c r="L394">
        <v>-89.800462870000004</v>
      </c>
      <c r="M394" s="10">
        <v>2.5</v>
      </c>
      <c r="N394" s="194" t="s">
        <v>565</v>
      </c>
      <c r="O394" s="194" t="s">
        <v>566</v>
      </c>
      <c r="Q394" s="10">
        <v>3</v>
      </c>
      <c r="R394" s="16"/>
      <c r="S394" s="16">
        <v>3</v>
      </c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EZ394" s="111"/>
      <c r="FA394" s="111"/>
      <c r="FB394" s="111"/>
      <c r="FC394" s="111"/>
      <c r="FD394" s="111"/>
    </row>
    <row r="395" spans="2:160" x14ac:dyDescent="0.2">
      <c r="B395" s="42">
        <f t="shared" si="36"/>
        <v>0</v>
      </c>
      <c r="C395" s="42" t="str">
        <f t="shared" si="37"/>
        <v/>
      </c>
      <c r="D395" s="42" t="str">
        <f t="shared" si="38"/>
        <v/>
      </c>
      <c r="E395" s="42">
        <f t="shared" si="39"/>
        <v>0</v>
      </c>
      <c r="F395" s="42">
        <f t="shared" si="40"/>
        <v>0</v>
      </c>
      <c r="G395" s="42" t="str">
        <f t="shared" si="41"/>
        <v/>
      </c>
      <c r="H395" s="114">
        <f>IF(AND(M395&gt;0,M395&lt;=STATS!$C$22),1,"")</f>
        <v>1</v>
      </c>
      <c r="J395" s="25">
        <v>394</v>
      </c>
      <c r="K395">
        <v>44.060814000000001</v>
      </c>
      <c r="L395">
        <v>-89.800464199999993</v>
      </c>
      <c r="M395" s="10">
        <v>4</v>
      </c>
      <c r="N395" s="194" t="s">
        <v>567</v>
      </c>
      <c r="O395" s="194" t="s">
        <v>566</v>
      </c>
      <c r="R395" s="16"/>
      <c r="S395" s="1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EZ395" s="111"/>
      <c r="FA395" s="111"/>
      <c r="FB395" s="111"/>
      <c r="FC395" s="111"/>
      <c r="FD395" s="111"/>
    </row>
    <row r="396" spans="2:160" x14ac:dyDescent="0.2">
      <c r="B396" s="42">
        <f t="shared" si="36"/>
        <v>0</v>
      </c>
      <c r="C396" s="42" t="str">
        <f t="shared" si="37"/>
        <v/>
      </c>
      <c r="D396" s="42" t="str">
        <f t="shared" si="38"/>
        <v/>
      </c>
      <c r="E396" s="42">
        <f t="shared" si="39"/>
        <v>0</v>
      </c>
      <c r="F396" s="42">
        <f t="shared" si="40"/>
        <v>0</v>
      </c>
      <c r="G396" s="42" t="str">
        <f t="shared" si="41"/>
        <v/>
      </c>
      <c r="H396" s="114">
        <f>IF(AND(M396&gt;0,M396&lt;=STATS!$C$22),1,"")</f>
        <v>1</v>
      </c>
      <c r="J396" s="25">
        <v>395</v>
      </c>
      <c r="K396">
        <v>44.060417860000001</v>
      </c>
      <c r="L396">
        <v>-89.800465529999997</v>
      </c>
      <c r="M396" s="10">
        <v>3.5</v>
      </c>
      <c r="N396" s="194" t="s">
        <v>567</v>
      </c>
      <c r="O396" s="194" t="s">
        <v>566</v>
      </c>
      <c r="R396" s="16"/>
      <c r="S396" s="1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EZ396" s="111"/>
      <c r="FA396" s="111"/>
      <c r="FB396" s="111"/>
      <c r="FC396" s="111"/>
      <c r="FD396" s="111"/>
    </row>
    <row r="397" spans="2:160" x14ac:dyDescent="0.2">
      <c r="B397" s="42">
        <f t="shared" si="36"/>
        <v>0</v>
      </c>
      <c r="C397" s="42" t="str">
        <f t="shared" si="37"/>
        <v/>
      </c>
      <c r="D397" s="42" t="str">
        <f t="shared" si="38"/>
        <v/>
      </c>
      <c r="E397" s="42">
        <f t="shared" si="39"/>
        <v>0</v>
      </c>
      <c r="F397" s="42">
        <f t="shared" si="40"/>
        <v>0</v>
      </c>
      <c r="G397" s="42" t="str">
        <f t="shared" si="41"/>
        <v/>
      </c>
      <c r="H397" s="114">
        <f>IF(AND(M397&gt;0,M397&lt;=STATS!$C$22),1,"")</f>
        <v>1</v>
      </c>
      <c r="J397" s="25">
        <v>396</v>
      </c>
      <c r="K397">
        <v>44.060021710000001</v>
      </c>
      <c r="L397">
        <v>-89.80046686</v>
      </c>
      <c r="M397" s="10">
        <v>3</v>
      </c>
      <c r="N397" s="194" t="s">
        <v>565</v>
      </c>
      <c r="O397" s="194" t="s">
        <v>566</v>
      </c>
      <c r="R397" s="16"/>
      <c r="S397" s="1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EZ397" s="111"/>
      <c r="FA397" s="111"/>
      <c r="FB397" s="111"/>
      <c r="FC397" s="111"/>
      <c r="FD397" s="111"/>
    </row>
    <row r="398" spans="2:160" x14ac:dyDescent="0.2">
      <c r="B398" s="42">
        <f t="shared" si="36"/>
        <v>0</v>
      </c>
      <c r="C398" s="42" t="str">
        <f t="shared" si="37"/>
        <v/>
      </c>
      <c r="D398" s="42" t="str">
        <f t="shared" si="38"/>
        <v/>
      </c>
      <c r="E398" s="42">
        <f t="shared" si="39"/>
        <v>0</v>
      </c>
      <c r="F398" s="42">
        <f t="shared" si="40"/>
        <v>0</v>
      </c>
      <c r="G398" s="42" t="str">
        <f t="shared" si="41"/>
        <v/>
      </c>
      <c r="H398" s="114">
        <f>IF(AND(M398&gt;0,M398&lt;=STATS!$C$22),1,"")</f>
        <v>1</v>
      </c>
      <c r="J398" s="25">
        <v>397</v>
      </c>
      <c r="K398">
        <v>44.06239763</v>
      </c>
      <c r="L398">
        <v>-89.799909499999998</v>
      </c>
      <c r="M398" s="10">
        <v>1.5</v>
      </c>
      <c r="N398" s="194" t="s">
        <v>567</v>
      </c>
      <c r="O398" s="194" t="s">
        <v>566</v>
      </c>
      <c r="R398" s="16"/>
      <c r="S398" s="1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EZ398" s="111"/>
      <c r="FA398" s="111"/>
      <c r="FB398" s="111"/>
      <c r="FC398" s="111"/>
      <c r="FD398" s="111"/>
    </row>
    <row r="399" spans="2:160" x14ac:dyDescent="0.2">
      <c r="B399" s="42">
        <f t="shared" si="36"/>
        <v>0</v>
      </c>
      <c r="C399" s="42" t="str">
        <f t="shared" si="37"/>
        <v/>
      </c>
      <c r="D399" s="42" t="str">
        <f t="shared" si="38"/>
        <v/>
      </c>
      <c r="E399" s="42">
        <f t="shared" si="39"/>
        <v>0</v>
      </c>
      <c r="F399" s="42">
        <f t="shared" si="40"/>
        <v>0</v>
      </c>
      <c r="G399" s="42" t="str">
        <f t="shared" si="41"/>
        <v/>
      </c>
      <c r="H399" s="114">
        <f>IF(AND(M399&gt;0,M399&lt;=STATS!$C$22),1,"")</f>
        <v>1</v>
      </c>
      <c r="J399" s="25">
        <v>398</v>
      </c>
      <c r="K399">
        <v>44.06200149</v>
      </c>
      <c r="L399">
        <v>-89.799910830000002</v>
      </c>
      <c r="M399" s="10">
        <v>2.5</v>
      </c>
      <c r="N399" s="194" t="s">
        <v>567</v>
      </c>
      <c r="O399" s="194" t="s">
        <v>566</v>
      </c>
      <c r="R399" s="16"/>
      <c r="S399" s="1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EZ399" s="111"/>
      <c r="FA399" s="111"/>
      <c r="FB399" s="111"/>
      <c r="FC399" s="111"/>
      <c r="FD399" s="111"/>
    </row>
    <row r="400" spans="2:160" x14ac:dyDescent="0.2">
      <c r="B400" s="42">
        <f t="shared" si="36"/>
        <v>0</v>
      </c>
      <c r="C400" s="42" t="str">
        <f t="shared" si="37"/>
        <v/>
      </c>
      <c r="D400" s="42" t="str">
        <f t="shared" si="38"/>
        <v/>
      </c>
      <c r="E400" s="42">
        <f t="shared" si="39"/>
        <v>0</v>
      </c>
      <c r="F400" s="42">
        <f t="shared" si="40"/>
        <v>0</v>
      </c>
      <c r="G400" s="42" t="str">
        <f t="shared" si="41"/>
        <v/>
      </c>
      <c r="H400" s="114">
        <f>IF(AND(M400&gt;0,M400&lt;=STATS!$C$22),1,"")</f>
        <v>1</v>
      </c>
      <c r="J400" s="25">
        <v>399</v>
      </c>
      <c r="K400">
        <v>44.06160534</v>
      </c>
      <c r="L400">
        <v>-89.799912169999999</v>
      </c>
      <c r="M400" s="10">
        <v>3.5</v>
      </c>
      <c r="N400" s="194" t="s">
        <v>567</v>
      </c>
      <c r="O400" s="194" t="s">
        <v>566</v>
      </c>
      <c r="R400" s="16"/>
      <c r="S400" s="1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EZ400" s="111"/>
      <c r="FA400" s="111"/>
      <c r="FB400" s="111"/>
      <c r="FC400" s="111"/>
      <c r="FD400" s="111"/>
    </row>
    <row r="401" spans="2:160" x14ac:dyDescent="0.2">
      <c r="B401" s="42">
        <f t="shared" si="36"/>
        <v>0</v>
      </c>
      <c r="C401" s="42" t="str">
        <f t="shared" si="37"/>
        <v/>
      </c>
      <c r="D401" s="42" t="str">
        <f t="shared" si="38"/>
        <v/>
      </c>
      <c r="E401" s="42">
        <f t="shared" si="39"/>
        <v>0</v>
      </c>
      <c r="F401" s="42">
        <f t="shared" si="40"/>
        <v>0</v>
      </c>
      <c r="G401" s="42" t="str">
        <f t="shared" si="41"/>
        <v/>
      </c>
      <c r="H401" s="114">
        <f>IF(AND(M401&gt;0,M401&lt;=STATS!$C$22),1,"")</f>
        <v>1</v>
      </c>
      <c r="J401" s="25">
        <v>400</v>
      </c>
      <c r="K401">
        <v>44.06120919</v>
      </c>
      <c r="L401">
        <v>-89.799913500000002</v>
      </c>
      <c r="M401" s="10">
        <v>3</v>
      </c>
      <c r="N401" s="194" t="s">
        <v>567</v>
      </c>
      <c r="O401" s="194" t="s">
        <v>566</v>
      </c>
      <c r="R401" s="16"/>
      <c r="S401" s="1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EZ401" s="111"/>
      <c r="FA401" s="111"/>
      <c r="FB401" s="111"/>
      <c r="FC401" s="111"/>
      <c r="FD401" s="111"/>
    </row>
    <row r="402" spans="2:160" x14ac:dyDescent="0.2">
      <c r="B402" s="42">
        <f t="shared" si="36"/>
        <v>0</v>
      </c>
      <c r="C402" s="42" t="str">
        <f t="shared" si="37"/>
        <v/>
      </c>
      <c r="D402" s="42" t="str">
        <f t="shared" si="38"/>
        <v/>
      </c>
      <c r="E402" s="42">
        <f t="shared" si="39"/>
        <v>0</v>
      </c>
      <c r="F402" s="42">
        <f t="shared" si="40"/>
        <v>0</v>
      </c>
      <c r="G402" s="42" t="str">
        <f t="shared" si="41"/>
        <v/>
      </c>
      <c r="H402" s="114">
        <f>IF(AND(M402&gt;0,M402&lt;=STATS!$C$22),1,"")</f>
        <v>1</v>
      </c>
      <c r="J402" s="25">
        <v>401</v>
      </c>
      <c r="K402">
        <v>44.060813039999999</v>
      </c>
      <c r="L402">
        <v>-89.79991484</v>
      </c>
      <c r="M402" s="10">
        <v>3</v>
      </c>
      <c r="N402" s="194" t="s">
        <v>567</v>
      </c>
      <c r="O402" s="194" t="s">
        <v>566</v>
      </c>
      <c r="R402" s="16"/>
      <c r="S402" s="1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EZ402" s="111"/>
      <c r="FA402" s="111"/>
      <c r="FB402" s="111"/>
      <c r="FC402" s="111"/>
      <c r="FD402" s="111"/>
    </row>
    <row r="403" spans="2:160" x14ac:dyDescent="0.2">
      <c r="B403" s="42">
        <f t="shared" si="36"/>
        <v>0</v>
      </c>
      <c r="C403" s="42" t="str">
        <f t="shared" si="37"/>
        <v/>
      </c>
      <c r="D403" s="42" t="str">
        <f t="shared" si="38"/>
        <v/>
      </c>
      <c r="E403" s="42">
        <f t="shared" si="39"/>
        <v>0</v>
      </c>
      <c r="F403" s="42">
        <f t="shared" si="40"/>
        <v>0</v>
      </c>
      <c r="G403" s="42" t="str">
        <f t="shared" si="41"/>
        <v/>
      </c>
      <c r="H403" s="114">
        <f>IF(AND(M403&gt;0,M403&lt;=STATS!$C$22),1,"")</f>
        <v>1</v>
      </c>
      <c r="J403" s="25">
        <v>402</v>
      </c>
      <c r="K403">
        <v>44.0604169</v>
      </c>
      <c r="L403">
        <v>-89.799916170000003</v>
      </c>
      <c r="M403" s="10">
        <v>2.5</v>
      </c>
      <c r="N403" s="194" t="s">
        <v>565</v>
      </c>
      <c r="O403" s="194" t="s">
        <v>566</v>
      </c>
      <c r="R403" s="16"/>
      <c r="S403" s="1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EZ403" s="111"/>
      <c r="FA403" s="111"/>
      <c r="FB403" s="111"/>
      <c r="FC403" s="111"/>
      <c r="FD403" s="111"/>
    </row>
    <row r="404" spans="2:160" x14ac:dyDescent="0.2">
      <c r="B404" s="42">
        <f t="shared" si="36"/>
        <v>0</v>
      </c>
      <c r="C404" s="42" t="str">
        <f t="shared" si="37"/>
        <v/>
      </c>
      <c r="D404" s="42" t="str">
        <f t="shared" si="38"/>
        <v/>
      </c>
      <c r="E404" s="42">
        <f t="shared" si="39"/>
        <v>0</v>
      </c>
      <c r="F404" s="42">
        <f t="shared" si="40"/>
        <v>0</v>
      </c>
      <c r="G404" s="42" t="str">
        <f t="shared" si="41"/>
        <v/>
      </c>
      <c r="H404" s="114">
        <f>IF(AND(M404&gt;0,M404&lt;=STATS!$C$22),1,"")</f>
        <v>1</v>
      </c>
      <c r="J404" s="25">
        <v>403</v>
      </c>
      <c r="K404">
        <v>44.062792819999999</v>
      </c>
      <c r="L404">
        <v>-89.799358780000006</v>
      </c>
      <c r="M404" s="10">
        <v>0.5</v>
      </c>
      <c r="N404" s="10" t="s">
        <v>567</v>
      </c>
      <c r="O404" s="194" t="s">
        <v>566</v>
      </c>
      <c r="P404" s="10" t="str">
        <f>IF(Q404=-99,"Not Surveyed","")</f>
        <v/>
      </c>
      <c r="R404" s="16"/>
      <c r="S404" s="1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EZ404" s="111"/>
      <c r="FA404" s="111"/>
      <c r="FB404" s="111"/>
      <c r="FC404" s="111"/>
      <c r="FD404" s="111"/>
    </row>
    <row r="405" spans="2:160" x14ac:dyDescent="0.2">
      <c r="B405" s="42">
        <f t="shared" si="36"/>
        <v>0</v>
      </c>
      <c r="C405" s="42" t="str">
        <f t="shared" si="37"/>
        <v/>
      </c>
      <c r="D405" s="42" t="str">
        <f t="shared" si="38"/>
        <v/>
      </c>
      <c r="E405" s="42">
        <f t="shared" si="39"/>
        <v>0</v>
      </c>
      <c r="F405" s="42">
        <f t="shared" si="40"/>
        <v>0</v>
      </c>
      <c r="G405" s="42" t="str">
        <f t="shared" si="41"/>
        <v/>
      </c>
      <c r="H405" s="114">
        <f>IF(AND(M405&gt;0,M405&lt;=STATS!$C$22),1,"")</f>
        <v>1</v>
      </c>
      <c r="J405" s="25">
        <v>404</v>
      </c>
      <c r="K405">
        <v>44.062396669999998</v>
      </c>
      <c r="L405">
        <v>-89.799360120000003</v>
      </c>
      <c r="M405" s="10">
        <v>2</v>
      </c>
      <c r="N405" s="10" t="s">
        <v>567</v>
      </c>
      <c r="O405" s="194" t="s">
        <v>566</v>
      </c>
      <c r="R405" s="16"/>
      <c r="S405" s="1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EZ405" s="111"/>
      <c r="FA405" s="111"/>
      <c r="FB405" s="111"/>
      <c r="FC405" s="111"/>
      <c r="FD405" s="111"/>
    </row>
    <row r="406" spans="2:160" x14ac:dyDescent="0.2">
      <c r="B406" s="42">
        <f t="shared" si="36"/>
        <v>0</v>
      </c>
      <c r="C406" s="42" t="str">
        <f t="shared" si="37"/>
        <v/>
      </c>
      <c r="D406" s="42" t="str">
        <f t="shared" si="38"/>
        <v/>
      </c>
      <c r="E406" s="42">
        <f t="shared" si="39"/>
        <v>0</v>
      </c>
      <c r="F406" s="42">
        <f t="shared" si="40"/>
        <v>0</v>
      </c>
      <c r="G406" s="42" t="str">
        <f t="shared" si="41"/>
        <v/>
      </c>
      <c r="H406" s="114">
        <f>IF(AND(M406&gt;0,M406&lt;=STATS!$C$22),1,"")</f>
        <v>1</v>
      </c>
      <c r="J406" s="25">
        <v>405</v>
      </c>
      <c r="K406">
        <v>44.062000519999998</v>
      </c>
      <c r="L406">
        <v>-89.79936146</v>
      </c>
      <c r="M406" s="10">
        <v>2</v>
      </c>
      <c r="N406" s="10" t="s">
        <v>567</v>
      </c>
      <c r="O406" s="194" t="s">
        <v>566</v>
      </c>
      <c r="R406" s="16"/>
      <c r="S406" s="1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EZ406" s="111"/>
      <c r="FA406" s="111"/>
      <c r="FB406" s="111"/>
      <c r="FC406" s="111"/>
      <c r="FD406" s="111"/>
    </row>
    <row r="407" spans="2:160" x14ac:dyDescent="0.2">
      <c r="B407" s="42">
        <f t="shared" si="36"/>
        <v>0</v>
      </c>
      <c r="C407" s="42" t="str">
        <f t="shared" si="37"/>
        <v/>
      </c>
      <c r="D407" s="42" t="str">
        <f t="shared" si="38"/>
        <v/>
      </c>
      <c r="E407" s="42">
        <f t="shared" si="39"/>
        <v>0</v>
      </c>
      <c r="F407" s="42">
        <f t="shared" si="40"/>
        <v>0</v>
      </c>
      <c r="G407" s="42" t="str">
        <f t="shared" si="41"/>
        <v/>
      </c>
      <c r="H407" s="114">
        <f>IF(AND(M407&gt;0,M407&lt;=STATS!$C$22),1,"")</f>
        <v>1</v>
      </c>
      <c r="J407" s="25">
        <v>406</v>
      </c>
      <c r="K407">
        <v>44.061604379999999</v>
      </c>
      <c r="L407">
        <v>-89.799362799999997</v>
      </c>
      <c r="M407" s="10">
        <v>3</v>
      </c>
      <c r="N407" s="10" t="s">
        <v>567</v>
      </c>
      <c r="O407" s="194" t="s">
        <v>566</v>
      </c>
      <c r="R407" s="16"/>
      <c r="S407" s="1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EZ407" s="111"/>
      <c r="FA407" s="111"/>
      <c r="FB407" s="111"/>
      <c r="FC407" s="111"/>
      <c r="FD407" s="111"/>
    </row>
    <row r="408" spans="2:160" x14ac:dyDescent="0.2">
      <c r="B408" s="42">
        <f t="shared" si="36"/>
        <v>0</v>
      </c>
      <c r="C408" s="42" t="str">
        <f t="shared" si="37"/>
        <v/>
      </c>
      <c r="D408" s="42" t="str">
        <f t="shared" si="38"/>
        <v/>
      </c>
      <c r="E408" s="42">
        <f t="shared" si="39"/>
        <v>0</v>
      </c>
      <c r="F408" s="42">
        <f t="shared" si="40"/>
        <v>0</v>
      </c>
      <c r="G408" s="42" t="str">
        <f t="shared" si="41"/>
        <v/>
      </c>
      <c r="H408" s="114">
        <f>IF(AND(M408&gt;0,M408&lt;=STATS!$C$22),1,"")</f>
        <v>1</v>
      </c>
      <c r="J408" s="25">
        <v>407</v>
      </c>
      <c r="K408">
        <v>44.061208229999998</v>
      </c>
      <c r="L408">
        <v>-89.799364130000001</v>
      </c>
      <c r="M408" s="10">
        <v>2</v>
      </c>
      <c r="N408" s="10" t="s">
        <v>567</v>
      </c>
      <c r="O408" s="194" t="s">
        <v>566</v>
      </c>
      <c r="R408" s="16"/>
      <c r="S408" s="1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EZ408" s="111"/>
      <c r="FA408" s="111"/>
      <c r="FB408" s="111"/>
      <c r="FC408" s="111"/>
      <c r="FD408" s="111"/>
    </row>
    <row r="409" spans="2:160" x14ac:dyDescent="0.2">
      <c r="B409" s="42">
        <f t="shared" si="36"/>
        <v>0</v>
      </c>
      <c r="C409" s="42" t="str">
        <f t="shared" si="37"/>
        <v/>
      </c>
      <c r="D409" s="42" t="str">
        <f t="shared" si="38"/>
        <v/>
      </c>
      <c r="E409" s="42">
        <f t="shared" si="39"/>
        <v>0</v>
      </c>
      <c r="F409" s="42">
        <f t="shared" si="40"/>
        <v>0</v>
      </c>
      <c r="G409" s="42" t="str">
        <f t="shared" si="41"/>
        <v/>
      </c>
      <c r="H409" s="114">
        <f>IF(AND(M409&gt;0,M409&lt;=STATS!$C$22),1,"")</f>
        <v>1</v>
      </c>
      <c r="J409" s="25">
        <v>408</v>
      </c>
      <c r="K409">
        <v>44.060812079999998</v>
      </c>
      <c r="L409">
        <v>-89.799365469999998</v>
      </c>
      <c r="M409" s="10">
        <v>2.5</v>
      </c>
      <c r="N409" s="10" t="s">
        <v>567</v>
      </c>
      <c r="O409" s="194" t="s">
        <v>566</v>
      </c>
      <c r="R409" s="16"/>
      <c r="S409" s="1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EZ409" s="111"/>
      <c r="FA409" s="111"/>
      <c r="FB409" s="111"/>
      <c r="FC409" s="111"/>
      <c r="FD409" s="111"/>
    </row>
    <row r="410" spans="2:160" x14ac:dyDescent="0.2">
      <c r="B410" s="42">
        <f t="shared" si="36"/>
        <v>0</v>
      </c>
      <c r="C410" s="42" t="str">
        <f t="shared" si="37"/>
        <v/>
      </c>
      <c r="D410" s="42" t="str">
        <f t="shared" si="38"/>
        <v/>
      </c>
      <c r="E410" s="42">
        <f t="shared" si="39"/>
        <v>0</v>
      </c>
      <c r="F410" s="42">
        <f t="shared" si="40"/>
        <v>0</v>
      </c>
      <c r="G410" s="42" t="str">
        <f t="shared" si="41"/>
        <v/>
      </c>
      <c r="H410" s="114">
        <f>IF(AND(M410&gt;0,M410&lt;=STATS!$C$22),1,"")</f>
        <v>1</v>
      </c>
      <c r="J410" s="25">
        <v>409</v>
      </c>
      <c r="K410">
        <v>44.060415929999998</v>
      </c>
      <c r="L410">
        <v>-89.799366809999995</v>
      </c>
      <c r="M410" s="10">
        <v>3</v>
      </c>
      <c r="N410" s="10" t="s">
        <v>567</v>
      </c>
      <c r="O410" s="194" t="s">
        <v>566</v>
      </c>
      <c r="R410" s="16"/>
      <c r="S410" s="1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EZ410" s="111"/>
      <c r="FA410" s="111"/>
      <c r="FB410" s="111"/>
      <c r="FC410" s="111"/>
      <c r="FD410" s="111"/>
    </row>
    <row r="411" spans="2:160" x14ac:dyDescent="0.2">
      <c r="B411" s="42">
        <f t="shared" si="36"/>
        <v>0</v>
      </c>
      <c r="C411" s="42" t="str">
        <f t="shared" si="37"/>
        <v/>
      </c>
      <c r="D411" s="42" t="str">
        <f t="shared" si="38"/>
        <v/>
      </c>
      <c r="E411" s="42">
        <f t="shared" si="39"/>
        <v>0</v>
      </c>
      <c r="F411" s="42">
        <f t="shared" si="40"/>
        <v>0</v>
      </c>
      <c r="G411" s="42" t="str">
        <f t="shared" si="41"/>
        <v/>
      </c>
      <c r="H411" s="114">
        <f>IF(AND(M411&gt;0,M411&lt;=STATS!$C$22),1,"")</f>
        <v>1</v>
      </c>
      <c r="J411" s="25">
        <v>410</v>
      </c>
      <c r="K411">
        <v>44.064772589999997</v>
      </c>
      <c r="L411">
        <v>-89.798802690000002</v>
      </c>
      <c r="M411" s="10">
        <v>1.5</v>
      </c>
      <c r="N411" s="10" t="s">
        <v>567</v>
      </c>
      <c r="O411" s="194" t="s">
        <v>566</v>
      </c>
      <c r="P411" s="10" t="str">
        <f t="shared" ref="P411:P416" si="42">IF(Q411=-99,"Not Surveyed","")</f>
        <v/>
      </c>
      <c r="R411" s="16"/>
      <c r="S411" s="1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EZ411" s="111"/>
      <c r="FA411" s="111"/>
      <c r="FB411" s="111"/>
      <c r="FC411" s="111"/>
      <c r="FD411" s="111"/>
    </row>
    <row r="412" spans="2:160" x14ac:dyDescent="0.2">
      <c r="B412" s="42">
        <f t="shared" si="36"/>
        <v>0</v>
      </c>
      <c r="C412" s="42" t="str">
        <f t="shared" si="37"/>
        <v/>
      </c>
      <c r="D412" s="42" t="str">
        <f t="shared" si="38"/>
        <v/>
      </c>
      <c r="E412" s="42">
        <f t="shared" si="39"/>
        <v>0</v>
      </c>
      <c r="F412" s="42">
        <f t="shared" si="40"/>
        <v>0</v>
      </c>
      <c r="G412" s="42" t="str">
        <f t="shared" si="41"/>
        <v/>
      </c>
      <c r="H412" s="114">
        <f>IF(AND(M412&gt;0,M412&lt;=STATS!$C$22),1,"")</f>
        <v>1</v>
      </c>
      <c r="J412" s="25">
        <v>411</v>
      </c>
      <c r="K412">
        <v>44.064376439999997</v>
      </c>
      <c r="L412">
        <v>-89.798804029999999</v>
      </c>
      <c r="M412" s="10">
        <v>2</v>
      </c>
      <c r="N412" s="10" t="s">
        <v>567</v>
      </c>
      <c r="O412" s="194" t="s">
        <v>566</v>
      </c>
      <c r="P412" s="10" t="str">
        <f t="shared" si="42"/>
        <v/>
      </c>
      <c r="R412" s="16"/>
      <c r="S412" s="1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EZ412" s="111"/>
      <c r="FA412" s="111"/>
      <c r="FB412" s="111"/>
      <c r="FC412" s="111"/>
      <c r="FD412" s="111"/>
    </row>
    <row r="413" spans="2:160" x14ac:dyDescent="0.2">
      <c r="B413" s="42">
        <f t="shared" si="36"/>
        <v>0</v>
      </c>
      <c r="C413" s="42" t="str">
        <f t="shared" si="37"/>
        <v/>
      </c>
      <c r="D413" s="42" t="str">
        <f t="shared" si="38"/>
        <v/>
      </c>
      <c r="E413" s="42">
        <f t="shared" si="39"/>
        <v>0</v>
      </c>
      <c r="F413" s="42">
        <f t="shared" si="40"/>
        <v>0</v>
      </c>
      <c r="G413" s="42" t="str">
        <f t="shared" si="41"/>
        <v/>
      </c>
      <c r="H413" s="114">
        <f>IF(AND(M413&gt;0,M413&lt;=STATS!$C$22),1,"")</f>
        <v>1</v>
      </c>
      <c r="J413" s="25">
        <v>412</v>
      </c>
      <c r="K413">
        <v>44.063980290000003</v>
      </c>
      <c r="L413">
        <v>-89.798805380000005</v>
      </c>
      <c r="M413" s="10">
        <v>2</v>
      </c>
      <c r="N413" s="10" t="s">
        <v>567</v>
      </c>
      <c r="O413" s="194" t="s">
        <v>566</v>
      </c>
      <c r="P413" s="10" t="str">
        <f t="shared" si="42"/>
        <v/>
      </c>
      <c r="R413" s="16"/>
      <c r="S413" s="1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EZ413" s="111"/>
      <c r="FA413" s="111"/>
      <c r="FB413" s="111"/>
      <c r="FC413" s="111"/>
      <c r="FD413" s="111"/>
    </row>
    <row r="414" spans="2:160" x14ac:dyDescent="0.2">
      <c r="B414" s="42">
        <f t="shared" si="36"/>
        <v>0</v>
      </c>
      <c r="C414" s="42" t="str">
        <f t="shared" si="37"/>
        <v/>
      </c>
      <c r="D414" s="42" t="str">
        <f t="shared" si="38"/>
        <v/>
      </c>
      <c r="E414" s="42">
        <f t="shared" si="39"/>
        <v>0</v>
      </c>
      <c r="F414" s="42">
        <f t="shared" si="40"/>
        <v>0</v>
      </c>
      <c r="G414" s="42" t="str">
        <f t="shared" si="41"/>
        <v/>
      </c>
      <c r="H414" s="114">
        <f>IF(AND(M414&gt;0,M414&lt;=STATS!$C$22),1,"")</f>
        <v>1</v>
      </c>
      <c r="J414" s="25">
        <v>413</v>
      </c>
      <c r="K414">
        <v>44.063584149999997</v>
      </c>
      <c r="L414">
        <v>-89.798806720000002</v>
      </c>
      <c r="M414" s="10">
        <v>1</v>
      </c>
      <c r="N414" s="10" t="s">
        <v>567</v>
      </c>
      <c r="O414" s="194" t="s">
        <v>566</v>
      </c>
      <c r="P414" s="10" t="str">
        <f t="shared" si="42"/>
        <v/>
      </c>
      <c r="R414" s="16"/>
      <c r="S414" s="1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EZ414" s="111"/>
      <c r="FA414" s="111"/>
      <c r="FB414" s="111"/>
      <c r="FC414" s="111"/>
      <c r="FD414" s="111"/>
    </row>
    <row r="415" spans="2:160" x14ac:dyDescent="0.2">
      <c r="B415" s="42">
        <f t="shared" si="36"/>
        <v>0</v>
      </c>
      <c r="C415" s="42" t="str">
        <f t="shared" si="37"/>
        <v/>
      </c>
      <c r="D415" s="42" t="str">
        <f t="shared" si="38"/>
        <v/>
      </c>
      <c r="E415" s="42">
        <f t="shared" si="39"/>
        <v>0</v>
      </c>
      <c r="F415" s="42">
        <f t="shared" si="40"/>
        <v>0</v>
      </c>
      <c r="G415" s="42" t="str">
        <f t="shared" si="41"/>
        <v/>
      </c>
      <c r="H415" s="114">
        <f>IF(AND(M415&gt;0,M415&lt;=STATS!$C$22),1,"")</f>
        <v>1</v>
      </c>
      <c r="J415" s="25">
        <v>414</v>
      </c>
      <c r="K415">
        <v>44.063187999999997</v>
      </c>
      <c r="L415">
        <v>-89.798808059999999</v>
      </c>
      <c r="M415" s="10">
        <v>1.5</v>
      </c>
      <c r="N415" s="10" t="s">
        <v>567</v>
      </c>
      <c r="O415" s="194" t="s">
        <v>566</v>
      </c>
      <c r="P415" s="10" t="str">
        <f t="shared" si="42"/>
        <v/>
      </c>
      <c r="R415" s="16"/>
      <c r="S415" s="1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EZ415" s="111"/>
      <c r="FA415" s="111"/>
      <c r="FB415" s="111"/>
      <c r="FC415" s="111"/>
      <c r="FD415" s="111"/>
    </row>
    <row r="416" spans="2:160" x14ac:dyDescent="0.2">
      <c r="B416" s="42">
        <f t="shared" si="36"/>
        <v>0</v>
      </c>
      <c r="C416" s="42" t="str">
        <f t="shared" si="37"/>
        <v/>
      </c>
      <c r="D416" s="42" t="str">
        <f t="shared" si="38"/>
        <v/>
      </c>
      <c r="E416" s="42">
        <f t="shared" si="39"/>
        <v>0</v>
      </c>
      <c r="F416" s="42">
        <f t="shared" si="40"/>
        <v>0</v>
      </c>
      <c r="G416" s="42" t="str">
        <f t="shared" si="41"/>
        <v/>
      </c>
      <c r="H416" s="114">
        <f>IF(AND(M416&gt;0,M416&lt;=STATS!$C$22),1,"")</f>
        <v>1</v>
      </c>
      <c r="J416" s="25">
        <v>415</v>
      </c>
      <c r="K416">
        <v>44.062791850000004</v>
      </c>
      <c r="L416">
        <v>-89.798809399999996</v>
      </c>
      <c r="M416" s="10">
        <v>2</v>
      </c>
      <c r="N416" s="10" t="s">
        <v>567</v>
      </c>
      <c r="O416" s="194" t="s">
        <v>566</v>
      </c>
      <c r="P416" s="10" t="str">
        <f t="shared" si="42"/>
        <v/>
      </c>
      <c r="R416" s="16"/>
      <c r="S416" s="1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EZ416" s="111"/>
      <c r="FA416" s="111"/>
      <c r="FB416" s="111"/>
      <c r="FC416" s="111"/>
      <c r="FD416" s="111"/>
    </row>
    <row r="417" spans="2:160" x14ac:dyDescent="0.2">
      <c r="B417" s="42">
        <f t="shared" si="36"/>
        <v>0</v>
      </c>
      <c r="C417" s="42" t="str">
        <f t="shared" si="37"/>
        <v/>
      </c>
      <c r="D417" s="42" t="str">
        <f t="shared" si="38"/>
        <v/>
      </c>
      <c r="E417" s="42">
        <f t="shared" si="39"/>
        <v>0</v>
      </c>
      <c r="F417" s="42">
        <f t="shared" si="40"/>
        <v>0</v>
      </c>
      <c r="G417" s="42" t="str">
        <f t="shared" si="41"/>
        <v/>
      </c>
      <c r="H417" s="114">
        <f>IF(AND(M417&gt;0,M417&lt;=STATS!$C$22),1,"")</f>
        <v>1</v>
      </c>
      <c r="J417" s="25">
        <v>416</v>
      </c>
      <c r="K417">
        <v>44.062395700000003</v>
      </c>
      <c r="L417">
        <v>-89.798810739999993</v>
      </c>
      <c r="M417" s="10">
        <v>1.5</v>
      </c>
      <c r="N417" s="10" t="s">
        <v>567</v>
      </c>
      <c r="O417" s="194" t="s">
        <v>566</v>
      </c>
      <c r="R417" s="16"/>
      <c r="S417" s="1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EZ417" s="111"/>
      <c r="FA417" s="111"/>
      <c r="FB417" s="111"/>
      <c r="FC417" s="111"/>
      <c r="FD417" s="111"/>
    </row>
    <row r="418" spans="2:160" x14ac:dyDescent="0.2">
      <c r="B418" s="42">
        <f t="shared" si="36"/>
        <v>0</v>
      </c>
      <c r="C418" s="42" t="str">
        <f t="shared" si="37"/>
        <v/>
      </c>
      <c r="D418" s="42" t="str">
        <f t="shared" si="38"/>
        <v/>
      </c>
      <c r="E418" s="42">
        <f t="shared" si="39"/>
        <v>0</v>
      </c>
      <c r="F418" s="42">
        <f t="shared" si="40"/>
        <v>0</v>
      </c>
      <c r="G418" s="42" t="str">
        <f t="shared" si="41"/>
        <v/>
      </c>
      <c r="H418" s="114">
        <f>IF(AND(M418&gt;0,M418&lt;=STATS!$C$22),1,"")</f>
        <v>1</v>
      </c>
      <c r="J418" s="25">
        <v>417</v>
      </c>
      <c r="K418">
        <v>44.061999559999997</v>
      </c>
      <c r="L418">
        <v>-89.798812080000005</v>
      </c>
      <c r="M418" s="10">
        <v>2.5</v>
      </c>
      <c r="N418" s="10" t="s">
        <v>567</v>
      </c>
      <c r="O418" s="194" t="s">
        <v>566</v>
      </c>
      <c r="R418" s="16"/>
      <c r="S418" s="1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EZ418" s="111"/>
      <c r="FA418" s="111"/>
      <c r="FB418" s="111"/>
      <c r="FC418" s="111"/>
      <c r="FD418" s="111"/>
    </row>
    <row r="419" spans="2:160" x14ac:dyDescent="0.2">
      <c r="B419" s="42">
        <f t="shared" si="36"/>
        <v>0</v>
      </c>
      <c r="C419" s="42" t="str">
        <f t="shared" si="37"/>
        <v/>
      </c>
      <c r="D419" s="42" t="str">
        <f t="shared" si="38"/>
        <v/>
      </c>
      <c r="E419" s="42">
        <f t="shared" si="39"/>
        <v>0</v>
      </c>
      <c r="F419" s="42">
        <f t="shared" si="40"/>
        <v>0</v>
      </c>
      <c r="G419" s="42" t="str">
        <f t="shared" si="41"/>
        <v/>
      </c>
      <c r="H419" s="114">
        <f>IF(AND(M419&gt;0,M419&lt;=STATS!$C$22),1,"")</f>
        <v>1</v>
      </c>
      <c r="J419" s="25">
        <v>418</v>
      </c>
      <c r="K419">
        <v>44.061603409999996</v>
      </c>
      <c r="L419">
        <v>-89.798813420000002</v>
      </c>
      <c r="M419" s="10">
        <v>2</v>
      </c>
      <c r="N419" s="10" t="s">
        <v>567</v>
      </c>
      <c r="O419" s="194" t="s">
        <v>566</v>
      </c>
      <c r="R419" s="16"/>
      <c r="S419" s="1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EZ419" s="111"/>
      <c r="FA419" s="111"/>
      <c r="FB419" s="111"/>
      <c r="FC419" s="111"/>
      <c r="FD419" s="111"/>
    </row>
    <row r="420" spans="2:160" x14ac:dyDescent="0.2">
      <c r="B420" s="42">
        <f t="shared" si="36"/>
        <v>0</v>
      </c>
      <c r="C420" s="42" t="str">
        <f t="shared" si="37"/>
        <v/>
      </c>
      <c r="D420" s="42" t="str">
        <f t="shared" si="38"/>
        <v/>
      </c>
      <c r="E420" s="42">
        <f t="shared" si="39"/>
        <v>0</v>
      </c>
      <c r="F420" s="42">
        <f t="shared" si="40"/>
        <v>0</v>
      </c>
      <c r="G420" s="42" t="str">
        <f t="shared" si="41"/>
        <v/>
      </c>
      <c r="H420" s="114">
        <f>IF(AND(M420&gt;0,M420&lt;=STATS!$C$22),1,"")</f>
        <v>1</v>
      </c>
      <c r="J420" s="25">
        <v>419</v>
      </c>
      <c r="K420">
        <v>44.061207260000003</v>
      </c>
      <c r="L420">
        <v>-89.798814770000007</v>
      </c>
      <c r="M420" s="10">
        <v>2.5</v>
      </c>
      <c r="N420" s="10" t="s">
        <v>567</v>
      </c>
      <c r="O420" s="194" t="s">
        <v>566</v>
      </c>
      <c r="R420" s="16"/>
      <c r="S420" s="1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EZ420" s="111"/>
      <c r="FA420" s="111"/>
      <c r="FB420" s="111"/>
      <c r="FC420" s="111"/>
      <c r="FD420" s="111"/>
    </row>
    <row r="421" spans="2:160" x14ac:dyDescent="0.2">
      <c r="B421" s="42">
        <f t="shared" si="36"/>
        <v>0</v>
      </c>
      <c r="C421" s="42" t="str">
        <f t="shared" si="37"/>
        <v/>
      </c>
      <c r="D421" s="42" t="str">
        <f t="shared" si="38"/>
        <v/>
      </c>
      <c r="E421" s="42">
        <f t="shared" si="39"/>
        <v>0</v>
      </c>
      <c r="F421" s="42">
        <f t="shared" si="40"/>
        <v>0</v>
      </c>
      <c r="G421" s="42" t="str">
        <f t="shared" si="41"/>
        <v/>
      </c>
      <c r="H421" s="114">
        <f>IF(AND(M421&gt;0,M421&lt;=STATS!$C$22),1,"")</f>
        <v>1</v>
      </c>
      <c r="J421" s="25">
        <v>420</v>
      </c>
      <c r="K421">
        <v>44.065563920000002</v>
      </c>
      <c r="L421">
        <v>-89.798250600000003</v>
      </c>
      <c r="M421" s="10">
        <v>1</v>
      </c>
      <c r="N421" s="10" t="s">
        <v>565</v>
      </c>
      <c r="O421" s="194" t="s">
        <v>566</v>
      </c>
      <c r="P421" s="10" t="str">
        <f t="shared" ref="P421:P457" si="43">IF(Q421=-99,"Not Surveyed","")</f>
        <v/>
      </c>
      <c r="R421" s="16"/>
      <c r="S421" s="1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EZ421" s="111"/>
      <c r="FA421" s="111"/>
      <c r="FB421" s="111"/>
      <c r="FC421" s="111"/>
      <c r="FD421" s="111"/>
    </row>
    <row r="422" spans="2:160" x14ac:dyDescent="0.2">
      <c r="B422" s="42">
        <f t="shared" si="36"/>
        <v>0</v>
      </c>
      <c r="C422" s="42" t="str">
        <f t="shared" si="37"/>
        <v/>
      </c>
      <c r="D422" s="42" t="str">
        <f t="shared" si="38"/>
        <v/>
      </c>
      <c r="E422" s="42">
        <f t="shared" si="39"/>
        <v>0</v>
      </c>
      <c r="F422" s="42">
        <f t="shared" si="40"/>
        <v>0</v>
      </c>
      <c r="G422" s="42" t="str">
        <f t="shared" si="41"/>
        <v/>
      </c>
      <c r="H422" s="114">
        <f>IF(AND(M422&gt;0,M422&lt;=STATS!$C$22),1,"")</f>
        <v>1</v>
      </c>
      <c r="J422" s="25">
        <v>421</v>
      </c>
      <c r="K422">
        <v>44.065167770000002</v>
      </c>
      <c r="L422">
        <v>-89.798251949999994</v>
      </c>
      <c r="M422" s="10">
        <v>1</v>
      </c>
      <c r="N422" s="10" t="s">
        <v>567</v>
      </c>
      <c r="O422" s="194" t="s">
        <v>566</v>
      </c>
      <c r="P422" s="10" t="str">
        <f t="shared" si="43"/>
        <v/>
      </c>
      <c r="R422" s="16"/>
      <c r="S422" s="1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EZ422" s="111"/>
      <c r="FA422" s="111"/>
      <c r="FB422" s="111"/>
      <c r="FC422" s="111"/>
      <c r="FD422" s="111"/>
    </row>
    <row r="423" spans="2:160" x14ac:dyDescent="0.2">
      <c r="B423" s="42">
        <f t="shared" si="36"/>
        <v>0</v>
      </c>
      <c r="C423" s="42" t="str">
        <f t="shared" si="37"/>
        <v/>
      </c>
      <c r="D423" s="42" t="str">
        <f t="shared" si="38"/>
        <v/>
      </c>
      <c r="E423" s="42">
        <f t="shared" si="39"/>
        <v>0</v>
      </c>
      <c r="F423" s="42">
        <f t="shared" si="40"/>
        <v>0</v>
      </c>
      <c r="G423" s="42" t="str">
        <f t="shared" si="41"/>
        <v/>
      </c>
      <c r="H423" s="114">
        <f>IF(AND(M423&gt;0,M423&lt;=STATS!$C$22),1,"")</f>
        <v>1</v>
      </c>
      <c r="J423" s="25">
        <v>422</v>
      </c>
      <c r="K423">
        <v>44.064771620000002</v>
      </c>
      <c r="L423">
        <v>-89.798253290000005</v>
      </c>
      <c r="M423" s="10">
        <v>0.5</v>
      </c>
      <c r="N423" s="10" t="s">
        <v>567</v>
      </c>
      <c r="O423" s="194" t="s">
        <v>566</v>
      </c>
      <c r="P423" s="10" t="str">
        <f t="shared" si="43"/>
        <v/>
      </c>
      <c r="R423" s="16"/>
      <c r="S423" s="1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EZ423" s="111"/>
      <c r="FA423" s="111"/>
      <c r="FB423" s="111"/>
      <c r="FC423" s="111"/>
      <c r="FD423" s="111"/>
    </row>
    <row r="424" spans="2:160" x14ac:dyDescent="0.2">
      <c r="B424" s="42">
        <f t="shared" si="36"/>
        <v>0</v>
      </c>
      <c r="C424" s="42" t="str">
        <f t="shared" si="37"/>
        <v/>
      </c>
      <c r="D424" s="42" t="str">
        <f t="shared" si="38"/>
        <v/>
      </c>
      <c r="E424" s="42">
        <f t="shared" si="39"/>
        <v>0</v>
      </c>
      <c r="F424" s="42">
        <f t="shared" si="40"/>
        <v>0</v>
      </c>
      <c r="G424" s="42" t="str">
        <f t="shared" si="41"/>
        <v/>
      </c>
      <c r="H424" s="114">
        <f>IF(AND(M424&gt;0,M424&lt;=STATS!$C$22),1,"")</f>
        <v>1</v>
      </c>
      <c r="J424" s="25">
        <v>423</v>
      </c>
      <c r="K424">
        <v>44.064375470000002</v>
      </c>
      <c r="L424">
        <v>-89.798254639999996</v>
      </c>
      <c r="M424" s="10">
        <v>1</v>
      </c>
      <c r="N424" s="10" t="s">
        <v>567</v>
      </c>
      <c r="O424" s="194" t="s">
        <v>566</v>
      </c>
      <c r="P424" s="10" t="str">
        <f t="shared" si="43"/>
        <v/>
      </c>
      <c r="R424" s="16"/>
      <c r="S424" s="1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EZ424" s="111"/>
      <c r="FA424" s="111"/>
      <c r="FB424" s="111"/>
      <c r="FC424" s="111"/>
      <c r="FD424" s="111"/>
    </row>
    <row r="425" spans="2:160" x14ac:dyDescent="0.2">
      <c r="B425" s="42">
        <f t="shared" si="36"/>
        <v>0</v>
      </c>
      <c r="C425" s="42" t="str">
        <f t="shared" si="37"/>
        <v/>
      </c>
      <c r="D425" s="42" t="str">
        <f t="shared" si="38"/>
        <v/>
      </c>
      <c r="E425" s="42">
        <f t="shared" si="39"/>
        <v>0</v>
      </c>
      <c r="F425" s="42">
        <f t="shared" si="40"/>
        <v>0</v>
      </c>
      <c r="G425" s="42" t="str">
        <f t="shared" si="41"/>
        <v/>
      </c>
      <c r="H425" s="114">
        <f>IF(AND(M425&gt;0,M425&lt;=STATS!$C$22),1,"")</f>
        <v>1</v>
      </c>
      <c r="J425" s="25">
        <v>424</v>
      </c>
      <c r="K425">
        <v>44.063979330000002</v>
      </c>
      <c r="L425">
        <v>-89.798255979999993</v>
      </c>
      <c r="M425" s="10">
        <v>1.5</v>
      </c>
      <c r="N425" s="10" t="s">
        <v>567</v>
      </c>
      <c r="O425" s="194" t="s">
        <v>566</v>
      </c>
      <c r="P425" s="10" t="str">
        <f t="shared" si="43"/>
        <v/>
      </c>
      <c r="R425" s="16"/>
      <c r="S425" s="1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EZ425" s="111"/>
      <c r="FA425" s="111"/>
      <c r="FB425" s="111"/>
      <c r="FC425" s="111"/>
      <c r="FD425" s="111"/>
    </row>
    <row r="426" spans="2:160" x14ac:dyDescent="0.2">
      <c r="B426" s="42">
        <f t="shared" si="36"/>
        <v>0</v>
      </c>
      <c r="C426" s="42" t="str">
        <f t="shared" si="37"/>
        <v/>
      </c>
      <c r="D426" s="42" t="str">
        <f t="shared" si="38"/>
        <v/>
      </c>
      <c r="E426" s="42">
        <f t="shared" si="39"/>
        <v>0</v>
      </c>
      <c r="F426" s="42">
        <f t="shared" si="40"/>
        <v>0</v>
      </c>
      <c r="G426" s="42" t="str">
        <f t="shared" si="41"/>
        <v/>
      </c>
      <c r="H426" s="114">
        <f>IF(AND(M426&gt;0,M426&lt;=STATS!$C$22),1,"")</f>
        <v>1</v>
      </c>
      <c r="J426" s="25">
        <v>425</v>
      </c>
      <c r="K426">
        <v>44.063583180000002</v>
      </c>
      <c r="L426">
        <v>-89.798257329999998</v>
      </c>
      <c r="M426" s="10">
        <v>1.5</v>
      </c>
      <c r="N426" s="10" t="s">
        <v>567</v>
      </c>
      <c r="O426" s="194" t="s">
        <v>566</v>
      </c>
      <c r="P426" s="10" t="str">
        <f t="shared" si="43"/>
        <v/>
      </c>
      <c r="R426" s="16"/>
      <c r="S426" s="1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EZ426" s="111"/>
      <c r="FA426" s="111"/>
      <c r="FB426" s="111"/>
      <c r="FC426" s="111"/>
      <c r="FD426" s="111"/>
    </row>
    <row r="427" spans="2:160" x14ac:dyDescent="0.2">
      <c r="B427" s="42">
        <f t="shared" si="36"/>
        <v>0</v>
      </c>
      <c r="C427" s="42" t="str">
        <f t="shared" si="37"/>
        <v/>
      </c>
      <c r="D427" s="42" t="str">
        <f t="shared" si="38"/>
        <v/>
      </c>
      <c r="E427" s="42">
        <f t="shared" si="39"/>
        <v>0</v>
      </c>
      <c r="F427" s="42">
        <f t="shared" si="40"/>
        <v>0</v>
      </c>
      <c r="G427" s="42" t="str">
        <f t="shared" si="41"/>
        <v/>
      </c>
      <c r="H427" s="114">
        <f>IF(AND(M427&gt;0,M427&lt;=STATS!$C$22),1,"")</f>
        <v>1</v>
      </c>
      <c r="J427" s="25">
        <v>426</v>
      </c>
      <c r="K427">
        <v>44.063187030000002</v>
      </c>
      <c r="L427">
        <v>-89.798258669999996</v>
      </c>
      <c r="M427" s="10">
        <v>1.5</v>
      </c>
      <c r="N427" s="10" t="s">
        <v>567</v>
      </c>
      <c r="O427" s="194" t="s">
        <v>566</v>
      </c>
      <c r="P427" s="10" t="str">
        <f t="shared" si="43"/>
        <v/>
      </c>
      <c r="R427" s="16"/>
      <c r="S427" s="1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EZ427" s="111"/>
      <c r="FA427" s="111"/>
      <c r="FB427" s="111"/>
      <c r="FC427" s="111"/>
      <c r="FD427" s="111"/>
    </row>
    <row r="428" spans="2:160" x14ac:dyDescent="0.2">
      <c r="B428" s="42">
        <f t="shared" si="36"/>
        <v>0</v>
      </c>
      <c r="C428" s="42" t="str">
        <f t="shared" si="37"/>
        <v/>
      </c>
      <c r="D428" s="42" t="str">
        <f t="shared" si="38"/>
        <v/>
      </c>
      <c r="E428" s="42">
        <f t="shared" si="39"/>
        <v>0</v>
      </c>
      <c r="F428" s="42">
        <f t="shared" si="40"/>
        <v>0</v>
      </c>
      <c r="G428" s="42" t="str">
        <f t="shared" si="41"/>
        <v/>
      </c>
      <c r="H428" s="114">
        <f>IF(AND(M428&gt;0,M428&lt;=STATS!$C$22),1,"")</f>
        <v>1</v>
      </c>
      <c r="J428" s="25">
        <v>427</v>
      </c>
      <c r="K428">
        <v>44.062790880000001</v>
      </c>
      <c r="L428">
        <v>-89.798260020000001</v>
      </c>
      <c r="M428" s="10">
        <v>1</v>
      </c>
      <c r="N428" s="10" t="s">
        <v>567</v>
      </c>
      <c r="O428" s="194" t="s">
        <v>566</v>
      </c>
      <c r="P428" s="10" t="str">
        <f t="shared" si="43"/>
        <v/>
      </c>
      <c r="R428" s="16"/>
      <c r="S428" s="1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EZ428" s="111"/>
      <c r="FA428" s="111"/>
      <c r="FB428" s="111"/>
      <c r="FC428" s="111"/>
      <c r="FD428" s="111"/>
    </row>
    <row r="429" spans="2:160" x14ac:dyDescent="0.2">
      <c r="B429" s="42">
        <f t="shared" si="36"/>
        <v>0</v>
      </c>
      <c r="C429" s="42" t="str">
        <f t="shared" si="37"/>
        <v/>
      </c>
      <c r="D429" s="42" t="str">
        <f t="shared" si="38"/>
        <v/>
      </c>
      <c r="E429" s="42">
        <f t="shared" si="39"/>
        <v>0</v>
      </c>
      <c r="F429" s="42">
        <f t="shared" si="40"/>
        <v>0</v>
      </c>
      <c r="G429" s="42" t="str">
        <f t="shared" si="41"/>
        <v/>
      </c>
      <c r="H429" s="114">
        <f>IF(AND(M429&gt;0,M429&lt;=STATS!$C$22),1,"")</f>
        <v>1</v>
      </c>
      <c r="J429" s="25">
        <v>428</v>
      </c>
      <c r="K429">
        <v>44.062394740000002</v>
      </c>
      <c r="L429">
        <v>-89.798261359999998</v>
      </c>
      <c r="M429" s="10">
        <v>2</v>
      </c>
      <c r="N429" s="10" t="s">
        <v>567</v>
      </c>
      <c r="O429" s="194" t="s">
        <v>566</v>
      </c>
      <c r="P429" s="10" t="str">
        <f t="shared" si="43"/>
        <v/>
      </c>
      <c r="R429" s="16"/>
      <c r="S429" s="1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EZ429" s="111"/>
      <c r="FA429" s="111"/>
      <c r="FB429" s="111"/>
      <c r="FC429" s="111"/>
      <c r="FD429" s="111"/>
    </row>
    <row r="430" spans="2:160" x14ac:dyDescent="0.2">
      <c r="B430" s="42">
        <f t="shared" si="36"/>
        <v>0</v>
      </c>
      <c r="C430" s="42" t="str">
        <f t="shared" si="37"/>
        <v/>
      </c>
      <c r="D430" s="42" t="str">
        <f t="shared" si="38"/>
        <v/>
      </c>
      <c r="E430" s="42">
        <f t="shared" si="39"/>
        <v>0</v>
      </c>
      <c r="F430" s="42">
        <f t="shared" si="40"/>
        <v>0</v>
      </c>
      <c r="G430" s="42" t="str">
        <f t="shared" si="41"/>
        <v/>
      </c>
      <c r="H430" s="114">
        <f>IF(AND(M430&gt;0,M430&lt;=STATS!$C$22),1,"")</f>
        <v>1</v>
      </c>
      <c r="J430" s="25">
        <v>429</v>
      </c>
      <c r="K430">
        <v>44.061998590000002</v>
      </c>
      <c r="L430">
        <v>-89.798262710000003</v>
      </c>
      <c r="M430" s="10">
        <v>2.5</v>
      </c>
      <c r="N430" s="10" t="s">
        <v>567</v>
      </c>
      <c r="O430" s="194" t="s">
        <v>566</v>
      </c>
      <c r="P430" s="10" t="str">
        <f t="shared" si="43"/>
        <v/>
      </c>
      <c r="R430" s="16"/>
      <c r="S430" s="1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EZ430" s="111"/>
      <c r="FA430" s="111"/>
      <c r="FB430" s="111"/>
      <c r="FC430" s="111"/>
      <c r="FD430" s="111"/>
    </row>
    <row r="431" spans="2:160" x14ac:dyDescent="0.2">
      <c r="B431" s="42">
        <f t="shared" si="36"/>
        <v>0</v>
      </c>
      <c r="C431" s="42" t="str">
        <f t="shared" si="37"/>
        <v/>
      </c>
      <c r="D431" s="42" t="str">
        <f t="shared" si="38"/>
        <v/>
      </c>
      <c r="E431" s="42">
        <f t="shared" si="39"/>
        <v>0</v>
      </c>
      <c r="F431" s="42">
        <f t="shared" si="40"/>
        <v>0</v>
      </c>
      <c r="G431" s="42" t="str">
        <f t="shared" si="41"/>
        <v/>
      </c>
      <c r="H431" s="114">
        <f>IF(AND(M431&gt;0,M431&lt;=STATS!$C$22),1,"")</f>
        <v>1</v>
      </c>
      <c r="J431" s="25">
        <v>430</v>
      </c>
      <c r="K431">
        <v>44.061602440000001</v>
      </c>
      <c r="L431">
        <v>-89.79826405</v>
      </c>
      <c r="M431" s="10">
        <v>3</v>
      </c>
      <c r="N431" s="10" t="s">
        <v>567</v>
      </c>
      <c r="O431" s="194" t="s">
        <v>566</v>
      </c>
      <c r="P431" s="10" t="str">
        <f t="shared" si="43"/>
        <v/>
      </c>
      <c r="R431" s="16"/>
      <c r="S431" s="1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EZ431" s="111"/>
      <c r="FA431" s="111"/>
      <c r="FB431" s="111"/>
      <c r="FC431" s="111"/>
      <c r="FD431" s="111"/>
    </row>
    <row r="432" spans="2:160" x14ac:dyDescent="0.2">
      <c r="B432" s="42">
        <f t="shared" si="36"/>
        <v>0</v>
      </c>
      <c r="C432" s="42" t="str">
        <f t="shared" si="37"/>
        <v/>
      </c>
      <c r="D432" s="42" t="str">
        <f t="shared" si="38"/>
        <v/>
      </c>
      <c r="E432" s="42">
        <f t="shared" si="39"/>
        <v>0</v>
      </c>
      <c r="F432" s="42">
        <f t="shared" si="40"/>
        <v>0</v>
      </c>
      <c r="G432" s="42" t="str">
        <f t="shared" si="41"/>
        <v/>
      </c>
      <c r="H432" s="114">
        <f>IF(AND(M432&gt;0,M432&lt;=STATS!$C$22),1,"")</f>
        <v>1</v>
      </c>
      <c r="J432" s="25">
        <v>431</v>
      </c>
      <c r="K432">
        <v>44.06477065</v>
      </c>
      <c r="L432">
        <v>-89.797703889999994</v>
      </c>
      <c r="M432" s="10">
        <v>1.5</v>
      </c>
      <c r="N432" s="10" t="s">
        <v>565</v>
      </c>
      <c r="O432" s="194" t="s">
        <v>566</v>
      </c>
      <c r="P432" s="10" t="str">
        <f t="shared" si="43"/>
        <v/>
      </c>
      <c r="R432" s="16"/>
      <c r="S432" s="1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EZ432" s="111"/>
      <c r="FA432" s="111"/>
      <c r="FB432" s="111"/>
      <c r="FC432" s="111"/>
      <c r="FD432" s="111"/>
    </row>
    <row r="433" spans="2:160" x14ac:dyDescent="0.2">
      <c r="B433" s="42">
        <f t="shared" si="36"/>
        <v>0</v>
      </c>
      <c r="C433" s="42" t="str">
        <f t="shared" si="37"/>
        <v/>
      </c>
      <c r="D433" s="42" t="str">
        <f t="shared" si="38"/>
        <v/>
      </c>
      <c r="E433" s="42">
        <f t="shared" si="39"/>
        <v>0</v>
      </c>
      <c r="F433" s="42">
        <f t="shared" si="40"/>
        <v>0</v>
      </c>
      <c r="G433" s="42" t="str">
        <f t="shared" si="41"/>
        <v/>
      </c>
      <c r="H433" s="114">
        <f>IF(AND(M433&gt;0,M433&lt;=STATS!$C$22),1,"")</f>
        <v>1</v>
      </c>
      <c r="J433" s="25">
        <v>432</v>
      </c>
      <c r="K433">
        <v>44.0643745</v>
      </c>
      <c r="L433">
        <v>-89.797705239999999</v>
      </c>
      <c r="M433" s="10">
        <v>2</v>
      </c>
      <c r="N433" s="10" t="s">
        <v>567</v>
      </c>
      <c r="O433" s="194" t="s">
        <v>566</v>
      </c>
      <c r="P433" s="10" t="str">
        <f t="shared" si="43"/>
        <v/>
      </c>
      <c r="R433" s="16"/>
      <c r="S433" s="1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EZ433" s="111"/>
      <c r="FA433" s="111"/>
      <c r="FB433" s="111"/>
      <c r="FC433" s="111"/>
      <c r="FD433" s="111"/>
    </row>
    <row r="434" spans="2:160" x14ac:dyDescent="0.2">
      <c r="B434" s="42">
        <f t="shared" si="36"/>
        <v>0</v>
      </c>
      <c r="C434" s="42" t="str">
        <f t="shared" si="37"/>
        <v/>
      </c>
      <c r="D434" s="42" t="str">
        <f t="shared" si="38"/>
        <v/>
      </c>
      <c r="E434" s="42">
        <f t="shared" si="39"/>
        <v>0</v>
      </c>
      <c r="F434" s="42">
        <f t="shared" si="40"/>
        <v>0</v>
      </c>
      <c r="G434" s="42" t="str">
        <f t="shared" si="41"/>
        <v/>
      </c>
      <c r="H434" s="114">
        <f>IF(AND(M434&gt;0,M434&lt;=STATS!$C$22),1,"")</f>
        <v>1</v>
      </c>
      <c r="J434" s="25">
        <v>433</v>
      </c>
      <c r="K434">
        <v>44.063978349999999</v>
      </c>
      <c r="L434">
        <v>-89.797706590000004</v>
      </c>
      <c r="M434" s="10">
        <v>2</v>
      </c>
      <c r="N434" s="10" t="s">
        <v>567</v>
      </c>
      <c r="O434" s="194" t="s">
        <v>566</v>
      </c>
      <c r="P434" s="10" t="str">
        <f t="shared" si="43"/>
        <v/>
      </c>
      <c r="R434" s="16"/>
      <c r="S434" s="1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EZ434" s="111"/>
      <c r="FA434" s="111"/>
      <c r="FB434" s="111"/>
      <c r="FC434" s="111"/>
      <c r="FD434" s="111"/>
    </row>
    <row r="435" spans="2:160" x14ac:dyDescent="0.2">
      <c r="B435" s="42">
        <f t="shared" si="36"/>
        <v>0</v>
      </c>
      <c r="C435" s="42" t="str">
        <f t="shared" si="37"/>
        <v/>
      </c>
      <c r="D435" s="42" t="str">
        <f t="shared" si="38"/>
        <v/>
      </c>
      <c r="E435" s="42">
        <f t="shared" si="39"/>
        <v>0</v>
      </c>
      <c r="F435" s="42">
        <f t="shared" si="40"/>
        <v>0</v>
      </c>
      <c r="G435" s="42" t="str">
        <f t="shared" si="41"/>
        <v/>
      </c>
      <c r="H435" s="114">
        <f>IF(AND(M435&gt;0,M435&lt;=STATS!$C$22),1,"")</f>
        <v>1</v>
      </c>
      <c r="J435" s="25">
        <v>434</v>
      </c>
      <c r="K435">
        <v>44.06358221</v>
      </c>
      <c r="L435">
        <v>-89.797707939999995</v>
      </c>
      <c r="M435" s="10">
        <v>2</v>
      </c>
      <c r="N435" s="10" t="s">
        <v>567</v>
      </c>
      <c r="O435" s="194" t="s">
        <v>566</v>
      </c>
      <c r="P435" s="10" t="str">
        <f t="shared" si="43"/>
        <v/>
      </c>
      <c r="R435" s="16"/>
      <c r="S435" s="1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EZ435" s="111"/>
      <c r="FA435" s="111"/>
      <c r="FB435" s="111"/>
      <c r="FC435" s="111"/>
      <c r="FD435" s="111"/>
    </row>
    <row r="436" spans="2:160" x14ac:dyDescent="0.2">
      <c r="B436" s="42">
        <f t="shared" si="36"/>
        <v>1</v>
      </c>
      <c r="C436" s="42">
        <f t="shared" si="37"/>
        <v>1</v>
      </c>
      <c r="D436" s="42" t="str">
        <f t="shared" si="38"/>
        <v/>
      </c>
      <c r="E436" s="42">
        <f t="shared" si="39"/>
        <v>1</v>
      </c>
      <c r="F436" s="42">
        <f t="shared" si="40"/>
        <v>0</v>
      </c>
      <c r="G436" s="42">
        <f t="shared" si="41"/>
        <v>2</v>
      </c>
      <c r="H436" s="114">
        <f>IF(AND(M436&gt;0,M436&lt;=STATS!$C$22),1,"")</f>
        <v>1</v>
      </c>
      <c r="J436" s="25">
        <v>435</v>
      </c>
      <c r="K436">
        <v>44.06318606</v>
      </c>
      <c r="L436">
        <v>-89.79770929</v>
      </c>
      <c r="M436" s="10">
        <v>2</v>
      </c>
      <c r="N436" s="10" t="s">
        <v>567</v>
      </c>
      <c r="O436" s="194" t="s">
        <v>566</v>
      </c>
      <c r="P436" s="10" t="str">
        <f t="shared" si="43"/>
        <v/>
      </c>
      <c r="Q436" s="10">
        <v>1</v>
      </c>
      <c r="R436" s="16"/>
      <c r="S436" s="16">
        <v>1</v>
      </c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EZ436" s="111"/>
      <c r="FA436" s="111"/>
      <c r="FB436" s="111"/>
      <c r="FC436" s="111"/>
      <c r="FD436" s="111"/>
    </row>
    <row r="437" spans="2:160" x14ac:dyDescent="0.2">
      <c r="B437" s="42">
        <f t="shared" si="36"/>
        <v>0</v>
      </c>
      <c r="C437" s="42" t="str">
        <f t="shared" si="37"/>
        <v/>
      </c>
      <c r="D437" s="42" t="str">
        <f t="shared" si="38"/>
        <v/>
      </c>
      <c r="E437" s="42">
        <f t="shared" si="39"/>
        <v>0</v>
      </c>
      <c r="F437" s="42">
        <f t="shared" si="40"/>
        <v>0</v>
      </c>
      <c r="G437" s="42" t="str">
        <f t="shared" si="41"/>
        <v/>
      </c>
      <c r="H437" s="114">
        <f>IF(AND(M437&gt;0,M437&lt;=STATS!$C$22),1,"")</f>
        <v>1</v>
      </c>
      <c r="J437" s="25">
        <v>436</v>
      </c>
      <c r="K437">
        <v>44.062789909999999</v>
      </c>
      <c r="L437">
        <v>-89.797710640000005</v>
      </c>
      <c r="M437" s="10">
        <v>2</v>
      </c>
      <c r="N437" s="10" t="s">
        <v>567</v>
      </c>
      <c r="O437" s="194" t="s">
        <v>566</v>
      </c>
      <c r="P437" s="10" t="str">
        <f t="shared" si="43"/>
        <v/>
      </c>
      <c r="R437" s="16"/>
      <c r="S437" s="1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EZ437" s="111"/>
      <c r="FA437" s="111"/>
      <c r="FB437" s="111"/>
      <c r="FC437" s="111"/>
      <c r="FD437" s="111"/>
    </row>
    <row r="438" spans="2:160" x14ac:dyDescent="0.2">
      <c r="B438" s="42">
        <f t="shared" si="36"/>
        <v>0</v>
      </c>
      <c r="C438" s="42" t="str">
        <f t="shared" si="37"/>
        <v/>
      </c>
      <c r="D438" s="42" t="str">
        <f t="shared" si="38"/>
        <v/>
      </c>
      <c r="E438" s="42">
        <f t="shared" si="39"/>
        <v>0</v>
      </c>
      <c r="F438" s="42">
        <f t="shared" si="40"/>
        <v>0</v>
      </c>
      <c r="G438" s="42" t="str">
        <f t="shared" si="41"/>
        <v/>
      </c>
      <c r="H438" s="114">
        <f>IF(AND(M438&gt;0,M438&lt;=STATS!$C$22),1,"")</f>
        <v>1</v>
      </c>
      <c r="J438" s="25">
        <v>437</v>
      </c>
      <c r="K438">
        <v>44.062393759999999</v>
      </c>
      <c r="L438">
        <v>-89.797711989999996</v>
      </c>
      <c r="M438" s="10">
        <v>2</v>
      </c>
      <c r="N438" s="10" t="s">
        <v>567</v>
      </c>
      <c r="O438" s="194" t="s">
        <v>566</v>
      </c>
      <c r="P438" s="10" t="str">
        <f t="shared" si="43"/>
        <v/>
      </c>
      <c r="R438" s="16"/>
      <c r="S438" s="1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EZ438" s="111"/>
      <c r="FA438" s="111"/>
      <c r="FB438" s="111"/>
      <c r="FC438" s="111"/>
      <c r="FD438" s="111"/>
    </row>
    <row r="439" spans="2:160" x14ac:dyDescent="0.2">
      <c r="B439" s="42">
        <f t="shared" si="36"/>
        <v>0</v>
      </c>
      <c r="C439" s="42" t="str">
        <f t="shared" si="37"/>
        <v/>
      </c>
      <c r="D439" s="42" t="str">
        <f t="shared" si="38"/>
        <v/>
      </c>
      <c r="E439" s="42">
        <f t="shared" si="39"/>
        <v>0</v>
      </c>
      <c r="F439" s="42">
        <f t="shared" si="40"/>
        <v>0</v>
      </c>
      <c r="G439" s="42" t="str">
        <f t="shared" si="41"/>
        <v/>
      </c>
      <c r="H439" s="114">
        <f>IF(AND(M439&gt;0,M439&lt;=STATS!$C$22),1,"")</f>
        <v>1</v>
      </c>
      <c r="J439" s="25">
        <v>438</v>
      </c>
      <c r="K439">
        <v>44.065561969999997</v>
      </c>
      <c r="L439">
        <v>-89.797151790000001</v>
      </c>
      <c r="M439" s="10">
        <v>0.5</v>
      </c>
      <c r="N439" s="10" t="s">
        <v>567</v>
      </c>
      <c r="O439" s="194" t="s">
        <v>566</v>
      </c>
      <c r="P439" s="10" t="str">
        <f t="shared" si="43"/>
        <v/>
      </c>
      <c r="R439" s="16"/>
      <c r="S439" s="1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EZ439" s="111"/>
      <c r="FA439" s="111"/>
      <c r="FB439" s="111"/>
      <c r="FC439" s="111"/>
      <c r="FD439" s="111"/>
    </row>
    <row r="440" spans="2:160" x14ac:dyDescent="0.2">
      <c r="B440" s="42">
        <f t="shared" si="36"/>
        <v>0</v>
      </c>
      <c r="C440" s="42" t="str">
        <f t="shared" si="37"/>
        <v/>
      </c>
      <c r="D440" s="42" t="str">
        <f t="shared" si="38"/>
        <v/>
      </c>
      <c r="E440" s="42">
        <f t="shared" si="39"/>
        <v>0</v>
      </c>
      <c r="F440" s="42">
        <f t="shared" si="40"/>
        <v>0</v>
      </c>
      <c r="G440" s="42" t="str">
        <f t="shared" si="41"/>
        <v/>
      </c>
      <c r="H440" s="114">
        <f>IF(AND(M440&gt;0,M440&lt;=STATS!$C$22),1,"")</f>
        <v>1</v>
      </c>
      <c r="J440" s="25">
        <v>439</v>
      </c>
      <c r="K440">
        <v>44.065165819999997</v>
      </c>
      <c r="L440">
        <v>-89.797153140000006</v>
      </c>
      <c r="M440" s="10">
        <v>2.5</v>
      </c>
      <c r="N440" s="10" t="s">
        <v>565</v>
      </c>
      <c r="O440" s="194" t="s">
        <v>566</v>
      </c>
      <c r="P440" s="10" t="str">
        <f t="shared" si="43"/>
        <v/>
      </c>
      <c r="R440" s="16"/>
      <c r="S440" s="1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EZ440" s="111"/>
      <c r="FA440" s="111"/>
      <c r="FB440" s="111"/>
      <c r="FC440" s="111"/>
      <c r="FD440" s="111"/>
    </row>
    <row r="441" spans="2:160" x14ac:dyDescent="0.2">
      <c r="B441" s="42">
        <f t="shared" si="36"/>
        <v>0</v>
      </c>
      <c r="C441" s="42" t="str">
        <f t="shared" si="37"/>
        <v/>
      </c>
      <c r="D441" s="42" t="str">
        <f t="shared" si="38"/>
        <v/>
      </c>
      <c r="E441" s="42">
        <f t="shared" si="39"/>
        <v>0</v>
      </c>
      <c r="F441" s="42">
        <f t="shared" si="40"/>
        <v>0</v>
      </c>
      <c r="G441" s="42" t="str">
        <f t="shared" si="41"/>
        <v/>
      </c>
      <c r="H441" s="114">
        <f>IF(AND(M441&gt;0,M441&lt;=STATS!$C$22),1,"")</f>
        <v>1</v>
      </c>
      <c r="J441" s="25">
        <v>440</v>
      </c>
      <c r="K441">
        <v>44.064769679999998</v>
      </c>
      <c r="L441">
        <v>-89.797154489999997</v>
      </c>
      <c r="M441" s="10">
        <v>1.5</v>
      </c>
      <c r="N441" s="10" t="s">
        <v>567</v>
      </c>
      <c r="O441" s="194" t="s">
        <v>566</v>
      </c>
      <c r="P441" s="10" t="str">
        <f t="shared" si="43"/>
        <v/>
      </c>
      <c r="R441" s="16"/>
      <c r="S441" s="1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EZ441" s="111"/>
      <c r="FA441" s="111"/>
      <c r="FB441" s="111"/>
      <c r="FC441" s="111"/>
      <c r="FD441" s="111"/>
    </row>
    <row r="442" spans="2:160" x14ac:dyDescent="0.2">
      <c r="B442" s="42">
        <f t="shared" si="36"/>
        <v>0</v>
      </c>
      <c r="C442" s="42" t="str">
        <f t="shared" si="37"/>
        <v/>
      </c>
      <c r="D442" s="42" t="str">
        <f t="shared" si="38"/>
        <v/>
      </c>
      <c r="E442" s="42">
        <f t="shared" si="39"/>
        <v>0</v>
      </c>
      <c r="F442" s="42">
        <f t="shared" si="40"/>
        <v>0</v>
      </c>
      <c r="G442" s="42" t="str">
        <f t="shared" si="41"/>
        <v/>
      </c>
      <c r="H442" s="114">
        <f>IF(AND(M442&gt;0,M442&lt;=STATS!$C$22),1,"")</f>
        <v>1</v>
      </c>
      <c r="J442" s="25">
        <v>441</v>
      </c>
      <c r="K442">
        <v>44.064373529999997</v>
      </c>
      <c r="L442">
        <v>-89.797155840000002</v>
      </c>
      <c r="M442" s="10">
        <v>1.5</v>
      </c>
      <c r="N442" s="10" t="s">
        <v>565</v>
      </c>
      <c r="O442" s="194" t="s">
        <v>566</v>
      </c>
      <c r="P442" s="10" t="str">
        <f t="shared" si="43"/>
        <v/>
      </c>
      <c r="R442" s="16"/>
      <c r="S442" s="1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EZ442" s="111"/>
      <c r="FA442" s="111"/>
      <c r="FB442" s="111"/>
      <c r="FC442" s="111"/>
      <c r="FD442" s="111"/>
    </row>
    <row r="443" spans="2:160" x14ac:dyDescent="0.2">
      <c r="B443" s="42">
        <f t="shared" si="36"/>
        <v>0</v>
      </c>
      <c r="C443" s="42" t="str">
        <f t="shared" si="37"/>
        <v/>
      </c>
      <c r="D443" s="42" t="str">
        <f t="shared" si="38"/>
        <v/>
      </c>
      <c r="E443" s="42">
        <f t="shared" si="39"/>
        <v>0</v>
      </c>
      <c r="F443" s="42">
        <f t="shared" si="40"/>
        <v>0</v>
      </c>
      <c r="G443" s="42" t="str">
        <f t="shared" si="41"/>
        <v/>
      </c>
      <c r="H443" s="114">
        <f>IF(AND(M443&gt;0,M443&lt;=STATS!$C$22),1,"")</f>
        <v>1</v>
      </c>
      <c r="J443" s="25">
        <v>442</v>
      </c>
      <c r="K443">
        <v>44.063581229999997</v>
      </c>
      <c r="L443">
        <v>-89.797158550000006</v>
      </c>
      <c r="M443" s="10">
        <v>1.5</v>
      </c>
      <c r="N443" s="10" t="s">
        <v>567</v>
      </c>
      <c r="O443" s="194" t="s">
        <v>566</v>
      </c>
      <c r="P443" s="10" t="str">
        <f t="shared" si="43"/>
        <v/>
      </c>
      <c r="R443" s="16"/>
      <c r="S443" s="1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EZ443" s="111"/>
      <c r="FA443" s="111"/>
      <c r="FB443" s="111"/>
      <c r="FC443" s="111"/>
      <c r="FD443" s="111"/>
    </row>
    <row r="444" spans="2:160" x14ac:dyDescent="0.2">
      <c r="B444" s="42">
        <f t="shared" si="36"/>
        <v>0</v>
      </c>
      <c r="C444" s="42" t="str">
        <f t="shared" si="37"/>
        <v/>
      </c>
      <c r="D444" s="42" t="str">
        <f t="shared" si="38"/>
        <v/>
      </c>
      <c r="E444" s="42">
        <f t="shared" si="39"/>
        <v>0</v>
      </c>
      <c r="F444" s="42">
        <f t="shared" si="40"/>
        <v>0</v>
      </c>
      <c r="G444" s="42" t="str">
        <f t="shared" si="41"/>
        <v/>
      </c>
      <c r="H444" s="114">
        <f>IF(AND(M444&gt;0,M444&lt;=STATS!$C$22),1,"")</f>
        <v>1</v>
      </c>
      <c r="J444" s="25">
        <v>443</v>
      </c>
      <c r="K444">
        <v>44.063185089999998</v>
      </c>
      <c r="L444">
        <v>-89.797159899999997</v>
      </c>
      <c r="M444" s="10">
        <v>1.5</v>
      </c>
      <c r="N444" s="10" t="s">
        <v>565</v>
      </c>
      <c r="O444" s="194" t="s">
        <v>566</v>
      </c>
      <c r="P444" s="10" t="str">
        <f t="shared" si="43"/>
        <v/>
      </c>
      <c r="R444" s="16"/>
      <c r="S444" s="1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EZ444" s="111"/>
      <c r="FA444" s="111"/>
      <c r="FB444" s="111"/>
      <c r="FC444" s="111"/>
      <c r="FD444" s="111"/>
    </row>
    <row r="445" spans="2:160" x14ac:dyDescent="0.2">
      <c r="B445" s="42">
        <f t="shared" si="36"/>
        <v>0</v>
      </c>
      <c r="C445" s="42" t="str">
        <f t="shared" si="37"/>
        <v/>
      </c>
      <c r="D445" s="42" t="str">
        <f t="shared" si="38"/>
        <v/>
      </c>
      <c r="E445" s="42">
        <f t="shared" si="39"/>
        <v>0</v>
      </c>
      <c r="F445" s="42">
        <f t="shared" si="40"/>
        <v>0</v>
      </c>
      <c r="G445" s="42" t="str">
        <f t="shared" si="41"/>
        <v/>
      </c>
      <c r="H445" s="114">
        <f>IF(AND(M445&gt;0,M445&lt;=STATS!$C$22),1,"")</f>
        <v>1</v>
      </c>
      <c r="J445" s="25">
        <v>444</v>
      </c>
      <c r="K445">
        <v>44.062788939999997</v>
      </c>
      <c r="L445">
        <v>-89.797161250000002</v>
      </c>
      <c r="M445" s="10">
        <v>1.5</v>
      </c>
      <c r="N445" s="10" t="s">
        <v>567</v>
      </c>
      <c r="O445" s="194" t="s">
        <v>566</v>
      </c>
      <c r="P445" s="10" t="str">
        <f t="shared" si="43"/>
        <v/>
      </c>
      <c r="R445" s="16"/>
      <c r="S445" s="1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EZ445" s="111"/>
      <c r="FA445" s="111"/>
      <c r="FB445" s="111"/>
      <c r="FC445" s="111"/>
      <c r="FD445" s="111"/>
    </row>
    <row r="446" spans="2:160" x14ac:dyDescent="0.2">
      <c r="B446" s="42">
        <f t="shared" si="36"/>
        <v>0</v>
      </c>
      <c r="C446" s="42" t="str">
        <f t="shared" si="37"/>
        <v/>
      </c>
      <c r="D446" s="42" t="str">
        <f t="shared" si="38"/>
        <v/>
      </c>
      <c r="E446" s="42">
        <f t="shared" si="39"/>
        <v>0</v>
      </c>
      <c r="F446" s="42">
        <f t="shared" si="40"/>
        <v>0</v>
      </c>
      <c r="G446" s="42" t="str">
        <f t="shared" si="41"/>
        <v/>
      </c>
      <c r="H446" s="114">
        <f>IF(AND(M446&gt;0,M446&lt;=STATS!$C$22),1,"")</f>
        <v>1</v>
      </c>
      <c r="J446" s="25">
        <v>445</v>
      </c>
      <c r="K446">
        <v>44.062392789999997</v>
      </c>
      <c r="L446">
        <v>-89.797162610000001</v>
      </c>
      <c r="M446" s="10">
        <v>1</v>
      </c>
      <c r="N446" s="10" t="s">
        <v>565</v>
      </c>
      <c r="O446" s="194" t="s">
        <v>566</v>
      </c>
      <c r="P446" s="10" t="str">
        <f t="shared" si="43"/>
        <v/>
      </c>
      <c r="R446" s="16"/>
      <c r="S446" s="1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EZ446" s="111"/>
      <c r="FA446" s="111"/>
      <c r="FB446" s="111"/>
      <c r="FC446" s="111"/>
      <c r="FD446" s="111"/>
    </row>
    <row r="447" spans="2:160" x14ac:dyDescent="0.2">
      <c r="B447" s="42">
        <f t="shared" si="36"/>
        <v>0</v>
      </c>
      <c r="C447" s="42" t="str">
        <f t="shared" si="37"/>
        <v/>
      </c>
      <c r="D447" s="42" t="str">
        <f t="shared" si="38"/>
        <v/>
      </c>
      <c r="E447" s="42">
        <f t="shared" si="39"/>
        <v>0</v>
      </c>
      <c r="F447" s="42">
        <f t="shared" si="40"/>
        <v>0</v>
      </c>
      <c r="G447" s="42" t="str">
        <f t="shared" si="41"/>
        <v/>
      </c>
      <c r="H447" s="114">
        <f>IF(AND(M447&gt;0,M447&lt;=STATS!$C$22),1,"")</f>
        <v>1</v>
      </c>
      <c r="J447" s="25">
        <v>446</v>
      </c>
      <c r="K447">
        <v>44.065560990000002</v>
      </c>
      <c r="L447">
        <v>-89.796602379999996</v>
      </c>
      <c r="M447" s="10">
        <v>1.5</v>
      </c>
      <c r="N447" s="10" t="s">
        <v>565</v>
      </c>
      <c r="O447" s="194" t="s">
        <v>566</v>
      </c>
      <c r="P447" s="10" t="str">
        <f t="shared" si="43"/>
        <v/>
      </c>
      <c r="R447" s="16"/>
      <c r="S447" s="1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EZ447" s="111"/>
      <c r="FA447" s="111"/>
      <c r="FB447" s="111"/>
      <c r="FC447" s="111"/>
      <c r="FD447" s="111"/>
    </row>
    <row r="448" spans="2:160" x14ac:dyDescent="0.2">
      <c r="B448" s="42">
        <f t="shared" si="36"/>
        <v>0</v>
      </c>
      <c r="C448" s="42" t="str">
        <f t="shared" si="37"/>
        <v/>
      </c>
      <c r="D448" s="42" t="str">
        <f t="shared" si="38"/>
        <v/>
      </c>
      <c r="E448" s="42">
        <f t="shared" si="39"/>
        <v>0</v>
      </c>
      <c r="F448" s="42">
        <f t="shared" si="40"/>
        <v>0</v>
      </c>
      <c r="G448" s="42" t="str">
        <f t="shared" si="41"/>
        <v/>
      </c>
      <c r="H448" s="114">
        <f>IF(AND(M448&gt;0,M448&lt;=STATS!$C$22),1,"")</f>
        <v>1</v>
      </c>
      <c r="J448" s="25">
        <v>447</v>
      </c>
      <c r="K448">
        <v>44.065164850000002</v>
      </c>
      <c r="L448">
        <v>-89.796603730000001</v>
      </c>
      <c r="M448" s="10">
        <v>4</v>
      </c>
      <c r="N448" s="10" t="s">
        <v>565</v>
      </c>
      <c r="O448" s="194" t="s">
        <v>566</v>
      </c>
      <c r="P448" s="10" t="str">
        <f t="shared" si="43"/>
        <v/>
      </c>
      <c r="R448" s="16"/>
      <c r="S448" s="1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EZ448" s="111"/>
      <c r="FA448" s="111"/>
      <c r="FB448" s="111"/>
      <c r="FC448" s="111"/>
      <c r="FD448" s="111"/>
    </row>
    <row r="449" spans="2:160" x14ac:dyDescent="0.2">
      <c r="B449" s="42">
        <f t="shared" si="36"/>
        <v>0</v>
      </c>
      <c r="C449" s="42" t="str">
        <f t="shared" si="37"/>
        <v/>
      </c>
      <c r="D449" s="42" t="str">
        <f t="shared" si="38"/>
        <v/>
      </c>
      <c r="E449" s="42">
        <f t="shared" si="39"/>
        <v>0</v>
      </c>
      <c r="F449" s="42">
        <f t="shared" si="40"/>
        <v>0</v>
      </c>
      <c r="G449" s="42" t="str">
        <f t="shared" si="41"/>
        <v/>
      </c>
      <c r="H449" s="114">
        <f>IF(AND(M449&gt;0,M449&lt;=STATS!$C$22),1,"")</f>
        <v>1</v>
      </c>
      <c r="J449" s="25">
        <v>448</v>
      </c>
      <c r="K449">
        <v>44.064768700000002</v>
      </c>
      <c r="L449">
        <v>-89.79660509</v>
      </c>
      <c r="M449" s="10">
        <v>1</v>
      </c>
      <c r="N449" s="10" t="s">
        <v>567</v>
      </c>
      <c r="O449" s="194" t="s">
        <v>566</v>
      </c>
      <c r="P449" s="10" t="str">
        <f t="shared" si="43"/>
        <v/>
      </c>
      <c r="R449" s="16"/>
      <c r="S449" s="1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EZ449" s="111"/>
      <c r="FA449" s="111"/>
      <c r="FB449" s="111"/>
      <c r="FC449" s="111"/>
      <c r="FD449" s="111"/>
    </row>
    <row r="450" spans="2:160" x14ac:dyDescent="0.2">
      <c r="B450" s="42">
        <f t="shared" ref="B450:B456" si="44">COUNT(R450:EY450,FE450:FM450)</f>
        <v>0</v>
      </c>
      <c r="C450" s="42" t="str">
        <f t="shared" ref="C450:C456" si="45">IF(COUNT(R450:EY450,FE450:FM450)&gt;0,COUNT(R450:EY450,FE450:FM450),"")</f>
        <v/>
      </c>
      <c r="D450" s="42" t="str">
        <f t="shared" ref="D450:D456" si="46">IF(COUNT(T450:BJ450,BL450:BT450,BV450:CB450,CD450:EY450,FE450:FM450)&gt;0,COUNT(T450:BJ450,BL450:BT450,BV450:CB450,CD450:EY450,FE450:FM450),"")</f>
        <v/>
      </c>
      <c r="E450" s="42">
        <f t="shared" ref="E450:E456" si="47">IF(H450=1,COUNT(R450:EY450,FE450:FM450),"")</f>
        <v>0</v>
      </c>
      <c r="F450" s="42">
        <f t="shared" ref="F450:F456" si="48">IF(H450=1,COUNT(T450:BJ450,BL450:BT450,BV450:CB450,CD450:EY450,FE450:FM450),"")</f>
        <v>0</v>
      </c>
      <c r="G450" s="42" t="str">
        <f t="shared" ref="G450:G456" si="49">IF($B450&gt;=1,$M450,"")</f>
        <v/>
      </c>
      <c r="H450" s="114">
        <f>IF(AND(M450&gt;0,M450&lt;=STATS!$C$22),1,"")</f>
        <v>1</v>
      </c>
      <c r="J450" s="25">
        <v>449</v>
      </c>
      <c r="K450">
        <v>44.063580260000002</v>
      </c>
      <c r="L450">
        <v>-89.796609160000003</v>
      </c>
      <c r="M450" s="10">
        <v>1.5</v>
      </c>
      <c r="N450" s="10" t="s">
        <v>567</v>
      </c>
      <c r="O450" s="194" t="s">
        <v>566</v>
      </c>
      <c r="P450" s="10" t="str">
        <f t="shared" si="43"/>
        <v/>
      </c>
      <c r="R450" s="16"/>
      <c r="S450" s="1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EZ450" s="111"/>
      <c r="FA450" s="111"/>
      <c r="FB450" s="111"/>
      <c r="FC450" s="111"/>
      <c r="FD450" s="111"/>
    </row>
    <row r="451" spans="2:160" x14ac:dyDescent="0.2">
      <c r="B451" s="42">
        <f t="shared" si="44"/>
        <v>0</v>
      </c>
      <c r="C451" s="42" t="str">
        <f t="shared" si="45"/>
        <v/>
      </c>
      <c r="D451" s="42" t="str">
        <f t="shared" si="46"/>
        <v/>
      </c>
      <c r="E451" s="42">
        <f t="shared" si="47"/>
        <v>0</v>
      </c>
      <c r="F451" s="42">
        <f t="shared" si="48"/>
        <v>0</v>
      </c>
      <c r="G451" s="42" t="str">
        <f t="shared" si="49"/>
        <v/>
      </c>
      <c r="H451" s="114">
        <f>IF(AND(M451&gt;0,M451&lt;=STATS!$C$22),1,"")</f>
        <v>1</v>
      </c>
      <c r="J451" s="25">
        <v>450</v>
      </c>
      <c r="K451">
        <v>44.063184110000002</v>
      </c>
      <c r="L451">
        <v>-89.796610520000002</v>
      </c>
      <c r="M451" s="10">
        <v>2</v>
      </c>
      <c r="N451" s="10" t="s">
        <v>567</v>
      </c>
      <c r="O451" s="194" t="s">
        <v>566</v>
      </c>
      <c r="P451" s="10" t="str">
        <f t="shared" si="43"/>
        <v/>
      </c>
      <c r="R451" s="16"/>
      <c r="S451" s="1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EZ451" s="111"/>
      <c r="FA451" s="111"/>
      <c r="FB451" s="111"/>
      <c r="FC451" s="111"/>
      <c r="FD451" s="111"/>
    </row>
    <row r="452" spans="2:160" x14ac:dyDescent="0.2">
      <c r="B452" s="42">
        <f t="shared" si="44"/>
        <v>0</v>
      </c>
      <c r="C452" s="42" t="str">
        <f t="shared" si="45"/>
        <v/>
      </c>
      <c r="D452" s="42" t="str">
        <f t="shared" si="46"/>
        <v/>
      </c>
      <c r="E452" s="42">
        <f t="shared" si="47"/>
        <v>0</v>
      </c>
      <c r="F452" s="42">
        <f t="shared" si="48"/>
        <v>0</v>
      </c>
      <c r="G452" s="42" t="str">
        <f t="shared" si="49"/>
        <v/>
      </c>
      <c r="H452" s="114">
        <f>IF(AND(M452&gt;0,M452&lt;=STATS!$C$22),1,"")</f>
        <v>1</v>
      </c>
      <c r="J452" s="25">
        <v>451</v>
      </c>
      <c r="K452">
        <v>44.062787960000001</v>
      </c>
      <c r="L452">
        <v>-89.796611870000007</v>
      </c>
      <c r="M452" s="10">
        <v>1</v>
      </c>
      <c r="N452" s="10" t="s">
        <v>567</v>
      </c>
      <c r="O452" s="194" t="s">
        <v>566</v>
      </c>
      <c r="P452" s="10" t="str">
        <f t="shared" si="43"/>
        <v/>
      </c>
      <c r="R452" s="16"/>
      <c r="S452" s="1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EZ452" s="111"/>
      <c r="FA452" s="111"/>
      <c r="FB452" s="111"/>
      <c r="FC452" s="111"/>
      <c r="FD452" s="111"/>
    </row>
    <row r="453" spans="2:160" x14ac:dyDescent="0.2">
      <c r="B453" s="42">
        <f t="shared" si="44"/>
        <v>0</v>
      </c>
      <c r="C453" s="42" t="str">
        <f t="shared" si="45"/>
        <v/>
      </c>
      <c r="D453" s="42" t="str">
        <f t="shared" si="46"/>
        <v/>
      </c>
      <c r="E453" s="42">
        <f t="shared" si="47"/>
        <v>0</v>
      </c>
      <c r="F453" s="42">
        <f t="shared" si="48"/>
        <v>0</v>
      </c>
      <c r="G453" s="42" t="str">
        <f t="shared" si="49"/>
        <v/>
      </c>
      <c r="H453" s="114">
        <f>IF(AND(M453&gt;0,M453&lt;=STATS!$C$22),1,"")</f>
        <v>1</v>
      </c>
      <c r="J453" s="25">
        <v>452</v>
      </c>
      <c r="K453">
        <v>44.065163869999999</v>
      </c>
      <c r="L453">
        <v>-89.796054330000004</v>
      </c>
      <c r="M453" s="10">
        <v>0.5</v>
      </c>
      <c r="N453" s="10" t="s">
        <v>567</v>
      </c>
      <c r="O453" s="194" t="s">
        <v>566</v>
      </c>
      <c r="P453" s="10" t="str">
        <f t="shared" si="43"/>
        <v/>
      </c>
      <c r="R453" s="16"/>
      <c r="S453" s="1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EZ453" s="111"/>
      <c r="FA453" s="111"/>
      <c r="FB453" s="111"/>
      <c r="FC453" s="111"/>
      <c r="FD453" s="111"/>
    </row>
    <row r="454" spans="2:160" x14ac:dyDescent="0.2">
      <c r="B454" s="42">
        <f t="shared" si="44"/>
        <v>0</v>
      </c>
      <c r="C454" s="42" t="str">
        <f t="shared" si="45"/>
        <v/>
      </c>
      <c r="D454" s="42" t="str">
        <f t="shared" si="46"/>
        <v/>
      </c>
      <c r="E454" s="42">
        <f t="shared" si="47"/>
        <v>0</v>
      </c>
      <c r="F454" s="42">
        <f t="shared" si="48"/>
        <v>0</v>
      </c>
      <c r="G454" s="42" t="str">
        <f t="shared" si="49"/>
        <v/>
      </c>
      <c r="H454" s="114">
        <f>IF(AND(M454&gt;0,M454&lt;=STATS!$C$22),1,"")</f>
        <v>1</v>
      </c>
      <c r="J454" s="25">
        <v>453</v>
      </c>
      <c r="K454">
        <v>44.063579279999999</v>
      </c>
      <c r="L454">
        <v>-89.796059769999999</v>
      </c>
      <c r="M454" s="10">
        <v>1</v>
      </c>
      <c r="N454" s="10" t="s">
        <v>567</v>
      </c>
      <c r="O454" s="194" t="s">
        <v>566</v>
      </c>
      <c r="P454" s="10" t="str">
        <f t="shared" si="43"/>
        <v/>
      </c>
      <c r="R454" s="16"/>
      <c r="S454" s="1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EZ454" s="111"/>
      <c r="FA454" s="111"/>
      <c r="FB454" s="111"/>
      <c r="FC454" s="111"/>
      <c r="FD454" s="111"/>
    </row>
    <row r="455" spans="2:160" x14ac:dyDescent="0.2">
      <c r="B455" s="42">
        <f t="shared" si="44"/>
        <v>0</v>
      </c>
      <c r="C455" s="42" t="str">
        <f t="shared" si="45"/>
        <v/>
      </c>
      <c r="D455" s="42" t="str">
        <f t="shared" si="46"/>
        <v/>
      </c>
      <c r="E455" s="42">
        <f t="shared" si="47"/>
        <v>0</v>
      </c>
      <c r="F455" s="42">
        <f t="shared" si="48"/>
        <v>0</v>
      </c>
      <c r="G455" s="42" t="str">
        <f t="shared" si="49"/>
        <v/>
      </c>
      <c r="H455" s="114">
        <f>IF(AND(M455&gt;0,M455&lt;=STATS!$C$22),1,"")</f>
        <v>1</v>
      </c>
      <c r="J455" s="25">
        <v>454</v>
      </c>
      <c r="K455">
        <v>44.063183129999999</v>
      </c>
      <c r="L455">
        <v>-89.796061129999998</v>
      </c>
      <c r="M455" s="10">
        <v>1</v>
      </c>
      <c r="N455" s="10" t="s">
        <v>567</v>
      </c>
      <c r="O455" s="194" t="s">
        <v>566</v>
      </c>
      <c r="P455" s="10" t="str">
        <f t="shared" si="43"/>
        <v/>
      </c>
      <c r="R455" s="16"/>
      <c r="S455" s="1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EZ455" s="111"/>
      <c r="FA455" s="111"/>
      <c r="FB455" s="111"/>
      <c r="FC455" s="111"/>
      <c r="FD455" s="111"/>
    </row>
    <row r="456" spans="2:160" x14ac:dyDescent="0.2">
      <c r="B456" s="42">
        <f t="shared" si="44"/>
        <v>0</v>
      </c>
      <c r="C456" s="42" t="str">
        <f t="shared" si="45"/>
        <v/>
      </c>
      <c r="D456" s="42" t="str">
        <f t="shared" si="46"/>
        <v/>
      </c>
      <c r="E456" s="42">
        <f t="shared" si="47"/>
        <v>0</v>
      </c>
      <c r="F456" s="42">
        <f t="shared" si="48"/>
        <v>0</v>
      </c>
      <c r="G456" s="42" t="str">
        <f t="shared" si="49"/>
        <v/>
      </c>
      <c r="H456" s="114">
        <f>IF(AND(M456&gt;0,M456&lt;=STATS!$C$22),1,"")</f>
        <v>1</v>
      </c>
      <c r="J456" s="25">
        <v>455</v>
      </c>
      <c r="K456">
        <v>44.063974440000003</v>
      </c>
      <c r="L456">
        <v>-89.795509019999997</v>
      </c>
      <c r="M456" s="10">
        <v>0.5</v>
      </c>
      <c r="N456" s="10" t="s">
        <v>567</v>
      </c>
      <c r="O456" s="194" t="s">
        <v>566</v>
      </c>
      <c r="P456" s="10" t="str">
        <f t="shared" si="43"/>
        <v/>
      </c>
      <c r="R456" s="16"/>
      <c r="S456" s="1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EZ456" s="111"/>
      <c r="FA456" s="111"/>
      <c r="FB456" s="111"/>
      <c r="FC456" s="111"/>
      <c r="FD456" s="111"/>
    </row>
    <row r="457" spans="2:160" x14ac:dyDescent="0.2">
      <c r="P457" s="10" t="str">
        <f t="shared" si="43"/>
        <v/>
      </c>
    </row>
  </sheetData>
  <sheetProtection formatCells="0" sort="0"/>
  <protectedRanges>
    <protectedRange sqref="N338:N456" name="Range1"/>
    <protectedRange sqref="N304:N337" name="Range1_2"/>
    <protectedRange sqref="N2:Q2 N3:N303 Q3:Q8 O3:P456" name="Range1_3"/>
    <protectedRange sqref="K2:L8" name="Range1_1_1"/>
  </protectedRanges>
  <sortState ref="A2:FM456">
    <sortCondition ref="J2:J456"/>
  </sortState>
  <phoneticPr fontId="17" type="noConversion"/>
  <dataValidations count="9">
    <dataValidation type="list" allowBlank="1" showInputMessage="1" showErrorMessage="1" sqref="Q457:AF64784 EZ457:EZ64784 X1 AC1 AE1:AF1 Q1">
      <formula1>"V,v,1,2,3"</formula1>
    </dataValidation>
    <dataValidation type="whole" allowBlank="1" showInputMessage="1" showErrorMessage="1" errorTitle="Presence/Absence Data" error="Enter 1 if present" sqref="FA457:FM64784 AG457:EY64784">
      <formula1>1</formula1>
      <formula2>1</formula2>
    </dataValidation>
    <dataValidation type="list" allowBlank="1" showInputMessage="1" showErrorMessage="1" sqref="O457:O64784">
      <formula1>"R,P"</formula1>
    </dataValidation>
    <dataValidation type="list" allowBlank="1" showInputMessage="1" showErrorMessage="1" sqref="O2:O456">
      <formula1>"R,r,P,p"</formula1>
    </dataValidation>
    <dataValidation allowBlank="1" showInputMessage="1" showErrorMessage="1" promptTitle="Comments section" prompt="Enter comments for non-sampled depths as:_x000a__x000a_NONNAVIGABLE (PLANTS)_x000a_TERRESTRIAL_x000a_DEEP_x000a_SHALLOW_x000a_ROCKS_x000a_DOCK_x000a_SWIM AREA_x000a_TEMPORARY OBSTACLE_x000a_NO INFORMATION_x000a_OTHER" sqref="P1:P64784"/>
    <dataValidation type="list" allowBlank="1" showInputMessage="1" showErrorMessage="1" error="Please enter an overall rake fullness of 1, 2, 3 or leave cell blank if no plants found" sqref="Q2:Q456">
      <formula1>"1,2,3"</formula1>
    </dataValidation>
    <dataValidation type="list" allowBlank="1" showInputMessage="1" showErrorMessage="1" error="Please enter a rake fullness rating of 1, 2, 3 or V (visual).  If species not found, leave cell blank." sqref="R2:FM456">
      <formula1>"V,v,1,2,3"</formula1>
    </dataValidation>
    <dataValidation type="decimal" allowBlank="1" showInputMessage="1" showErrorMessage="1" error="Is your depth really more than 99 feet?" sqref="M2:M64784">
      <formula1>0.1</formula1>
      <formula2>99</formula2>
    </dataValidation>
    <dataValidation type="list" allowBlank="1" showInputMessage="1" showErrorMessage="1" error="Please enter M (muck), S (sand), or R (rock).  If sediment type unknown, leave cell blank." sqref="N2:N456">
      <formula1>"M,m,s,S,R,r"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35"/>
  <sheetViews>
    <sheetView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34" sqref="B34"/>
    </sheetView>
  </sheetViews>
  <sheetFormatPr defaultColWidth="5.7109375" defaultRowHeight="12.75" x14ac:dyDescent="0.2"/>
  <cols>
    <col min="1" max="1" width="13.140625" style="152" customWidth="1"/>
    <col min="2" max="2" width="77.140625" style="152" bestFit="1" customWidth="1"/>
    <col min="3" max="3" width="10.28515625" style="175" bestFit="1" customWidth="1"/>
    <col min="4" max="5" width="6.7109375" style="171" customWidth="1"/>
    <col min="6" max="153" width="6.7109375" style="152" customWidth="1"/>
    <col min="154" max="154" width="5.7109375" style="152" customWidth="1"/>
    <col min="155" max="16384" width="5.7109375" style="155"/>
  </cols>
  <sheetData>
    <row r="1" spans="1:156" s="127" customFormat="1" ht="138.6" customHeight="1" x14ac:dyDescent="0.35">
      <c r="A1" s="121"/>
      <c r="B1" s="122" t="s">
        <v>17</v>
      </c>
      <c r="C1" s="123" t="s">
        <v>14</v>
      </c>
      <c r="D1" s="124" t="s">
        <v>558</v>
      </c>
      <c r="E1" s="125" t="s">
        <v>559</v>
      </c>
      <c r="F1" s="126" t="str">
        <f>'ENTRY '!T1</f>
        <v>Acorus americanus,Sweet-flag</v>
      </c>
      <c r="G1" s="126" t="str">
        <f>'ENTRY '!U1</f>
        <v>Alisma triviale,Northern water-plantain</v>
      </c>
      <c r="H1" s="126" t="str">
        <f>'ENTRY '!V1</f>
        <v>Bidens beckii,Water marigold</v>
      </c>
      <c r="I1" s="126" t="str">
        <f>'ENTRY '!W1</f>
        <v>Bolboschoenus fluviatilis,River bulrush</v>
      </c>
      <c r="J1" s="126" t="str">
        <f>'ENTRY '!X1</f>
        <v>Brasenia schreberi,Watershield</v>
      </c>
      <c r="K1" s="126" t="str">
        <f>'ENTRY '!Y1</f>
        <v>Calla palustris,Wild calla</v>
      </c>
      <c r="L1" s="126" t="str">
        <f>'ENTRY '!Z1</f>
        <v>Callitriche hermaphroditica,Autumnal water-starwort</v>
      </c>
      <c r="M1" s="126" t="str">
        <f>'ENTRY '!AA1</f>
        <v>Callitriche heterophylla,Large water-starwort</v>
      </c>
      <c r="N1" s="126" t="str">
        <f>'ENTRY '!AB1</f>
        <v>Callitriche palustris,Common water-starwort</v>
      </c>
      <c r="O1" s="126" t="str">
        <f>'ENTRY '!AC1</f>
        <v>Carex comosa,Bottle brush sedge</v>
      </c>
      <c r="P1" s="126" t="str">
        <f>'ENTRY '!AD1</f>
        <v>Catabrosa aquatica,Brook grass</v>
      </c>
      <c r="Q1" s="126" t="str">
        <f>'ENTRY '!AE1</f>
        <v>Ceratophyllum demersum,Coontail</v>
      </c>
      <c r="R1" s="126" t="str">
        <f>'ENTRY '!AF1</f>
        <v>Ceratophyllum echinatum,Spiny hornwort</v>
      </c>
      <c r="S1" s="126" t="str">
        <f>'ENTRY '!AG1</f>
        <v>Chara sp.,Muskgrass</v>
      </c>
      <c r="T1" s="126" t="str">
        <f>'ENTRY '!AH1</f>
        <v>Comarum palustre,Marsh cinquefoil</v>
      </c>
      <c r="U1" s="126" t="str">
        <f>'ENTRY '!AI1</f>
        <v>Decodon verticillatus,Swamp loosestrife</v>
      </c>
      <c r="V1" s="126" t="str">
        <f>'ENTRY '!AJ1</f>
        <v>Dulichium arundinaceum,Three-way sedge</v>
      </c>
      <c r="W1" s="126" t="str">
        <f>'ENTRY '!AK1</f>
        <v>Elatine minima,Waterwort</v>
      </c>
      <c r="X1" s="126" t="str">
        <f>'ENTRY '!AL1</f>
        <v>Elatine triandra,Greater waterwort</v>
      </c>
      <c r="Y1" s="126" t="str">
        <f>'ENTRY '!AM1</f>
        <v>Eleocharis acicularis,Needle spikerush</v>
      </c>
      <c r="Z1" s="126" t="str">
        <f>'ENTRY '!AN1</f>
        <v>Eleocharis erythropoda,Bald spikerush</v>
      </c>
      <c r="AA1" s="126" t="str">
        <f>'ENTRY '!AO1</f>
        <v>Eleocharis palustris,Creeping spikerush</v>
      </c>
      <c r="AB1" s="126" t="str">
        <f>'ENTRY '!AP1</f>
        <v>Eleocharis robbinsii,Robbins' spikerush</v>
      </c>
      <c r="AC1" s="126" t="str">
        <f>'ENTRY '!AQ1</f>
        <v>Elodea canadensis,Common waterweed</v>
      </c>
      <c r="AD1" s="126" t="str">
        <f>'ENTRY '!AR1</f>
        <v>Elodea nuttallii,Slender waterweed</v>
      </c>
      <c r="AE1" s="126" t="str">
        <f>'ENTRY '!AS1</f>
        <v>Equisetum fluviatile,Water horsetail</v>
      </c>
      <c r="AF1" s="126" t="str">
        <f>'ENTRY '!AT1</f>
        <v>Eriocaulon aquaticum,Pipewort</v>
      </c>
      <c r="AG1" s="126" t="str">
        <f>'ENTRY '!AU1</f>
        <v>Glyceria borealis,Northern manna grass</v>
      </c>
      <c r="AH1" s="126" t="str">
        <f>'ENTRY '!AV1</f>
        <v>Gratiola aurea,Golden hedge-hyssop</v>
      </c>
      <c r="AI1" s="126" t="str">
        <f>'ENTRY '!AW1</f>
        <v>Heteranthera dubia,Water star-grass</v>
      </c>
      <c r="AJ1" s="126" t="str">
        <f>'ENTRY '!AX1</f>
        <v>Iris versicolor,Northern blue flag</v>
      </c>
      <c r="AK1" s="126" t="str">
        <f>'ENTRY '!AY1</f>
        <v>Iris virginica,Southern blue flag</v>
      </c>
      <c r="AL1" s="126" t="str">
        <f>'ENTRY '!AZ1</f>
        <v>Isoetes echinospora,Spiny spored-quillwort</v>
      </c>
      <c r="AM1" s="126" t="str">
        <f>'ENTRY '!BA1</f>
        <v>Isoetes lacustris,Lake quillwort</v>
      </c>
      <c r="AN1" s="126" t="str">
        <f>'ENTRY '!BB1</f>
        <v>Isoetes sp.,Quillwort</v>
      </c>
      <c r="AO1" s="126" t="str">
        <f>'ENTRY '!BC1</f>
        <v>Juncus pelocarpus f. submersus,Brown-fruited rush</v>
      </c>
      <c r="AP1" s="126" t="str">
        <f>'ENTRY '!BD1</f>
        <v>Juncus torreyi,Torrey's rush</v>
      </c>
      <c r="AQ1" s="126" t="str">
        <f>'ENTRY '!BE1</f>
        <v>Lemna minor,Small duckweed</v>
      </c>
      <c r="AR1" s="126" t="str">
        <f>'ENTRY '!BF1</f>
        <v>Lemna perpusilla,Least duckweed</v>
      </c>
      <c r="AS1" s="126" t="str">
        <f>'ENTRY '!BG1</f>
        <v>Lemna trisulca,Forked duckweed</v>
      </c>
      <c r="AT1" s="126" t="str">
        <f>'ENTRY '!BH1</f>
        <v>Littorella uniflora,Littorella</v>
      </c>
      <c r="AU1" s="126" t="str">
        <f>'ENTRY '!BI1</f>
        <v>Lobelia dortmanna,Water lobelia</v>
      </c>
      <c r="AV1" s="126" t="str">
        <f>'ENTRY '!BJ1</f>
        <v>Ludwigia palustris,Marsh purslane</v>
      </c>
      <c r="AW1" s="126" t="str">
        <f>'ENTRY '!BK1</f>
        <v>Lythrum salicaria,Purple loosestrife</v>
      </c>
      <c r="AX1" s="126" t="str">
        <f>'ENTRY '!BL1</f>
        <v>Myriophyllum alterniflorum,Alternate-flowered water-milfoil</v>
      </c>
      <c r="AY1" s="126" t="str">
        <f>'ENTRY '!BM1</f>
        <v>Myriophyllum farwellii,Farwell's water-milfoil</v>
      </c>
      <c r="AZ1" s="126" t="str">
        <f>'ENTRY '!BN1</f>
        <v>Myriophyllum heterophyllum,Various-leaved water-milfoil</v>
      </c>
      <c r="BA1" s="126" t="str">
        <f>'ENTRY '!BO1</f>
        <v>Myriophyllum sibiricum,Northern water-milfoil</v>
      </c>
      <c r="BB1" s="126" t="str">
        <f>'ENTRY '!BP1</f>
        <v>Myriophyllum tenellum,Dwarf water-milfoil</v>
      </c>
      <c r="BC1" s="126" t="str">
        <f>'ENTRY '!BQ1</f>
        <v>Myriophyllum verticillatum,Whorled water-milfoil</v>
      </c>
      <c r="BD1" s="126" t="str">
        <f>'ENTRY '!BR1</f>
        <v>Najas flexilis,Slender naiad</v>
      </c>
      <c r="BE1" s="126" t="str">
        <f>'ENTRY '!BS1</f>
        <v>Najas gracillima,Northern naiad</v>
      </c>
      <c r="BF1" s="126" t="str">
        <f>'ENTRY '!BT1</f>
        <v>Najas guadalupensis,Southern naiad</v>
      </c>
      <c r="BG1" s="126" t="str">
        <f>'ENTRY '!BU1</f>
        <v>Najas marina,Spiny naiad</v>
      </c>
      <c r="BH1" s="126" t="str">
        <f>'ENTRY '!BV1</f>
        <v>Nelumbo lutea,American lotus</v>
      </c>
      <c r="BI1" s="126" t="str">
        <f>'ENTRY '!BW1</f>
        <v>Nitella sp.,Nitella</v>
      </c>
      <c r="BJ1" s="126" t="str">
        <f>'ENTRY '!BX1</f>
        <v>Nuphar advena,Yellow pond lily</v>
      </c>
      <c r="BK1" s="126" t="str">
        <f>'ENTRY '!BY1</f>
        <v>Nuphar microphylla,Small pond lily</v>
      </c>
      <c r="BL1" s="126" t="str">
        <f>'ENTRY '!BZ1</f>
        <v>Nuphar X rubrodisca,Intermediate pond lily</v>
      </c>
      <c r="BM1" s="126" t="str">
        <f>'ENTRY '!CA1</f>
        <v>Nuphar variegata,Spatterdock</v>
      </c>
      <c r="BN1" s="126" t="str">
        <f>'ENTRY '!CB1</f>
        <v>Nymphaea odorata,White water lily</v>
      </c>
      <c r="BO1" s="126" t="str">
        <f>'ENTRY '!CC1</f>
        <v>Phalaris arundinacea,Reed canary grass</v>
      </c>
      <c r="BP1" s="126" t="str">
        <f>'ENTRY '!CD1</f>
        <v>Phragmites australis,Common reed</v>
      </c>
      <c r="BQ1" s="126" t="str">
        <f>'ENTRY '!CE1</f>
        <v>Polygonum amphibium,Water smartweed</v>
      </c>
      <c r="BR1" s="126" t="str">
        <f>'ENTRY '!CF1</f>
        <v>Polygonum punctatum,Dotted smartweed</v>
      </c>
      <c r="BS1" s="126" t="str">
        <f>'ENTRY '!CG1</f>
        <v>Pontederia cordata,Pickerelweed</v>
      </c>
      <c r="BT1" s="126" t="str">
        <f>'ENTRY '!CH1</f>
        <v>Potamogeton alpinus,Alpine pondweed</v>
      </c>
      <c r="BU1" s="126" t="str">
        <f>'ENTRY '!CI1</f>
        <v>Potamogeton amplifolius,Large-leaf pondweed</v>
      </c>
      <c r="BV1" s="126" t="str">
        <f>'ENTRY '!CJ1</f>
        <v>Potamogeton bicupulatus,Snail-seed pondweed</v>
      </c>
      <c r="BW1" s="126" t="str">
        <f>'ENTRY '!CK1</f>
        <v>Potamogeton confervoides,Algal-leaved pondweed</v>
      </c>
      <c r="BX1" s="126" t="str">
        <f>'ENTRY '!CL1</f>
        <v>Potamogeton diversifolius,Water-thread pondweed</v>
      </c>
      <c r="BY1" s="126" t="str">
        <f>'ENTRY '!CM1</f>
        <v>Potamogeton epihydrus,Ribbon-leaf pondweed</v>
      </c>
      <c r="BZ1" s="126" t="str">
        <f>'ENTRY '!CN1</f>
        <v>Potamogeton foliosus,Leafy pondweed</v>
      </c>
      <c r="CA1" s="126" t="str">
        <f>'ENTRY '!CO1</f>
        <v>Potamogeton friesii,Fries' pondweed</v>
      </c>
      <c r="CB1" s="126" t="str">
        <f>'ENTRY '!CP1</f>
        <v>Potamogeton gramineus,Variable pondweed</v>
      </c>
      <c r="CC1" s="126" t="str">
        <f>'ENTRY '!CQ1</f>
        <v>Potamogeton hillii,Hill's pondweed</v>
      </c>
      <c r="CD1" s="126" t="str">
        <f>'ENTRY '!CR1</f>
        <v>Potamogeton illinoensis,Illinois pondweed</v>
      </c>
      <c r="CE1" s="126" t="str">
        <f>'ENTRY '!CS1</f>
        <v>Potamogeton natans,Floating-leaf pondweed</v>
      </c>
      <c r="CF1" s="126" t="str">
        <f>'ENTRY '!CT1</f>
        <v>Potamogeton nodosus,Long-leaf pondweed</v>
      </c>
      <c r="CG1" s="126" t="str">
        <f>'ENTRY '!CU1</f>
        <v>Potamogeton oakesianus,Oakes' pondweed</v>
      </c>
      <c r="CH1" s="126" t="str">
        <f>'ENTRY '!CV1</f>
        <v>Potamogeton obtusifolius,Blunt-leaf pondweed</v>
      </c>
      <c r="CI1" s="126" t="str">
        <f>'ENTRY '!CW1</f>
        <v>Potamogeton praelongus,White-stem pondweed</v>
      </c>
      <c r="CJ1" s="126" t="str">
        <f>'ENTRY '!CX1</f>
        <v>Potamogeton pulcher,Spotted pondweed</v>
      </c>
      <c r="CK1" s="126" t="str">
        <f>'ENTRY '!CY1</f>
        <v>Potamogeton pusillus,Small pondweed</v>
      </c>
      <c r="CL1" s="126" t="str">
        <f>'ENTRY '!CZ1</f>
        <v>Potamogeton richardsonii,Clasping-leaf pondweed</v>
      </c>
      <c r="CM1" s="126" t="str">
        <f>'ENTRY '!DA1</f>
        <v>Potamogeton robbinsii,Fern pondweed</v>
      </c>
      <c r="CN1" s="126" t="str">
        <f>'ENTRY '!DB1</f>
        <v>Potamogeton spirillus,Spiral-fruited pondweed</v>
      </c>
      <c r="CO1" s="126" t="str">
        <f>'ENTRY '!DC1</f>
        <v>Potamogeton strictifolius,Stiff pondweed</v>
      </c>
      <c r="CP1" s="126" t="str">
        <f>'ENTRY '!DD1</f>
        <v>Potamogeton vaseyi,Vasey's pondweed</v>
      </c>
      <c r="CQ1" s="126" t="str">
        <f>'ENTRY '!DE1</f>
        <v>Potamogeton zosteriformis,Flat-stem pondweed</v>
      </c>
      <c r="CR1" s="126" t="str">
        <f>'ENTRY '!DF1</f>
        <v>Ranunculus aquatilis,White water crowfoot</v>
      </c>
      <c r="CS1" s="126" t="str">
        <f>'ENTRY '!DG1</f>
        <v>Ranunculus flabellaris,Yellow water crowfoot</v>
      </c>
      <c r="CT1" s="126" t="str">
        <f>'ENTRY '!DH1</f>
        <v>Ranunculus flammula,Creeping spearwort</v>
      </c>
      <c r="CU1" s="126" t="str">
        <f>'ENTRY '!DI1</f>
        <v>Ruppia cirrhosa,Ditch grass</v>
      </c>
      <c r="CV1" s="126" t="str">
        <f>'ENTRY '!DJ1</f>
        <v>Sagittaria brevirostra,Midwestern arrowhead</v>
      </c>
      <c r="CW1" s="126" t="str">
        <f>'ENTRY '!DK1</f>
        <v>Sagittaria cristata,Crested arrowhead</v>
      </c>
      <c r="CX1" s="126" t="str">
        <f>'ENTRY '!DL1</f>
        <v>Sagittaria cuneata,Arum-leaved arrowhead</v>
      </c>
      <c r="CY1" s="126" t="str">
        <f>'ENTRY '!DM1</f>
        <v>Sagittaria graminea,Grass-leaved arrowhead</v>
      </c>
      <c r="CZ1" s="126" t="str">
        <f>'ENTRY '!DN1</f>
        <v>Sagittaria latifolia,Common arrowhead</v>
      </c>
      <c r="DA1" s="126" t="str">
        <f>'ENTRY '!DO1</f>
        <v>Sagittaria rigida,Sessile-fruited arrowhead</v>
      </c>
      <c r="DB1" s="126" t="str">
        <f>'ENTRY '!DP1</f>
        <v>Sagittaria sp.,Arrowhead</v>
      </c>
      <c r="DC1" s="126" t="str">
        <f>'ENTRY '!DQ1</f>
        <v>Schoenoplectus acutus,Hardstem bulrush</v>
      </c>
      <c r="DD1" s="126" t="str">
        <f>'ENTRY '!DR1</f>
        <v>Schoenoplectus heterochaetus,Slender bulrush</v>
      </c>
      <c r="DE1" s="126" t="str">
        <f>'ENTRY '!DS1</f>
        <v>Schoenoplectus pungens,Three-square bulrush</v>
      </c>
      <c r="DF1" s="126" t="str">
        <f>'ENTRY '!DT1</f>
        <v>Schoenoplectus subterminalis,Water bulrush</v>
      </c>
      <c r="DG1" s="126" t="str">
        <f>'ENTRY '!DU1</f>
        <v>Schoenoplectus tabernaemontani,Softstem bulrush</v>
      </c>
      <c r="DH1" s="126" t="str">
        <f>'ENTRY '!DV1</f>
        <v>Sparganium americanum,American bur-reed</v>
      </c>
      <c r="DI1" s="126" t="str">
        <f>'ENTRY '!DW1</f>
        <v>Sparganium androcladum,Branched bur-reed</v>
      </c>
      <c r="DJ1" s="126" t="str">
        <f>'ENTRY '!DX1</f>
        <v>Sparganium angustifolium,Narrow-leaved bur-reed</v>
      </c>
      <c r="DK1" s="126" t="str">
        <f>'ENTRY '!DY1</f>
        <v>Sparganium emersum,Short-stemmed bur-reed</v>
      </c>
      <c r="DL1" s="126" t="str">
        <f>'ENTRY '!DZ1</f>
        <v>Sparganium eurycarpum,Common bur-reed</v>
      </c>
      <c r="DM1" s="126" t="str">
        <f>'ENTRY '!EA1</f>
        <v>Sparganium fluctuans,Floating-leaf bur-reed</v>
      </c>
      <c r="DN1" s="126" t="str">
        <f>'ENTRY '!EB1</f>
        <v>Sparganium natans,Small bur-reed</v>
      </c>
      <c r="DO1" s="126" t="str">
        <f>'ENTRY '!EC1</f>
        <v>Sparganium sp.,Bur-reed</v>
      </c>
      <c r="DP1" s="126" t="str">
        <f>'ENTRY '!ED1</f>
        <v>Spirodela polyrhiza,Large duckweed</v>
      </c>
      <c r="DQ1" s="126" t="str">
        <f>'ENTRY '!EE1</f>
        <v>Stuckenia filiformis,Fine-leaved pondweed</v>
      </c>
      <c r="DR1" s="126" t="str">
        <f>'ENTRY '!EF1</f>
        <v>Stuckenia pectinata,Sago pondweed</v>
      </c>
      <c r="DS1" s="126" t="str">
        <f>'ENTRY '!EG1</f>
        <v>Stuckenia vaginata,Sheathed pondweed</v>
      </c>
      <c r="DT1" s="126" t="str">
        <f>'ENTRY '!EH1</f>
        <v>Typha angustifolia,Narrow-leaved cattail</v>
      </c>
      <c r="DU1" s="126" t="str">
        <f>'ENTRY '!EI1</f>
        <v>Typha latifolia,Broad-leaved cattail</v>
      </c>
      <c r="DV1" s="126" t="str">
        <f>'ENTRY '!EJ1</f>
        <v>Typha sp.,Cattail</v>
      </c>
      <c r="DW1" s="126" t="str">
        <f>'ENTRY '!EK1</f>
        <v>Utricularia cornuta,Horned pondweed</v>
      </c>
      <c r="DX1" s="126" t="str">
        <f>'ENTRY '!EL1</f>
        <v>Utricularia geminiscapa,Twin-stemmed bladderwort</v>
      </c>
      <c r="DY1" s="126" t="str">
        <f>'ENTRY '!EM1</f>
        <v>Utricularia gibba,Creeping bladderwort</v>
      </c>
      <c r="DZ1" s="126" t="str">
        <f>'ENTRY '!EN1</f>
        <v>Utricularia intermedia,Flat-leaf bladderwort</v>
      </c>
      <c r="EA1" s="126" t="str">
        <f>'ENTRY '!EO1</f>
        <v>Utricularia minor,Small bladderwort</v>
      </c>
      <c r="EB1" s="126" t="str">
        <f>'ENTRY '!EP1</f>
        <v>Utricularia purpurea,Large purple bladderwort</v>
      </c>
      <c r="EC1" s="126" t="str">
        <f>'ENTRY '!EQ1</f>
        <v>Utricularia resupinata,Small purple bladderwort</v>
      </c>
      <c r="ED1" s="126" t="str">
        <f>'ENTRY '!ER1</f>
        <v>Utricularia vulgaris,Common bladderwort</v>
      </c>
      <c r="EE1" s="126" t="str">
        <f>'ENTRY '!ES1</f>
        <v>Vallisneria americana,Wild celery</v>
      </c>
      <c r="EF1" s="126" t="str">
        <f>'ENTRY '!ET1</f>
        <v>Wolffia borealis,Northern watermeal</v>
      </c>
      <c r="EG1" s="126" t="str">
        <f>'ENTRY '!EU1</f>
        <v>Wolffia columbiana,Common watermeal</v>
      </c>
      <c r="EH1" s="126" t="str">
        <f>'ENTRY '!EV1</f>
        <v>Zannichellia palustris,Horned pondweed</v>
      </c>
      <c r="EI1" s="126" t="str">
        <f>'ENTRY '!EW1</f>
        <v>Zizania aquatica,Southern wild rice</v>
      </c>
      <c r="EJ1" s="126" t="str">
        <f>'ENTRY '!EX1</f>
        <v>Zizania palustris,Northern wild rice</v>
      </c>
      <c r="EK1" s="126" t="str">
        <f>'ENTRY '!EY1</f>
        <v>Zizania sp.,Wild rice</v>
      </c>
      <c r="EL1" s="126" t="str">
        <f>'ENTRY '!EZ1</f>
        <v>,Aquatic moss</v>
      </c>
      <c r="EM1" s="126" t="str">
        <f>'ENTRY '!FA1</f>
        <v>,Freshwater sponge</v>
      </c>
      <c r="EN1" s="126" t="str">
        <f>'ENTRY '!FB1</f>
        <v>,Filamentous algae</v>
      </c>
      <c r="EO1" s="126" t="str">
        <f>'ENTRY '!FC1</f>
        <v>Riccia fluitans,Slender riccia</v>
      </c>
      <c r="EP1" s="126" t="str">
        <f>'ENTRY '!FD1</f>
        <v xml:space="preserve">Ricciocarpus natans,Purple-fringed riccia </v>
      </c>
      <c r="EQ1" s="126" t="str">
        <f>'ENTRY '!FE1</f>
        <v>Impatiens capensis,Orange jewelweed</v>
      </c>
      <c r="ER1" s="126" t="str">
        <f>'ENTRY '!FF1</f>
        <v>sp2</v>
      </c>
      <c r="ES1" s="126" t="str">
        <f>'ENTRY '!FG1</f>
        <v>sp3</v>
      </c>
      <c r="ET1" s="126" t="str">
        <f>'ENTRY '!FH1</f>
        <v>sp4</v>
      </c>
      <c r="EU1" s="126" t="str">
        <f>'ENTRY '!FI1</f>
        <v>sp5</v>
      </c>
      <c r="EV1" s="126" t="str">
        <f>'ENTRY '!FJ1</f>
        <v>sp6</v>
      </c>
      <c r="EW1" s="126" t="str">
        <f>'ENTRY '!FK1</f>
        <v>sp7</v>
      </c>
      <c r="EX1" s="126" t="str">
        <f>'ENTRY '!FL1</f>
        <v>sp8</v>
      </c>
      <c r="EY1" s="126" t="str">
        <f>'ENTRY '!FM1</f>
        <v>sp9</v>
      </c>
      <c r="EZ1" s="126"/>
    </row>
    <row r="2" spans="1:156" s="127" customFormat="1" ht="12.75" customHeight="1" x14ac:dyDescent="0.2">
      <c r="A2" s="128" t="s">
        <v>92</v>
      </c>
      <c r="B2" s="129" t="str">
        <f>IF('ENTRY '!I2="","",'ENTRY '!I2)</f>
        <v>Big Roche-A-Cri Lake</v>
      </c>
      <c r="C2" s="130"/>
      <c r="D2" s="131"/>
      <c r="E2" s="132"/>
      <c r="F2" s="133"/>
      <c r="G2" s="133"/>
      <c r="H2" s="133"/>
      <c r="I2" s="133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33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</row>
    <row r="3" spans="1:156" s="127" customFormat="1" ht="12.75" customHeight="1" x14ac:dyDescent="0.2">
      <c r="A3" s="128" t="s">
        <v>44</v>
      </c>
      <c r="B3" s="129" t="str">
        <f>IF('ENTRY '!I3="","",'ENTRY '!I3)</f>
        <v>Adams</v>
      </c>
      <c r="C3" s="130"/>
      <c r="D3" s="131"/>
      <c r="E3" s="132"/>
      <c r="F3" s="133"/>
      <c r="G3" s="133"/>
      <c r="H3" s="133"/>
      <c r="I3" s="133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33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</row>
    <row r="4" spans="1:156" s="127" customFormat="1" ht="12.75" customHeight="1" x14ac:dyDescent="0.2">
      <c r="A4" s="128" t="s">
        <v>46</v>
      </c>
      <c r="B4" s="129">
        <f>IF('ENTRY '!I4="","",'ENTRY '!I4)</f>
        <v>1374800</v>
      </c>
      <c r="C4" s="130"/>
      <c r="D4" s="131"/>
      <c r="E4" s="132"/>
      <c r="F4" s="133"/>
      <c r="G4" s="133"/>
      <c r="H4" s="133"/>
      <c r="I4" s="133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33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</row>
    <row r="5" spans="1:156" s="127" customFormat="1" ht="12.75" customHeight="1" x14ac:dyDescent="0.2">
      <c r="A5" s="134" t="s">
        <v>66</v>
      </c>
      <c r="B5" s="135">
        <f>IF('ENTRY '!I5="","",'ENTRY '!I5)</f>
        <v>43610</v>
      </c>
      <c r="C5" s="130"/>
      <c r="D5" s="131"/>
      <c r="E5" s="132"/>
      <c r="F5" s="133"/>
      <c r="G5" s="133"/>
      <c r="H5" s="133"/>
      <c r="I5" s="133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33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</row>
    <row r="6" spans="1:156" s="127" customFormat="1" ht="15" customHeight="1" x14ac:dyDescent="0.3">
      <c r="B6" s="136" t="s">
        <v>42</v>
      </c>
      <c r="C6" s="130"/>
      <c r="D6" s="131"/>
      <c r="E6" s="132"/>
      <c r="F6" s="131"/>
      <c r="G6" s="131"/>
      <c r="H6" s="131"/>
      <c r="I6" s="131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7"/>
      <c r="BO6" s="132"/>
      <c r="BP6" s="137"/>
      <c r="BQ6" s="132"/>
      <c r="BR6" s="132"/>
      <c r="BS6" s="132"/>
      <c r="BT6" s="137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7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1"/>
      <c r="EM6" s="132"/>
      <c r="EN6" s="132"/>
      <c r="EO6" s="132"/>
      <c r="EP6" s="132"/>
      <c r="EQ6" s="138"/>
      <c r="ER6" s="138"/>
      <c r="ES6" s="138"/>
      <c r="ET6" s="138"/>
      <c r="EU6" s="138"/>
      <c r="EV6" s="138"/>
      <c r="EW6" s="138"/>
      <c r="EX6" s="138"/>
      <c r="EY6" s="138"/>
    </row>
    <row r="7" spans="1:156" x14ac:dyDescent="0.2">
      <c r="B7" s="153" t="s">
        <v>101</v>
      </c>
      <c r="C7" s="150"/>
      <c r="D7" s="154">
        <f>IF(SUM('ENTRY '!R2:R456)=0,"",COUNT('ENTRY '!R2:R456))</f>
        <v>2</v>
      </c>
      <c r="E7" s="154">
        <f>IF(SUM('ENTRY '!S2:S456)=0,"",COUNT('ENTRY '!S2:S456))</f>
        <v>14</v>
      </c>
      <c r="F7" s="154" t="str">
        <f>IF(SUM('ENTRY '!T2:T456)=0,"",COUNT('ENTRY '!T2:T456))</f>
        <v/>
      </c>
      <c r="G7" s="154" t="str">
        <f>IF(SUM('ENTRY '!U2:U456)=0,"",COUNT('ENTRY '!U2:U456))</f>
        <v/>
      </c>
      <c r="H7" s="154" t="str">
        <f>IF(SUM('ENTRY '!V2:V456)=0,"",COUNT('ENTRY '!V2:V456))</f>
        <v/>
      </c>
      <c r="I7" s="154" t="str">
        <f>IF(SUM('ENTRY '!W2:W456)=0,"",COUNT('ENTRY '!W2:W456))</f>
        <v/>
      </c>
      <c r="J7" s="154" t="str">
        <f>IF(SUM('ENTRY '!X2:X456)=0,"",COUNT('ENTRY '!X2:X456))</f>
        <v/>
      </c>
      <c r="K7" s="154" t="str">
        <f>IF(SUM('ENTRY '!Y2:Y456)=0,"",COUNT('ENTRY '!Y2:Y456))</f>
        <v/>
      </c>
      <c r="L7" s="154" t="str">
        <f>IF(SUM('ENTRY '!Z2:Z456)=0,"",COUNT('ENTRY '!Z2:Z456))</f>
        <v/>
      </c>
      <c r="M7" s="154" t="str">
        <f>IF(SUM('ENTRY '!AA2:AA456)=0,"",COUNT('ENTRY '!AA2:AA456))</f>
        <v/>
      </c>
      <c r="N7" s="154" t="str">
        <f>IF(SUM('ENTRY '!AB2:AB456)=0,"",COUNT('ENTRY '!AB2:AB456))</f>
        <v/>
      </c>
      <c r="O7" s="154" t="str">
        <f>IF(SUM('ENTRY '!AC2:AC456)=0,"",COUNT('ENTRY '!AC2:AC456))</f>
        <v/>
      </c>
      <c r="P7" s="154" t="str">
        <f>IF(SUM('ENTRY '!AD2:AD456)=0,"",COUNT('ENTRY '!AD2:AD456))</f>
        <v/>
      </c>
      <c r="Q7" s="154" t="str">
        <f>IF(SUM('ENTRY '!AE2:AE456)=0,"",COUNT('ENTRY '!AE2:AE456))</f>
        <v/>
      </c>
      <c r="R7" s="154" t="str">
        <f>IF(SUM('ENTRY '!AF2:AF456)=0,"",COUNT('ENTRY '!AF2:AF456))</f>
        <v/>
      </c>
      <c r="S7" s="154" t="str">
        <f>IF(SUM('ENTRY '!AG2:AG456)=0,"",COUNT('ENTRY '!AG2:AG456))</f>
        <v/>
      </c>
      <c r="T7" s="154" t="str">
        <f>IF(SUM('ENTRY '!AH2:AH456)=0,"",COUNT('ENTRY '!AH2:AH456))</f>
        <v/>
      </c>
      <c r="U7" s="154" t="str">
        <f>IF(SUM('ENTRY '!AI2:AI456)=0,"",COUNT('ENTRY '!AI2:AI456))</f>
        <v/>
      </c>
      <c r="V7" s="154" t="str">
        <f>IF(SUM('ENTRY '!AJ2:AJ456)=0,"",COUNT('ENTRY '!AJ2:AJ456))</f>
        <v/>
      </c>
      <c r="W7" s="154" t="str">
        <f>IF(SUM('ENTRY '!AK2:AK456)=0,"",COUNT('ENTRY '!AK2:AK456))</f>
        <v/>
      </c>
      <c r="X7" s="154" t="str">
        <f>IF(SUM('ENTRY '!AL2:AL456)=0,"",COUNT('ENTRY '!AL2:AL456))</f>
        <v/>
      </c>
      <c r="Y7" s="154" t="str">
        <f>IF(SUM('ENTRY '!AM2:AM456)=0,"",COUNT('ENTRY '!AM2:AM456))</f>
        <v/>
      </c>
      <c r="Z7" s="154" t="str">
        <f>IF(SUM('ENTRY '!AN2:AN456)=0,"",COUNT('ENTRY '!AN2:AN456))</f>
        <v/>
      </c>
      <c r="AA7" s="154" t="str">
        <f>IF(SUM('ENTRY '!AO2:AO456)=0,"",COUNT('ENTRY '!AO2:AO456))</f>
        <v/>
      </c>
      <c r="AB7" s="154" t="str">
        <f>IF(SUM('ENTRY '!AP2:AP456)=0,"",COUNT('ENTRY '!AP2:AP456))</f>
        <v/>
      </c>
      <c r="AC7" s="154" t="str">
        <f>IF(SUM('ENTRY '!AQ2:AQ456)=0,"",COUNT('ENTRY '!AQ2:AQ456))</f>
        <v/>
      </c>
      <c r="AD7" s="154" t="str">
        <f>IF(SUM('ENTRY '!AR2:AR456)=0,"",COUNT('ENTRY '!AR2:AR456))</f>
        <v/>
      </c>
      <c r="AE7" s="154" t="str">
        <f>IF(SUM('ENTRY '!AS2:AS456)=0,"",COUNT('ENTRY '!AS2:AS456))</f>
        <v/>
      </c>
      <c r="AF7" s="154" t="str">
        <f>IF(SUM('ENTRY '!AT2:AT456)=0,"",COUNT('ENTRY '!AT2:AT456))</f>
        <v/>
      </c>
      <c r="AG7" s="154" t="str">
        <f>IF(SUM('ENTRY '!AU2:AU456)=0,"",COUNT('ENTRY '!AU2:AU456))</f>
        <v/>
      </c>
      <c r="AH7" s="154" t="str">
        <f>IF(SUM('ENTRY '!AV2:AV456)=0,"",COUNT('ENTRY '!AV2:AV456))</f>
        <v/>
      </c>
      <c r="AI7" s="154" t="str">
        <f>IF(SUM('ENTRY '!AW2:AW456)=0,"",COUNT('ENTRY '!AW2:AW456))</f>
        <v/>
      </c>
      <c r="AJ7" s="154" t="str">
        <f>IF(SUM('ENTRY '!AX2:AX456)=0,"",COUNT('ENTRY '!AX2:AX456))</f>
        <v/>
      </c>
      <c r="AK7" s="154" t="str">
        <f>IF(SUM('ENTRY '!AY2:AY456)=0,"",COUNT('ENTRY '!AY2:AY456))</f>
        <v/>
      </c>
      <c r="AL7" s="154" t="str">
        <f>IF(SUM('ENTRY '!AZ2:AZ456)=0,"",COUNT('ENTRY '!AZ2:AZ456))</f>
        <v/>
      </c>
      <c r="AM7" s="154" t="str">
        <f>IF(SUM('ENTRY '!BA2:BA456)=0,"",COUNT('ENTRY '!BA2:BA456))</f>
        <v/>
      </c>
      <c r="AN7" s="154" t="str">
        <f>IF(SUM('ENTRY '!BB2:BB456)=0,"",COUNT('ENTRY '!BB2:BB456))</f>
        <v/>
      </c>
      <c r="AO7" s="154" t="str">
        <f>IF(SUM('ENTRY '!BC2:BC456)=0,"",COUNT('ENTRY '!BC2:BC456))</f>
        <v/>
      </c>
      <c r="AP7" s="154" t="str">
        <f>IF(SUM('ENTRY '!BD2:BD456)=0,"",COUNT('ENTRY '!BD2:BD456))</f>
        <v/>
      </c>
      <c r="AQ7" s="154" t="str">
        <f>IF(SUM('ENTRY '!BE2:BE456)=0,"",COUNT('ENTRY '!BE2:BE456))</f>
        <v/>
      </c>
      <c r="AR7" s="154" t="str">
        <f>IF(SUM('ENTRY '!BF2:BF456)=0,"",COUNT('ENTRY '!BF2:BF456))</f>
        <v/>
      </c>
      <c r="AS7" s="154" t="str">
        <f>IF(SUM('ENTRY '!BG2:BG456)=0,"",COUNT('ENTRY '!BG2:BG456))</f>
        <v/>
      </c>
      <c r="AT7" s="154" t="str">
        <f>IF(SUM('ENTRY '!BH2:BH456)=0,"",COUNT('ENTRY '!BH2:BH456))</f>
        <v/>
      </c>
      <c r="AU7" s="154" t="str">
        <f>IF(SUM('ENTRY '!BI2:BI456)=0,"",COUNT('ENTRY '!BI2:BI456))</f>
        <v/>
      </c>
      <c r="AV7" s="154" t="str">
        <f>IF(SUM('ENTRY '!BJ2:BJ456)=0,"",COUNT('ENTRY '!BJ2:BJ456))</f>
        <v/>
      </c>
      <c r="AW7" s="154" t="str">
        <f>IF(SUM('ENTRY '!BK2:BK456)=0,"",COUNT('ENTRY '!BK2:BK456))</f>
        <v/>
      </c>
      <c r="AX7" s="154" t="str">
        <f>IF(SUM('ENTRY '!BL2:BL456)=0,"",COUNT('ENTRY '!BL2:BL456))</f>
        <v/>
      </c>
      <c r="AY7" s="154" t="str">
        <f>IF(SUM('ENTRY '!BM2:BM456)=0,"",COUNT('ENTRY '!BM2:BM456))</f>
        <v/>
      </c>
      <c r="AZ7" s="154" t="str">
        <f>IF(SUM('ENTRY '!BN2:BN456)=0,"",COUNT('ENTRY '!BN2:BN456))</f>
        <v/>
      </c>
      <c r="BA7" s="154" t="str">
        <f>IF(SUM('ENTRY '!BO2:BO456)=0,"",COUNT('ENTRY '!BO2:BO456))</f>
        <v/>
      </c>
      <c r="BB7" s="154" t="str">
        <f>IF(SUM('ENTRY '!BP2:BP456)=0,"",COUNT('ENTRY '!BP2:BP456))</f>
        <v/>
      </c>
      <c r="BC7" s="154" t="str">
        <f>IF(SUM('ENTRY '!BQ2:BQ456)=0,"",COUNT('ENTRY '!BQ2:BQ456))</f>
        <v/>
      </c>
      <c r="BD7" s="154" t="str">
        <f>IF(SUM('ENTRY '!BR2:BR456)=0,"",COUNT('ENTRY '!BR2:BR456))</f>
        <v/>
      </c>
      <c r="BE7" s="154" t="str">
        <f>IF(SUM('ENTRY '!BS2:BS456)=0,"",COUNT('ENTRY '!BS2:BS456))</f>
        <v/>
      </c>
      <c r="BF7" s="154" t="str">
        <f>IF(SUM('ENTRY '!BT2:BT456)=0,"",COUNT('ENTRY '!BT2:BT456))</f>
        <v/>
      </c>
      <c r="BG7" s="154" t="str">
        <f>IF(SUM('ENTRY '!BU2:BU456)=0,"",COUNT('ENTRY '!BU2:BU456))</f>
        <v/>
      </c>
      <c r="BH7" s="154" t="str">
        <f>IF(SUM('ENTRY '!BV2:BV456)=0,"",COUNT('ENTRY '!BV2:BV456))</f>
        <v/>
      </c>
      <c r="BI7" s="154" t="str">
        <f>IF(SUM('ENTRY '!BW2:BW456)=0,"",COUNT('ENTRY '!BW2:BW456))</f>
        <v/>
      </c>
      <c r="BJ7" s="154" t="str">
        <f>IF(SUM('ENTRY '!BX2:BX456)=0,"",COUNT('ENTRY '!BX2:BX456))</f>
        <v/>
      </c>
      <c r="BK7" s="154" t="str">
        <f>IF(SUM('ENTRY '!BY2:BY456)=0,"",COUNT('ENTRY '!BY2:BY456))</f>
        <v/>
      </c>
      <c r="BL7" s="154" t="str">
        <f>IF(SUM('ENTRY '!BZ2:BZ456)=0,"",COUNT('ENTRY '!BZ2:BZ456))</f>
        <v/>
      </c>
      <c r="BM7" s="154" t="str">
        <f>IF(SUM('ENTRY '!CA2:CA456)=0,"",COUNT('ENTRY '!CA2:CA456))</f>
        <v/>
      </c>
      <c r="BN7" s="154" t="str">
        <f>IF(SUM('ENTRY '!CB2:CB456)=0,"",COUNT('ENTRY '!CB2:CB456))</f>
        <v/>
      </c>
      <c r="BO7" s="154" t="str">
        <f>IF(SUM('ENTRY '!CC2:CC456)=0,"",COUNT('ENTRY '!CC2:CC456))</f>
        <v/>
      </c>
      <c r="BP7" s="154" t="str">
        <f>IF(SUM('ENTRY '!CD2:CD456)=0,"",COUNT('ENTRY '!CD2:CD456))</f>
        <v/>
      </c>
      <c r="BQ7" s="154" t="str">
        <f>IF(SUM('ENTRY '!CE2:CE456)=0,"",COUNT('ENTRY '!CE2:CE456))</f>
        <v/>
      </c>
      <c r="BR7" s="154" t="str">
        <f>IF(SUM('ENTRY '!CF2:CF456)=0,"",COUNT('ENTRY '!CF2:CF456))</f>
        <v/>
      </c>
      <c r="BS7" s="154" t="str">
        <f>IF(SUM('ENTRY '!CG2:CG456)=0,"",COUNT('ENTRY '!CG2:CG456))</f>
        <v/>
      </c>
      <c r="BT7" s="154" t="str">
        <f>IF(SUM('ENTRY '!CH2:CH456)=0,"",COUNT('ENTRY '!CH2:CH456))</f>
        <v/>
      </c>
      <c r="BU7" s="154" t="str">
        <f>IF(SUM('ENTRY '!CI2:CI456)=0,"",COUNT('ENTRY '!CI2:CI456))</f>
        <v/>
      </c>
      <c r="BV7" s="154" t="str">
        <f>IF(SUM('ENTRY '!CJ2:CJ456)=0,"",COUNT('ENTRY '!CJ2:CJ456))</f>
        <v/>
      </c>
      <c r="BW7" s="154" t="str">
        <f>IF(SUM('ENTRY '!CK2:CK456)=0,"",COUNT('ENTRY '!CK2:CK456))</f>
        <v/>
      </c>
      <c r="BX7" s="154" t="str">
        <f>IF(SUM('ENTRY '!CL2:CL456)=0,"",COUNT('ENTRY '!CL2:CL456))</f>
        <v/>
      </c>
      <c r="BY7" s="154" t="str">
        <f>IF(SUM('ENTRY '!CM2:CM456)=0,"",COUNT('ENTRY '!CM2:CM456))</f>
        <v/>
      </c>
      <c r="BZ7" s="154" t="str">
        <f>IF(SUM('ENTRY '!CN2:CN456)=0,"",COUNT('ENTRY '!CN2:CN456))</f>
        <v/>
      </c>
      <c r="CA7" s="154" t="str">
        <f>IF(SUM('ENTRY '!CO2:CO456)=0,"",COUNT('ENTRY '!CO2:CO456))</f>
        <v/>
      </c>
      <c r="CB7" s="154" t="str">
        <f>IF(SUM('ENTRY '!CP2:CP456)=0,"",COUNT('ENTRY '!CP2:CP456))</f>
        <v/>
      </c>
      <c r="CC7" s="154" t="str">
        <f>IF(SUM('ENTRY '!CQ2:CQ456)=0,"",COUNT('ENTRY '!CQ2:CQ456))</f>
        <v/>
      </c>
      <c r="CD7" s="154" t="str">
        <f>IF(SUM('ENTRY '!CR2:CR456)=0,"",COUNT('ENTRY '!CR2:CR456))</f>
        <v/>
      </c>
      <c r="CE7" s="154" t="str">
        <f>IF(SUM('ENTRY '!CS2:CS456)=0,"",COUNT('ENTRY '!CS2:CS456))</f>
        <v/>
      </c>
      <c r="CF7" s="154" t="str">
        <f>IF(SUM('ENTRY '!CT2:CT456)=0,"",COUNT('ENTRY '!CT2:CT456))</f>
        <v/>
      </c>
      <c r="CG7" s="154" t="str">
        <f>IF(SUM('ENTRY '!CU2:CU456)=0,"",COUNT('ENTRY '!CU2:CU456))</f>
        <v/>
      </c>
      <c r="CH7" s="154" t="str">
        <f>IF(SUM('ENTRY '!CV2:CV456)=0,"",COUNT('ENTRY '!CV2:CV456))</f>
        <v/>
      </c>
      <c r="CI7" s="154" t="str">
        <f>IF(SUM('ENTRY '!CW2:CW456)=0,"",COUNT('ENTRY '!CW2:CW456))</f>
        <v/>
      </c>
      <c r="CJ7" s="154" t="str">
        <f>IF(SUM('ENTRY '!CX2:CX456)=0,"",COUNT('ENTRY '!CX2:CX456))</f>
        <v/>
      </c>
      <c r="CK7" s="154" t="str">
        <f>IF(SUM('ENTRY '!CY2:CY456)=0,"",COUNT('ENTRY '!CY2:CY456))</f>
        <v/>
      </c>
      <c r="CL7" s="154" t="str">
        <f>IF(SUM('ENTRY '!CZ2:CZ456)=0,"",COUNT('ENTRY '!CZ2:CZ456))</f>
        <v/>
      </c>
      <c r="CM7" s="154" t="str">
        <f>IF(SUM('ENTRY '!DA2:DA456)=0,"",COUNT('ENTRY '!DA2:DA456))</f>
        <v/>
      </c>
      <c r="CN7" s="154" t="str">
        <f>IF(SUM('ENTRY '!DB2:DB456)=0,"",COUNT('ENTRY '!DB2:DB456))</f>
        <v/>
      </c>
      <c r="CO7" s="154" t="str">
        <f>IF(SUM('ENTRY '!DC2:DC456)=0,"",COUNT('ENTRY '!DC2:DC456))</f>
        <v/>
      </c>
      <c r="CP7" s="154" t="str">
        <f>IF(SUM('ENTRY '!DD2:DD456)=0,"",COUNT('ENTRY '!DD2:DD456))</f>
        <v/>
      </c>
      <c r="CQ7" s="154" t="str">
        <f>IF(SUM('ENTRY '!DE2:DE456)=0,"",COUNT('ENTRY '!DE2:DE456))</f>
        <v/>
      </c>
      <c r="CR7" s="154" t="str">
        <f>IF(SUM('ENTRY '!DF2:DF456)=0,"",COUNT('ENTRY '!DF2:DF456))</f>
        <v/>
      </c>
      <c r="CS7" s="154" t="str">
        <f>IF(SUM('ENTRY '!DG2:DG456)=0,"",COUNT('ENTRY '!DG2:DG456))</f>
        <v/>
      </c>
      <c r="CT7" s="154" t="str">
        <f>IF(SUM('ENTRY '!DH2:DH456)=0,"",COUNT('ENTRY '!DH2:DH456))</f>
        <v/>
      </c>
      <c r="CU7" s="154" t="str">
        <f>IF(SUM('ENTRY '!DI2:DI456)=0,"",COUNT('ENTRY '!DI2:DI456))</f>
        <v/>
      </c>
      <c r="CV7" s="154" t="str">
        <f>IF(SUM('ENTRY '!DJ2:DJ456)=0,"",COUNT('ENTRY '!DJ2:DJ456))</f>
        <v/>
      </c>
      <c r="CW7" s="154" t="str">
        <f>IF(SUM('ENTRY '!DK2:DK456)=0,"",COUNT('ENTRY '!DK2:DK456))</f>
        <v/>
      </c>
      <c r="CX7" s="154" t="str">
        <f>IF(SUM('ENTRY '!DL2:DL456)=0,"",COUNT('ENTRY '!DL2:DL456))</f>
        <v/>
      </c>
      <c r="CY7" s="154" t="str">
        <f>IF(SUM('ENTRY '!DM2:DM456)=0,"",COUNT('ENTRY '!DM2:DM456))</f>
        <v/>
      </c>
      <c r="CZ7" s="154" t="str">
        <f>IF(SUM('ENTRY '!DN2:DN456)=0,"",COUNT('ENTRY '!DN2:DN456))</f>
        <v/>
      </c>
      <c r="DA7" s="154" t="str">
        <f>IF(SUM('ENTRY '!DO2:DO456)=0,"",COUNT('ENTRY '!DO2:DO456))</f>
        <v/>
      </c>
      <c r="DB7" s="154" t="str">
        <f>IF(SUM('ENTRY '!DP2:DP456)=0,"",COUNT('ENTRY '!DP2:DP456))</f>
        <v/>
      </c>
      <c r="DC7" s="154" t="str">
        <f>IF(SUM('ENTRY '!DQ2:DQ456)=0,"",COUNT('ENTRY '!DQ2:DQ456))</f>
        <v/>
      </c>
      <c r="DD7" s="154" t="str">
        <f>IF(SUM('ENTRY '!DR2:DR456)=0,"",COUNT('ENTRY '!DR2:DR456))</f>
        <v/>
      </c>
      <c r="DE7" s="154" t="str">
        <f>IF(SUM('ENTRY '!DS2:DS456)=0,"",COUNT('ENTRY '!DS2:DS456))</f>
        <v/>
      </c>
      <c r="DF7" s="154" t="str">
        <f>IF(SUM('ENTRY '!DT2:DT456)=0,"",COUNT('ENTRY '!DT2:DT456))</f>
        <v/>
      </c>
      <c r="DG7" s="154" t="str">
        <f>IF(SUM('ENTRY '!DU2:DU456)=0,"",COUNT('ENTRY '!DU2:DU456))</f>
        <v/>
      </c>
      <c r="DH7" s="154" t="str">
        <f>IF(SUM('ENTRY '!DV2:DV456)=0,"",COUNT('ENTRY '!DV2:DV456))</f>
        <v/>
      </c>
      <c r="DI7" s="154" t="str">
        <f>IF(SUM('ENTRY '!DW2:DW456)=0,"",COUNT('ENTRY '!DW2:DW456))</f>
        <v/>
      </c>
      <c r="DJ7" s="154" t="str">
        <f>IF(SUM('ENTRY '!DX2:DX456)=0,"",COUNT('ENTRY '!DX2:DX456))</f>
        <v/>
      </c>
      <c r="DK7" s="154" t="str">
        <f>IF(SUM('ENTRY '!DY2:DY456)=0,"",COUNT('ENTRY '!DY2:DY456))</f>
        <v/>
      </c>
      <c r="DL7" s="154" t="str">
        <f>IF(SUM('ENTRY '!DZ2:DZ456)=0,"",COUNT('ENTRY '!DZ2:DZ456))</f>
        <v/>
      </c>
      <c r="DM7" s="154" t="str">
        <f>IF(SUM('ENTRY '!EA2:EA456)=0,"",COUNT('ENTRY '!EA2:EA456))</f>
        <v/>
      </c>
      <c r="DN7" s="154" t="str">
        <f>IF(SUM('ENTRY '!EB2:EB456)=0,"",COUNT('ENTRY '!EB2:EB456))</f>
        <v/>
      </c>
      <c r="DO7" s="154" t="str">
        <f>IF(SUM('ENTRY '!EC2:EC456)=0,"",COUNT('ENTRY '!EC2:EC456))</f>
        <v/>
      </c>
      <c r="DP7" s="154" t="str">
        <f>IF(SUM('ENTRY '!ED2:ED456)=0,"",COUNT('ENTRY '!ED2:ED456))</f>
        <v/>
      </c>
      <c r="DQ7" s="154" t="str">
        <f>IF(SUM('ENTRY '!EE2:EE456)=0,"",COUNT('ENTRY '!EE2:EE456))</f>
        <v/>
      </c>
      <c r="DR7" s="154" t="str">
        <f>IF(SUM('ENTRY '!EF2:EF456)=0,"",COUNT('ENTRY '!EF2:EF456))</f>
        <v/>
      </c>
      <c r="DS7" s="154" t="str">
        <f>IF(SUM('ENTRY '!EG2:EG456)=0,"",COUNT('ENTRY '!EG2:EG456))</f>
        <v/>
      </c>
      <c r="DT7" s="154" t="str">
        <f>IF(SUM('ENTRY '!EH2:EH456)=0,"",COUNT('ENTRY '!EH2:EH456))</f>
        <v/>
      </c>
      <c r="DU7" s="154" t="str">
        <f>IF(SUM('ENTRY '!EI2:EI456)=0,"",COUNT('ENTRY '!EI2:EI456))</f>
        <v/>
      </c>
      <c r="DV7" s="154" t="str">
        <f>IF(SUM('ENTRY '!EJ2:EJ456)=0,"",COUNT('ENTRY '!EJ2:EJ456))</f>
        <v/>
      </c>
      <c r="DW7" s="154" t="str">
        <f>IF(SUM('ENTRY '!EK2:EK456)=0,"",COUNT('ENTRY '!EK2:EK456))</f>
        <v/>
      </c>
      <c r="DX7" s="154" t="str">
        <f>IF(SUM('ENTRY '!EL2:EL456)=0,"",COUNT('ENTRY '!EL2:EL456))</f>
        <v/>
      </c>
      <c r="DY7" s="154" t="str">
        <f>IF(SUM('ENTRY '!EM2:EM456)=0,"",COUNT('ENTRY '!EM2:EM456))</f>
        <v/>
      </c>
      <c r="DZ7" s="154" t="str">
        <f>IF(SUM('ENTRY '!EN2:EN456)=0,"",COUNT('ENTRY '!EN2:EN456))</f>
        <v/>
      </c>
      <c r="EA7" s="154" t="str">
        <f>IF(SUM('ENTRY '!EO2:EO456)=0,"",COUNT('ENTRY '!EO2:EO456))</f>
        <v/>
      </c>
      <c r="EB7" s="154" t="str">
        <f>IF(SUM('ENTRY '!EP2:EP456)=0,"",COUNT('ENTRY '!EP2:EP456))</f>
        <v/>
      </c>
      <c r="EC7" s="154" t="str">
        <f>IF(SUM('ENTRY '!EQ2:EQ456)=0,"",COUNT('ENTRY '!EQ2:EQ456))</f>
        <v/>
      </c>
      <c r="ED7" s="154" t="str">
        <f>IF(SUM('ENTRY '!ER2:ER456)=0,"",COUNT('ENTRY '!ER2:ER456))</f>
        <v/>
      </c>
      <c r="EE7" s="154" t="str">
        <f>IF(SUM('ENTRY '!ES2:ES456)=0,"",COUNT('ENTRY '!ES2:ES456))</f>
        <v/>
      </c>
      <c r="EF7" s="154" t="str">
        <f>IF(SUM('ENTRY '!ET2:ET456)=0,"",COUNT('ENTRY '!ET2:ET456))</f>
        <v/>
      </c>
      <c r="EG7" s="154" t="str">
        <f>IF(SUM('ENTRY '!EU2:EU456)=0,"",COUNT('ENTRY '!EU2:EU456))</f>
        <v/>
      </c>
      <c r="EH7" s="154" t="str">
        <f>IF(SUM('ENTRY '!EV2:EV456)=0,"",COUNT('ENTRY '!EV2:EV456))</f>
        <v/>
      </c>
      <c r="EI7" s="154" t="str">
        <f>IF(SUM('ENTRY '!EW2:EW456)=0,"",COUNT('ENTRY '!EW2:EW456))</f>
        <v/>
      </c>
      <c r="EJ7" s="154" t="str">
        <f>IF(SUM('ENTRY '!EX2:EX456)=0,"",COUNT('ENTRY '!EX2:EX456))</f>
        <v/>
      </c>
      <c r="EK7" s="154" t="str">
        <f>IF(SUM('ENTRY '!EY2:EY456)=0,"",COUNT('ENTRY '!EY2:EY456))</f>
        <v/>
      </c>
      <c r="EL7" s="154" t="str">
        <f>IF(SUM('ENTRY '!EZ2:EZ456)=0,"",COUNT('ENTRY '!EZ2:EZ456))</f>
        <v/>
      </c>
      <c r="EM7" s="154" t="str">
        <f>IF(SUM('ENTRY '!FA2:FA456)=0,"",COUNT('ENTRY '!FA2:FA456))</f>
        <v/>
      </c>
      <c r="EN7" s="154" t="str">
        <f>IF(SUM('ENTRY '!FB2:FB456)=0,"",COUNT('ENTRY '!FB2:FB456))</f>
        <v/>
      </c>
      <c r="EO7" s="154" t="str">
        <f>IF(SUM('ENTRY '!FC2:FC456)=0,"",COUNT('ENTRY '!FC2:FC456))</f>
        <v/>
      </c>
      <c r="EP7" s="154" t="str">
        <f>IF(SUM('ENTRY '!FD2:FD456)=0,"",COUNT('ENTRY '!FD2:FD456))</f>
        <v/>
      </c>
      <c r="EQ7" s="154" t="str">
        <f>IF(SUM('ENTRY '!FE2:FE456)=0,"",COUNT('ENTRY '!FE2:FE456))</f>
        <v/>
      </c>
      <c r="ER7" s="154" t="str">
        <f>IF(SUM('ENTRY '!FF2:FF456)=0,"",COUNT('ENTRY '!FF2:FF456))</f>
        <v/>
      </c>
      <c r="ES7" s="154" t="str">
        <f>IF(SUM('ENTRY '!FG2:FG456)=0,"",COUNT('ENTRY '!FG2:FG456))</f>
        <v/>
      </c>
      <c r="ET7" s="154" t="str">
        <f>IF(SUM('ENTRY '!FH2:FH456)=0,"",COUNT('ENTRY '!FH2:FH456))</f>
        <v/>
      </c>
      <c r="EU7" s="154" t="str">
        <f>IF(SUM('ENTRY '!FI2:FI456)=0,"",COUNT('ENTRY '!FI2:FI456))</f>
        <v/>
      </c>
      <c r="EV7" s="154" t="str">
        <f>IF(SUM('ENTRY '!FJ2:FJ456)=0,"",COUNT('ENTRY '!FJ2:FJ456))</f>
        <v/>
      </c>
      <c r="EW7" s="154" t="str">
        <f>IF(SUM('ENTRY '!FK2:FK456)=0,"",COUNT('ENTRY '!FK2:FK456))</f>
        <v/>
      </c>
      <c r="EX7" s="154" t="str">
        <f>IF(SUM('ENTRY '!FL2:FL456)=0,"",COUNT('ENTRY '!FL2:FL456))</f>
        <v/>
      </c>
      <c r="EY7" s="154" t="str">
        <f>IF(SUM('ENTRY '!FM2:FM456)=0,"",COUNT('ENTRY '!FM2:FM456))</f>
        <v/>
      </c>
    </row>
    <row r="8" spans="1:156" s="148" customFormat="1" ht="12.75" customHeight="1" x14ac:dyDescent="0.2">
      <c r="A8" s="145"/>
      <c r="B8" s="146" t="s">
        <v>1</v>
      </c>
      <c r="C8" s="140"/>
      <c r="D8" s="147">
        <f t="shared" ref="D8:AI8" si="0">IF(D10="","",(D10/(SUM($D$10:$EK$10,$EQ$10:$EY$10)/100)))</f>
        <v>12.5</v>
      </c>
      <c r="E8" s="147">
        <f t="shared" si="0"/>
        <v>87.5</v>
      </c>
      <c r="F8" s="147" t="str">
        <f t="shared" si="0"/>
        <v/>
      </c>
      <c r="G8" s="147" t="str">
        <f t="shared" si="0"/>
        <v/>
      </c>
      <c r="H8" s="147" t="str">
        <f t="shared" si="0"/>
        <v/>
      </c>
      <c r="I8" s="147" t="str">
        <f t="shared" si="0"/>
        <v/>
      </c>
      <c r="J8" s="147" t="str">
        <f t="shared" si="0"/>
        <v/>
      </c>
      <c r="K8" s="147" t="str">
        <f t="shared" si="0"/>
        <v/>
      </c>
      <c r="L8" s="147" t="str">
        <f t="shared" si="0"/>
        <v/>
      </c>
      <c r="M8" s="147" t="str">
        <f t="shared" si="0"/>
        <v/>
      </c>
      <c r="N8" s="147" t="str">
        <f t="shared" si="0"/>
        <v/>
      </c>
      <c r="O8" s="147" t="str">
        <f t="shared" si="0"/>
        <v/>
      </c>
      <c r="P8" s="147" t="str">
        <f t="shared" si="0"/>
        <v/>
      </c>
      <c r="Q8" s="147" t="str">
        <f t="shared" si="0"/>
        <v/>
      </c>
      <c r="R8" s="147" t="str">
        <f t="shared" si="0"/>
        <v/>
      </c>
      <c r="S8" s="147" t="str">
        <f t="shared" si="0"/>
        <v/>
      </c>
      <c r="T8" s="147" t="str">
        <f t="shared" si="0"/>
        <v/>
      </c>
      <c r="U8" s="147" t="str">
        <f t="shared" si="0"/>
        <v/>
      </c>
      <c r="V8" s="147" t="str">
        <f t="shared" si="0"/>
        <v/>
      </c>
      <c r="W8" s="147" t="str">
        <f t="shared" si="0"/>
        <v/>
      </c>
      <c r="X8" s="147" t="str">
        <f t="shared" si="0"/>
        <v/>
      </c>
      <c r="Y8" s="147" t="str">
        <f t="shared" si="0"/>
        <v/>
      </c>
      <c r="Z8" s="147" t="str">
        <f t="shared" si="0"/>
        <v/>
      </c>
      <c r="AA8" s="147" t="str">
        <f t="shared" si="0"/>
        <v/>
      </c>
      <c r="AB8" s="147" t="str">
        <f t="shared" si="0"/>
        <v/>
      </c>
      <c r="AC8" s="147" t="str">
        <f t="shared" si="0"/>
        <v/>
      </c>
      <c r="AD8" s="147" t="str">
        <f t="shared" si="0"/>
        <v/>
      </c>
      <c r="AE8" s="147" t="str">
        <f t="shared" si="0"/>
        <v/>
      </c>
      <c r="AF8" s="147" t="str">
        <f t="shared" si="0"/>
        <v/>
      </c>
      <c r="AG8" s="147" t="str">
        <f t="shared" si="0"/>
        <v/>
      </c>
      <c r="AH8" s="147" t="str">
        <f t="shared" si="0"/>
        <v/>
      </c>
      <c r="AI8" s="147" t="str">
        <f t="shared" si="0"/>
        <v/>
      </c>
      <c r="AJ8" s="147" t="str">
        <f t="shared" ref="AJ8:BO8" si="1">IF(AJ10="","",(AJ10/(SUM($D$10:$EK$10,$EQ$10:$EY$10)/100)))</f>
        <v/>
      </c>
      <c r="AK8" s="147" t="str">
        <f t="shared" si="1"/>
        <v/>
      </c>
      <c r="AL8" s="147" t="str">
        <f t="shared" si="1"/>
        <v/>
      </c>
      <c r="AM8" s="147" t="str">
        <f t="shared" si="1"/>
        <v/>
      </c>
      <c r="AN8" s="147" t="str">
        <f t="shared" si="1"/>
        <v/>
      </c>
      <c r="AO8" s="147" t="str">
        <f t="shared" si="1"/>
        <v/>
      </c>
      <c r="AP8" s="147" t="str">
        <f t="shared" si="1"/>
        <v/>
      </c>
      <c r="AQ8" s="147" t="str">
        <f t="shared" si="1"/>
        <v/>
      </c>
      <c r="AR8" s="147" t="str">
        <f t="shared" si="1"/>
        <v/>
      </c>
      <c r="AS8" s="147" t="str">
        <f t="shared" si="1"/>
        <v/>
      </c>
      <c r="AT8" s="147" t="str">
        <f t="shared" si="1"/>
        <v/>
      </c>
      <c r="AU8" s="147" t="str">
        <f t="shared" si="1"/>
        <v/>
      </c>
      <c r="AV8" s="147" t="str">
        <f t="shared" si="1"/>
        <v/>
      </c>
      <c r="AW8" s="147" t="str">
        <f t="shared" si="1"/>
        <v/>
      </c>
      <c r="AX8" s="147" t="str">
        <f t="shared" si="1"/>
        <v/>
      </c>
      <c r="AY8" s="147" t="str">
        <f t="shared" si="1"/>
        <v/>
      </c>
      <c r="AZ8" s="147" t="str">
        <f t="shared" si="1"/>
        <v/>
      </c>
      <c r="BA8" s="147" t="str">
        <f t="shared" si="1"/>
        <v/>
      </c>
      <c r="BB8" s="147" t="str">
        <f t="shared" si="1"/>
        <v/>
      </c>
      <c r="BC8" s="147" t="str">
        <f t="shared" si="1"/>
        <v/>
      </c>
      <c r="BD8" s="147" t="str">
        <f t="shared" si="1"/>
        <v/>
      </c>
      <c r="BE8" s="147" t="str">
        <f t="shared" si="1"/>
        <v/>
      </c>
      <c r="BF8" s="147" t="str">
        <f t="shared" si="1"/>
        <v/>
      </c>
      <c r="BG8" s="147" t="str">
        <f t="shared" si="1"/>
        <v/>
      </c>
      <c r="BH8" s="147" t="str">
        <f t="shared" si="1"/>
        <v/>
      </c>
      <c r="BI8" s="147" t="str">
        <f t="shared" si="1"/>
        <v/>
      </c>
      <c r="BJ8" s="147" t="str">
        <f t="shared" si="1"/>
        <v/>
      </c>
      <c r="BK8" s="147" t="str">
        <f t="shared" si="1"/>
        <v/>
      </c>
      <c r="BL8" s="147" t="str">
        <f t="shared" si="1"/>
        <v/>
      </c>
      <c r="BM8" s="147" t="str">
        <f t="shared" si="1"/>
        <v/>
      </c>
      <c r="BN8" s="147" t="str">
        <f t="shared" si="1"/>
        <v/>
      </c>
      <c r="BO8" s="147" t="str">
        <f t="shared" si="1"/>
        <v/>
      </c>
      <c r="BP8" s="147" t="str">
        <f t="shared" ref="BP8:CU8" si="2">IF(BP10="","",(BP10/(SUM($D$10:$EK$10,$EQ$10:$EY$10)/100)))</f>
        <v/>
      </c>
      <c r="BQ8" s="147" t="str">
        <f t="shared" si="2"/>
        <v/>
      </c>
      <c r="BR8" s="147" t="str">
        <f t="shared" si="2"/>
        <v/>
      </c>
      <c r="BS8" s="147" t="str">
        <f t="shared" si="2"/>
        <v/>
      </c>
      <c r="BT8" s="147" t="str">
        <f t="shared" si="2"/>
        <v/>
      </c>
      <c r="BU8" s="147" t="str">
        <f t="shared" si="2"/>
        <v/>
      </c>
      <c r="BV8" s="147" t="str">
        <f t="shared" si="2"/>
        <v/>
      </c>
      <c r="BW8" s="147" t="str">
        <f t="shared" si="2"/>
        <v/>
      </c>
      <c r="BX8" s="147" t="str">
        <f t="shared" si="2"/>
        <v/>
      </c>
      <c r="BY8" s="147" t="str">
        <f t="shared" si="2"/>
        <v/>
      </c>
      <c r="BZ8" s="147" t="str">
        <f t="shared" si="2"/>
        <v/>
      </c>
      <c r="CA8" s="147" t="str">
        <f t="shared" si="2"/>
        <v/>
      </c>
      <c r="CB8" s="147" t="str">
        <f t="shared" si="2"/>
        <v/>
      </c>
      <c r="CC8" s="147" t="str">
        <f t="shared" si="2"/>
        <v/>
      </c>
      <c r="CD8" s="147" t="str">
        <f t="shared" si="2"/>
        <v/>
      </c>
      <c r="CE8" s="147" t="str">
        <f t="shared" si="2"/>
        <v/>
      </c>
      <c r="CF8" s="147" t="str">
        <f t="shared" si="2"/>
        <v/>
      </c>
      <c r="CG8" s="147" t="str">
        <f t="shared" si="2"/>
        <v/>
      </c>
      <c r="CH8" s="147" t="str">
        <f t="shared" si="2"/>
        <v/>
      </c>
      <c r="CI8" s="147" t="str">
        <f t="shared" si="2"/>
        <v/>
      </c>
      <c r="CJ8" s="147" t="str">
        <f t="shared" si="2"/>
        <v/>
      </c>
      <c r="CK8" s="147" t="str">
        <f t="shared" si="2"/>
        <v/>
      </c>
      <c r="CL8" s="147" t="str">
        <f t="shared" si="2"/>
        <v/>
      </c>
      <c r="CM8" s="147" t="str">
        <f t="shared" si="2"/>
        <v/>
      </c>
      <c r="CN8" s="147" t="str">
        <f t="shared" si="2"/>
        <v/>
      </c>
      <c r="CO8" s="147" t="str">
        <f t="shared" si="2"/>
        <v/>
      </c>
      <c r="CP8" s="147" t="str">
        <f t="shared" si="2"/>
        <v/>
      </c>
      <c r="CQ8" s="147" t="str">
        <f t="shared" si="2"/>
        <v/>
      </c>
      <c r="CR8" s="147" t="str">
        <f t="shared" si="2"/>
        <v/>
      </c>
      <c r="CS8" s="147" t="str">
        <f t="shared" si="2"/>
        <v/>
      </c>
      <c r="CT8" s="147" t="str">
        <f t="shared" si="2"/>
        <v/>
      </c>
      <c r="CU8" s="147" t="str">
        <f t="shared" si="2"/>
        <v/>
      </c>
      <c r="CV8" s="147" t="str">
        <f t="shared" ref="CV8:EA8" si="3">IF(CV10="","",(CV10/(SUM($D$10:$EK$10,$EQ$10:$EY$10)/100)))</f>
        <v/>
      </c>
      <c r="CW8" s="147" t="str">
        <f t="shared" si="3"/>
        <v/>
      </c>
      <c r="CX8" s="147" t="str">
        <f t="shared" si="3"/>
        <v/>
      </c>
      <c r="CY8" s="147" t="str">
        <f t="shared" si="3"/>
        <v/>
      </c>
      <c r="CZ8" s="147" t="str">
        <f t="shared" si="3"/>
        <v/>
      </c>
      <c r="DA8" s="147" t="str">
        <f t="shared" si="3"/>
        <v/>
      </c>
      <c r="DB8" s="147" t="str">
        <f t="shared" si="3"/>
        <v/>
      </c>
      <c r="DC8" s="147" t="str">
        <f t="shared" si="3"/>
        <v/>
      </c>
      <c r="DD8" s="147" t="str">
        <f t="shared" si="3"/>
        <v/>
      </c>
      <c r="DE8" s="147" t="str">
        <f t="shared" si="3"/>
        <v/>
      </c>
      <c r="DF8" s="147" t="str">
        <f t="shared" si="3"/>
        <v/>
      </c>
      <c r="DG8" s="147" t="str">
        <f t="shared" si="3"/>
        <v/>
      </c>
      <c r="DH8" s="147" t="str">
        <f t="shared" si="3"/>
        <v/>
      </c>
      <c r="DI8" s="147" t="str">
        <f t="shared" si="3"/>
        <v/>
      </c>
      <c r="DJ8" s="147" t="str">
        <f t="shared" si="3"/>
        <v/>
      </c>
      <c r="DK8" s="147" t="str">
        <f t="shared" si="3"/>
        <v/>
      </c>
      <c r="DL8" s="147" t="str">
        <f t="shared" si="3"/>
        <v/>
      </c>
      <c r="DM8" s="147" t="str">
        <f t="shared" si="3"/>
        <v/>
      </c>
      <c r="DN8" s="147" t="str">
        <f t="shared" si="3"/>
        <v/>
      </c>
      <c r="DO8" s="147" t="str">
        <f t="shared" si="3"/>
        <v/>
      </c>
      <c r="DP8" s="147" t="str">
        <f t="shared" si="3"/>
        <v/>
      </c>
      <c r="DQ8" s="147" t="str">
        <f t="shared" si="3"/>
        <v/>
      </c>
      <c r="DR8" s="147" t="str">
        <f t="shared" si="3"/>
        <v/>
      </c>
      <c r="DS8" s="147" t="str">
        <f t="shared" si="3"/>
        <v/>
      </c>
      <c r="DT8" s="147" t="str">
        <f t="shared" si="3"/>
        <v/>
      </c>
      <c r="DU8" s="147" t="str">
        <f t="shared" si="3"/>
        <v/>
      </c>
      <c r="DV8" s="147" t="str">
        <f t="shared" si="3"/>
        <v/>
      </c>
      <c r="DW8" s="147" t="str">
        <f t="shared" si="3"/>
        <v/>
      </c>
      <c r="DX8" s="147" t="str">
        <f t="shared" si="3"/>
        <v/>
      </c>
      <c r="DY8" s="147" t="str">
        <f t="shared" si="3"/>
        <v/>
      </c>
      <c r="DZ8" s="147" t="str">
        <f t="shared" si="3"/>
        <v/>
      </c>
      <c r="EA8" s="147" t="str">
        <f t="shared" si="3"/>
        <v/>
      </c>
      <c r="EB8" s="147" t="str">
        <f t="shared" ref="EB8:EK8" si="4">IF(EB10="","",(EB10/(SUM($D$10:$EK$10,$EQ$10:$EY$10)/100)))</f>
        <v/>
      </c>
      <c r="EC8" s="147" t="str">
        <f t="shared" si="4"/>
        <v/>
      </c>
      <c r="ED8" s="147" t="str">
        <f t="shared" si="4"/>
        <v/>
      </c>
      <c r="EE8" s="147" t="str">
        <f t="shared" si="4"/>
        <v/>
      </c>
      <c r="EF8" s="147" t="str">
        <f t="shared" si="4"/>
        <v/>
      </c>
      <c r="EG8" s="147" t="str">
        <f t="shared" si="4"/>
        <v/>
      </c>
      <c r="EH8" s="147" t="str">
        <f t="shared" si="4"/>
        <v/>
      </c>
      <c r="EI8" s="147" t="str">
        <f t="shared" si="4"/>
        <v/>
      </c>
      <c r="EJ8" s="147" t="str">
        <f t="shared" si="4"/>
        <v/>
      </c>
      <c r="EK8" s="147" t="str">
        <f t="shared" si="4"/>
        <v/>
      </c>
      <c r="EL8" s="147"/>
      <c r="EM8" s="147"/>
      <c r="EN8" s="147"/>
      <c r="EO8" s="147"/>
      <c r="EP8" s="147"/>
      <c r="EQ8" s="147" t="str">
        <f t="shared" ref="EQ8:EY8" si="5">IF(EQ10="","",(EQ10/(SUM($D$10:$EK$10,$EQ$10:$EY$10)/100)))</f>
        <v/>
      </c>
      <c r="ER8" s="147" t="str">
        <f t="shared" si="5"/>
        <v/>
      </c>
      <c r="ES8" s="147" t="str">
        <f t="shared" si="5"/>
        <v/>
      </c>
      <c r="ET8" s="147" t="str">
        <f t="shared" si="5"/>
        <v/>
      </c>
      <c r="EU8" s="147" t="str">
        <f t="shared" si="5"/>
        <v/>
      </c>
      <c r="EV8" s="147" t="str">
        <f t="shared" si="5"/>
        <v/>
      </c>
      <c r="EW8" s="147" t="str">
        <f t="shared" si="5"/>
        <v/>
      </c>
      <c r="EX8" s="147" t="str">
        <f t="shared" si="5"/>
        <v/>
      </c>
      <c r="EY8" s="147" t="str">
        <f t="shared" si="5"/>
        <v/>
      </c>
    </row>
    <row r="9" spans="1:156" s="143" customFormat="1" ht="12.75" customHeight="1" x14ac:dyDescent="0.2">
      <c r="A9" s="139"/>
      <c r="B9" s="139" t="s">
        <v>16</v>
      </c>
      <c r="C9" s="140"/>
      <c r="D9" s="141">
        <f t="shared" ref="D9:AI9" si="6">IF(D7="","",(D7/$C$18)*100)</f>
        <v>12.5</v>
      </c>
      <c r="E9" s="142">
        <f t="shared" si="6"/>
        <v>87.5</v>
      </c>
      <c r="F9" s="142" t="str">
        <f t="shared" si="6"/>
        <v/>
      </c>
      <c r="G9" s="142" t="str">
        <f t="shared" si="6"/>
        <v/>
      </c>
      <c r="H9" s="142" t="str">
        <f t="shared" si="6"/>
        <v/>
      </c>
      <c r="I9" s="142" t="str">
        <f t="shared" si="6"/>
        <v/>
      </c>
      <c r="J9" s="142" t="str">
        <f t="shared" si="6"/>
        <v/>
      </c>
      <c r="K9" s="142" t="str">
        <f t="shared" si="6"/>
        <v/>
      </c>
      <c r="L9" s="142" t="str">
        <f t="shared" si="6"/>
        <v/>
      </c>
      <c r="M9" s="142" t="str">
        <f t="shared" si="6"/>
        <v/>
      </c>
      <c r="N9" s="142" t="str">
        <f t="shared" si="6"/>
        <v/>
      </c>
      <c r="O9" s="142" t="str">
        <f t="shared" si="6"/>
        <v/>
      </c>
      <c r="P9" s="142" t="str">
        <f t="shared" si="6"/>
        <v/>
      </c>
      <c r="Q9" s="142" t="str">
        <f t="shared" si="6"/>
        <v/>
      </c>
      <c r="R9" s="142" t="str">
        <f t="shared" si="6"/>
        <v/>
      </c>
      <c r="S9" s="142" t="str">
        <f t="shared" si="6"/>
        <v/>
      </c>
      <c r="T9" s="142" t="str">
        <f t="shared" si="6"/>
        <v/>
      </c>
      <c r="U9" s="142" t="str">
        <f t="shared" si="6"/>
        <v/>
      </c>
      <c r="V9" s="142" t="str">
        <f t="shared" si="6"/>
        <v/>
      </c>
      <c r="W9" s="142" t="str">
        <f t="shared" si="6"/>
        <v/>
      </c>
      <c r="X9" s="142" t="str">
        <f t="shared" si="6"/>
        <v/>
      </c>
      <c r="Y9" s="142" t="str">
        <f t="shared" si="6"/>
        <v/>
      </c>
      <c r="Z9" s="142" t="str">
        <f t="shared" si="6"/>
        <v/>
      </c>
      <c r="AA9" s="142" t="str">
        <f t="shared" si="6"/>
        <v/>
      </c>
      <c r="AB9" s="142" t="str">
        <f t="shared" si="6"/>
        <v/>
      </c>
      <c r="AC9" s="142" t="str">
        <f t="shared" si="6"/>
        <v/>
      </c>
      <c r="AD9" s="142" t="str">
        <f t="shared" si="6"/>
        <v/>
      </c>
      <c r="AE9" s="142" t="str">
        <f t="shared" si="6"/>
        <v/>
      </c>
      <c r="AF9" s="142" t="str">
        <f t="shared" si="6"/>
        <v/>
      </c>
      <c r="AG9" s="142" t="str">
        <f t="shared" si="6"/>
        <v/>
      </c>
      <c r="AH9" s="142" t="str">
        <f t="shared" si="6"/>
        <v/>
      </c>
      <c r="AI9" s="142" t="str">
        <f t="shared" si="6"/>
        <v/>
      </c>
      <c r="AJ9" s="142" t="str">
        <f t="shared" ref="AJ9:BO9" si="7">IF(AJ7="","",(AJ7/$C$18)*100)</f>
        <v/>
      </c>
      <c r="AK9" s="142" t="str">
        <f t="shared" si="7"/>
        <v/>
      </c>
      <c r="AL9" s="142" t="str">
        <f t="shared" si="7"/>
        <v/>
      </c>
      <c r="AM9" s="142" t="str">
        <f t="shared" si="7"/>
        <v/>
      </c>
      <c r="AN9" s="142" t="str">
        <f t="shared" si="7"/>
        <v/>
      </c>
      <c r="AO9" s="142" t="str">
        <f t="shared" si="7"/>
        <v/>
      </c>
      <c r="AP9" s="142" t="str">
        <f t="shared" si="7"/>
        <v/>
      </c>
      <c r="AQ9" s="142" t="str">
        <f t="shared" si="7"/>
        <v/>
      </c>
      <c r="AR9" s="142" t="str">
        <f t="shared" si="7"/>
        <v/>
      </c>
      <c r="AS9" s="142" t="str">
        <f t="shared" si="7"/>
        <v/>
      </c>
      <c r="AT9" s="142" t="str">
        <f t="shared" si="7"/>
        <v/>
      </c>
      <c r="AU9" s="142" t="str">
        <f t="shared" si="7"/>
        <v/>
      </c>
      <c r="AV9" s="142" t="str">
        <f t="shared" si="7"/>
        <v/>
      </c>
      <c r="AW9" s="142" t="str">
        <f t="shared" si="7"/>
        <v/>
      </c>
      <c r="AX9" s="142" t="str">
        <f t="shared" si="7"/>
        <v/>
      </c>
      <c r="AY9" s="142" t="str">
        <f t="shared" si="7"/>
        <v/>
      </c>
      <c r="AZ9" s="142" t="str">
        <f t="shared" si="7"/>
        <v/>
      </c>
      <c r="BA9" s="142" t="str">
        <f t="shared" si="7"/>
        <v/>
      </c>
      <c r="BB9" s="142" t="str">
        <f t="shared" si="7"/>
        <v/>
      </c>
      <c r="BC9" s="142" t="str">
        <f t="shared" si="7"/>
        <v/>
      </c>
      <c r="BD9" s="142" t="str">
        <f t="shared" si="7"/>
        <v/>
      </c>
      <c r="BE9" s="142" t="str">
        <f t="shared" si="7"/>
        <v/>
      </c>
      <c r="BF9" s="142" t="str">
        <f t="shared" si="7"/>
        <v/>
      </c>
      <c r="BG9" s="142" t="str">
        <f t="shared" si="7"/>
        <v/>
      </c>
      <c r="BH9" s="142" t="str">
        <f t="shared" si="7"/>
        <v/>
      </c>
      <c r="BI9" s="142" t="str">
        <f t="shared" si="7"/>
        <v/>
      </c>
      <c r="BJ9" s="142" t="str">
        <f t="shared" si="7"/>
        <v/>
      </c>
      <c r="BK9" s="142" t="str">
        <f t="shared" si="7"/>
        <v/>
      </c>
      <c r="BL9" s="142" t="str">
        <f t="shared" si="7"/>
        <v/>
      </c>
      <c r="BM9" s="142" t="str">
        <f t="shared" si="7"/>
        <v/>
      </c>
      <c r="BN9" s="142" t="str">
        <f t="shared" si="7"/>
        <v/>
      </c>
      <c r="BO9" s="142" t="str">
        <f t="shared" si="7"/>
        <v/>
      </c>
      <c r="BP9" s="142" t="str">
        <f t="shared" ref="BP9:CU9" si="8">IF(BP7="","",(BP7/$C$18)*100)</f>
        <v/>
      </c>
      <c r="BQ9" s="142" t="str">
        <f t="shared" si="8"/>
        <v/>
      </c>
      <c r="BR9" s="142" t="str">
        <f t="shared" si="8"/>
        <v/>
      </c>
      <c r="BS9" s="142" t="str">
        <f t="shared" si="8"/>
        <v/>
      </c>
      <c r="BT9" s="142" t="str">
        <f t="shared" si="8"/>
        <v/>
      </c>
      <c r="BU9" s="142" t="str">
        <f t="shared" si="8"/>
        <v/>
      </c>
      <c r="BV9" s="142" t="str">
        <f t="shared" si="8"/>
        <v/>
      </c>
      <c r="BW9" s="142" t="str">
        <f t="shared" si="8"/>
        <v/>
      </c>
      <c r="BX9" s="142" t="str">
        <f t="shared" si="8"/>
        <v/>
      </c>
      <c r="BY9" s="142" t="str">
        <f t="shared" si="8"/>
        <v/>
      </c>
      <c r="BZ9" s="142" t="str">
        <f t="shared" si="8"/>
        <v/>
      </c>
      <c r="CA9" s="142" t="str">
        <f t="shared" si="8"/>
        <v/>
      </c>
      <c r="CB9" s="142" t="str">
        <f t="shared" si="8"/>
        <v/>
      </c>
      <c r="CC9" s="142" t="str">
        <f t="shared" si="8"/>
        <v/>
      </c>
      <c r="CD9" s="142" t="str">
        <f t="shared" si="8"/>
        <v/>
      </c>
      <c r="CE9" s="142" t="str">
        <f t="shared" si="8"/>
        <v/>
      </c>
      <c r="CF9" s="142" t="str">
        <f t="shared" si="8"/>
        <v/>
      </c>
      <c r="CG9" s="142" t="str">
        <f t="shared" si="8"/>
        <v/>
      </c>
      <c r="CH9" s="142" t="str">
        <f t="shared" si="8"/>
        <v/>
      </c>
      <c r="CI9" s="142" t="str">
        <f t="shared" si="8"/>
        <v/>
      </c>
      <c r="CJ9" s="142" t="str">
        <f t="shared" si="8"/>
        <v/>
      </c>
      <c r="CK9" s="142" t="str">
        <f t="shared" si="8"/>
        <v/>
      </c>
      <c r="CL9" s="142" t="str">
        <f t="shared" si="8"/>
        <v/>
      </c>
      <c r="CM9" s="142" t="str">
        <f t="shared" si="8"/>
        <v/>
      </c>
      <c r="CN9" s="142" t="str">
        <f t="shared" si="8"/>
        <v/>
      </c>
      <c r="CO9" s="142" t="str">
        <f t="shared" si="8"/>
        <v/>
      </c>
      <c r="CP9" s="142" t="str">
        <f t="shared" si="8"/>
        <v/>
      </c>
      <c r="CQ9" s="142" t="str">
        <f t="shared" si="8"/>
        <v/>
      </c>
      <c r="CR9" s="142" t="str">
        <f t="shared" si="8"/>
        <v/>
      </c>
      <c r="CS9" s="142" t="str">
        <f t="shared" si="8"/>
        <v/>
      </c>
      <c r="CT9" s="142" t="str">
        <f t="shared" si="8"/>
        <v/>
      </c>
      <c r="CU9" s="142" t="str">
        <f t="shared" si="8"/>
        <v/>
      </c>
      <c r="CV9" s="142" t="str">
        <f t="shared" ref="CV9:EA9" si="9">IF(CV7="","",(CV7/$C$18)*100)</f>
        <v/>
      </c>
      <c r="CW9" s="142" t="str">
        <f t="shared" si="9"/>
        <v/>
      </c>
      <c r="CX9" s="142" t="str">
        <f t="shared" si="9"/>
        <v/>
      </c>
      <c r="CY9" s="142" t="str">
        <f t="shared" si="9"/>
        <v/>
      </c>
      <c r="CZ9" s="142" t="str">
        <f t="shared" si="9"/>
        <v/>
      </c>
      <c r="DA9" s="142" t="str">
        <f t="shared" si="9"/>
        <v/>
      </c>
      <c r="DB9" s="142" t="str">
        <f t="shared" si="9"/>
        <v/>
      </c>
      <c r="DC9" s="142" t="str">
        <f t="shared" si="9"/>
        <v/>
      </c>
      <c r="DD9" s="142" t="str">
        <f t="shared" si="9"/>
        <v/>
      </c>
      <c r="DE9" s="142" t="str">
        <f t="shared" si="9"/>
        <v/>
      </c>
      <c r="DF9" s="142" t="str">
        <f t="shared" si="9"/>
        <v/>
      </c>
      <c r="DG9" s="142" t="str">
        <f t="shared" si="9"/>
        <v/>
      </c>
      <c r="DH9" s="142" t="str">
        <f t="shared" si="9"/>
        <v/>
      </c>
      <c r="DI9" s="142" t="str">
        <f t="shared" si="9"/>
        <v/>
      </c>
      <c r="DJ9" s="142" t="str">
        <f t="shared" si="9"/>
        <v/>
      </c>
      <c r="DK9" s="142" t="str">
        <f t="shared" si="9"/>
        <v/>
      </c>
      <c r="DL9" s="142" t="str">
        <f t="shared" si="9"/>
        <v/>
      </c>
      <c r="DM9" s="142" t="str">
        <f t="shared" si="9"/>
        <v/>
      </c>
      <c r="DN9" s="142" t="str">
        <f t="shared" si="9"/>
        <v/>
      </c>
      <c r="DO9" s="142" t="str">
        <f t="shared" si="9"/>
        <v/>
      </c>
      <c r="DP9" s="142" t="str">
        <f t="shared" si="9"/>
        <v/>
      </c>
      <c r="DQ9" s="142" t="str">
        <f t="shared" si="9"/>
        <v/>
      </c>
      <c r="DR9" s="142" t="str">
        <f t="shared" si="9"/>
        <v/>
      </c>
      <c r="DS9" s="142" t="str">
        <f t="shared" si="9"/>
        <v/>
      </c>
      <c r="DT9" s="142" t="str">
        <f t="shared" si="9"/>
        <v/>
      </c>
      <c r="DU9" s="142" t="str">
        <f t="shared" si="9"/>
        <v/>
      </c>
      <c r="DV9" s="142" t="str">
        <f t="shared" si="9"/>
        <v/>
      </c>
      <c r="DW9" s="142" t="str">
        <f t="shared" si="9"/>
        <v/>
      </c>
      <c r="DX9" s="142" t="str">
        <f t="shared" si="9"/>
        <v/>
      </c>
      <c r="DY9" s="142" t="str">
        <f t="shared" si="9"/>
        <v/>
      </c>
      <c r="DZ9" s="142" t="str">
        <f t="shared" si="9"/>
        <v/>
      </c>
      <c r="EA9" s="142" t="str">
        <f t="shared" si="9"/>
        <v/>
      </c>
      <c r="EB9" s="142" t="str">
        <f t="shared" ref="EB9:EY9" si="10">IF(EB7="","",(EB7/$C$18)*100)</f>
        <v/>
      </c>
      <c r="EC9" s="142" t="str">
        <f t="shared" si="10"/>
        <v/>
      </c>
      <c r="ED9" s="142" t="str">
        <f t="shared" si="10"/>
        <v/>
      </c>
      <c r="EE9" s="142" t="str">
        <f t="shared" si="10"/>
        <v/>
      </c>
      <c r="EF9" s="142" t="str">
        <f t="shared" si="10"/>
        <v/>
      </c>
      <c r="EG9" s="142" t="str">
        <f t="shared" si="10"/>
        <v/>
      </c>
      <c r="EH9" s="142" t="str">
        <f t="shared" si="10"/>
        <v/>
      </c>
      <c r="EI9" s="142" t="str">
        <f t="shared" si="10"/>
        <v/>
      </c>
      <c r="EJ9" s="142" t="str">
        <f t="shared" si="10"/>
        <v/>
      </c>
      <c r="EK9" s="142" t="str">
        <f t="shared" si="10"/>
        <v/>
      </c>
      <c r="EL9" s="142" t="str">
        <f t="shared" si="10"/>
        <v/>
      </c>
      <c r="EM9" s="142" t="str">
        <f t="shared" si="10"/>
        <v/>
      </c>
      <c r="EN9" s="142" t="str">
        <f t="shared" si="10"/>
        <v/>
      </c>
      <c r="EO9" s="142" t="str">
        <f t="shared" si="10"/>
        <v/>
      </c>
      <c r="EP9" s="142" t="str">
        <f t="shared" si="10"/>
        <v/>
      </c>
      <c r="EQ9" s="142" t="str">
        <f t="shared" si="10"/>
        <v/>
      </c>
      <c r="ER9" s="142" t="str">
        <f t="shared" si="10"/>
        <v/>
      </c>
      <c r="ES9" s="142" t="str">
        <f t="shared" si="10"/>
        <v/>
      </c>
      <c r="ET9" s="142" t="str">
        <f t="shared" si="10"/>
        <v/>
      </c>
      <c r="EU9" s="142" t="str">
        <f t="shared" si="10"/>
        <v/>
      </c>
      <c r="EV9" s="142" t="str">
        <f t="shared" si="10"/>
        <v/>
      </c>
      <c r="EW9" s="142" t="str">
        <f t="shared" si="10"/>
        <v/>
      </c>
      <c r="EX9" s="142" t="str">
        <f t="shared" si="10"/>
        <v/>
      </c>
      <c r="EY9" s="142" t="str">
        <f t="shared" si="10"/>
        <v/>
      </c>
    </row>
    <row r="10" spans="1:156" s="143" customFormat="1" ht="11.25" customHeight="1" x14ac:dyDescent="0.2">
      <c r="A10" s="139"/>
      <c r="B10" s="139" t="s">
        <v>24</v>
      </c>
      <c r="C10" s="144"/>
      <c r="D10" s="141">
        <f t="shared" ref="D10:AI10" si="11">IF(D7="","",(D7/$C$19)*100)</f>
        <v>0.66666666666666674</v>
      </c>
      <c r="E10" s="142">
        <f t="shared" si="11"/>
        <v>4.666666666666667</v>
      </c>
      <c r="F10" s="142" t="str">
        <f t="shared" si="11"/>
        <v/>
      </c>
      <c r="G10" s="142" t="str">
        <f t="shared" si="11"/>
        <v/>
      </c>
      <c r="H10" s="142" t="str">
        <f t="shared" si="11"/>
        <v/>
      </c>
      <c r="I10" s="142" t="str">
        <f t="shared" si="11"/>
        <v/>
      </c>
      <c r="J10" s="142" t="str">
        <f t="shared" si="11"/>
        <v/>
      </c>
      <c r="K10" s="142" t="str">
        <f t="shared" si="11"/>
        <v/>
      </c>
      <c r="L10" s="142" t="str">
        <f t="shared" si="11"/>
        <v/>
      </c>
      <c r="M10" s="142" t="str">
        <f t="shared" si="11"/>
        <v/>
      </c>
      <c r="N10" s="142" t="str">
        <f t="shared" si="11"/>
        <v/>
      </c>
      <c r="O10" s="142" t="str">
        <f t="shared" si="11"/>
        <v/>
      </c>
      <c r="P10" s="142" t="str">
        <f t="shared" si="11"/>
        <v/>
      </c>
      <c r="Q10" s="142" t="str">
        <f t="shared" si="11"/>
        <v/>
      </c>
      <c r="R10" s="142" t="str">
        <f t="shared" si="11"/>
        <v/>
      </c>
      <c r="S10" s="142" t="str">
        <f t="shared" si="11"/>
        <v/>
      </c>
      <c r="T10" s="142" t="str">
        <f t="shared" si="11"/>
        <v/>
      </c>
      <c r="U10" s="142" t="str">
        <f t="shared" si="11"/>
        <v/>
      </c>
      <c r="V10" s="142" t="str">
        <f t="shared" si="11"/>
        <v/>
      </c>
      <c r="W10" s="142" t="str">
        <f t="shared" si="11"/>
        <v/>
      </c>
      <c r="X10" s="142" t="str">
        <f t="shared" si="11"/>
        <v/>
      </c>
      <c r="Y10" s="142" t="str">
        <f t="shared" si="11"/>
        <v/>
      </c>
      <c r="Z10" s="142" t="str">
        <f t="shared" si="11"/>
        <v/>
      </c>
      <c r="AA10" s="142" t="str">
        <f t="shared" si="11"/>
        <v/>
      </c>
      <c r="AB10" s="142" t="str">
        <f t="shared" si="11"/>
        <v/>
      </c>
      <c r="AC10" s="142" t="str">
        <f t="shared" si="11"/>
        <v/>
      </c>
      <c r="AD10" s="142" t="str">
        <f t="shared" si="11"/>
        <v/>
      </c>
      <c r="AE10" s="142" t="str">
        <f t="shared" si="11"/>
        <v/>
      </c>
      <c r="AF10" s="142" t="str">
        <f t="shared" si="11"/>
        <v/>
      </c>
      <c r="AG10" s="142" t="str">
        <f t="shared" si="11"/>
        <v/>
      </c>
      <c r="AH10" s="142" t="str">
        <f t="shared" si="11"/>
        <v/>
      </c>
      <c r="AI10" s="142" t="str">
        <f t="shared" si="11"/>
        <v/>
      </c>
      <c r="AJ10" s="142" t="str">
        <f t="shared" ref="AJ10:BO10" si="12">IF(AJ7="","",(AJ7/$C$19)*100)</f>
        <v/>
      </c>
      <c r="AK10" s="142" t="str">
        <f t="shared" si="12"/>
        <v/>
      </c>
      <c r="AL10" s="142" t="str">
        <f t="shared" si="12"/>
        <v/>
      </c>
      <c r="AM10" s="142" t="str">
        <f t="shared" si="12"/>
        <v/>
      </c>
      <c r="AN10" s="142" t="str">
        <f t="shared" si="12"/>
        <v/>
      </c>
      <c r="AO10" s="142" t="str">
        <f t="shared" si="12"/>
        <v/>
      </c>
      <c r="AP10" s="142" t="str">
        <f t="shared" si="12"/>
        <v/>
      </c>
      <c r="AQ10" s="142" t="str">
        <f t="shared" si="12"/>
        <v/>
      </c>
      <c r="AR10" s="142" t="str">
        <f t="shared" si="12"/>
        <v/>
      </c>
      <c r="AS10" s="142" t="str">
        <f t="shared" si="12"/>
        <v/>
      </c>
      <c r="AT10" s="142" t="str">
        <f t="shared" si="12"/>
        <v/>
      </c>
      <c r="AU10" s="142" t="str">
        <f t="shared" si="12"/>
        <v/>
      </c>
      <c r="AV10" s="142" t="str">
        <f t="shared" si="12"/>
        <v/>
      </c>
      <c r="AW10" s="142" t="str">
        <f t="shared" si="12"/>
        <v/>
      </c>
      <c r="AX10" s="142" t="str">
        <f t="shared" si="12"/>
        <v/>
      </c>
      <c r="AY10" s="142" t="str">
        <f t="shared" si="12"/>
        <v/>
      </c>
      <c r="AZ10" s="142" t="str">
        <f t="shared" si="12"/>
        <v/>
      </c>
      <c r="BA10" s="142" t="str">
        <f t="shared" si="12"/>
        <v/>
      </c>
      <c r="BB10" s="142" t="str">
        <f t="shared" si="12"/>
        <v/>
      </c>
      <c r="BC10" s="142" t="str">
        <f t="shared" si="12"/>
        <v/>
      </c>
      <c r="BD10" s="142" t="str">
        <f t="shared" si="12"/>
        <v/>
      </c>
      <c r="BE10" s="142" t="str">
        <f t="shared" si="12"/>
        <v/>
      </c>
      <c r="BF10" s="142" t="str">
        <f t="shared" si="12"/>
        <v/>
      </c>
      <c r="BG10" s="142" t="str">
        <f t="shared" si="12"/>
        <v/>
      </c>
      <c r="BH10" s="142" t="str">
        <f t="shared" si="12"/>
        <v/>
      </c>
      <c r="BI10" s="142" t="str">
        <f t="shared" si="12"/>
        <v/>
      </c>
      <c r="BJ10" s="142" t="str">
        <f t="shared" si="12"/>
        <v/>
      </c>
      <c r="BK10" s="142" t="str">
        <f t="shared" si="12"/>
        <v/>
      </c>
      <c r="BL10" s="142" t="str">
        <f t="shared" si="12"/>
        <v/>
      </c>
      <c r="BM10" s="142" t="str">
        <f t="shared" si="12"/>
        <v/>
      </c>
      <c r="BN10" s="142" t="str">
        <f t="shared" si="12"/>
        <v/>
      </c>
      <c r="BO10" s="142" t="str">
        <f t="shared" si="12"/>
        <v/>
      </c>
      <c r="BP10" s="142" t="str">
        <f t="shared" ref="BP10:CU10" si="13">IF(BP7="","",(BP7/$C$19)*100)</f>
        <v/>
      </c>
      <c r="BQ10" s="142" t="str">
        <f t="shared" si="13"/>
        <v/>
      </c>
      <c r="BR10" s="142" t="str">
        <f t="shared" si="13"/>
        <v/>
      </c>
      <c r="BS10" s="142" t="str">
        <f t="shared" si="13"/>
        <v/>
      </c>
      <c r="BT10" s="142" t="str">
        <f t="shared" si="13"/>
        <v/>
      </c>
      <c r="BU10" s="142" t="str">
        <f t="shared" si="13"/>
        <v/>
      </c>
      <c r="BV10" s="142" t="str">
        <f t="shared" si="13"/>
        <v/>
      </c>
      <c r="BW10" s="142" t="str">
        <f t="shared" si="13"/>
        <v/>
      </c>
      <c r="BX10" s="142" t="str">
        <f t="shared" si="13"/>
        <v/>
      </c>
      <c r="BY10" s="142" t="str">
        <f t="shared" si="13"/>
        <v/>
      </c>
      <c r="BZ10" s="142" t="str">
        <f t="shared" si="13"/>
        <v/>
      </c>
      <c r="CA10" s="142" t="str">
        <f t="shared" si="13"/>
        <v/>
      </c>
      <c r="CB10" s="142" t="str">
        <f t="shared" si="13"/>
        <v/>
      </c>
      <c r="CC10" s="142" t="str">
        <f t="shared" si="13"/>
        <v/>
      </c>
      <c r="CD10" s="142" t="str">
        <f t="shared" si="13"/>
        <v/>
      </c>
      <c r="CE10" s="142" t="str">
        <f t="shared" si="13"/>
        <v/>
      </c>
      <c r="CF10" s="142" t="str">
        <f t="shared" si="13"/>
        <v/>
      </c>
      <c r="CG10" s="142" t="str">
        <f t="shared" si="13"/>
        <v/>
      </c>
      <c r="CH10" s="142" t="str">
        <f t="shared" si="13"/>
        <v/>
      </c>
      <c r="CI10" s="142" t="str">
        <f t="shared" si="13"/>
        <v/>
      </c>
      <c r="CJ10" s="142" t="str">
        <f t="shared" si="13"/>
        <v/>
      </c>
      <c r="CK10" s="142" t="str">
        <f t="shared" si="13"/>
        <v/>
      </c>
      <c r="CL10" s="142" t="str">
        <f t="shared" si="13"/>
        <v/>
      </c>
      <c r="CM10" s="142" t="str">
        <f t="shared" si="13"/>
        <v/>
      </c>
      <c r="CN10" s="142" t="str">
        <f t="shared" si="13"/>
        <v/>
      </c>
      <c r="CO10" s="142" t="str">
        <f t="shared" si="13"/>
        <v/>
      </c>
      <c r="CP10" s="142" t="str">
        <f t="shared" si="13"/>
        <v/>
      </c>
      <c r="CQ10" s="142" t="str">
        <f t="shared" si="13"/>
        <v/>
      </c>
      <c r="CR10" s="142" t="str">
        <f t="shared" si="13"/>
        <v/>
      </c>
      <c r="CS10" s="142" t="str">
        <f t="shared" si="13"/>
        <v/>
      </c>
      <c r="CT10" s="142" t="str">
        <f t="shared" si="13"/>
        <v/>
      </c>
      <c r="CU10" s="142" t="str">
        <f t="shared" si="13"/>
        <v/>
      </c>
      <c r="CV10" s="142" t="str">
        <f t="shared" ref="CV10:EA10" si="14">IF(CV7="","",(CV7/$C$19)*100)</f>
        <v/>
      </c>
      <c r="CW10" s="142" t="str">
        <f t="shared" si="14"/>
        <v/>
      </c>
      <c r="CX10" s="142" t="str">
        <f t="shared" si="14"/>
        <v/>
      </c>
      <c r="CY10" s="142" t="str">
        <f t="shared" si="14"/>
        <v/>
      </c>
      <c r="CZ10" s="142" t="str">
        <f t="shared" si="14"/>
        <v/>
      </c>
      <c r="DA10" s="142" t="str">
        <f t="shared" si="14"/>
        <v/>
      </c>
      <c r="DB10" s="142" t="str">
        <f t="shared" si="14"/>
        <v/>
      </c>
      <c r="DC10" s="142" t="str">
        <f t="shared" si="14"/>
        <v/>
      </c>
      <c r="DD10" s="142" t="str">
        <f t="shared" si="14"/>
        <v/>
      </c>
      <c r="DE10" s="142" t="str">
        <f t="shared" si="14"/>
        <v/>
      </c>
      <c r="DF10" s="142" t="str">
        <f t="shared" si="14"/>
        <v/>
      </c>
      <c r="DG10" s="142" t="str">
        <f t="shared" si="14"/>
        <v/>
      </c>
      <c r="DH10" s="142" t="str">
        <f t="shared" si="14"/>
        <v/>
      </c>
      <c r="DI10" s="142" t="str">
        <f t="shared" si="14"/>
        <v/>
      </c>
      <c r="DJ10" s="142" t="str">
        <f t="shared" si="14"/>
        <v/>
      </c>
      <c r="DK10" s="142" t="str">
        <f t="shared" si="14"/>
        <v/>
      </c>
      <c r="DL10" s="142" t="str">
        <f t="shared" si="14"/>
        <v/>
      </c>
      <c r="DM10" s="142" t="str">
        <f t="shared" si="14"/>
        <v/>
      </c>
      <c r="DN10" s="142" t="str">
        <f t="shared" si="14"/>
        <v/>
      </c>
      <c r="DO10" s="142" t="str">
        <f t="shared" si="14"/>
        <v/>
      </c>
      <c r="DP10" s="142" t="str">
        <f t="shared" si="14"/>
        <v/>
      </c>
      <c r="DQ10" s="142" t="str">
        <f t="shared" si="14"/>
        <v/>
      </c>
      <c r="DR10" s="142" t="str">
        <f t="shared" si="14"/>
        <v/>
      </c>
      <c r="DS10" s="142" t="str">
        <f t="shared" si="14"/>
        <v/>
      </c>
      <c r="DT10" s="142" t="str">
        <f t="shared" si="14"/>
        <v/>
      </c>
      <c r="DU10" s="142" t="str">
        <f t="shared" si="14"/>
        <v/>
      </c>
      <c r="DV10" s="142" t="str">
        <f t="shared" si="14"/>
        <v/>
      </c>
      <c r="DW10" s="142" t="str">
        <f t="shared" si="14"/>
        <v/>
      </c>
      <c r="DX10" s="142" t="str">
        <f t="shared" si="14"/>
        <v/>
      </c>
      <c r="DY10" s="142" t="str">
        <f t="shared" si="14"/>
        <v/>
      </c>
      <c r="DZ10" s="142" t="str">
        <f t="shared" si="14"/>
        <v/>
      </c>
      <c r="EA10" s="142" t="str">
        <f t="shared" si="14"/>
        <v/>
      </c>
      <c r="EB10" s="142" t="str">
        <f t="shared" ref="EB10:EY10" si="15">IF(EB7="","",(EB7/$C$19)*100)</f>
        <v/>
      </c>
      <c r="EC10" s="142" t="str">
        <f t="shared" si="15"/>
        <v/>
      </c>
      <c r="ED10" s="142" t="str">
        <f t="shared" si="15"/>
        <v/>
      </c>
      <c r="EE10" s="142" t="str">
        <f t="shared" si="15"/>
        <v/>
      </c>
      <c r="EF10" s="142" t="str">
        <f t="shared" si="15"/>
        <v/>
      </c>
      <c r="EG10" s="142" t="str">
        <f t="shared" si="15"/>
        <v/>
      </c>
      <c r="EH10" s="142" t="str">
        <f t="shared" si="15"/>
        <v/>
      </c>
      <c r="EI10" s="142" t="str">
        <f t="shared" si="15"/>
        <v/>
      </c>
      <c r="EJ10" s="142" t="str">
        <f t="shared" si="15"/>
        <v/>
      </c>
      <c r="EK10" s="142" t="str">
        <f t="shared" si="15"/>
        <v/>
      </c>
      <c r="EL10" s="142" t="str">
        <f t="shared" si="15"/>
        <v/>
      </c>
      <c r="EM10" s="142" t="str">
        <f t="shared" si="15"/>
        <v/>
      </c>
      <c r="EN10" s="142" t="str">
        <f t="shared" si="15"/>
        <v/>
      </c>
      <c r="EO10" s="142" t="str">
        <f t="shared" si="15"/>
        <v/>
      </c>
      <c r="EP10" s="142" t="str">
        <f t="shared" si="15"/>
        <v/>
      </c>
      <c r="EQ10" s="142" t="str">
        <f t="shared" si="15"/>
        <v/>
      </c>
      <c r="ER10" s="142" t="str">
        <f t="shared" si="15"/>
        <v/>
      </c>
      <c r="ES10" s="142" t="str">
        <f t="shared" si="15"/>
        <v/>
      </c>
      <c r="ET10" s="142" t="str">
        <f t="shared" si="15"/>
        <v/>
      </c>
      <c r="EU10" s="142" t="str">
        <f t="shared" si="15"/>
        <v/>
      </c>
      <c r="EV10" s="142" t="str">
        <f t="shared" si="15"/>
        <v/>
      </c>
      <c r="EW10" s="142" t="str">
        <f t="shared" si="15"/>
        <v/>
      </c>
      <c r="EX10" s="142" t="str">
        <f t="shared" si="15"/>
        <v/>
      </c>
      <c r="EY10" s="142" t="str">
        <f t="shared" si="15"/>
        <v/>
      </c>
    </row>
    <row r="11" spans="1:156" s="151" customFormat="1" x14ac:dyDescent="0.2">
      <c r="A11" s="149"/>
      <c r="B11" s="139" t="s">
        <v>64</v>
      </c>
      <c r="C11" s="150">
        <f>IF(C17="","",AVERAGE('ENTRY '!Q2:Q456))</f>
        <v>1.4375</v>
      </c>
      <c r="D11" s="150">
        <f>IF(D7="","",AVERAGE('ENTRY '!R2:R456))</f>
        <v>2</v>
      </c>
      <c r="E11" s="150">
        <f>IF(E7="","",AVERAGE('ENTRY '!S2:S456))</f>
        <v>1.3571428571428572</v>
      </c>
      <c r="F11" s="150" t="str">
        <f>IF(F7="","",AVERAGE('ENTRY '!T2:T456))</f>
        <v/>
      </c>
      <c r="G11" s="150" t="str">
        <f>IF(G7="","",AVERAGE('ENTRY '!U2:U456))</f>
        <v/>
      </c>
      <c r="H11" s="150" t="str">
        <f>IF(H7="","",AVERAGE('ENTRY '!V2:V456))</f>
        <v/>
      </c>
      <c r="I11" s="150" t="str">
        <f>IF(I7="","",AVERAGE('ENTRY '!W2:W456))</f>
        <v/>
      </c>
      <c r="J11" s="150" t="str">
        <f>IF(J7="","",AVERAGE('ENTRY '!X2:X456))</f>
        <v/>
      </c>
      <c r="K11" s="150" t="str">
        <f>IF(K7="","",AVERAGE('ENTRY '!Y2:Y456))</f>
        <v/>
      </c>
      <c r="L11" s="150" t="str">
        <f>IF(L7="","",AVERAGE('ENTRY '!Z2:Z456))</f>
        <v/>
      </c>
      <c r="M11" s="150" t="str">
        <f>IF(M7="","",AVERAGE('ENTRY '!AA2:AA456))</f>
        <v/>
      </c>
      <c r="N11" s="150" t="str">
        <f>IF(N7="","",AVERAGE('ENTRY '!AB2:AB456))</f>
        <v/>
      </c>
      <c r="O11" s="150" t="str">
        <f>IF(O7="","",AVERAGE('ENTRY '!AC2:AC456))</f>
        <v/>
      </c>
      <c r="P11" s="150" t="str">
        <f>IF(P7="","",AVERAGE('ENTRY '!AD2:AD456))</f>
        <v/>
      </c>
      <c r="Q11" s="150" t="str">
        <f>IF(Q7="","",AVERAGE('ENTRY '!AE2:AE456))</f>
        <v/>
      </c>
      <c r="R11" s="150" t="str">
        <f>IF(R7="","",AVERAGE('ENTRY '!AF2:AF456))</f>
        <v/>
      </c>
      <c r="S11" s="150" t="str">
        <f>IF(S7="","",AVERAGE('ENTRY '!AG2:AG456))</f>
        <v/>
      </c>
      <c r="T11" s="150" t="str">
        <f>IF(T7="","",AVERAGE('ENTRY '!AH2:AH456))</f>
        <v/>
      </c>
      <c r="U11" s="150" t="str">
        <f>IF(U7="","",AVERAGE('ENTRY '!AI2:AI456))</f>
        <v/>
      </c>
      <c r="V11" s="150" t="str">
        <f>IF(V7="","",AVERAGE('ENTRY '!AJ2:AJ456))</f>
        <v/>
      </c>
      <c r="W11" s="150" t="str">
        <f>IF(W7="","",AVERAGE('ENTRY '!AK2:AK456))</f>
        <v/>
      </c>
      <c r="X11" s="150" t="str">
        <f>IF(X7="","",AVERAGE('ENTRY '!AL2:AL456))</f>
        <v/>
      </c>
      <c r="Y11" s="150" t="str">
        <f>IF(Y7="","",AVERAGE('ENTRY '!AM2:AM456))</f>
        <v/>
      </c>
      <c r="Z11" s="150" t="str">
        <f>IF(Z7="","",AVERAGE('ENTRY '!AN2:AN456))</f>
        <v/>
      </c>
      <c r="AA11" s="150" t="str">
        <f>IF(AA7="","",AVERAGE('ENTRY '!AO2:AO456))</f>
        <v/>
      </c>
      <c r="AB11" s="150" t="str">
        <f>IF(AB7="","",AVERAGE('ENTRY '!AP2:AP456))</f>
        <v/>
      </c>
      <c r="AC11" s="150" t="str">
        <f>IF(AC7="","",AVERAGE('ENTRY '!AQ2:AQ456))</f>
        <v/>
      </c>
      <c r="AD11" s="150" t="str">
        <f>IF(AD7="","",AVERAGE('ENTRY '!AR2:AR456))</f>
        <v/>
      </c>
      <c r="AE11" s="150" t="str">
        <f>IF(AE7="","",AVERAGE('ENTRY '!AS2:AS456))</f>
        <v/>
      </c>
      <c r="AF11" s="150" t="str">
        <f>IF(AF7="","",AVERAGE('ENTRY '!AT2:AT456))</f>
        <v/>
      </c>
      <c r="AG11" s="150" t="str">
        <f>IF(AG7="","",AVERAGE('ENTRY '!AU2:AU456))</f>
        <v/>
      </c>
      <c r="AH11" s="150" t="str">
        <f>IF(AH7="","",AVERAGE('ENTRY '!AV2:AV456))</f>
        <v/>
      </c>
      <c r="AI11" s="150" t="str">
        <f>IF(AI7="","",AVERAGE('ENTRY '!AW2:AW456))</f>
        <v/>
      </c>
      <c r="AJ11" s="150" t="str">
        <f>IF(AJ7="","",AVERAGE('ENTRY '!AX2:AX456))</f>
        <v/>
      </c>
      <c r="AK11" s="150" t="str">
        <f>IF(AK7="","",AVERAGE('ENTRY '!AY2:AY456))</f>
        <v/>
      </c>
      <c r="AL11" s="150" t="str">
        <f>IF(AL7="","",AVERAGE('ENTRY '!AZ2:AZ456))</f>
        <v/>
      </c>
      <c r="AM11" s="150" t="str">
        <f>IF(AM7="","",AVERAGE('ENTRY '!BA2:BA456))</f>
        <v/>
      </c>
      <c r="AN11" s="150" t="str">
        <f>IF(AN7="","",AVERAGE('ENTRY '!BB2:BB456))</f>
        <v/>
      </c>
      <c r="AO11" s="150" t="str">
        <f>IF(AO7="","",AVERAGE('ENTRY '!BC2:BC456))</f>
        <v/>
      </c>
      <c r="AP11" s="150" t="str">
        <f>IF(AP7="","",AVERAGE('ENTRY '!BD2:BD456))</f>
        <v/>
      </c>
      <c r="AQ11" s="150" t="str">
        <f>IF(AQ7="","",AVERAGE('ENTRY '!BE2:BE456))</f>
        <v/>
      </c>
      <c r="AR11" s="150" t="str">
        <f>IF(AR7="","",AVERAGE('ENTRY '!BF2:BF456))</f>
        <v/>
      </c>
      <c r="AS11" s="150" t="str">
        <f>IF(AS7="","",AVERAGE('ENTRY '!BG2:BG456))</f>
        <v/>
      </c>
      <c r="AT11" s="150" t="str">
        <f>IF(AT7="","",AVERAGE('ENTRY '!BH2:BH456))</f>
        <v/>
      </c>
      <c r="AU11" s="150" t="str">
        <f>IF(AU7="","",AVERAGE('ENTRY '!BI2:BI456))</f>
        <v/>
      </c>
      <c r="AV11" s="150" t="str">
        <f>IF(AV7="","",AVERAGE('ENTRY '!BJ2:BJ456))</f>
        <v/>
      </c>
      <c r="AW11" s="150" t="str">
        <f>IF(AW7="","",AVERAGE('ENTRY '!BK2:BK456))</f>
        <v/>
      </c>
      <c r="AX11" s="150" t="str">
        <f>IF(AX7="","",AVERAGE('ENTRY '!BL2:BL456))</f>
        <v/>
      </c>
      <c r="AY11" s="150" t="str">
        <f>IF(AY7="","",AVERAGE('ENTRY '!BM2:BM456))</f>
        <v/>
      </c>
      <c r="AZ11" s="150" t="str">
        <f>IF(AZ7="","",AVERAGE('ENTRY '!BN2:BN456))</f>
        <v/>
      </c>
      <c r="BA11" s="150" t="str">
        <f>IF(BA7="","",AVERAGE('ENTRY '!BO2:BO456))</f>
        <v/>
      </c>
      <c r="BB11" s="150" t="str">
        <f>IF(BB7="","",AVERAGE('ENTRY '!BP2:BP456))</f>
        <v/>
      </c>
      <c r="BC11" s="150" t="str">
        <f>IF(BC7="","",AVERAGE('ENTRY '!BQ2:BQ456))</f>
        <v/>
      </c>
      <c r="BD11" s="150" t="str">
        <f>IF(BD7="","",AVERAGE('ENTRY '!BR2:BR456))</f>
        <v/>
      </c>
      <c r="BE11" s="150" t="str">
        <f>IF(BE7="","",AVERAGE('ENTRY '!BS2:BS456))</f>
        <v/>
      </c>
      <c r="BF11" s="150" t="str">
        <f>IF(BF7="","",AVERAGE('ENTRY '!BT2:BT456))</f>
        <v/>
      </c>
      <c r="BG11" s="150" t="str">
        <f>IF(BG7="","",AVERAGE('ENTRY '!BU2:BU456))</f>
        <v/>
      </c>
      <c r="BH11" s="150" t="str">
        <f>IF(BH7="","",AVERAGE('ENTRY '!BV2:BV456))</f>
        <v/>
      </c>
      <c r="BI11" s="150" t="str">
        <f>IF(BI7="","",AVERAGE('ENTRY '!BW2:BW456))</f>
        <v/>
      </c>
      <c r="BJ11" s="150" t="str">
        <f>IF(BJ7="","",AVERAGE('ENTRY '!BX2:BX456))</f>
        <v/>
      </c>
      <c r="BK11" s="150" t="str">
        <f>IF(BK7="","",AVERAGE('ENTRY '!BY2:BY456))</f>
        <v/>
      </c>
      <c r="BL11" s="150" t="str">
        <f>IF(BL7="","",AVERAGE('ENTRY '!BZ2:BZ456))</f>
        <v/>
      </c>
      <c r="BM11" s="150" t="str">
        <f>IF(BM7="","",AVERAGE('ENTRY '!CA2:CA456))</f>
        <v/>
      </c>
      <c r="BN11" s="150" t="str">
        <f>IF(BN7="","",AVERAGE('ENTRY '!CB2:CB456))</f>
        <v/>
      </c>
      <c r="BO11" s="150" t="str">
        <f>IF(BO7="","",AVERAGE('ENTRY '!CC2:CC456))</f>
        <v/>
      </c>
      <c r="BP11" s="150" t="str">
        <f>IF(BP7="","",AVERAGE('ENTRY '!CD2:CD456))</f>
        <v/>
      </c>
      <c r="BQ11" s="150" t="str">
        <f>IF(BQ7="","",AVERAGE('ENTRY '!CE2:CE456))</f>
        <v/>
      </c>
      <c r="BR11" s="150" t="str">
        <f>IF(BR7="","",AVERAGE('ENTRY '!CF2:CF456))</f>
        <v/>
      </c>
      <c r="BS11" s="150" t="str">
        <f>IF(BS7="","",AVERAGE('ENTRY '!CG2:CG456))</f>
        <v/>
      </c>
      <c r="BT11" s="150" t="str">
        <f>IF(BT7="","",AVERAGE('ENTRY '!CH2:CH456))</f>
        <v/>
      </c>
      <c r="BU11" s="150" t="str">
        <f>IF(BU7="","",AVERAGE('ENTRY '!CI2:CI456))</f>
        <v/>
      </c>
      <c r="BV11" s="150" t="str">
        <f>IF(BV7="","",AVERAGE('ENTRY '!CJ2:CJ456))</f>
        <v/>
      </c>
      <c r="BW11" s="150" t="str">
        <f>IF(BW7="","",AVERAGE('ENTRY '!CK2:CK456))</f>
        <v/>
      </c>
      <c r="BX11" s="150" t="str">
        <f>IF(BX7="","",AVERAGE('ENTRY '!CL2:CL456))</f>
        <v/>
      </c>
      <c r="BY11" s="150" t="str">
        <f>IF(BY7="","",AVERAGE('ENTRY '!CM2:CM456))</f>
        <v/>
      </c>
      <c r="BZ11" s="150" t="str">
        <f>IF(BZ7="","",AVERAGE('ENTRY '!CN2:CN456))</f>
        <v/>
      </c>
      <c r="CA11" s="150" t="str">
        <f>IF(CA7="","",AVERAGE('ENTRY '!CO2:CO456))</f>
        <v/>
      </c>
      <c r="CB11" s="150" t="str">
        <f>IF(CB7="","",AVERAGE('ENTRY '!CP2:CP456))</f>
        <v/>
      </c>
      <c r="CC11" s="150" t="str">
        <f>IF(CC7="","",AVERAGE('ENTRY '!CQ2:CQ456))</f>
        <v/>
      </c>
      <c r="CD11" s="150" t="str">
        <f>IF(CD7="","",AVERAGE('ENTRY '!CR2:CR456))</f>
        <v/>
      </c>
      <c r="CE11" s="150" t="str">
        <f>IF(CE7="","",AVERAGE('ENTRY '!CS2:CS456))</f>
        <v/>
      </c>
      <c r="CF11" s="150" t="str">
        <f>IF(CF7="","",AVERAGE('ENTRY '!CT2:CT456))</f>
        <v/>
      </c>
      <c r="CG11" s="150" t="str">
        <f>IF(CG7="","",AVERAGE('ENTRY '!CU2:CU456))</f>
        <v/>
      </c>
      <c r="CH11" s="150" t="str">
        <f>IF(CH7="","",AVERAGE('ENTRY '!CV2:CV456))</f>
        <v/>
      </c>
      <c r="CI11" s="150" t="str">
        <f>IF(CI7="","",AVERAGE('ENTRY '!CW2:CW456))</f>
        <v/>
      </c>
      <c r="CJ11" s="150" t="str">
        <f>IF(CJ7="","",AVERAGE('ENTRY '!CX2:CX456))</f>
        <v/>
      </c>
      <c r="CK11" s="150" t="str">
        <f>IF(CK7="","",AVERAGE('ENTRY '!CY2:CY456))</f>
        <v/>
      </c>
      <c r="CL11" s="150" t="str">
        <f>IF(CL7="","",AVERAGE('ENTRY '!CZ2:CZ456))</f>
        <v/>
      </c>
      <c r="CM11" s="150" t="str">
        <f>IF(CM7="","",AVERAGE('ENTRY '!DA2:DA456))</f>
        <v/>
      </c>
      <c r="CN11" s="150" t="str">
        <f>IF(CN7="","",AVERAGE('ENTRY '!DB2:DB456))</f>
        <v/>
      </c>
      <c r="CO11" s="150" t="str">
        <f>IF(CO7="","",AVERAGE('ENTRY '!DC2:DC456))</f>
        <v/>
      </c>
      <c r="CP11" s="150" t="str">
        <f>IF(CP7="","",AVERAGE('ENTRY '!DD2:DD456))</f>
        <v/>
      </c>
      <c r="CQ11" s="150" t="str">
        <f>IF(CQ7="","",AVERAGE('ENTRY '!DE2:DE456))</f>
        <v/>
      </c>
      <c r="CR11" s="150" t="str">
        <f>IF(CR7="","",AVERAGE('ENTRY '!DF2:DF456))</f>
        <v/>
      </c>
      <c r="CS11" s="150" t="str">
        <f>IF(CS7="","",AVERAGE('ENTRY '!DG2:DG456))</f>
        <v/>
      </c>
      <c r="CT11" s="150" t="str">
        <f>IF(CT7="","",AVERAGE('ENTRY '!DH2:DH456))</f>
        <v/>
      </c>
      <c r="CU11" s="150" t="str">
        <f>IF(CU7="","",AVERAGE('ENTRY '!DI2:DI456))</f>
        <v/>
      </c>
      <c r="CV11" s="150" t="str">
        <f>IF(CV7="","",AVERAGE('ENTRY '!DJ2:DJ456))</f>
        <v/>
      </c>
      <c r="CW11" s="150" t="str">
        <f>IF(CW7="","",AVERAGE('ENTRY '!DK2:DK456))</f>
        <v/>
      </c>
      <c r="CX11" s="150" t="str">
        <f>IF(CX7="","",AVERAGE('ENTRY '!DL2:DL456))</f>
        <v/>
      </c>
      <c r="CY11" s="150" t="str">
        <f>IF(CY7="","",AVERAGE('ENTRY '!DM2:DM456))</f>
        <v/>
      </c>
      <c r="CZ11" s="150" t="str">
        <f>IF(CZ7="","",AVERAGE('ENTRY '!DN2:DN456))</f>
        <v/>
      </c>
      <c r="DA11" s="150" t="str">
        <f>IF(DA7="","",AVERAGE('ENTRY '!DO2:DO456))</f>
        <v/>
      </c>
      <c r="DB11" s="150" t="str">
        <f>IF(DB7="","",AVERAGE('ENTRY '!DP2:DP456))</f>
        <v/>
      </c>
      <c r="DC11" s="150" t="str">
        <f>IF(DC7="","",AVERAGE('ENTRY '!DQ2:DQ456))</f>
        <v/>
      </c>
      <c r="DD11" s="150" t="str">
        <f>IF(DD7="","",AVERAGE('ENTRY '!DR2:DR456))</f>
        <v/>
      </c>
      <c r="DE11" s="150" t="str">
        <f>IF(DE7="","",AVERAGE('ENTRY '!DS2:DS456))</f>
        <v/>
      </c>
      <c r="DF11" s="150" t="str">
        <f>IF(DF7="","",AVERAGE('ENTRY '!DT2:DT456))</f>
        <v/>
      </c>
      <c r="DG11" s="150" t="str">
        <f>IF(DG7="","",AVERAGE('ENTRY '!DU2:DU456))</f>
        <v/>
      </c>
      <c r="DH11" s="150" t="str">
        <f>IF(DH7="","",AVERAGE('ENTRY '!DV2:DV456))</f>
        <v/>
      </c>
      <c r="DI11" s="150" t="str">
        <f>IF(DI7="","",AVERAGE('ENTRY '!DW2:DW456))</f>
        <v/>
      </c>
      <c r="DJ11" s="150" t="str">
        <f>IF(DJ7="","",AVERAGE('ENTRY '!DX2:DX456))</f>
        <v/>
      </c>
      <c r="DK11" s="150" t="str">
        <f>IF(DK7="","",AVERAGE('ENTRY '!DY2:DY456))</f>
        <v/>
      </c>
      <c r="DL11" s="150" t="str">
        <f>IF(DL7="","",AVERAGE('ENTRY '!DZ2:DZ456))</f>
        <v/>
      </c>
      <c r="DM11" s="150" t="str">
        <f>IF(DM7="","",AVERAGE('ENTRY '!EA2:EA456))</f>
        <v/>
      </c>
      <c r="DN11" s="150" t="str">
        <f>IF(DN7="","",AVERAGE('ENTRY '!EB2:EB456))</f>
        <v/>
      </c>
      <c r="DO11" s="150" t="str">
        <f>IF(DO7="","",AVERAGE('ENTRY '!EC2:EC456))</f>
        <v/>
      </c>
      <c r="DP11" s="150" t="str">
        <f>IF(DP7="","",AVERAGE('ENTRY '!ED2:ED456))</f>
        <v/>
      </c>
      <c r="DQ11" s="150" t="str">
        <f>IF(DQ7="","",AVERAGE('ENTRY '!EE2:EE456))</f>
        <v/>
      </c>
      <c r="DR11" s="150" t="str">
        <f>IF(DR7="","",AVERAGE('ENTRY '!EF2:EF456))</f>
        <v/>
      </c>
      <c r="DS11" s="150" t="str">
        <f>IF(DS7="","",AVERAGE('ENTRY '!EG2:EG456))</f>
        <v/>
      </c>
      <c r="DT11" s="150" t="str">
        <f>IF(DT7="","",AVERAGE('ENTRY '!EH2:EH456))</f>
        <v/>
      </c>
      <c r="DU11" s="150" t="str">
        <f>IF(DU7="","",AVERAGE('ENTRY '!EI2:EI456))</f>
        <v/>
      </c>
      <c r="DV11" s="150" t="str">
        <f>IF(DV7="","",AVERAGE('ENTRY '!EJ2:EJ456))</f>
        <v/>
      </c>
      <c r="DW11" s="150" t="str">
        <f>IF(DW7="","",AVERAGE('ENTRY '!EK2:EK456))</f>
        <v/>
      </c>
      <c r="DX11" s="150" t="str">
        <f>IF(DX7="","",AVERAGE('ENTRY '!EL2:EL456))</f>
        <v/>
      </c>
      <c r="DY11" s="150" t="str">
        <f>IF(DY7="","",AVERAGE('ENTRY '!EM2:EM456))</f>
        <v/>
      </c>
      <c r="DZ11" s="150" t="str">
        <f>IF(DZ7="","",AVERAGE('ENTRY '!EN2:EN456))</f>
        <v/>
      </c>
      <c r="EA11" s="150" t="str">
        <f>IF(EA7="","",AVERAGE('ENTRY '!EO2:EO456))</f>
        <v/>
      </c>
      <c r="EB11" s="150" t="str">
        <f>IF(EB7="","",AVERAGE('ENTRY '!EP2:EP456))</f>
        <v/>
      </c>
      <c r="EC11" s="150" t="str">
        <f>IF(EC7="","",AVERAGE('ENTRY '!EQ2:EQ456))</f>
        <v/>
      </c>
      <c r="ED11" s="150" t="str">
        <f>IF(ED7="","",AVERAGE('ENTRY '!ER2:ER456))</f>
        <v/>
      </c>
      <c r="EE11" s="150" t="str">
        <f>IF(EE7="","",AVERAGE('ENTRY '!ES2:ES456))</f>
        <v/>
      </c>
      <c r="EF11" s="150" t="str">
        <f>IF(EF7="","",AVERAGE('ENTRY '!ET2:ET456))</f>
        <v/>
      </c>
      <c r="EG11" s="150" t="str">
        <f>IF(EG7="","",AVERAGE('ENTRY '!EU2:EU456))</f>
        <v/>
      </c>
      <c r="EH11" s="150" t="str">
        <f>IF(EH7="","",AVERAGE('ENTRY '!EV2:EV456))</f>
        <v/>
      </c>
      <c r="EI11" s="150" t="str">
        <f>IF(EI7="","",AVERAGE('ENTRY '!EW2:EW456))</f>
        <v/>
      </c>
      <c r="EJ11" s="150" t="str">
        <f>IF(EJ7="","",AVERAGE('ENTRY '!EX2:EX456))</f>
        <v/>
      </c>
      <c r="EK11" s="150" t="str">
        <f>IF(EK7="","",AVERAGE('ENTRY '!EY2:EY456))</f>
        <v/>
      </c>
      <c r="EL11" s="150" t="str">
        <f>IF(EL7="","",AVERAGE('ENTRY '!EZ2:EZ456))</f>
        <v/>
      </c>
      <c r="EM11" s="150" t="str">
        <f>IF(EM7="","",AVERAGE('ENTRY '!FA2:FA456))</f>
        <v/>
      </c>
      <c r="EN11" s="150" t="str">
        <f>IF(EN7="","",AVERAGE('ENTRY '!FB2:FB456))</f>
        <v/>
      </c>
      <c r="EO11" s="150" t="str">
        <f>IF(EO7="","",AVERAGE('ENTRY '!FC2:FC456))</f>
        <v/>
      </c>
      <c r="EP11" s="150" t="str">
        <f>IF(EP7="","",AVERAGE('ENTRY '!FD2:FD456))</f>
        <v/>
      </c>
      <c r="EQ11" s="150" t="str">
        <f>IF(EQ7="","",AVERAGE('ENTRY '!FE2:FE456))</f>
        <v/>
      </c>
      <c r="ER11" s="150" t="str">
        <f>IF(ER7="","",AVERAGE('ENTRY '!FF2:FF456))</f>
        <v/>
      </c>
      <c r="ES11" s="150" t="str">
        <f>IF(ES7="","",AVERAGE('ENTRY '!FG2:FG456))</f>
        <v/>
      </c>
      <c r="ET11" s="150" t="str">
        <f>IF(ET7="","",AVERAGE('ENTRY '!FH2:FH456))</f>
        <v/>
      </c>
      <c r="EU11" s="150" t="str">
        <f>IF(EU7="","",AVERAGE('ENTRY '!FI2:FI456))</f>
        <v/>
      </c>
      <c r="EV11" s="150" t="str">
        <f>IF(EV7="","",AVERAGE('ENTRY '!FJ2:FJ456))</f>
        <v/>
      </c>
      <c r="EW11" s="150" t="str">
        <f>IF(EW7="","",AVERAGE('ENTRY '!FK2:FK456))</f>
        <v/>
      </c>
      <c r="EX11" s="150" t="str">
        <f>IF(EX7="","",AVERAGE('ENTRY '!FL2:FL456))</f>
        <v/>
      </c>
      <c r="EY11" s="150" t="str">
        <f>IF(EY7="","",AVERAGE('ENTRY '!FM2:FM456))</f>
        <v/>
      </c>
    </row>
    <row r="12" spans="1:156" s="159" customFormat="1" x14ac:dyDescent="0.2">
      <c r="A12" s="156"/>
      <c r="B12" s="157" t="s">
        <v>62</v>
      </c>
      <c r="C12" s="158"/>
      <c r="D12" s="158">
        <f>IF(COUNTIF('ENTRY '!R2:R456,"v")=0,"",(COUNTIF('ENTRY '!R2:R456,"v")))</f>
        <v>1</v>
      </c>
      <c r="E12" s="158" t="str">
        <f>IF(COUNTIF('ENTRY '!S2:S456,"v")=0,"",(COUNTIF('ENTRY '!S2:S456,"v")))</f>
        <v/>
      </c>
      <c r="F12" s="158" t="str">
        <f>IF(COUNTIF('ENTRY '!T2:T456,"v")=0,"",(COUNTIF('ENTRY '!T2:T456,"v")))</f>
        <v/>
      </c>
      <c r="G12" s="158" t="str">
        <f>IF(COUNTIF('ENTRY '!U2:U456,"v")=0,"",(COUNTIF('ENTRY '!U2:U456,"v")))</f>
        <v/>
      </c>
      <c r="H12" s="158" t="str">
        <f>IF(COUNTIF('ENTRY '!V2:V456,"v")=0,"",(COUNTIF('ENTRY '!V2:V456,"v")))</f>
        <v/>
      </c>
      <c r="I12" s="158" t="str">
        <f>IF(COUNTIF('ENTRY '!W2:W456,"v")=0,"",(COUNTIF('ENTRY '!W2:W456,"v")))</f>
        <v/>
      </c>
      <c r="J12" s="158" t="str">
        <f>IF(COUNTIF('ENTRY '!X2:X456,"v")=0,"",(COUNTIF('ENTRY '!X2:X456,"v")))</f>
        <v/>
      </c>
      <c r="K12" s="158" t="str">
        <f>IF(COUNTIF('ENTRY '!Y2:Y456,"v")=0,"",(COUNTIF('ENTRY '!Y2:Y456,"v")))</f>
        <v/>
      </c>
      <c r="L12" s="158" t="str">
        <f>IF(COUNTIF('ENTRY '!Z2:Z456,"v")=0,"",(COUNTIF('ENTRY '!Z2:Z456,"v")))</f>
        <v/>
      </c>
      <c r="M12" s="158" t="str">
        <f>IF(COUNTIF('ENTRY '!AA2:AA456,"v")=0,"",(COUNTIF('ENTRY '!AA2:AA456,"v")))</f>
        <v/>
      </c>
      <c r="N12" s="158" t="str">
        <f>IF(COUNTIF('ENTRY '!AB2:AB456,"v")=0,"",(COUNTIF('ENTRY '!AB2:AB456,"v")))</f>
        <v/>
      </c>
      <c r="O12" s="158" t="str">
        <f>IF(COUNTIF('ENTRY '!AC2:AC456,"v")=0,"",(COUNTIF('ENTRY '!AC2:AC456,"v")))</f>
        <v/>
      </c>
      <c r="P12" s="158" t="str">
        <f>IF(COUNTIF('ENTRY '!AD2:AD456,"v")=0,"",(COUNTIF('ENTRY '!AD2:AD456,"v")))</f>
        <v/>
      </c>
      <c r="Q12" s="158" t="str">
        <f>IF(COUNTIF('ENTRY '!AE2:AE456,"v")=0,"",(COUNTIF('ENTRY '!AE2:AE456,"v")))</f>
        <v/>
      </c>
      <c r="R12" s="158" t="str">
        <f>IF(COUNTIF('ENTRY '!AF2:AF456,"v")=0,"",(COUNTIF('ENTRY '!AF2:AF456,"v")))</f>
        <v/>
      </c>
      <c r="S12" s="158" t="str">
        <f>IF(COUNTIF('ENTRY '!AG2:AG456,"v")=0,"",(COUNTIF('ENTRY '!AG2:AG456,"v")))</f>
        <v/>
      </c>
      <c r="T12" s="158" t="str">
        <f>IF(COUNTIF('ENTRY '!AH2:AH456,"v")=0,"",(COUNTIF('ENTRY '!AH2:AH456,"v")))</f>
        <v/>
      </c>
      <c r="U12" s="158" t="str">
        <f>IF(COUNTIF('ENTRY '!AI2:AI456,"v")=0,"",(COUNTIF('ENTRY '!AI2:AI456,"v")))</f>
        <v/>
      </c>
      <c r="V12" s="158" t="str">
        <f>IF(COUNTIF('ENTRY '!AJ2:AJ456,"v")=0,"",(COUNTIF('ENTRY '!AJ2:AJ456,"v")))</f>
        <v/>
      </c>
      <c r="W12" s="158" t="str">
        <f>IF(COUNTIF('ENTRY '!AK2:AK456,"v")=0,"",(COUNTIF('ENTRY '!AK2:AK456,"v")))</f>
        <v/>
      </c>
      <c r="X12" s="158" t="str">
        <f>IF(COUNTIF('ENTRY '!AL2:AL456,"v")=0,"",(COUNTIF('ENTRY '!AL2:AL456,"v")))</f>
        <v/>
      </c>
      <c r="Y12" s="158" t="str">
        <f>IF(COUNTIF('ENTRY '!AM2:AM456,"v")=0,"",(COUNTIF('ENTRY '!AM2:AM456,"v")))</f>
        <v/>
      </c>
      <c r="Z12" s="158" t="str">
        <f>IF(COUNTIF('ENTRY '!AN2:AN456,"v")=0,"",(COUNTIF('ENTRY '!AN2:AN456,"v")))</f>
        <v/>
      </c>
      <c r="AA12" s="158" t="str">
        <f>IF(COUNTIF('ENTRY '!AO2:AO456,"v")=0,"",(COUNTIF('ENTRY '!AO2:AO456,"v")))</f>
        <v/>
      </c>
      <c r="AB12" s="158" t="str">
        <f>IF(COUNTIF('ENTRY '!AP2:AP456,"v")=0,"",(COUNTIF('ENTRY '!AP2:AP456,"v")))</f>
        <v/>
      </c>
      <c r="AC12" s="158" t="str">
        <f>IF(COUNTIF('ENTRY '!AQ2:AQ456,"v")=0,"",(COUNTIF('ENTRY '!AQ2:AQ456,"v")))</f>
        <v/>
      </c>
      <c r="AD12" s="158" t="str">
        <f>IF(COUNTIF('ENTRY '!AR2:AR456,"v")=0,"",(COUNTIF('ENTRY '!AR2:AR456,"v")))</f>
        <v/>
      </c>
      <c r="AE12" s="158" t="str">
        <f>IF(COUNTIF('ENTRY '!AS2:AS456,"v")=0,"",(COUNTIF('ENTRY '!AS2:AS456,"v")))</f>
        <v/>
      </c>
      <c r="AF12" s="158" t="str">
        <f>IF(COUNTIF('ENTRY '!AT2:AT456,"v")=0,"",(COUNTIF('ENTRY '!AT2:AT456,"v")))</f>
        <v/>
      </c>
      <c r="AG12" s="158" t="str">
        <f>IF(COUNTIF('ENTRY '!AU2:AU456,"v")=0,"",(COUNTIF('ENTRY '!AU2:AU456,"v")))</f>
        <v/>
      </c>
      <c r="AH12" s="158" t="str">
        <f>IF(COUNTIF('ENTRY '!AV2:AV456,"v")=0,"",(COUNTIF('ENTRY '!AV2:AV456,"v")))</f>
        <v/>
      </c>
      <c r="AI12" s="158" t="str">
        <f>IF(COUNTIF('ENTRY '!AW2:AW456,"v")=0,"",(COUNTIF('ENTRY '!AW2:AW456,"v")))</f>
        <v/>
      </c>
      <c r="AJ12" s="158" t="str">
        <f>IF(COUNTIF('ENTRY '!AX2:AX456,"v")=0,"",(COUNTIF('ENTRY '!AX2:AX456,"v")))</f>
        <v/>
      </c>
      <c r="AK12" s="158" t="str">
        <f>IF(COUNTIF('ENTRY '!AY2:AY456,"v")=0,"",(COUNTIF('ENTRY '!AY2:AY456,"v")))</f>
        <v/>
      </c>
      <c r="AL12" s="158" t="str">
        <f>IF(COUNTIF('ENTRY '!AZ2:AZ456,"v")=0,"",(COUNTIF('ENTRY '!AZ2:AZ456,"v")))</f>
        <v/>
      </c>
      <c r="AM12" s="158" t="str">
        <f>IF(COUNTIF('ENTRY '!BA2:BA456,"v")=0,"",(COUNTIF('ENTRY '!BA2:BA456,"v")))</f>
        <v/>
      </c>
      <c r="AN12" s="158" t="str">
        <f>IF(COUNTIF('ENTRY '!BB2:BB456,"v")=0,"",(COUNTIF('ENTRY '!BB2:BB456,"v")))</f>
        <v/>
      </c>
      <c r="AO12" s="158" t="str">
        <f>IF(COUNTIF('ENTRY '!BC2:BC456,"v")=0,"",(COUNTIF('ENTRY '!BC2:BC456,"v")))</f>
        <v/>
      </c>
      <c r="AP12" s="158" t="str">
        <f>IF(COUNTIF('ENTRY '!BD2:BD456,"v")=0,"",(COUNTIF('ENTRY '!BD2:BD456,"v")))</f>
        <v/>
      </c>
      <c r="AQ12" s="158" t="str">
        <f>IF(COUNTIF('ENTRY '!BE2:BE456,"v")=0,"",(COUNTIF('ENTRY '!BE2:BE456,"v")))</f>
        <v/>
      </c>
      <c r="AR12" s="158" t="str">
        <f>IF(COUNTIF('ENTRY '!BF2:BF456,"v")=0,"",(COUNTIF('ENTRY '!BF2:BF456,"v")))</f>
        <v/>
      </c>
      <c r="AS12" s="158" t="str">
        <f>IF(COUNTIF('ENTRY '!BG2:BG456,"v")=0,"",(COUNTIF('ENTRY '!BG2:BG456,"v")))</f>
        <v/>
      </c>
      <c r="AT12" s="158" t="str">
        <f>IF(COUNTIF('ENTRY '!BH2:BH456,"v")=0,"",(COUNTIF('ENTRY '!BH2:BH456,"v")))</f>
        <v/>
      </c>
      <c r="AU12" s="158" t="str">
        <f>IF(COUNTIF('ENTRY '!BI2:BI456,"v")=0,"",(COUNTIF('ENTRY '!BI2:BI456,"v")))</f>
        <v/>
      </c>
      <c r="AV12" s="158" t="str">
        <f>IF(COUNTIF('ENTRY '!BJ2:BJ456,"v")=0,"",(COUNTIF('ENTRY '!BJ2:BJ456,"v")))</f>
        <v/>
      </c>
      <c r="AW12" s="158" t="str">
        <f>IF(COUNTIF('ENTRY '!BK2:BK456,"v")=0,"",(COUNTIF('ENTRY '!BK2:BK456,"v")))</f>
        <v/>
      </c>
      <c r="AX12" s="158" t="str">
        <f>IF(COUNTIF('ENTRY '!BL2:BL456,"v")=0,"",(COUNTIF('ENTRY '!BL2:BL456,"v")))</f>
        <v/>
      </c>
      <c r="AY12" s="158" t="str">
        <f>IF(COUNTIF('ENTRY '!BM2:BM456,"v")=0,"",(COUNTIF('ENTRY '!BM2:BM456,"v")))</f>
        <v/>
      </c>
      <c r="AZ12" s="158" t="str">
        <f>IF(COUNTIF('ENTRY '!BN2:BN456,"v")=0,"",(COUNTIF('ENTRY '!BN2:BN456,"v")))</f>
        <v/>
      </c>
      <c r="BA12" s="158" t="str">
        <f>IF(COUNTIF('ENTRY '!BO2:BO456,"v")=0,"",(COUNTIF('ENTRY '!BO2:BO456,"v")))</f>
        <v/>
      </c>
      <c r="BB12" s="158" t="str">
        <f>IF(COUNTIF('ENTRY '!BP2:BP456,"v")=0,"",(COUNTIF('ENTRY '!BP2:BP456,"v")))</f>
        <v/>
      </c>
      <c r="BC12" s="158" t="str">
        <f>IF(COUNTIF('ENTRY '!BQ2:BQ456,"v")=0,"",(COUNTIF('ENTRY '!BQ2:BQ456,"v")))</f>
        <v/>
      </c>
      <c r="BD12" s="158" t="str">
        <f>IF(COUNTIF('ENTRY '!BR2:BR456,"v")=0,"",(COUNTIF('ENTRY '!BR2:BR456,"v")))</f>
        <v/>
      </c>
      <c r="BE12" s="158" t="str">
        <f>IF(COUNTIF('ENTRY '!BS2:BS456,"v")=0,"",(COUNTIF('ENTRY '!BS2:BS456,"v")))</f>
        <v/>
      </c>
      <c r="BF12" s="158" t="str">
        <f>IF(COUNTIF('ENTRY '!BT2:BT456,"v")=0,"",(COUNTIF('ENTRY '!BT2:BT456,"v")))</f>
        <v/>
      </c>
      <c r="BG12" s="158" t="str">
        <f>IF(COUNTIF('ENTRY '!BU2:BU456,"v")=0,"",(COUNTIF('ENTRY '!BU2:BU456,"v")))</f>
        <v/>
      </c>
      <c r="BH12" s="158" t="str">
        <f>IF(COUNTIF('ENTRY '!BV2:BV456,"v")=0,"",(COUNTIF('ENTRY '!BV2:BV456,"v")))</f>
        <v/>
      </c>
      <c r="BI12" s="158" t="str">
        <f>IF(COUNTIF('ENTRY '!BW2:BW456,"v")=0,"",(COUNTIF('ENTRY '!BW2:BW456,"v")))</f>
        <v/>
      </c>
      <c r="BJ12" s="158" t="str">
        <f>IF(COUNTIF('ENTRY '!BX2:BX456,"v")=0,"",(COUNTIF('ENTRY '!BX2:BX456,"v")))</f>
        <v/>
      </c>
      <c r="BK12" s="158" t="str">
        <f>IF(COUNTIF('ENTRY '!BY2:BY456,"v")=0,"",(COUNTIF('ENTRY '!BY2:BY456,"v")))</f>
        <v/>
      </c>
      <c r="BL12" s="158" t="str">
        <f>IF(COUNTIF('ENTRY '!BZ2:BZ456,"v")=0,"",(COUNTIF('ENTRY '!BZ2:BZ456,"v")))</f>
        <v/>
      </c>
      <c r="BM12" s="158" t="str">
        <f>IF(COUNTIF('ENTRY '!CA2:CA456,"v")=0,"",(COUNTIF('ENTRY '!CA2:CA456,"v")))</f>
        <v/>
      </c>
      <c r="BN12" s="158" t="str">
        <f>IF(COUNTIF('ENTRY '!CB2:CB456,"v")=0,"",(COUNTIF('ENTRY '!CB2:CB456,"v")))</f>
        <v/>
      </c>
      <c r="BO12" s="158" t="str">
        <f>IF(COUNTIF('ENTRY '!CC2:CC456,"v")=0,"",(COUNTIF('ENTRY '!CC2:CC456,"v")))</f>
        <v/>
      </c>
      <c r="BP12" s="158" t="str">
        <f>IF(COUNTIF('ENTRY '!CD2:CD456,"v")=0,"",(COUNTIF('ENTRY '!CD2:CD456,"v")))</f>
        <v/>
      </c>
      <c r="BQ12" s="158" t="str">
        <f>IF(COUNTIF('ENTRY '!CE2:CE456,"v")=0,"",(COUNTIF('ENTRY '!CE2:CE456,"v")))</f>
        <v/>
      </c>
      <c r="BR12" s="158" t="str">
        <f>IF(COUNTIF('ENTRY '!CF2:CF456,"v")=0,"",(COUNTIF('ENTRY '!CF2:CF456,"v")))</f>
        <v/>
      </c>
      <c r="BS12" s="158" t="str">
        <f>IF(COUNTIF('ENTRY '!CG2:CG456,"v")=0,"",(COUNTIF('ENTRY '!CG2:CG456,"v")))</f>
        <v/>
      </c>
      <c r="BT12" s="158" t="str">
        <f>IF(COUNTIF('ENTRY '!CH2:CH456,"v")=0,"",(COUNTIF('ENTRY '!CH2:CH456,"v")))</f>
        <v/>
      </c>
      <c r="BU12" s="158" t="str">
        <f>IF(COUNTIF('ENTRY '!CI2:CI456,"v")=0,"",(COUNTIF('ENTRY '!CI2:CI456,"v")))</f>
        <v/>
      </c>
      <c r="BV12" s="158" t="str">
        <f>IF(COUNTIF('ENTRY '!CJ2:CJ456,"v")=0,"",(COUNTIF('ENTRY '!CJ2:CJ456,"v")))</f>
        <v/>
      </c>
      <c r="BW12" s="158" t="str">
        <f>IF(COUNTIF('ENTRY '!CK2:CK456,"v")=0,"",(COUNTIF('ENTRY '!CK2:CK456,"v")))</f>
        <v/>
      </c>
      <c r="BX12" s="158" t="str">
        <f>IF(COUNTIF('ENTRY '!CL2:CL456,"v")=0,"",(COUNTIF('ENTRY '!CL2:CL456,"v")))</f>
        <v/>
      </c>
      <c r="BY12" s="158" t="str">
        <f>IF(COUNTIF('ENTRY '!CM2:CM456,"v")=0,"",(COUNTIF('ENTRY '!CM2:CM456,"v")))</f>
        <v/>
      </c>
      <c r="BZ12" s="158" t="str">
        <f>IF(COUNTIF('ENTRY '!CN2:CN456,"v")=0,"",(COUNTIF('ENTRY '!CN2:CN456,"v")))</f>
        <v/>
      </c>
      <c r="CA12" s="158" t="str">
        <f>IF(COUNTIF('ENTRY '!CO2:CO456,"v")=0,"",(COUNTIF('ENTRY '!CO2:CO456,"v")))</f>
        <v/>
      </c>
      <c r="CB12" s="158" t="str">
        <f>IF(COUNTIF('ENTRY '!CP2:CP456,"v")=0,"",(COUNTIF('ENTRY '!CP2:CP456,"v")))</f>
        <v/>
      </c>
      <c r="CC12" s="158" t="str">
        <f>IF(COUNTIF('ENTRY '!CQ2:CQ456,"v")=0,"",(COUNTIF('ENTRY '!CQ2:CQ456,"v")))</f>
        <v/>
      </c>
      <c r="CD12" s="158" t="str">
        <f>IF(COUNTIF('ENTRY '!CR2:CR456,"v")=0,"",(COUNTIF('ENTRY '!CR2:CR456,"v")))</f>
        <v/>
      </c>
      <c r="CE12" s="158" t="str">
        <f>IF(COUNTIF('ENTRY '!CS2:CS456,"v")=0,"",(COUNTIF('ENTRY '!CS2:CS456,"v")))</f>
        <v/>
      </c>
      <c r="CF12" s="158" t="str">
        <f>IF(COUNTIF('ENTRY '!CT2:CT456,"v")=0,"",(COUNTIF('ENTRY '!CT2:CT456,"v")))</f>
        <v/>
      </c>
      <c r="CG12" s="158" t="str">
        <f>IF(COUNTIF('ENTRY '!CU2:CU456,"v")=0,"",(COUNTIF('ENTRY '!CU2:CU456,"v")))</f>
        <v/>
      </c>
      <c r="CH12" s="158" t="str">
        <f>IF(COUNTIF('ENTRY '!CV2:CV456,"v")=0,"",(COUNTIF('ENTRY '!CV2:CV456,"v")))</f>
        <v/>
      </c>
      <c r="CI12" s="158" t="str">
        <f>IF(COUNTIF('ENTRY '!CW2:CW456,"v")=0,"",(COUNTIF('ENTRY '!CW2:CW456,"v")))</f>
        <v/>
      </c>
      <c r="CJ12" s="158" t="str">
        <f>IF(COUNTIF('ENTRY '!CX2:CX456,"v")=0,"",(COUNTIF('ENTRY '!CX2:CX456,"v")))</f>
        <v/>
      </c>
      <c r="CK12" s="158" t="str">
        <f>IF(COUNTIF('ENTRY '!CY2:CY456,"v")=0,"",(COUNTIF('ENTRY '!CY2:CY456,"v")))</f>
        <v/>
      </c>
      <c r="CL12" s="158" t="str">
        <f>IF(COUNTIF('ENTRY '!CZ2:CZ456,"v")=0,"",(COUNTIF('ENTRY '!CZ2:CZ456,"v")))</f>
        <v/>
      </c>
      <c r="CM12" s="158" t="str">
        <f>IF(COUNTIF('ENTRY '!DA2:DA456,"v")=0,"",(COUNTIF('ENTRY '!DA2:DA456,"v")))</f>
        <v/>
      </c>
      <c r="CN12" s="158" t="str">
        <f>IF(COUNTIF('ENTRY '!DB2:DB456,"v")=0,"",(COUNTIF('ENTRY '!DB2:DB456,"v")))</f>
        <v/>
      </c>
      <c r="CO12" s="158" t="str">
        <f>IF(COUNTIF('ENTRY '!DC2:DC456,"v")=0,"",(COUNTIF('ENTRY '!DC2:DC456,"v")))</f>
        <v/>
      </c>
      <c r="CP12" s="158" t="str">
        <f>IF(COUNTIF('ENTRY '!DD2:DD456,"v")=0,"",(COUNTIF('ENTRY '!DD2:DD456,"v")))</f>
        <v/>
      </c>
      <c r="CQ12" s="158" t="str">
        <f>IF(COUNTIF('ENTRY '!DE2:DE456,"v")=0,"",(COUNTIF('ENTRY '!DE2:DE456,"v")))</f>
        <v/>
      </c>
      <c r="CR12" s="158" t="str">
        <f>IF(COUNTIF('ENTRY '!DF2:DF456,"v")=0,"",(COUNTIF('ENTRY '!DF2:DF456,"v")))</f>
        <v/>
      </c>
      <c r="CS12" s="158" t="str">
        <f>IF(COUNTIF('ENTRY '!DG2:DG456,"v")=0,"",(COUNTIF('ENTRY '!DG2:DG456,"v")))</f>
        <v/>
      </c>
      <c r="CT12" s="158" t="str">
        <f>IF(COUNTIF('ENTRY '!DH2:DH456,"v")=0,"",(COUNTIF('ENTRY '!DH2:DH456,"v")))</f>
        <v/>
      </c>
      <c r="CU12" s="158" t="str">
        <f>IF(COUNTIF('ENTRY '!DI2:DI456,"v")=0,"",(COUNTIF('ENTRY '!DI2:DI456,"v")))</f>
        <v/>
      </c>
      <c r="CV12" s="158" t="str">
        <f>IF(COUNTIF('ENTRY '!DJ2:DJ456,"v")=0,"",(COUNTIF('ENTRY '!DJ2:DJ456,"v")))</f>
        <v/>
      </c>
      <c r="CW12" s="158" t="str">
        <f>IF(COUNTIF('ENTRY '!DK2:DK456,"v")=0,"",(COUNTIF('ENTRY '!DK2:DK456,"v")))</f>
        <v/>
      </c>
      <c r="CX12" s="158" t="str">
        <f>IF(COUNTIF('ENTRY '!DL2:DL456,"v")=0,"",(COUNTIF('ENTRY '!DL2:DL456,"v")))</f>
        <v/>
      </c>
      <c r="CY12" s="158" t="str">
        <f>IF(COUNTIF('ENTRY '!DM2:DM456,"v")=0,"",(COUNTIF('ENTRY '!DM2:DM456,"v")))</f>
        <v/>
      </c>
      <c r="CZ12" s="158" t="str">
        <f>IF(COUNTIF('ENTRY '!DN2:DN456,"v")=0,"",(COUNTIF('ENTRY '!DN2:DN456,"v")))</f>
        <v/>
      </c>
      <c r="DA12" s="158" t="str">
        <f>IF(COUNTIF('ENTRY '!DO2:DO456,"v")=0,"",(COUNTIF('ENTRY '!DO2:DO456,"v")))</f>
        <v/>
      </c>
      <c r="DB12" s="158" t="str">
        <f>IF(COUNTIF('ENTRY '!DP2:DP456,"v")=0,"",(COUNTIF('ENTRY '!DP2:DP456,"v")))</f>
        <v/>
      </c>
      <c r="DC12" s="158" t="str">
        <f>IF(COUNTIF('ENTRY '!DQ2:DQ456,"v")=0,"",(COUNTIF('ENTRY '!DQ2:DQ456,"v")))</f>
        <v/>
      </c>
      <c r="DD12" s="158" t="str">
        <f>IF(COUNTIF('ENTRY '!DR2:DR456,"v")=0,"",(COUNTIF('ENTRY '!DR2:DR456,"v")))</f>
        <v/>
      </c>
      <c r="DE12" s="158" t="str">
        <f>IF(COUNTIF('ENTRY '!DS2:DS456,"v")=0,"",(COUNTIF('ENTRY '!DS2:DS456,"v")))</f>
        <v/>
      </c>
      <c r="DF12" s="158" t="str">
        <f>IF(COUNTIF('ENTRY '!DT2:DT456,"v")=0,"",(COUNTIF('ENTRY '!DT2:DT456,"v")))</f>
        <v/>
      </c>
      <c r="DG12" s="158" t="str">
        <f>IF(COUNTIF('ENTRY '!DU2:DU456,"v")=0,"",(COUNTIF('ENTRY '!DU2:DU456,"v")))</f>
        <v/>
      </c>
      <c r="DH12" s="158" t="str">
        <f>IF(COUNTIF('ENTRY '!DV2:DV456,"v")=0,"",(COUNTIF('ENTRY '!DV2:DV456,"v")))</f>
        <v/>
      </c>
      <c r="DI12" s="158" t="str">
        <f>IF(COUNTIF('ENTRY '!DW2:DW456,"v")=0,"",(COUNTIF('ENTRY '!DW2:DW456,"v")))</f>
        <v/>
      </c>
      <c r="DJ12" s="158" t="str">
        <f>IF(COUNTIF('ENTRY '!DX2:DX456,"v")=0,"",(COUNTIF('ENTRY '!DX2:DX456,"v")))</f>
        <v/>
      </c>
      <c r="DK12" s="158" t="str">
        <f>IF(COUNTIF('ENTRY '!DY2:DY456,"v")=0,"",(COUNTIF('ENTRY '!DY2:DY456,"v")))</f>
        <v/>
      </c>
      <c r="DL12" s="158" t="str">
        <f>IF(COUNTIF('ENTRY '!DZ2:DZ456,"v")=0,"",(COUNTIF('ENTRY '!DZ2:DZ456,"v")))</f>
        <v/>
      </c>
      <c r="DM12" s="158" t="str">
        <f>IF(COUNTIF('ENTRY '!EA2:EA456,"v")=0,"",(COUNTIF('ENTRY '!EA2:EA456,"v")))</f>
        <v/>
      </c>
      <c r="DN12" s="158" t="str">
        <f>IF(COUNTIF('ENTRY '!EB2:EB456,"v")=0,"",(COUNTIF('ENTRY '!EB2:EB456,"v")))</f>
        <v/>
      </c>
      <c r="DO12" s="158" t="str">
        <f>IF(COUNTIF('ENTRY '!EC2:EC456,"v")=0,"",(COUNTIF('ENTRY '!EC2:EC456,"v")))</f>
        <v/>
      </c>
      <c r="DP12" s="158" t="str">
        <f>IF(COUNTIF('ENTRY '!ED2:ED456,"v")=0,"",(COUNTIF('ENTRY '!ED2:ED456,"v")))</f>
        <v/>
      </c>
      <c r="DQ12" s="158" t="str">
        <f>IF(COUNTIF('ENTRY '!EE2:EE456,"v")=0,"",(COUNTIF('ENTRY '!EE2:EE456,"v")))</f>
        <v/>
      </c>
      <c r="DR12" s="158" t="str">
        <f>IF(COUNTIF('ENTRY '!EF2:EF456,"v")=0,"",(COUNTIF('ENTRY '!EF2:EF456,"v")))</f>
        <v/>
      </c>
      <c r="DS12" s="158" t="str">
        <f>IF(COUNTIF('ENTRY '!EG2:EG456,"v")=0,"",(COUNTIF('ENTRY '!EG2:EG456,"v")))</f>
        <v/>
      </c>
      <c r="DT12" s="158" t="str">
        <f>IF(COUNTIF('ENTRY '!EH2:EH456,"v")=0,"",(COUNTIF('ENTRY '!EH2:EH456,"v")))</f>
        <v/>
      </c>
      <c r="DU12" s="158" t="str">
        <f>IF(COUNTIF('ENTRY '!EI2:EI456,"v")=0,"",(COUNTIF('ENTRY '!EI2:EI456,"v")))</f>
        <v/>
      </c>
      <c r="DV12" s="158" t="str">
        <f>IF(COUNTIF('ENTRY '!EJ2:EJ456,"v")=0,"",(COUNTIF('ENTRY '!EJ2:EJ456,"v")))</f>
        <v/>
      </c>
      <c r="DW12" s="158" t="str">
        <f>IF(COUNTIF('ENTRY '!EK2:EK456,"v")=0,"",(COUNTIF('ENTRY '!EK2:EK456,"v")))</f>
        <v/>
      </c>
      <c r="DX12" s="158" t="str">
        <f>IF(COUNTIF('ENTRY '!EL2:EL456,"v")=0,"",(COUNTIF('ENTRY '!EL2:EL456,"v")))</f>
        <v/>
      </c>
      <c r="DY12" s="158" t="str">
        <f>IF(COUNTIF('ENTRY '!EM2:EM456,"v")=0,"",(COUNTIF('ENTRY '!EM2:EM456,"v")))</f>
        <v/>
      </c>
      <c r="DZ12" s="158" t="str">
        <f>IF(COUNTIF('ENTRY '!EN2:EN456,"v")=0,"",(COUNTIF('ENTRY '!EN2:EN456,"v")))</f>
        <v/>
      </c>
      <c r="EA12" s="158" t="str">
        <f>IF(COUNTIF('ENTRY '!EO2:EO456,"v")=0,"",(COUNTIF('ENTRY '!EO2:EO456,"v")))</f>
        <v/>
      </c>
      <c r="EB12" s="158" t="str">
        <f>IF(COUNTIF('ENTRY '!EP2:EP456,"v")=0,"",(COUNTIF('ENTRY '!EP2:EP456,"v")))</f>
        <v/>
      </c>
      <c r="EC12" s="158" t="str">
        <f>IF(COUNTIF('ENTRY '!EQ2:EQ456,"v")=0,"",(COUNTIF('ENTRY '!EQ2:EQ456,"v")))</f>
        <v/>
      </c>
      <c r="ED12" s="158" t="str">
        <f>IF(COUNTIF('ENTRY '!ER2:ER456,"v")=0,"",(COUNTIF('ENTRY '!ER2:ER456,"v")))</f>
        <v/>
      </c>
      <c r="EE12" s="158" t="str">
        <f>IF(COUNTIF('ENTRY '!ES2:ES456,"v")=0,"",(COUNTIF('ENTRY '!ES2:ES456,"v")))</f>
        <v/>
      </c>
      <c r="EF12" s="158" t="str">
        <f>IF(COUNTIF('ENTRY '!ET2:ET456,"v")=0,"",(COUNTIF('ENTRY '!ET2:ET456,"v")))</f>
        <v/>
      </c>
      <c r="EG12" s="158" t="str">
        <f>IF(COUNTIF('ENTRY '!EU2:EU456,"v")=0,"",(COUNTIF('ENTRY '!EU2:EU456,"v")))</f>
        <v/>
      </c>
      <c r="EH12" s="158" t="str">
        <f>IF(COUNTIF('ENTRY '!EV2:EV456,"v")=0,"",(COUNTIF('ENTRY '!EV2:EV456,"v")))</f>
        <v/>
      </c>
      <c r="EI12" s="158" t="str">
        <f>IF(COUNTIF('ENTRY '!EW2:EW456,"v")=0,"",(COUNTIF('ENTRY '!EW2:EW456,"v")))</f>
        <v/>
      </c>
      <c r="EJ12" s="158" t="str">
        <f>IF(COUNTIF('ENTRY '!EX2:EX456,"v")=0,"",(COUNTIF('ENTRY '!EX2:EX456,"v")))</f>
        <v/>
      </c>
      <c r="EK12" s="158" t="str">
        <f>IF(COUNTIF('ENTRY '!EY2:EY456,"v")=0,"",(COUNTIF('ENTRY '!EY2:EY456,"v")))</f>
        <v/>
      </c>
      <c r="EL12" s="158" t="str">
        <f>IF(COUNTIF('ENTRY '!EZ2:EZ456,"v")=0,"",(COUNTIF('ENTRY '!EZ2:EZ456,"v")))</f>
        <v/>
      </c>
      <c r="EM12" s="158" t="str">
        <f>IF(COUNTIF('ENTRY '!FA2:FA456,"v")=0,"",(COUNTIF('ENTRY '!FA2:FA456,"v")))</f>
        <v/>
      </c>
      <c r="EN12" s="158" t="str">
        <f>IF(COUNTIF('ENTRY '!FB2:FB456,"v")=0,"",(COUNTIF('ENTRY '!FB2:FB456,"v")))</f>
        <v/>
      </c>
      <c r="EO12" s="158" t="str">
        <f>IF(COUNTIF('ENTRY '!FC2:FC456,"v")=0,"",(COUNTIF('ENTRY '!FC2:FC456,"v")))</f>
        <v/>
      </c>
      <c r="EP12" s="158" t="str">
        <f>IF(COUNTIF('ENTRY '!FD2:FD456,"v")=0,"",(COUNTIF('ENTRY '!FD2:FD456,"v")))</f>
        <v/>
      </c>
      <c r="EQ12" s="158" t="str">
        <f>IF(COUNTIF('ENTRY '!FE2:FE456,"v")=0,"",(COUNTIF('ENTRY '!FE2:FE456,"v")))</f>
        <v/>
      </c>
      <c r="ER12" s="158" t="str">
        <f>IF(COUNTIF('ENTRY '!FF2:FF456,"v")=0,"",(COUNTIF('ENTRY '!FF2:FF456,"v")))</f>
        <v/>
      </c>
      <c r="ES12" s="158" t="str">
        <f>IF(COUNTIF('ENTRY '!FG2:FG456,"v")=0,"",(COUNTIF('ENTRY '!FG2:FG456,"v")))</f>
        <v/>
      </c>
      <c r="ET12" s="158" t="str">
        <f>IF(COUNTIF('ENTRY '!FH2:FH456,"v")=0,"",(COUNTIF('ENTRY '!FH2:FH456,"v")))</f>
        <v/>
      </c>
      <c r="EU12" s="158" t="str">
        <f>IF(COUNTIF('ENTRY '!FI2:FI456,"v")=0,"",(COUNTIF('ENTRY '!FI2:FI456,"v")))</f>
        <v/>
      </c>
      <c r="EV12" s="158" t="str">
        <f>IF(COUNTIF('ENTRY '!FJ2:FJ456,"v")=0,"",(COUNTIF('ENTRY '!FJ2:FJ456,"v")))</f>
        <v/>
      </c>
      <c r="EW12" s="158" t="str">
        <f>IF(COUNTIF('ENTRY '!FK2:FK456,"v")=0,"",(COUNTIF('ENTRY '!FK2:FK456,"v")))</f>
        <v/>
      </c>
      <c r="EX12" s="158" t="str">
        <f>IF(COUNTIF('ENTRY '!FL2:FL456,"v")=0,"",(COUNTIF('ENTRY '!FL2:FL456,"v")))</f>
        <v/>
      </c>
      <c r="EY12" s="158" t="str">
        <f>IF(COUNTIF('ENTRY '!FM2:FM456,"v")=0,"",(COUNTIF('ENTRY '!FM2:FM456,"v")))</f>
        <v/>
      </c>
    </row>
    <row r="13" spans="1:156" s="159" customFormat="1" x14ac:dyDescent="0.2">
      <c r="B13" s="160" t="s">
        <v>63</v>
      </c>
      <c r="C13" s="161"/>
      <c r="D13" s="142" t="str">
        <f t="shared" ref="D13:AI13" si="16">IF((OR(D11&lt;&gt;"",D12&lt;&gt;"")),"present","")</f>
        <v>present</v>
      </c>
      <c r="E13" s="142" t="str">
        <f t="shared" si="16"/>
        <v>present</v>
      </c>
      <c r="F13" s="142" t="str">
        <f t="shared" si="16"/>
        <v/>
      </c>
      <c r="G13" s="142" t="str">
        <f t="shared" si="16"/>
        <v/>
      </c>
      <c r="H13" s="142" t="str">
        <f t="shared" si="16"/>
        <v/>
      </c>
      <c r="I13" s="142" t="str">
        <f t="shared" si="16"/>
        <v/>
      </c>
      <c r="J13" s="142" t="str">
        <f t="shared" si="16"/>
        <v/>
      </c>
      <c r="K13" s="142" t="str">
        <f t="shared" si="16"/>
        <v/>
      </c>
      <c r="L13" s="142" t="str">
        <f t="shared" si="16"/>
        <v/>
      </c>
      <c r="M13" s="142" t="str">
        <f t="shared" si="16"/>
        <v/>
      </c>
      <c r="N13" s="142" t="str">
        <f t="shared" si="16"/>
        <v/>
      </c>
      <c r="O13" s="142" t="str">
        <f t="shared" si="16"/>
        <v/>
      </c>
      <c r="P13" s="142" t="str">
        <f t="shared" si="16"/>
        <v/>
      </c>
      <c r="Q13" s="142" t="str">
        <f t="shared" si="16"/>
        <v/>
      </c>
      <c r="R13" s="142" t="str">
        <f t="shared" si="16"/>
        <v/>
      </c>
      <c r="S13" s="142" t="str">
        <f t="shared" si="16"/>
        <v/>
      </c>
      <c r="T13" s="142" t="str">
        <f t="shared" si="16"/>
        <v/>
      </c>
      <c r="U13" s="142" t="str">
        <f t="shared" si="16"/>
        <v/>
      </c>
      <c r="V13" s="142" t="str">
        <f t="shared" si="16"/>
        <v/>
      </c>
      <c r="W13" s="142" t="str">
        <f t="shared" si="16"/>
        <v/>
      </c>
      <c r="X13" s="142" t="str">
        <f t="shared" si="16"/>
        <v/>
      </c>
      <c r="Y13" s="142" t="str">
        <f t="shared" si="16"/>
        <v/>
      </c>
      <c r="Z13" s="142" t="str">
        <f t="shared" si="16"/>
        <v/>
      </c>
      <c r="AA13" s="142" t="str">
        <f t="shared" si="16"/>
        <v/>
      </c>
      <c r="AB13" s="142" t="str">
        <f t="shared" si="16"/>
        <v/>
      </c>
      <c r="AC13" s="142" t="str">
        <f t="shared" si="16"/>
        <v/>
      </c>
      <c r="AD13" s="142" t="str">
        <f t="shared" si="16"/>
        <v/>
      </c>
      <c r="AE13" s="142" t="str">
        <f t="shared" si="16"/>
        <v/>
      </c>
      <c r="AF13" s="142" t="str">
        <f t="shared" si="16"/>
        <v/>
      </c>
      <c r="AG13" s="142" t="str">
        <f t="shared" si="16"/>
        <v/>
      </c>
      <c r="AH13" s="142" t="str">
        <f t="shared" si="16"/>
        <v/>
      </c>
      <c r="AI13" s="142" t="str">
        <f t="shared" si="16"/>
        <v/>
      </c>
      <c r="AJ13" s="142" t="str">
        <f t="shared" ref="AJ13:BO13" si="17">IF((OR(AJ11&lt;&gt;"",AJ12&lt;&gt;"")),"present","")</f>
        <v/>
      </c>
      <c r="AK13" s="142" t="str">
        <f t="shared" si="17"/>
        <v/>
      </c>
      <c r="AL13" s="142" t="str">
        <f t="shared" si="17"/>
        <v/>
      </c>
      <c r="AM13" s="142" t="str">
        <f t="shared" si="17"/>
        <v/>
      </c>
      <c r="AN13" s="142" t="str">
        <f t="shared" si="17"/>
        <v/>
      </c>
      <c r="AO13" s="142" t="str">
        <f t="shared" si="17"/>
        <v/>
      </c>
      <c r="AP13" s="142" t="str">
        <f t="shared" si="17"/>
        <v/>
      </c>
      <c r="AQ13" s="142" t="str">
        <f t="shared" si="17"/>
        <v/>
      </c>
      <c r="AR13" s="142" t="str">
        <f t="shared" si="17"/>
        <v/>
      </c>
      <c r="AS13" s="142" t="str">
        <f t="shared" si="17"/>
        <v/>
      </c>
      <c r="AT13" s="142" t="str">
        <f t="shared" si="17"/>
        <v/>
      </c>
      <c r="AU13" s="142" t="str">
        <f t="shared" si="17"/>
        <v/>
      </c>
      <c r="AV13" s="142" t="str">
        <f t="shared" si="17"/>
        <v/>
      </c>
      <c r="AW13" s="142" t="str">
        <f t="shared" si="17"/>
        <v/>
      </c>
      <c r="AX13" s="142" t="str">
        <f t="shared" si="17"/>
        <v/>
      </c>
      <c r="AY13" s="142" t="str">
        <f t="shared" si="17"/>
        <v/>
      </c>
      <c r="AZ13" s="142" t="str">
        <f t="shared" si="17"/>
        <v/>
      </c>
      <c r="BA13" s="142" t="str">
        <f t="shared" si="17"/>
        <v/>
      </c>
      <c r="BB13" s="142" t="str">
        <f t="shared" si="17"/>
        <v/>
      </c>
      <c r="BC13" s="142" t="str">
        <f t="shared" si="17"/>
        <v/>
      </c>
      <c r="BD13" s="142" t="str">
        <f t="shared" si="17"/>
        <v/>
      </c>
      <c r="BE13" s="142" t="str">
        <f t="shared" si="17"/>
        <v/>
      </c>
      <c r="BF13" s="142" t="str">
        <f t="shared" si="17"/>
        <v/>
      </c>
      <c r="BG13" s="142" t="str">
        <f t="shared" si="17"/>
        <v/>
      </c>
      <c r="BH13" s="142" t="str">
        <f t="shared" si="17"/>
        <v/>
      </c>
      <c r="BI13" s="142" t="str">
        <f t="shared" si="17"/>
        <v/>
      </c>
      <c r="BJ13" s="142" t="str">
        <f t="shared" si="17"/>
        <v/>
      </c>
      <c r="BK13" s="142" t="str">
        <f t="shared" si="17"/>
        <v/>
      </c>
      <c r="BL13" s="142" t="str">
        <f t="shared" si="17"/>
        <v/>
      </c>
      <c r="BM13" s="142" t="str">
        <f t="shared" si="17"/>
        <v/>
      </c>
      <c r="BN13" s="142" t="str">
        <f t="shared" si="17"/>
        <v/>
      </c>
      <c r="BO13" s="142" t="str">
        <f t="shared" si="17"/>
        <v/>
      </c>
      <c r="BP13" s="142" t="str">
        <f t="shared" ref="BP13:CU13" si="18">IF((OR(BP11&lt;&gt;"",BP12&lt;&gt;"")),"present","")</f>
        <v/>
      </c>
      <c r="BQ13" s="142" t="str">
        <f t="shared" si="18"/>
        <v/>
      </c>
      <c r="BR13" s="142" t="str">
        <f t="shared" si="18"/>
        <v/>
      </c>
      <c r="BS13" s="142" t="str">
        <f t="shared" si="18"/>
        <v/>
      </c>
      <c r="BT13" s="142" t="str">
        <f t="shared" si="18"/>
        <v/>
      </c>
      <c r="BU13" s="142" t="str">
        <f t="shared" si="18"/>
        <v/>
      </c>
      <c r="BV13" s="142" t="str">
        <f t="shared" si="18"/>
        <v/>
      </c>
      <c r="BW13" s="142" t="str">
        <f t="shared" si="18"/>
        <v/>
      </c>
      <c r="BX13" s="142" t="str">
        <f t="shared" si="18"/>
        <v/>
      </c>
      <c r="BY13" s="142" t="str">
        <f t="shared" si="18"/>
        <v/>
      </c>
      <c r="BZ13" s="142" t="str">
        <f t="shared" si="18"/>
        <v/>
      </c>
      <c r="CA13" s="142" t="str">
        <f t="shared" si="18"/>
        <v/>
      </c>
      <c r="CB13" s="142" t="str">
        <f t="shared" si="18"/>
        <v/>
      </c>
      <c r="CC13" s="142" t="str">
        <f t="shared" si="18"/>
        <v/>
      </c>
      <c r="CD13" s="142" t="str">
        <f t="shared" si="18"/>
        <v/>
      </c>
      <c r="CE13" s="142" t="str">
        <f t="shared" si="18"/>
        <v/>
      </c>
      <c r="CF13" s="142" t="str">
        <f t="shared" si="18"/>
        <v/>
      </c>
      <c r="CG13" s="142" t="str">
        <f t="shared" si="18"/>
        <v/>
      </c>
      <c r="CH13" s="142" t="str">
        <f t="shared" si="18"/>
        <v/>
      </c>
      <c r="CI13" s="142" t="str">
        <f t="shared" si="18"/>
        <v/>
      </c>
      <c r="CJ13" s="142" t="str">
        <f t="shared" si="18"/>
        <v/>
      </c>
      <c r="CK13" s="142" t="str">
        <f t="shared" si="18"/>
        <v/>
      </c>
      <c r="CL13" s="142" t="str">
        <f t="shared" si="18"/>
        <v/>
      </c>
      <c r="CM13" s="142" t="str">
        <f t="shared" si="18"/>
        <v/>
      </c>
      <c r="CN13" s="142" t="str">
        <f t="shared" si="18"/>
        <v/>
      </c>
      <c r="CO13" s="142" t="str">
        <f t="shared" si="18"/>
        <v/>
      </c>
      <c r="CP13" s="142" t="str">
        <f t="shared" si="18"/>
        <v/>
      </c>
      <c r="CQ13" s="142" t="str">
        <f t="shared" si="18"/>
        <v/>
      </c>
      <c r="CR13" s="142" t="str">
        <f t="shared" si="18"/>
        <v/>
      </c>
      <c r="CS13" s="142" t="str">
        <f t="shared" si="18"/>
        <v/>
      </c>
      <c r="CT13" s="142" t="str">
        <f t="shared" si="18"/>
        <v/>
      </c>
      <c r="CU13" s="142" t="str">
        <f t="shared" si="18"/>
        <v/>
      </c>
      <c r="CV13" s="142" t="str">
        <f t="shared" ref="CV13:EA13" si="19">IF((OR(CV11&lt;&gt;"",CV12&lt;&gt;"")),"present","")</f>
        <v/>
      </c>
      <c r="CW13" s="142" t="str">
        <f t="shared" si="19"/>
        <v/>
      </c>
      <c r="CX13" s="142" t="str">
        <f t="shared" si="19"/>
        <v/>
      </c>
      <c r="CY13" s="142" t="str">
        <f t="shared" si="19"/>
        <v/>
      </c>
      <c r="CZ13" s="142" t="str">
        <f t="shared" si="19"/>
        <v/>
      </c>
      <c r="DA13" s="142" t="str">
        <f t="shared" si="19"/>
        <v/>
      </c>
      <c r="DB13" s="142" t="str">
        <f t="shared" si="19"/>
        <v/>
      </c>
      <c r="DC13" s="142" t="str">
        <f t="shared" si="19"/>
        <v/>
      </c>
      <c r="DD13" s="142" t="str">
        <f t="shared" si="19"/>
        <v/>
      </c>
      <c r="DE13" s="142" t="str">
        <f t="shared" si="19"/>
        <v/>
      </c>
      <c r="DF13" s="142" t="str">
        <f t="shared" si="19"/>
        <v/>
      </c>
      <c r="DG13" s="142" t="str">
        <f t="shared" si="19"/>
        <v/>
      </c>
      <c r="DH13" s="142" t="str">
        <f t="shared" si="19"/>
        <v/>
      </c>
      <c r="DI13" s="142" t="str">
        <f t="shared" si="19"/>
        <v/>
      </c>
      <c r="DJ13" s="142" t="str">
        <f t="shared" si="19"/>
        <v/>
      </c>
      <c r="DK13" s="142" t="str">
        <f t="shared" si="19"/>
        <v/>
      </c>
      <c r="DL13" s="142" t="str">
        <f t="shared" si="19"/>
        <v/>
      </c>
      <c r="DM13" s="142" t="str">
        <f t="shared" si="19"/>
        <v/>
      </c>
      <c r="DN13" s="142" t="str">
        <f t="shared" si="19"/>
        <v/>
      </c>
      <c r="DO13" s="142" t="str">
        <f t="shared" si="19"/>
        <v/>
      </c>
      <c r="DP13" s="142" t="str">
        <f t="shared" si="19"/>
        <v/>
      </c>
      <c r="DQ13" s="142" t="str">
        <f t="shared" si="19"/>
        <v/>
      </c>
      <c r="DR13" s="142" t="str">
        <f t="shared" si="19"/>
        <v/>
      </c>
      <c r="DS13" s="142" t="str">
        <f t="shared" si="19"/>
        <v/>
      </c>
      <c r="DT13" s="142" t="str">
        <f t="shared" si="19"/>
        <v/>
      </c>
      <c r="DU13" s="142" t="str">
        <f t="shared" si="19"/>
        <v/>
      </c>
      <c r="DV13" s="142" t="str">
        <f t="shared" si="19"/>
        <v/>
      </c>
      <c r="DW13" s="142" t="str">
        <f t="shared" si="19"/>
        <v/>
      </c>
      <c r="DX13" s="142" t="str">
        <f t="shared" si="19"/>
        <v/>
      </c>
      <c r="DY13" s="142" t="str">
        <f t="shared" si="19"/>
        <v/>
      </c>
      <c r="DZ13" s="142" t="str">
        <f t="shared" si="19"/>
        <v/>
      </c>
      <c r="EA13" s="142" t="str">
        <f t="shared" si="19"/>
        <v/>
      </c>
      <c r="EB13" s="142" t="str">
        <f t="shared" ref="EB13:EY13" si="20">IF((OR(EB11&lt;&gt;"",EB12&lt;&gt;"")),"present","")</f>
        <v/>
      </c>
      <c r="EC13" s="142" t="str">
        <f t="shared" si="20"/>
        <v/>
      </c>
      <c r="ED13" s="142" t="str">
        <f t="shared" si="20"/>
        <v/>
      </c>
      <c r="EE13" s="142" t="str">
        <f t="shared" si="20"/>
        <v/>
      </c>
      <c r="EF13" s="142" t="str">
        <f t="shared" si="20"/>
        <v/>
      </c>
      <c r="EG13" s="142" t="str">
        <f t="shared" si="20"/>
        <v/>
      </c>
      <c r="EH13" s="142" t="str">
        <f t="shared" si="20"/>
        <v/>
      </c>
      <c r="EI13" s="142" t="str">
        <f t="shared" si="20"/>
        <v/>
      </c>
      <c r="EJ13" s="142" t="str">
        <f t="shared" si="20"/>
        <v/>
      </c>
      <c r="EK13" s="142" t="str">
        <f t="shared" si="20"/>
        <v/>
      </c>
      <c r="EL13" s="142" t="str">
        <f t="shared" si="20"/>
        <v/>
      </c>
      <c r="EM13" s="142" t="str">
        <f t="shared" si="20"/>
        <v/>
      </c>
      <c r="EN13" s="142" t="str">
        <f t="shared" si="20"/>
        <v/>
      </c>
      <c r="EO13" s="142" t="str">
        <f t="shared" si="20"/>
        <v/>
      </c>
      <c r="EP13" s="142" t="str">
        <f t="shared" si="20"/>
        <v/>
      </c>
      <c r="EQ13" s="142" t="str">
        <f t="shared" si="20"/>
        <v/>
      </c>
      <c r="ER13" s="142" t="str">
        <f t="shared" si="20"/>
        <v/>
      </c>
      <c r="ES13" s="142" t="str">
        <f t="shared" si="20"/>
        <v/>
      </c>
      <c r="ET13" s="142" t="str">
        <f t="shared" si="20"/>
        <v/>
      </c>
      <c r="EU13" s="142" t="str">
        <f t="shared" si="20"/>
        <v/>
      </c>
      <c r="EV13" s="142" t="str">
        <f t="shared" si="20"/>
        <v/>
      </c>
      <c r="EW13" s="142" t="str">
        <f t="shared" si="20"/>
        <v/>
      </c>
      <c r="EX13" s="142" t="str">
        <f t="shared" si="20"/>
        <v/>
      </c>
      <c r="EY13" s="142" t="str">
        <f t="shared" si="20"/>
        <v/>
      </c>
    </row>
    <row r="14" spans="1:156" s="151" customFormat="1" x14ac:dyDescent="0.2">
      <c r="A14" s="149"/>
      <c r="B14" s="149" t="s">
        <v>2</v>
      </c>
      <c r="C14" s="150">
        <f>IF(SUM(D14:EY14)&gt;0,SUM(D14:EY14),"")</f>
        <v>0.78125</v>
      </c>
      <c r="D14" s="142">
        <f t="shared" ref="D14:AI14" si="21">IF(D8="","",(D8*D8)/10000)</f>
        <v>1.5625E-2</v>
      </c>
      <c r="E14" s="142">
        <f t="shared" si="21"/>
        <v>0.765625</v>
      </c>
      <c r="F14" s="142" t="str">
        <f t="shared" si="21"/>
        <v/>
      </c>
      <c r="G14" s="142" t="str">
        <f t="shared" si="21"/>
        <v/>
      </c>
      <c r="H14" s="142" t="str">
        <f t="shared" si="21"/>
        <v/>
      </c>
      <c r="I14" s="142" t="str">
        <f t="shared" si="21"/>
        <v/>
      </c>
      <c r="J14" s="142" t="str">
        <f t="shared" si="21"/>
        <v/>
      </c>
      <c r="K14" s="142" t="str">
        <f t="shared" si="21"/>
        <v/>
      </c>
      <c r="L14" s="142" t="str">
        <f t="shared" si="21"/>
        <v/>
      </c>
      <c r="M14" s="142" t="str">
        <f t="shared" si="21"/>
        <v/>
      </c>
      <c r="N14" s="142" t="str">
        <f t="shared" si="21"/>
        <v/>
      </c>
      <c r="O14" s="142" t="str">
        <f t="shared" si="21"/>
        <v/>
      </c>
      <c r="P14" s="142" t="str">
        <f t="shared" si="21"/>
        <v/>
      </c>
      <c r="Q14" s="142" t="str">
        <f t="shared" si="21"/>
        <v/>
      </c>
      <c r="R14" s="142" t="str">
        <f t="shared" si="21"/>
        <v/>
      </c>
      <c r="S14" s="142" t="str">
        <f t="shared" si="21"/>
        <v/>
      </c>
      <c r="T14" s="142" t="str">
        <f t="shared" si="21"/>
        <v/>
      </c>
      <c r="U14" s="142" t="str">
        <f t="shared" si="21"/>
        <v/>
      </c>
      <c r="V14" s="142" t="str">
        <f t="shared" si="21"/>
        <v/>
      </c>
      <c r="W14" s="142" t="str">
        <f t="shared" si="21"/>
        <v/>
      </c>
      <c r="X14" s="142" t="str">
        <f t="shared" si="21"/>
        <v/>
      </c>
      <c r="Y14" s="142" t="str">
        <f t="shared" si="21"/>
        <v/>
      </c>
      <c r="Z14" s="142" t="str">
        <f t="shared" si="21"/>
        <v/>
      </c>
      <c r="AA14" s="142" t="str">
        <f t="shared" si="21"/>
        <v/>
      </c>
      <c r="AB14" s="142" t="str">
        <f t="shared" si="21"/>
        <v/>
      </c>
      <c r="AC14" s="142" t="str">
        <f t="shared" si="21"/>
        <v/>
      </c>
      <c r="AD14" s="142" t="str">
        <f t="shared" si="21"/>
        <v/>
      </c>
      <c r="AE14" s="142" t="str">
        <f t="shared" si="21"/>
        <v/>
      </c>
      <c r="AF14" s="142" t="str">
        <f t="shared" si="21"/>
        <v/>
      </c>
      <c r="AG14" s="142" t="str">
        <f t="shared" si="21"/>
        <v/>
      </c>
      <c r="AH14" s="142" t="str">
        <f t="shared" si="21"/>
        <v/>
      </c>
      <c r="AI14" s="142" t="str">
        <f t="shared" si="21"/>
        <v/>
      </c>
      <c r="AJ14" s="142" t="str">
        <f t="shared" ref="AJ14:BO14" si="22">IF(AJ8="","",(AJ8*AJ8)/10000)</f>
        <v/>
      </c>
      <c r="AK14" s="142" t="str">
        <f t="shared" si="22"/>
        <v/>
      </c>
      <c r="AL14" s="142" t="str">
        <f t="shared" si="22"/>
        <v/>
      </c>
      <c r="AM14" s="142" t="str">
        <f t="shared" si="22"/>
        <v/>
      </c>
      <c r="AN14" s="142" t="str">
        <f t="shared" si="22"/>
        <v/>
      </c>
      <c r="AO14" s="142" t="str">
        <f t="shared" si="22"/>
        <v/>
      </c>
      <c r="AP14" s="142" t="str">
        <f t="shared" si="22"/>
        <v/>
      </c>
      <c r="AQ14" s="142" t="str">
        <f t="shared" si="22"/>
        <v/>
      </c>
      <c r="AR14" s="142" t="str">
        <f t="shared" si="22"/>
        <v/>
      </c>
      <c r="AS14" s="142" t="str">
        <f t="shared" si="22"/>
        <v/>
      </c>
      <c r="AT14" s="142" t="str">
        <f t="shared" si="22"/>
        <v/>
      </c>
      <c r="AU14" s="142" t="str">
        <f t="shared" si="22"/>
        <v/>
      </c>
      <c r="AV14" s="142" t="str">
        <f t="shared" si="22"/>
        <v/>
      </c>
      <c r="AW14" s="142" t="str">
        <f t="shared" si="22"/>
        <v/>
      </c>
      <c r="AX14" s="142" t="str">
        <f t="shared" si="22"/>
        <v/>
      </c>
      <c r="AY14" s="142" t="str">
        <f t="shared" si="22"/>
        <v/>
      </c>
      <c r="AZ14" s="142" t="str">
        <f t="shared" si="22"/>
        <v/>
      </c>
      <c r="BA14" s="142" t="str">
        <f t="shared" si="22"/>
        <v/>
      </c>
      <c r="BB14" s="142" t="str">
        <f t="shared" si="22"/>
        <v/>
      </c>
      <c r="BC14" s="142" t="str">
        <f t="shared" si="22"/>
        <v/>
      </c>
      <c r="BD14" s="142" t="str">
        <f t="shared" si="22"/>
        <v/>
      </c>
      <c r="BE14" s="142" t="str">
        <f t="shared" si="22"/>
        <v/>
      </c>
      <c r="BF14" s="142" t="str">
        <f t="shared" si="22"/>
        <v/>
      </c>
      <c r="BG14" s="142" t="str">
        <f t="shared" si="22"/>
        <v/>
      </c>
      <c r="BH14" s="142" t="str">
        <f t="shared" si="22"/>
        <v/>
      </c>
      <c r="BI14" s="142" t="str">
        <f t="shared" si="22"/>
        <v/>
      </c>
      <c r="BJ14" s="142" t="str">
        <f t="shared" si="22"/>
        <v/>
      </c>
      <c r="BK14" s="142" t="str">
        <f t="shared" si="22"/>
        <v/>
      </c>
      <c r="BL14" s="142" t="str">
        <f t="shared" si="22"/>
        <v/>
      </c>
      <c r="BM14" s="142" t="str">
        <f t="shared" si="22"/>
        <v/>
      </c>
      <c r="BN14" s="142" t="str">
        <f t="shared" si="22"/>
        <v/>
      </c>
      <c r="BO14" s="142" t="str">
        <f t="shared" si="22"/>
        <v/>
      </c>
      <c r="BP14" s="142" t="str">
        <f t="shared" ref="BP14:CU14" si="23">IF(BP8="","",(BP8*BP8)/10000)</f>
        <v/>
      </c>
      <c r="BQ14" s="142" t="str">
        <f t="shared" si="23"/>
        <v/>
      </c>
      <c r="BR14" s="142" t="str">
        <f t="shared" si="23"/>
        <v/>
      </c>
      <c r="BS14" s="142" t="str">
        <f t="shared" si="23"/>
        <v/>
      </c>
      <c r="BT14" s="142" t="str">
        <f t="shared" si="23"/>
        <v/>
      </c>
      <c r="BU14" s="142" t="str">
        <f t="shared" si="23"/>
        <v/>
      </c>
      <c r="BV14" s="142" t="str">
        <f t="shared" si="23"/>
        <v/>
      </c>
      <c r="BW14" s="142" t="str">
        <f t="shared" si="23"/>
        <v/>
      </c>
      <c r="BX14" s="142" t="str">
        <f t="shared" si="23"/>
        <v/>
      </c>
      <c r="BY14" s="142" t="str">
        <f t="shared" si="23"/>
        <v/>
      </c>
      <c r="BZ14" s="142" t="str">
        <f t="shared" si="23"/>
        <v/>
      </c>
      <c r="CA14" s="142" t="str">
        <f t="shared" si="23"/>
        <v/>
      </c>
      <c r="CB14" s="142" t="str">
        <f t="shared" si="23"/>
        <v/>
      </c>
      <c r="CC14" s="142" t="str">
        <f t="shared" si="23"/>
        <v/>
      </c>
      <c r="CD14" s="142" t="str">
        <f t="shared" si="23"/>
        <v/>
      </c>
      <c r="CE14" s="142" t="str">
        <f t="shared" si="23"/>
        <v/>
      </c>
      <c r="CF14" s="142" t="str">
        <f t="shared" si="23"/>
        <v/>
      </c>
      <c r="CG14" s="142" t="str">
        <f t="shared" si="23"/>
        <v/>
      </c>
      <c r="CH14" s="142" t="str">
        <f t="shared" si="23"/>
        <v/>
      </c>
      <c r="CI14" s="142" t="str">
        <f t="shared" si="23"/>
        <v/>
      </c>
      <c r="CJ14" s="142" t="str">
        <f t="shared" si="23"/>
        <v/>
      </c>
      <c r="CK14" s="142" t="str">
        <f t="shared" si="23"/>
        <v/>
      </c>
      <c r="CL14" s="142" t="str">
        <f t="shared" si="23"/>
        <v/>
      </c>
      <c r="CM14" s="142" t="str">
        <f t="shared" si="23"/>
        <v/>
      </c>
      <c r="CN14" s="142" t="str">
        <f t="shared" si="23"/>
        <v/>
      </c>
      <c r="CO14" s="142" t="str">
        <f t="shared" si="23"/>
        <v/>
      </c>
      <c r="CP14" s="142" t="str">
        <f t="shared" si="23"/>
        <v/>
      </c>
      <c r="CQ14" s="142" t="str">
        <f t="shared" si="23"/>
        <v/>
      </c>
      <c r="CR14" s="142" t="str">
        <f t="shared" si="23"/>
        <v/>
      </c>
      <c r="CS14" s="142" t="str">
        <f t="shared" si="23"/>
        <v/>
      </c>
      <c r="CT14" s="142" t="str">
        <f t="shared" si="23"/>
        <v/>
      </c>
      <c r="CU14" s="142" t="str">
        <f t="shared" si="23"/>
        <v/>
      </c>
      <c r="CV14" s="142" t="str">
        <f t="shared" ref="CV14:EA14" si="24">IF(CV8="","",(CV8*CV8)/10000)</f>
        <v/>
      </c>
      <c r="CW14" s="142" t="str">
        <f t="shared" si="24"/>
        <v/>
      </c>
      <c r="CX14" s="142" t="str">
        <f t="shared" si="24"/>
        <v/>
      </c>
      <c r="CY14" s="142" t="str">
        <f t="shared" si="24"/>
        <v/>
      </c>
      <c r="CZ14" s="142" t="str">
        <f t="shared" si="24"/>
        <v/>
      </c>
      <c r="DA14" s="142" t="str">
        <f t="shared" si="24"/>
        <v/>
      </c>
      <c r="DB14" s="142" t="str">
        <f t="shared" si="24"/>
        <v/>
      </c>
      <c r="DC14" s="142" t="str">
        <f t="shared" si="24"/>
        <v/>
      </c>
      <c r="DD14" s="142" t="str">
        <f t="shared" si="24"/>
        <v/>
      </c>
      <c r="DE14" s="142" t="str">
        <f t="shared" si="24"/>
        <v/>
      </c>
      <c r="DF14" s="142" t="str">
        <f t="shared" si="24"/>
        <v/>
      </c>
      <c r="DG14" s="142" t="str">
        <f t="shared" si="24"/>
        <v/>
      </c>
      <c r="DH14" s="142" t="str">
        <f t="shared" si="24"/>
        <v/>
      </c>
      <c r="DI14" s="142" t="str">
        <f t="shared" si="24"/>
        <v/>
      </c>
      <c r="DJ14" s="142" t="str">
        <f t="shared" si="24"/>
        <v/>
      </c>
      <c r="DK14" s="142" t="str">
        <f t="shared" si="24"/>
        <v/>
      </c>
      <c r="DL14" s="142" t="str">
        <f t="shared" si="24"/>
        <v/>
      </c>
      <c r="DM14" s="142" t="str">
        <f t="shared" si="24"/>
        <v/>
      </c>
      <c r="DN14" s="142" t="str">
        <f t="shared" si="24"/>
        <v/>
      </c>
      <c r="DO14" s="142" t="str">
        <f t="shared" si="24"/>
        <v/>
      </c>
      <c r="DP14" s="142" t="str">
        <f t="shared" si="24"/>
        <v/>
      </c>
      <c r="DQ14" s="142" t="str">
        <f t="shared" si="24"/>
        <v/>
      </c>
      <c r="DR14" s="142" t="str">
        <f t="shared" si="24"/>
        <v/>
      </c>
      <c r="DS14" s="142" t="str">
        <f t="shared" si="24"/>
        <v/>
      </c>
      <c r="DT14" s="142" t="str">
        <f t="shared" si="24"/>
        <v/>
      </c>
      <c r="DU14" s="142" t="str">
        <f t="shared" si="24"/>
        <v/>
      </c>
      <c r="DV14" s="142" t="str">
        <f t="shared" si="24"/>
        <v/>
      </c>
      <c r="DW14" s="142" t="str">
        <f t="shared" si="24"/>
        <v/>
      </c>
      <c r="DX14" s="142" t="str">
        <f t="shared" si="24"/>
        <v/>
      </c>
      <c r="DY14" s="142" t="str">
        <f t="shared" si="24"/>
        <v/>
      </c>
      <c r="DZ14" s="142" t="str">
        <f t="shared" si="24"/>
        <v/>
      </c>
      <c r="EA14" s="142" t="str">
        <f t="shared" si="24"/>
        <v/>
      </c>
      <c r="EB14" s="142" t="str">
        <f t="shared" ref="EB14:EK14" si="25">IF(EB8="","",(EB8*EB8)/10000)</f>
        <v/>
      </c>
      <c r="EC14" s="142" t="str">
        <f t="shared" si="25"/>
        <v/>
      </c>
      <c r="ED14" s="142" t="str">
        <f t="shared" si="25"/>
        <v/>
      </c>
      <c r="EE14" s="142" t="str">
        <f t="shared" si="25"/>
        <v/>
      </c>
      <c r="EF14" s="142" t="str">
        <f t="shared" si="25"/>
        <v/>
      </c>
      <c r="EG14" s="142" t="str">
        <f t="shared" si="25"/>
        <v/>
      </c>
      <c r="EH14" s="142" t="str">
        <f t="shared" si="25"/>
        <v/>
      </c>
      <c r="EI14" s="142" t="str">
        <f t="shared" si="25"/>
        <v/>
      </c>
      <c r="EJ14" s="142" t="str">
        <f t="shared" si="25"/>
        <v/>
      </c>
      <c r="EK14" s="142" t="str">
        <f t="shared" si="25"/>
        <v/>
      </c>
      <c r="EL14" s="142"/>
      <c r="EM14" s="142"/>
      <c r="EN14" s="142"/>
      <c r="EO14" s="142"/>
      <c r="EP14" s="142"/>
      <c r="EQ14" s="142" t="str">
        <f t="shared" ref="EQ14:EY14" si="26">IF(EQ8="","",(EQ8*EQ8)/10000)</f>
        <v/>
      </c>
      <c r="ER14" s="142" t="str">
        <f t="shared" si="26"/>
        <v/>
      </c>
      <c r="ES14" s="142" t="str">
        <f t="shared" si="26"/>
        <v/>
      </c>
      <c r="ET14" s="142" t="str">
        <f t="shared" si="26"/>
        <v/>
      </c>
      <c r="EU14" s="142" t="str">
        <f t="shared" si="26"/>
        <v/>
      </c>
      <c r="EV14" s="142" t="str">
        <f t="shared" si="26"/>
        <v/>
      </c>
      <c r="EW14" s="142" t="str">
        <f t="shared" si="26"/>
        <v/>
      </c>
      <c r="EX14" s="142" t="str">
        <f t="shared" si="26"/>
        <v/>
      </c>
      <c r="EY14" s="142" t="str">
        <f t="shared" si="26"/>
        <v/>
      </c>
    </row>
    <row r="15" spans="1:156" s="162" customFormat="1" x14ac:dyDescent="0.2">
      <c r="B15" s="163"/>
      <c r="C15" s="164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  <c r="EF15" s="165"/>
      <c r="EG15" s="165"/>
      <c r="EH15" s="165"/>
      <c r="EI15" s="165"/>
      <c r="EJ15" s="165"/>
      <c r="EK15" s="165"/>
      <c r="EL15" s="165"/>
      <c r="EM15" s="165"/>
      <c r="EN15" s="165"/>
      <c r="EO15" s="165"/>
      <c r="EP15" s="165"/>
      <c r="EQ15" s="165"/>
      <c r="ER15" s="165"/>
      <c r="ES15" s="165"/>
      <c r="ET15" s="165"/>
      <c r="EU15" s="165"/>
      <c r="EV15" s="165"/>
      <c r="EW15" s="165"/>
    </row>
    <row r="16" spans="1:156" ht="18.75" x14ac:dyDescent="0.3">
      <c r="B16" s="166" t="s">
        <v>43</v>
      </c>
      <c r="C16" s="167"/>
      <c r="D16" s="168"/>
      <c r="E16" s="165"/>
      <c r="F16" s="155"/>
      <c r="G16" s="155"/>
      <c r="H16" s="155"/>
      <c r="I16" s="155"/>
      <c r="J16" s="164"/>
      <c r="K16" s="164"/>
      <c r="L16" s="164"/>
      <c r="M16" s="164"/>
      <c r="N16" s="164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</row>
    <row r="17" spans="2:153" x14ac:dyDescent="0.2">
      <c r="B17" s="169" t="s">
        <v>403</v>
      </c>
      <c r="C17" s="170">
        <f>IF(SUM('ENTRY '!M2:M456)=0,"",COUNT('ENTRY '!M2:M456))</f>
        <v>455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</row>
    <row r="18" spans="2:153" x14ac:dyDescent="0.2">
      <c r="B18" s="153" t="s">
        <v>96</v>
      </c>
      <c r="C18" s="170">
        <f>IF(SUM('ENTRY '!G2:G456)=0,"",COUNT('ENTRY '!G2:G456))</f>
        <v>16</v>
      </c>
      <c r="D18" s="172"/>
      <c r="E18" s="172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</row>
    <row r="19" spans="2:153" x14ac:dyDescent="0.2">
      <c r="B19" s="153" t="s">
        <v>97</v>
      </c>
      <c r="C19" s="170">
        <f>IF(SUM('ENTRY '!H2:H456)=0,"",SUM('ENTRY '!H2:H456))</f>
        <v>300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</row>
    <row r="20" spans="2:153" x14ac:dyDescent="0.2">
      <c r="B20" s="146" t="s">
        <v>24</v>
      </c>
      <c r="C20" s="140">
        <f>IF(C19="","",(C18/C19)*100)</f>
        <v>5.3333333333333339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</row>
    <row r="21" spans="2:153" x14ac:dyDescent="0.2">
      <c r="B21" s="153" t="s">
        <v>3</v>
      </c>
      <c r="C21" s="140">
        <f>IF(C14="","",(1-C14))</f>
        <v>0.21875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</row>
    <row r="22" spans="2:153" ht="15" customHeight="1" x14ac:dyDescent="0.25">
      <c r="B22" s="153" t="s">
        <v>560</v>
      </c>
      <c r="C22" s="140">
        <f>IF(SUM('ENTRY '!G2:G456)=0,"",MAX('ENTRY '!G2:G456))</f>
        <v>10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</row>
    <row r="23" spans="2:153" x14ac:dyDescent="0.2">
      <c r="B23" s="153" t="s">
        <v>98</v>
      </c>
      <c r="C23" s="173">
        <f>IF($C$17="","",COUNTIF('ENTRY '!O2:O456,"R"))</f>
        <v>0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</row>
    <row r="24" spans="2:153" x14ac:dyDescent="0.2">
      <c r="B24" s="153" t="s">
        <v>49</v>
      </c>
      <c r="C24" s="173">
        <f>IF($C$17="","",COUNTIF('ENTRY '!O2:O456,"P"))</f>
        <v>455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</row>
    <row r="25" spans="2:153" x14ac:dyDescent="0.2">
      <c r="B25" s="153" t="s">
        <v>59</v>
      </c>
      <c r="C25" s="144">
        <f>IF($C$17="","",(IF(SUM('ENTRY '!E2:E456)=0,"",AVERAGE('ENTRY '!E2:E456))))</f>
        <v>5.3333333333333337E-2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</row>
    <row r="26" spans="2:153" x14ac:dyDescent="0.2">
      <c r="B26" s="153" t="s">
        <v>99</v>
      </c>
      <c r="C26" s="144">
        <f>IF(SUM('ENTRY '!C2:C456)=0,"",AVERAGE('ENTRY '!C2:C456))</f>
        <v>1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</row>
    <row r="27" spans="2:153" x14ac:dyDescent="0.2">
      <c r="B27" s="153" t="s">
        <v>55</v>
      </c>
      <c r="C27" s="144" t="str">
        <f>IF(SUM('ENTRY '!F2:F456)=0,"",AVERAGE('ENTRY '!F2:F456))</f>
        <v/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</row>
    <row r="28" spans="2:153" x14ac:dyDescent="0.2">
      <c r="B28" s="153" t="s">
        <v>100</v>
      </c>
      <c r="C28" s="144" t="str">
        <f>IF(SUM('ENTRY '!D2:D456)=0,"",AVERAGE('ENTRY '!D2:D456))</f>
        <v/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</row>
    <row r="29" spans="2:153" x14ac:dyDescent="0.2">
      <c r="B29" s="153" t="s">
        <v>61</v>
      </c>
      <c r="C29" s="170">
        <f>IF(SUM(D9:EK9,EQ9:EY9)=0,"",COUNT(D9:EK9,EQ9:EY9))</f>
        <v>2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</row>
    <row r="30" spans="2:153" x14ac:dyDescent="0.2">
      <c r="B30" s="153" t="s">
        <v>60</v>
      </c>
      <c r="C30" s="170">
        <f>IF($C$17="","",SUM((COUNTIF(D13:EK13,"present")),(COUNTIF(EQ13:EY13,"present"))))</f>
        <v>2</v>
      </c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</row>
    <row r="31" spans="2:153" x14ac:dyDescent="0.2">
      <c r="B31" s="153" t="s">
        <v>550</v>
      </c>
      <c r="C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</row>
    <row r="32" spans="2:153" ht="15" customHeight="1" x14ac:dyDescent="0.2">
      <c r="B32" s="153" t="s">
        <v>548</v>
      </c>
      <c r="C32" s="140">
        <f>IF(SUM('ENTRY '!G2:G456)=0,"",AVERAGE('ENTRY '!G2:G456))</f>
        <v>6.03125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</row>
    <row r="33" spans="2:153" ht="15" customHeight="1" x14ac:dyDescent="0.2">
      <c r="B33" s="153" t="s">
        <v>549</v>
      </c>
      <c r="C33" s="140">
        <f>IF(SUM('ENTRY '!G2:G456)=0,"",MEDIAN('ENTRY '!G2:G456))</f>
        <v>6.5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</row>
    <row r="34" spans="2:153" x14ac:dyDescent="0.2">
      <c r="B34" s="153" t="s">
        <v>552</v>
      </c>
      <c r="C34" s="140">
        <f>IF(C17="","",AVERAGE('ENTRY '!Q2:Q478))</f>
        <v>1.4375</v>
      </c>
    </row>
    <row r="35" spans="2:153" ht="15.75" x14ac:dyDescent="0.25">
      <c r="B35" s="174" t="s">
        <v>561</v>
      </c>
    </row>
  </sheetData>
  <sheetProtection selectLockedCells="1" selectUnlockedCells="1"/>
  <phoneticPr fontId="17" type="noConversion"/>
  <dataValidations count="1">
    <dataValidation type="whole" allowBlank="1" showInputMessage="1" showErrorMessage="1" errorTitle="Presence/Absence Data" error="Enter 1 if present" sqref="D1:E6 F6:EP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D12" sqref="D12"/>
    </sheetView>
  </sheetViews>
  <sheetFormatPr defaultColWidth="5.7109375" defaultRowHeight="12.75" x14ac:dyDescent="0.2"/>
  <cols>
    <col min="1" max="1" width="13.140625" style="152" customWidth="1"/>
    <col min="2" max="2" width="77.140625" style="152" bestFit="1" customWidth="1"/>
    <col min="3" max="3" width="10.28515625" style="175" bestFit="1" customWidth="1"/>
    <col min="4" max="4" width="6.7109375" style="171" customWidth="1"/>
    <col min="5" max="5" width="20.7109375" style="171" bestFit="1" customWidth="1"/>
    <col min="6" max="6" width="18.42578125" style="155" bestFit="1" customWidth="1"/>
    <col min="7" max="16384" width="5.7109375" style="155"/>
  </cols>
  <sheetData>
    <row r="1" spans="1:12" s="127" customFormat="1" ht="138.6" customHeight="1" x14ac:dyDescent="0.35">
      <c r="A1" s="121"/>
      <c r="B1" s="122" t="s">
        <v>17</v>
      </c>
      <c r="C1" s="123" t="s">
        <v>14</v>
      </c>
      <c r="D1" s="124" t="s">
        <v>558</v>
      </c>
      <c r="E1" s="125" t="s">
        <v>559</v>
      </c>
      <c r="F1" s="126"/>
      <c r="G1" s="126"/>
    </row>
    <row r="2" spans="1:12" s="127" customFormat="1" ht="12.75" customHeight="1" x14ac:dyDescent="0.2">
      <c r="A2" s="128" t="s">
        <v>92</v>
      </c>
      <c r="B2" s="129" t="s">
        <v>613</v>
      </c>
      <c r="C2" s="130"/>
      <c r="D2" s="131"/>
      <c r="E2" s="132"/>
      <c r="F2" s="126"/>
    </row>
    <row r="3" spans="1:12" s="127" customFormat="1" ht="12.75" customHeight="1" x14ac:dyDescent="0.2">
      <c r="A3" s="128" t="s">
        <v>44</v>
      </c>
      <c r="B3" s="129" t="s">
        <v>569</v>
      </c>
      <c r="C3" s="130"/>
      <c r="D3" s="131"/>
      <c r="E3" s="132"/>
      <c r="F3" s="126"/>
    </row>
    <row r="4" spans="1:12" s="127" customFormat="1" ht="12.75" customHeight="1" x14ac:dyDescent="0.2">
      <c r="A4" s="128" t="s">
        <v>46</v>
      </c>
      <c r="B4" s="129">
        <v>1374800</v>
      </c>
      <c r="C4" s="130"/>
      <c r="D4" s="131"/>
      <c r="E4" s="132"/>
      <c r="F4" s="126"/>
    </row>
    <row r="5" spans="1:12" s="127" customFormat="1" ht="12.75" customHeight="1" x14ac:dyDescent="0.2">
      <c r="A5" s="134" t="s">
        <v>66</v>
      </c>
      <c r="B5" s="135">
        <v>43610</v>
      </c>
      <c r="C5" s="130"/>
      <c r="D5" s="131"/>
      <c r="E5" s="132"/>
      <c r="F5" s="126"/>
    </row>
    <row r="6" spans="1:12" s="127" customFormat="1" ht="15" customHeight="1" x14ac:dyDescent="0.3">
      <c r="B6" s="136" t="s">
        <v>42</v>
      </c>
      <c r="C6" s="130"/>
      <c r="D6" s="131"/>
      <c r="E6" s="132"/>
      <c r="F6" s="138"/>
    </row>
    <row r="7" spans="1:12" x14ac:dyDescent="0.2">
      <c r="B7" s="153" t="s">
        <v>101</v>
      </c>
      <c r="C7" s="150"/>
      <c r="D7" s="154">
        <v>2</v>
      </c>
      <c r="E7" s="154">
        <v>14</v>
      </c>
      <c r="F7" s="154"/>
    </row>
    <row r="8" spans="1:12" s="148" customFormat="1" ht="12.75" customHeight="1" x14ac:dyDescent="0.2">
      <c r="A8" s="145"/>
      <c r="B8" s="146" t="s">
        <v>1</v>
      </c>
      <c r="C8" s="140"/>
      <c r="D8" s="147">
        <v>12.5</v>
      </c>
      <c r="E8" s="147">
        <v>87.5</v>
      </c>
      <c r="F8" s="147"/>
    </row>
    <row r="9" spans="1:12" s="143" customFormat="1" ht="12.75" customHeight="1" x14ac:dyDescent="0.2">
      <c r="A9" s="139"/>
      <c r="B9" s="139" t="s">
        <v>16</v>
      </c>
      <c r="C9" s="140"/>
      <c r="D9" s="141">
        <v>12.5</v>
      </c>
      <c r="E9" s="142">
        <v>87.5</v>
      </c>
      <c r="F9" s="142"/>
    </row>
    <row r="10" spans="1:12" s="143" customFormat="1" ht="11.25" customHeight="1" x14ac:dyDescent="0.2">
      <c r="A10" s="139"/>
      <c r="B10" s="139" t="s">
        <v>24</v>
      </c>
      <c r="C10" s="144"/>
      <c r="D10" s="141">
        <v>0.66666666666666674</v>
      </c>
      <c r="E10" s="142">
        <v>4.666666666666667</v>
      </c>
      <c r="F10" s="142"/>
    </row>
    <row r="11" spans="1:12" s="151" customFormat="1" x14ac:dyDescent="0.2">
      <c r="A11" s="149"/>
      <c r="B11" s="139" t="s">
        <v>64</v>
      </c>
      <c r="C11" s="150">
        <v>1.4375</v>
      </c>
      <c r="D11" s="150">
        <v>2</v>
      </c>
      <c r="E11" s="150">
        <v>1.3571428571428572</v>
      </c>
      <c r="F11" s="150"/>
    </row>
    <row r="12" spans="1:12" s="159" customFormat="1" x14ac:dyDescent="0.2">
      <c r="A12" s="156"/>
      <c r="B12" s="157" t="s">
        <v>62</v>
      </c>
      <c r="C12" s="158"/>
      <c r="D12" s="158">
        <v>1</v>
      </c>
      <c r="E12" s="158" t="s">
        <v>571</v>
      </c>
      <c r="F12" s="158"/>
    </row>
    <row r="13" spans="1:12" s="159" customFormat="1" x14ac:dyDescent="0.2">
      <c r="B13" s="160" t="s">
        <v>63</v>
      </c>
      <c r="C13" s="161"/>
      <c r="D13" s="142" t="s">
        <v>572</v>
      </c>
      <c r="E13" s="142" t="s">
        <v>572</v>
      </c>
      <c r="F13" s="142"/>
    </row>
    <row r="14" spans="1:12" s="151" customFormat="1" x14ac:dyDescent="0.2">
      <c r="A14" s="149"/>
      <c r="B14" s="149" t="s">
        <v>2</v>
      </c>
      <c r="C14" s="150">
        <v>0.78125</v>
      </c>
      <c r="D14" s="142">
        <v>1.5625E-2</v>
      </c>
      <c r="E14" s="142">
        <v>0.765625</v>
      </c>
      <c r="F14" s="142"/>
    </row>
    <row r="15" spans="1:12" s="162" customFormat="1" x14ac:dyDescent="0.2">
      <c r="B15" s="163"/>
      <c r="C15" s="164"/>
      <c r="D15" s="165"/>
      <c r="E15" s="165"/>
    </row>
    <row r="16" spans="1:12" ht="18.75" x14ac:dyDescent="0.3">
      <c r="B16" s="166" t="s">
        <v>43</v>
      </c>
      <c r="C16" s="167"/>
      <c r="D16" s="168"/>
      <c r="E16" s="165"/>
      <c r="G16" s="155" t="s">
        <v>101</v>
      </c>
      <c r="H16" s="155" t="s">
        <v>1</v>
      </c>
      <c r="I16" s="155" t="s">
        <v>16</v>
      </c>
      <c r="J16" s="155" t="s">
        <v>24</v>
      </c>
      <c r="K16" s="155" t="s">
        <v>64</v>
      </c>
      <c r="L16" s="155" t="s">
        <v>62</v>
      </c>
    </row>
    <row r="17" spans="2:12" x14ac:dyDescent="0.2">
      <c r="B17" s="169" t="s">
        <v>403</v>
      </c>
      <c r="C17" s="170">
        <v>455</v>
      </c>
      <c r="E17" s="182" t="s">
        <v>575</v>
      </c>
      <c r="F17" s="155" t="s">
        <v>576</v>
      </c>
      <c r="G17" s="155">
        <v>14</v>
      </c>
      <c r="H17" s="151">
        <v>87.5</v>
      </c>
      <c r="I17" s="151">
        <v>87.5</v>
      </c>
      <c r="J17" s="151">
        <v>4.666666666666667</v>
      </c>
      <c r="K17" s="151">
        <v>1.3571428571428572</v>
      </c>
      <c r="L17" s="155">
        <v>0</v>
      </c>
    </row>
    <row r="18" spans="2:12" x14ac:dyDescent="0.2">
      <c r="B18" s="153" t="s">
        <v>96</v>
      </c>
      <c r="C18" s="170">
        <v>16</v>
      </c>
      <c r="D18" s="172"/>
      <c r="E18" s="181" t="s">
        <v>573</v>
      </c>
      <c r="F18" s="155" t="s">
        <v>574</v>
      </c>
      <c r="G18" s="155">
        <v>2</v>
      </c>
      <c r="H18" s="151">
        <v>12.5</v>
      </c>
      <c r="I18" s="151">
        <v>12.5</v>
      </c>
      <c r="J18" s="151">
        <v>0.66666666666666674</v>
      </c>
      <c r="K18" s="151">
        <v>2</v>
      </c>
      <c r="L18" s="155">
        <v>1</v>
      </c>
    </row>
    <row r="19" spans="2:12" x14ac:dyDescent="0.2">
      <c r="B19" s="153" t="s">
        <v>97</v>
      </c>
      <c r="C19" s="170">
        <v>300</v>
      </c>
    </row>
    <row r="20" spans="2:12" x14ac:dyDescent="0.2">
      <c r="B20" s="146" t="s">
        <v>24</v>
      </c>
      <c r="C20" s="140">
        <v>5.3333333333333339</v>
      </c>
    </row>
    <row r="21" spans="2:12" x14ac:dyDescent="0.2">
      <c r="B21" s="153" t="s">
        <v>3</v>
      </c>
      <c r="C21" s="140">
        <v>0.21875</v>
      </c>
    </row>
    <row r="22" spans="2:12" ht="15" customHeight="1" x14ac:dyDescent="0.25">
      <c r="B22" s="153" t="s">
        <v>560</v>
      </c>
      <c r="C22" s="140">
        <v>10</v>
      </c>
    </row>
    <row r="23" spans="2:12" x14ac:dyDescent="0.2">
      <c r="B23" s="153" t="s">
        <v>98</v>
      </c>
      <c r="C23" s="173">
        <v>0</v>
      </c>
    </row>
    <row r="24" spans="2:12" x14ac:dyDescent="0.2">
      <c r="B24" s="153" t="s">
        <v>49</v>
      </c>
      <c r="C24" s="173">
        <v>455</v>
      </c>
    </row>
    <row r="25" spans="2:12" x14ac:dyDescent="0.2">
      <c r="B25" s="153" t="s">
        <v>59</v>
      </c>
      <c r="C25" s="144">
        <v>5.3333333333333337E-2</v>
      </c>
    </row>
    <row r="26" spans="2:12" x14ac:dyDescent="0.2">
      <c r="B26" s="153" t="s">
        <v>99</v>
      </c>
      <c r="C26" s="144">
        <v>1</v>
      </c>
    </row>
    <row r="27" spans="2:12" x14ac:dyDescent="0.2">
      <c r="B27" s="153" t="s">
        <v>55</v>
      </c>
      <c r="C27" s="144" t="s">
        <v>571</v>
      </c>
    </row>
    <row r="28" spans="2:12" x14ac:dyDescent="0.2">
      <c r="B28" s="153" t="s">
        <v>100</v>
      </c>
      <c r="C28" s="144" t="s">
        <v>571</v>
      </c>
    </row>
    <row r="29" spans="2:12" x14ac:dyDescent="0.2">
      <c r="B29" s="153" t="s">
        <v>61</v>
      </c>
      <c r="C29" s="170">
        <v>2</v>
      </c>
    </row>
    <row r="30" spans="2:12" x14ac:dyDescent="0.2">
      <c r="B30" s="153" t="s">
        <v>60</v>
      </c>
      <c r="C30" s="170">
        <v>2</v>
      </c>
    </row>
    <row r="31" spans="2:12" x14ac:dyDescent="0.2">
      <c r="B31" s="153" t="s">
        <v>550</v>
      </c>
      <c r="C31" s="170"/>
    </row>
    <row r="32" spans="2:12" ht="15" customHeight="1" x14ac:dyDescent="0.2">
      <c r="B32" s="153" t="s">
        <v>548</v>
      </c>
      <c r="C32" s="140">
        <v>6.03125</v>
      </c>
    </row>
    <row r="33" spans="2:3" ht="15" customHeight="1" x14ac:dyDescent="0.2">
      <c r="B33" s="153" t="s">
        <v>549</v>
      </c>
      <c r="C33" s="140">
        <v>6.5</v>
      </c>
    </row>
    <row r="34" spans="2:3" x14ac:dyDescent="0.2">
      <c r="B34" s="153" t="s">
        <v>552</v>
      </c>
      <c r="C34" s="140">
        <v>1.4375</v>
      </c>
    </row>
    <row r="35" spans="2:3" ht="15.75" x14ac:dyDescent="0.25">
      <c r="B35" s="174" t="s">
        <v>561</v>
      </c>
    </row>
  </sheetData>
  <sheetProtection selectLockedCells="1" selectUnlockedCells="1"/>
  <sortState ref="E17:L18">
    <sortCondition descending="1" ref="E17:E18"/>
  </sortState>
  <dataValidations count="1">
    <dataValidation type="whole" allowBlank="1" showInputMessage="1" showErrorMessage="1" errorTitle="Presence/Absence Data" error="Enter 1 if present" sqref="D1:E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6" workbookViewId="0"/>
  </sheetViews>
  <sheetFormatPr defaultRowHeight="12.75" x14ac:dyDescent="0.2"/>
  <cols>
    <col min="1" max="1" width="14.7109375" bestFit="1" customWidth="1"/>
    <col min="2" max="2" width="19.28515625" bestFit="1" customWidth="1"/>
  </cols>
  <sheetData>
    <row r="1" spans="1:2" x14ac:dyDescent="0.2">
      <c r="A1" s="1" t="s">
        <v>328</v>
      </c>
      <c r="B1" s="1" t="s">
        <v>329</v>
      </c>
    </row>
    <row r="2" spans="1:2" x14ac:dyDescent="0.2">
      <c r="A2">
        <v>1</v>
      </c>
      <c r="B2">
        <f>COUNTIF('ENTRY '!G2:G456,"&lt;=1")</f>
        <v>0</v>
      </c>
    </row>
    <row r="3" spans="1:2" x14ac:dyDescent="0.2">
      <c r="A3">
        <v>2</v>
      </c>
      <c r="B3">
        <f>COUNTIF('ENTRY '!G2:G456,"&lt;=2")-(B2)</f>
        <v>1</v>
      </c>
    </row>
    <row r="4" spans="1:2" x14ac:dyDescent="0.2">
      <c r="A4">
        <v>3</v>
      </c>
      <c r="B4">
        <f>COUNTIF('ENTRY '!G2:G456,"&lt;=3")-(B2+B3)</f>
        <v>2</v>
      </c>
    </row>
    <row r="5" spans="1:2" x14ac:dyDescent="0.2">
      <c r="A5">
        <v>4</v>
      </c>
      <c r="B5">
        <f>COUNTIF('ENTRY '!G2:G456,"&lt;=4")-(SUM(B2:B4))</f>
        <v>2</v>
      </c>
    </row>
    <row r="6" spans="1:2" x14ac:dyDescent="0.2">
      <c r="A6">
        <v>5</v>
      </c>
      <c r="B6">
        <f>COUNTIF('ENTRY '!G2:G456,"&lt;=5")-(SUM(B2:B5))</f>
        <v>0</v>
      </c>
    </row>
    <row r="7" spans="1:2" x14ac:dyDescent="0.2">
      <c r="A7">
        <v>6</v>
      </c>
      <c r="B7">
        <f>COUNTIF('ENTRY '!G2:G456,"&lt;=6")-(SUM(B2:B6))</f>
        <v>2</v>
      </c>
    </row>
    <row r="8" spans="1:2" x14ac:dyDescent="0.2">
      <c r="A8">
        <v>7</v>
      </c>
      <c r="B8">
        <f>COUNTIF('ENTRY '!G2:G456,"&lt;=7")-(SUM(B2:B7))</f>
        <v>3</v>
      </c>
    </row>
    <row r="9" spans="1:2" x14ac:dyDescent="0.2">
      <c r="A9">
        <v>8</v>
      </c>
      <c r="B9">
        <f>COUNTIF('ENTRY '!G2:G456,"&lt;=8")-(SUM(B2:B8))</f>
        <v>4</v>
      </c>
    </row>
    <row r="10" spans="1:2" x14ac:dyDescent="0.2">
      <c r="A10">
        <v>9</v>
      </c>
      <c r="B10">
        <f>COUNTIF('ENTRY '!G2:G456,"&lt;=9")-(SUM(B2:B9))</f>
        <v>0</v>
      </c>
    </row>
    <row r="11" spans="1:2" x14ac:dyDescent="0.2">
      <c r="A11">
        <v>10</v>
      </c>
      <c r="B11">
        <f>COUNTIF('ENTRY '!G2:G456,"&lt;=10")-(SUM(B2:B10))</f>
        <v>2</v>
      </c>
    </row>
    <row r="12" spans="1:2" x14ac:dyDescent="0.2">
      <c r="A12">
        <v>11</v>
      </c>
      <c r="B12">
        <f>COUNTIF('ENTRY '!G2:G456,"&lt;=11")-(SUM(B2:B11))</f>
        <v>0</v>
      </c>
    </row>
    <row r="13" spans="1:2" x14ac:dyDescent="0.2">
      <c r="A13">
        <v>12</v>
      </c>
      <c r="B13">
        <f>COUNTIF('ENTRY '!G2:G456,"&lt;=12")-(SUM(B2:B12))</f>
        <v>0</v>
      </c>
    </row>
    <row r="14" spans="1:2" x14ac:dyDescent="0.2">
      <c r="A14">
        <v>13</v>
      </c>
      <c r="B14">
        <f>COUNTIF('ENTRY '!G2:G456,"&lt;=13")-(SUM(B2:B13))</f>
        <v>0</v>
      </c>
    </row>
    <row r="15" spans="1:2" x14ac:dyDescent="0.2">
      <c r="A15">
        <v>14</v>
      </c>
      <c r="B15">
        <f>COUNTIF('ENTRY '!G2:G456,"&lt;=14")-(SUM(B2:B14))</f>
        <v>0</v>
      </c>
    </row>
    <row r="16" spans="1:2" x14ac:dyDescent="0.2">
      <c r="A16">
        <v>15</v>
      </c>
      <c r="B16">
        <f>COUNTIF('ENTRY '!G2:G456,"&lt;=15")-(SUM(B2:B15))</f>
        <v>0</v>
      </c>
    </row>
    <row r="17" spans="1:2" x14ac:dyDescent="0.2">
      <c r="A17">
        <v>16</v>
      </c>
      <c r="B17">
        <f>COUNTIF('ENTRY '!G2:G456,"&lt;=16")-(SUM(B2:B16))</f>
        <v>0</v>
      </c>
    </row>
    <row r="18" spans="1:2" x14ac:dyDescent="0.2">
      <c r="A18">
        <v>17</v>
      </c>
      <c r="B18">
        <f>COUNTIF('ENTRY '!G2:G456,"&lt;=17")-(SUM(B2:B17))</f>
        <v>0</v>
      </c>
    </row>
    <row r="19" spans="1:2" x14ac:dyDescent="0.2">
      <c r="A19">
        <v>18</v>
      </c>
      <c r="B19">
        <f>COUNTIF('ENTRY '!G2:G456,"&lt;=18")-(SUM(B2:B18))</f>
        <v>0</v>
      </c>
    </row>
    <row r="20" spans="1:2" x14ac:dyDescent="0.2">
      <c r="A20">
        <v>19</v>
      </c>
      <c r="B20">
        <f>COUNTIF('ENTRY '!G2:G456,"&lt;=19")-(SUM(B2:B19))</f>
        <v>0</v>
      </c>
    </row>
    <row r="21" spans="1:2" x14ac:dyDescent="0.2">
      <c r="A21">
        <v>20</v>
      </c>
      <c r="B21">
        <f>COUNTIF('ENTRY '!G2:G456,"&lt;=20")-(SUM(B2:B20))</f>
        <v>0</v>
      </c>
    </row>
    <row r="22" spans="1:2" x14ac:dyDescent="0.2">
      <c r="A22">
        <v>21</v>
      </c>
      <c r="B22">
        <f>COUNTIF('ENTRY '!G2:G456,"&lt;=21")-(SUM(B2:B21))</f>
        <v>0</v>
      </c>
    </row>
    <row r="23" spans="1:2" x14ac:dyDescent="0.2">
      <c r="A23">
        <v>22</v>
      </c>
      <c r="B23">
        <f>COUNTIF('ENTRY '!G2:G456,"&lt;=22")-(SUM(B2:B22))</f>
        <v>0</v>
      </c>
    </row>
    <row r="24" spans="1:2" x14ac:dyDescent="0.2">
      <c r="A24">
        <v>23</v>
      </c>
      <c r="B24">
        <f>COUNTIF('ENTRY '!G2:G456,"&lt;=23")-(SUM(B2:B23))</f>
        <v>0</v>
      </c>
    </row>
    <row r="25" spans="1:2" x14ac:dyDescent="0.2">
      <c r="A25">
        <v>24</v>
      </c>
      <c r="B25">
        <f>COUNTIF('ENTRY '!G2:G456,"&lt;=24")-(SUM(B2:B24))</f>
        <v>0</v>
      </c>
    </row>
    <row r="26" spans="1:2" x14ac:dyDescent="0.2">
      <c r="A26">
        <v>25</v>
      </c>
      <c r="B26">
        <f>COUNTIF('ENTRY '!G2:G456,"&lt;=25")-(SUM(B2:B25))</f>
        <v>0</v>
      </c>
    </row>
    <row r="27" spans="1:2" x14ac:dyDescent="0.2">
      <c r="A27">
        <v>26</v>
      </c>
      <c r="B27">
        <f>COUNTIF('ENTRY '!G2:G456,"&lt;=26")-(SUM(B2:B26))</f>
        <v>0</v>
      </c>
    </row>
    <row r="28" spans="1:2" x14ac:dyDescent="0.2">
      <c r="A28">
        <v>27</v>
      </c>
      <c r="B28">
        <f>COUNTIF('ENTRY '!G2:G456,"&lt;=27")-(SUM(B2:B27))</f>
        <v>0</v>
      </c>
    </row>
    <row r="29" spans="1:2" x14ac:dyDescent="0.2">
      <c r="A29">
        <v>28</v>
      </c>
      <c r="B29">
        <f>COUNTIF('ENTRY '!G2:G456,"&lt;=28")-(SUM(B2:B28))</f>
        <v>0</v>
      </c>
    </row>
    <row r="30" spans="1:2" x14ac:dyDescent="0.2">
      <c r="A30">
        <v>29</v>
      </c>
      <c r="B30">
        <f>COUNTIF('ENTRY '!G2:G456,"&lt;=29")-(SUM(B2:B29))</f>
        <v>0</v>
      </c>
    </row>
    <row r="31" spans="1:2" x14ac:dyDescent="0.2">
      <c r="A31">
        <v>30</v>
      </c>
      <c r="B31">
        <f>COUNTIF('ENTRY '!G2:G456,"&lt;=30")-(SUM(B2:B30))</f>
        <v>0</v>
      </c>
    </row>
    <row r="32" spans="1:2" x14ac:dyDescent="0.2">
      <c r="A32">
        <v>31</v>
      </c>
      <c r="B32">
        <f>COUNTIF('ENTRY '!G2:G456,"&lt;=31")-(SUM(B2:B31))</f>
        <v>0</v>
      </c>
    </row>
    <row r="33" spans="1:7" x14ac:dyDescent="0.2">
      <c r="A33">
        <v>32</v>
      </c>
      <c r="B33">
        <f>COUNTIF('ENTRY '!G2:G456,"&lt;=32")-(SUM(B2:B32))</f>
        <v>0</v>
      </c>
    </row>
    <row r="34" spans="1:7" x14ac:dyDescent="0.2">
      <c r="A34">
        <v>33</v>
      </c>
      <c r="B34">
        <f>COUNTIF('ENTRY '!G2:G456,"&lt;=33")-(SUM(B2:B33))</f>
        <v>0</v>
      </c>
    </row>
    <row r="35" spans="1:7" x14ac:dyDescent="0.2">
      <c r="A35">
        <v>34</v>
      </c>
      <c r="B35">
        <f>COUNTIF('ENTRY '!G2:G456,"&lt;=34")-(SUM(B2:B34))</f>
        <v>0</v>
      </c>
    </row>
    <row r="36" spans="1:7" x14ac:dyDescent="0.2">
      <c r="A36">
        <v>35</v>
      </c>
      <c r="B36">
        <f>COUNTIF('ENTRY '!G2:G456,"&lt;=35")-(SUM(B2:B35))</f>
        <v>0</v>
      </c>
    </row>
    <row r="37" spans="1:7" x14ac:dyDescent="0.2">
      <c r="A37">
        <v>36</v>
      </c>
      <c r="B37">
        <f>COUNTIF('ENTRY '!G2:G456,"&lt;=36")-(SUM(B2:B36))</f>
        <v>0</v>
      </c>
    </row>
    <row r="38" spans="1:7" x14ac:dyDescent="0.2">
      <c r="A38">
        <v>37</v>
      </c>
      <c r="B38">
        <f>COUNTIF('ENTRY '!G2:G456,"&lt;=37")-(SUM(B2:B37))</f>
        <v>0</v>
      </c>
    </row>
    <row r="39" spans="1:7" x14ac:dyDescent="0.2">
      <c r="A39">
        <v>38</v>
      </c>
      <c r="B39">
        <f>COUNTIF('ENTRY '!G2:G456,"&lt;=38")-(SUM(B2:B38))</f>
        <v>0</v>
      </c>
    </row>
    <row r="40" spans="1:7" x14ac:dyDescent="0.2">
      <c r="A40">
        <v>39</v>
      </c>
      <c r="B40">
        <f>COUNTIF('ENTRY '!G2:G456,"&lt;=39")-(SUM(B2:B39))</f>
        <v>0</v>
      </c>
    </row>
    <row r="41" spans="1:7" x14ac:dyDescent="0.2">
      <c r="A41">
        <v>40</v>
      </c>
      <c r="B41">
        <f>COUNTIF('ENTRY '!G2:G456,"&lt;=40")-(SUM(B2:B40))</f>
        <v>0</v>
      </c>
    </row>
    <row r="43" spans="1:7" ht="13.5" thickBot="1" x14ac:dyDescent="0.25">
      <c r="G43" s="43"/>
    </row>
    <row r="44" spans="1:7" ht="15" x14ac:dyDescent="0.25">
      <c r="A44" s="92" t="s">
        <v>402</v>
      </c>
      <c r="B44" s="93"/>
      <c r="C44" s="93"/>
      <c r="D44" s="93"/>
      <c r="E44" s="93"/>
      <c r="F44" s="94"/>
      <c r="G44" s="98"/>
    </row>
    <row r="45" spans="1:7" ht="15" thickBot="1" x14ac:dyDescent="0.25">
      <c r="A45" s="95" t="s">
        <v>401</v>
      </c>
      <c r="B45" s="96"/>
      <c r="C45" s="96"/>
      <c r="D45" s="96"/>
      <c r="E45" s="96"/>
      <c r="F45" s="97"/>
      <c r="G45" s="99"/>
    </row>
  </sheetData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4"/>
  <sheetViews>
    <sheetView zoomScale="85" workbookViewId="0">
      <selection activeCell="A119" sqref="A119"/>
    </sheetView>
  </sheetViews>
  <sheetFormatPr defaultColWidth="23.7109375" defaultRowHeight="12.75" x14ac:dyDescent="0.2"/>
  <cols>
    <col min="1" max="1" width="37.42578125" bestFit="1" customWidth="1"/>
    <col min="2" max="2" width="29.42578125" customWidth="1"/>
    <col min="3" max="3" width="14" bestFit="1" customWidth="1"/>
    <col min="4" max="4" width="20.140625" bestFit="1" customWidth="1"/>
    <col min="5" max="5" width="12" customWidth="1"/>
    <col min="6" max="9" width="23.7109375" customWidth="1"/>
    <col min="10" max="10" width="29.28515625" customWidth="1"/>
  </cols>
  <sheetData>
    <row r="1" spans="1:11" ht="15" x14ac:dyDescent="0.25">
      <c r="A1" s="47"/>
      <c r="B1" s="48"/>
      <c r="C1" s="101" t="s">
        <v>92</v>
      </c>
      <c r="D1" s="118" t="str">
        <f>IF('ENTRY '!I2="","",'ENTRY '!I2)</f>
        <v>Big Roche-A-Cri Lake</v>
      </c>
      <c r="E1" s="100"/>
      <c r="F1" s="27"/>
      <c r="G1" s="27"/>
      <c r="H1" s="27"/>
      <c r="I1" s="27"/>
      <c r="J1" s="27"/>
      <c r="K1" s="27"/>
    </row>
    <row r="2" spans="1:11" ht="15" x14ac:dyDescent="0.25">
      <c r="A2" s="47"/>
      <c r="B2" s="48"/>
      <c r="C2" s="102" t="s">
        <v>44</v>
      </c>
      <c r="D2" s="103" t="str">
        <f>IF('ENTRY '!I3="","",'ENTRY '!I3)</f>
        <v>Adams</v>
      </c>
      <c r="E2" s="100"/>
      <c r="F2" s="27"/>
      <c r="G2" s="27"/>
      <c r="H2" s="27"/>
      <c r="I2" s="27"/>
      <c r="J2" s="27"/>
      <c r="K2" s="27"/>
    </row>
    <row r="3" spans="1:11" ht="18" x14ac:dyDescent="0.25">
      <c r="A3" s="47"/>
      <c r="B3" s="48"/>
      <c r="C3" s="102" t="s">
        <v>90</v>
      </c>
      <c r="D3" s="117">
        <f>IF('ENTRY '!I5="","",'ENTRY '!I5)</f>
        <v>43610</v>
      </c>
      <c r="E3" s="49"/>
      <c r="F3" s="21"/>
    </row>
    <row r="4" spans="1:11" ht="15.75" customHeight="1" x14ac:dyDescent="0.25">
      <c r="A4" s="47"/>
      <c r="B4" s="48"/>
      <c r="C4" s="104" t="s">
        <v>405</v>
      </c>
      <c r="D4" s="105"/>
      <c r="E4" s="49"/>
    </row>
    <row r="5" spans="1:11" ht="15" x14ac:dyDescent="0.25">
      <c r="A5" s="47"/>
      <c r="B5" s="48"/>
      <c r="C5" s="104" t="s">
        <v>406</v>
      </c>
      <c r="D5" s="105"/>
      <c r="E5" s="49"/>
    </row>
    <row r="6" spans="1:11" ht="15.75" thickBot="1" x14ac:dyDescent="0.3">
      <c r="A6" s="47"/>
      <c r="B6" s="48"/>
      <c r="C6" s="106" t="s">
        <v>114</v>
      </c>
      <c r="D6" s="107"/>
      <c r="E6" s="49"/>
    </row>
    <row r="7" spans="1:11" ht="15" thickBot="1" x14ac:dyDescent="0.25">
      <c r="A7" s="47"/>
      <c r="B7" s="48"/>
      <c r="C7" s="47"/>
      <c r="D7" s="47"/>
      <c r="E7" s="49"/>
    </row>
    <row r="8" spans="1:11" ht="15.75" thickBot="1" x14ac:dyDescent="0.3">
      <c r="A8" s="77" t="s">
        <v>115</v>
      </c>
      <c r="B8" s="78" t="s">
        <v>116</v>
      </c>
      <c r="C8" s="85" t="s">
        <v>117</v>
      </c>
      <c r="D8" s="79" t="s">
        <v>118</v>
      </c>
      <c r="E8" s="50"/>
    </row>
    <row r="9" spans="1:11" ht="14.25" customHeight="1" thickBot="1" x14ac:dyDescent="0.25">
      <c r="A9" s="74" t="s">
        <v>355</v>
      </c>
      <c r="B9" s="75" t="s">
        <v>354</v>
      </c>
      <c r="C9" s="76">
        <v>7</v>
      </c>
      <c r="D9" s="82">
        <f>IF(STATS!F7&lt;&gt;"",1,0)</f>
        <v>0</v>
      </c>
      <c r="E9" s="80">
        <f t="shared" ref="E9:E42" si="0">C9*D9</f>
        <v>0</v>
      </c>
    </row>
    <row r="10" spans="1:11" ht="14.25" customHeight="1" x14ac:dyDescent="0.2">
      <c r="A10" s="65" t="s">
        <v>119</v>
      </c>
      <c r="B10" s="58" t="s">
        <v>336</v>
      </c>
      <c r="C10" s="66">
        <v>4</v>
      </c>
      <c r="D10" s="82">
        <f>IF(STATS!G7&lt;&gt;"",1,0)</f>
        <v>0</v>
      </c>
      <c r="E10" s="80">
        <f t="shared" si="0"/>
        <v>0</v>
      </c>
    </row>
    <row r="11" spans="1:11" ht="14.25" customHeight="1" x14ac:dyDescent="0.2">
      <c r="A11" s="67" t="s">
        <v>381</v>
      </c>
      <c r="B11" s="58" t="s">
        <v>173</v>
      </c>
      <c r="C11" s="66">
        <v>8</v>
      </c>
      <c r="D11" s="83">
        <f>IF(STATS!H7&lt;&gt;"",1,0)</f>
        <v>0</v>
      </c>
      <c r="E11" s="80">
        <f t="shared" si="0"/>
        <v>0</v>
      </c>
    </row>
    <row r="12" spans="1:11" ht="14.25" customHeight="1" x14ac:dyDescent="0.2">
      <c r="A12" s="65" t="s">
        <v>120</v>
      </c>
      <c r="B12" s="51" t="s">
        <v>337</v>
      </c>
      <c r="C12" s="66">
        <v>6</v>
      </c>
      <c r="D12" s="83">
        <f>IF(STATS!I7&lt;&gt;"",1,0)</f>
        <v>0</v>
      </c>
      <c r="E12" s="80">
        <f t="shared" si="0"/>
        <v>0</v>
      </c>
    </row>
    <row r="13" spans="1:11" ht="14.25" customHeight="1" x14ac:dyDescent="0.2">
      <c r="A13" s="67" t="s">
        <v>121</v>
      </c>
      <c r="B13" s="58" t="s">
        <v>122</v>
      </c>
      <c r="C13" s="68">
        <v>6</v>
      </c>
      <c r="D13" s="83">
        <f>IF(STATS!J7&lt;&gt;"",1,0)</f>
        <v>0</v>
      </c>
      <c r="E13" s="80">
        <f t="shared" si="0"/>
        <v>0</v>
      </c>
    </row>
    <row r="14" spans="1:11" ht="14.25" customHeight="1" x14ac:dyDescent="0.2">
      <c r="A14" s="67" t="s">
        <v>123</v>
      </c>
      <c r="B14" s="58" t="s">
        <v>338</v>
      </c>
      <c r="C14" s="68">
        <v>9</v>
      </c>
      <c r="D14" s="83">
        <f>IF(STATS!K7&lt;&gt;"",1,0)</f>
        <v>0</v>
      </c>
      <c r="E14" s="80">
        <f t="shared" si="0"/>
        <v>0</v>
      </c>
    </row>
    <row r="15" spans="1:11" ht="14.25" customHeight="1" x14ac:dyDescent="0.2">
      <c r="A15" s="65" t="s">
        <v>124</v>
      </c>
      <c r="B15" s="58" t="s">
        <v>356</v>
      </c>
      <c r="C15" s="66">
        <v>9</v>
      </c>
      <c r="D15" s="83">
        <f>IF(STATS!L7&lt;&gt;"",1,0)</f>
        <v>0</v>
      </c>
      <c r="E15" s="80">
        <f t="shared" si="0"/>
        <v>0</v>
      </c>
    </row>
    <row r="16" spans="1:11" ht="14.25" customHeight="1" x14ac:dyDescent="0.2">
      <c r="A16" s="65" t="s">
        <v>125</v>
      </c>
      <c r="B16" s="58" t="s">
        <v>357</v>
      </c>
      <c r="C16" s="66">
        <v>9</v>
      </c>
      <c r="D16" s="83">
        <f>IF(STATS!M7&lt;&gt;"",1,0)</f>
        <v>0</v>
      </c>
      <c r="E16" s="80">
        <f t="shared" si="0"/>
        <v>0</v>
      </c>
    </row>
    <row r="17" spans="1:5" ht="14.25" customHeight="1" x14ac:dyDescent="0.2">
      <c r="A17" s="67" t="s">
        <v>126</v>
      </c>
      <c r="B17" s="58" t="s">
        <v>358</v>
      </c>
      <c r="C17" s="68">
        <v>8</v>
      </c>
      <c r="D17" s="83">
        <f>IF(STATS!N7&lt;&gt;"",1,0)</f>
        <v>0</v>
      </c>
      <c r="E17" s="80">
        <f t="shared" si="0"/>
        <v>0</v>
      </c>
    </row>
    <row r="18" spans="1:5" ht="14.25" customHeight="1" x14ac:dyDescent="0.2">
      <c r="A18" s="67" t="s">
        <v>127</v>
      </c>
      <c r="B18" s="58" t="s">
        <v>128</v>
      </c>
      <c r="C18" s="68">
        <v>5</v>
      </c>
      <c r="D18" s="83">
        <f>IF(STATS!O7&lt;&gt;"",1,0)</f>
        <v>0</v>
      </c>
      <c r="E18" s="80">
        <f t="shared" si="0"/>
        <v>0</v>
      </c>
    </row>
    <row r="19" spans="1:5" ht="14.25" customHeight="1" x14ac:dyDescent="0.2">
      <c r="A19" s="67" t="s">
        <v>129</v>
      </c>
      <c r="B19" s="59" t="s">
        <v>130</v>
      </c>
      <c r="C19" s="68">
        <v>10</v>
      </c>
      <c r="D19" s="83">
        <f>IF(STATS!P7&lt;&gt;"",1,0)</f>
        <v>0</v>
      </c>
      <c r="E19" s="80">
        <f t="shared" si="0"/>
        <v>0</v>
      </c>
    </row>
    <row r="20" spans="1:5" ht="14.25" customHeight="1" x14ac:dyDescent="0.2">
      <c r="A20" s="67" t="s">
        <v>131</v>
      </c>
      <c r="B20" s="58" t="s">
        <v>132</v>
      </c>
      <c r="C20" s="68">
        <v>3</v>
      </c>
      <c r="D20" s="83">
        <f>IF(STATS!Q7&lt;&gt;"",1,0)</f>
        <v>0</v>
      </c>
      <c r="E20" s="80">
        <f t="shared" si="0"/>
        <v>0</v>
      </c>
    </row>
    <row r="21" spans="1:5" ht="14.25" customHeight="1" x14ac:dyDescent="0.2">
      <c r="A21" s="65" t="s">
        <v>133</v>
      </c>
      <c r="B21" s="58" t="s">
        <v>334</v>
      </c>
      <c r="C21" s="66">
        <v>10</v>
      </c>
      <c r="D21" s="83">
        <f>IF(STATS!R7&lt;&gt;"",1,0)</f>
        <v>0</v>
      </c>
      <c r="E21" s="80">
        <f t="shared" si="0"/>
        <v>0</v>
      </c>
    </row>
    <row r="22" spans="1:5" ht="14.25" customHeight="1" x14ac:dyDescent="0.2">
      <c r="A22" s="67" t="s">
        <v>335</v>
      </c>
      <c r="B22" s="58" t="s">
        <v>134</v>
      </c>
      <c r="C22" s="68">
        <v>7</v>
      </c>
      <c r="D22" s="83">
        <f>IF(STATS!S7&lt;&gt;"",1,0)</f>
        <v>0</v>
      </c>
      <c r="E22" s="80">
        <f t="shared" si="0"/>
        <v>0</v>
      </c>
    </row>
    <row r="23" spans="1:5" ht="14.25" customHeight="1" x14ac:dyDescent="0.2">
      <c r="A23" s="67" t="s">
        <v>135</v>
      </c>
      <c r="B23" s="60" t="s">
        <v>136</v>
      </c>
      <c r="C23" s="68">
        <v>9</v>
      </c>
      <c r="D23" s="83">
        <f>IF(STATS!V7&lt;&gt;"",1,0)</f>
        <v>0</v>
      </c>
      <c r="E23" s="80">
        <f t="shared" si="0"/>
        <v>0</v>
      </c>
    </row>
    <row r="24" spans="1:5" ht="14.25" customHeight="1" x14ac:dyDescent="0.2">
      <c r="A24" s="67" t="s">
        <v>137</v>
      </c>
      <c r="B24" s="58" t="s">
        <v>138</v>
      </c>
      <c r="C24" s="68">
        <v>9</v>
      </c>
      <c r="D24" s="83">
        <f>IF(STATS!W7&lt;&gt;"",1,0)</f>
        <v>0</v>
      </c>
      <c r="E24" s="80">
        <f t="shared" si="0"/>
        <v>0</v>
      </c>
    </row>
    <row r="25" spans="1:5" ht="14.25" customHeight="1" x14ac:dyDescent="0.2">
      <c r="A25" s="65" t="s">
        <v>139</v>
      </c>
      <c r="B25" s="58" t="s">
        <v>339</v>
      </c>
      <c r="C25" s="66">
        <v>9</v>
      </c>
      <c r="D25" s="83">
        <f>IF(STATS!X7&lt;&gt;"",1,0)</f>
        <v>0</v>
      </c>
      <c r="E25" s="80">
        <f t="shared" si="0"/>
        <v>0</v>
      </c>
    </row>
    <row r="26" spans="1:5" ht="14.25" customHeight="1" x14ac:dyDescent="0.2">
      <c r="A26" s="67" t="s">
        <v>140</v>
      </c>
      <c r="B26" s="58" t="s">
        <v>141</v>
      </c>
      <c r="C26" s="68">
        <v>5</v>
      </c>
      <c r="D26" s="83">
        <f>IF(STATS!Y7&lt;&gt;"",1,0)</f>
        <v>0</v>
      </c>
      <c r="E26" s="80">
        <f t="shared" si="0"/>
        <v>0</v>
      </c>
    </row>
    <row r="27" spans="1:5" ht="14.25" customHeight="1" x14ac:dyDescent="0.2">
      <c r="A27" s="67" t="s">
        <v>142</v>
      </c>
      <c r="B27" s="59" t="s">
        <v>340</v>
      </c>
      <c r="C27" s="68">
        <v>3</v>
      </c>
      <c r="D27" s="83">
        <f>IF(STATS!Z7&lt;&gt;"",1,0)</f>
        <v>0</v>
      </c>
      <c r="E27" s="80">
        <f t="shared" si="0"/>
        <v>0</v>
      </c>
    </row>
    <row r="28" spans="1:5" ht="14.25" customHeight="1" x14ac:dyDescent="0.2">
      <c r="A28" s="67" t="s">
        <v>143</v>
      </c>
      <c r="B28" s="58" t="s">
        <v>144</v>
      </c>
      <c r="C28" s="68">
        <v>6</v>
      </c>
      <c r="D28" s="83">
        <f>IF(STATS!AA7&lt;&gt;"",1,0)</f>
        <v>0</v>
      </c>
      <c r="E28" s="80">
        <f t="shared" si="0"/>
        <v>0</v>
      </c>
    </row>
    <row r="29" spans="1:5" ht="14.25" customHeight="1" x14ac:dyDescent="0.2">
      <c r="A29" s="67" t="s">
        <v>145</v>
      </c>
      <c r="B29" s="58" t="s">
        <v>146</v>
      </c>
      <c r="C29" s="68">
        <v>3</v>
      </c>
      <c r="D29" s="83">
        <f>IF(STATS!AC7&lt;&gt;"",1,0)</f>
        <v>0</v>
      </c>
      <c r="E29" s="80">
        <f t="shared" si="0"/>
        <v>0</v>
      </c>
    </row>
    <row r="30" spans="1:5" ht="14.25" customHeight="1" x14ac:dyDescent="0.2">
      <c r="A30" s="65" t="s">
        <v>147</v>
      </c>
      <c r="B30" s="58" t="s">
        <v>148</v>
      </c>
      <c r="C30" s="66">
        <v>7</v>
      </c>
      <c r="D30" s="83">
        <f>IF(STATS!AD7&lt;&gt;"",1,0)</f>
        <v>0</v>
      </c>
      <c r="E30" s="80">
        <f t="shared" si="0"/>
        <v>0</v>
      </c>
    </row>
    <row r="31" spans="1:5" ht="14.25" customHeight="1" x14ac:dyDescent="0.2">
      <c r="A31" s="67" t="s">
        <v>149</v>
      </c>
      <c r="B31" s="58" t="s">
        <v>150</v>
      </c>
      <c r="C31" s="68">
        <v>7</v>
      </c>
      <c r="D31" s="83">
        <f>IF(STATS!AE7&lt;&gt;"",1,0)</f>
        <v>0</v>
      </c>
      <c r="E31" s="80">
        <f t="shared" si="0"/>
        <v>0</v>
      </c>
    </row>
    <row r="32" spans="1:5" ht="14.25" customHeight="1" x14ac:dyDescent="0.2">
      <c r="A32" s="67" t="s">
        <v>151</v>
      </c>
      <c r="B32" s="58" t="s">
        <v>152</v>
      </c>
      <c r="C32" s="68">
        <v>9</v>
      </c>
      <c r="D32" s="83">
        <f>IF(STATS!AF7&lt;&gt;"",1,0)</f>
        <v>0</v>
      </c>
      <c r="E32" s="80">
        <f t="shared" si="0"/>
        <v>0</v>
      </c>
    </row>
    <row r="33" spans="1:5" ht="14.25" customHeight="1" x14ac:dyDescent="0.2">
      <c r="A33" s="65" t="s">
        <v>153</v>
      </c>
      <c r="B33" s="58" t="s">
        <v>154</v>
      </c>
      <c r="C33" s="66">
        <v>8</v>
      </c>
      <c r="D33" s="83">
        <f>IF(STATS!AG7&lt;&gt;"",1,0)</f>
        <v>0</v>
      </c>
      <c r="E33" s="80">
        <f t="shared" si="0"/>
        <v>0</v>
      </c>
    </row>
    <row r="34" spans="1:5" ht="14.25" customHeight="1" x14ac:dyDescent="0.2">
      <c r="A34" s="67" t="s">
        <v>155</v>
      </c>
      <c r="B34" s="58" t="s">
        <v>359</v>
      </c>
      <c r="C34" s="68">
        <v>10</v>
      </c>
      <c r="D34" s="83">
        <f>IF(STATS!AH7&lt;&gt;"",1,0)</f>
        <v>0</v>
      </c>
      <c r="E34" s="80">
        <f t="shared" si="0"/>
        <v>0</v>
      </c>
    </row>
    <row r="35" spans="1:5" ht="14.25" customHeight="1" x14ac:dyDescent="0.2">
      <c r="A35" s="67" t="s">
        <v>156</v>
      </c>
      <c r="B35" s="58" t="s">
        <v>157</v>
      </c>
      <c r="C35" s="68">
        <v>6</v>
      </c>
      <c r="D35" s="83">
        <f>IF(STATS!AI7&lt;&gt;"",1,0)</f>
        <v>0</v>
      </c>
      <c r="E35" s="80">
        <f t="shared" si="0"/>
        <v>0</v>
      </c>
    </row>
    <row r="36" spans="1:5" ht="14.25" customHeight="1" x14ac:dyDescent="0.2">
      <c r="A36" s="67" t="s">
        <v>158</v>
      </c>
      <c r="B36" s="58" t="s">
        <v>159</v>
      </c>
      <c r="C36" s="68">
        <v>8</v>
      </c>
      <c r="D36" s="83">
        <f>IF(STATS!AL7&lt;&gt;"",1,0)</f>
        <v>0</v>
      </c>
      <c r="E36" s="80">
        <f t="shared" si="0"/>
        <v>0</v>
      </c>
    </row>
    <row r="37" spans="1:5" ht="14.25" customHeight="1" x14ac:dyDescent="0.2">
      <c r="A37" s="67" t="s">
        <v>160</v>
      </c>
      <c r="B37" s="58" t="s">
        <v>360</v>
      </c>
      <c r="C37" s="68">
        <v>8</v>
      </c>
      <c r="D37" s="83">
        <f>IF(STATS!AM7&lt;&gt;"",1,0)</f>
        <v>0</v>
      </c>
      <c r="E37" s="80">
        <f t="shared" si="0"/>
        <v>0</v>
      </c>
    </row>
    <row r="38" spans="1:5" ht="14.25" customHeight="1" x14ac:dyDescent="0.2">
      <c r="A38" s="67" t="s">
        <v>378</v>
      </c>
      <c r="B38" s="58" t="s">
        <v>379</v>
      </c>
      <c r="C38" s="68">
        <v>8</v>
      </c>
      <c r="D38" s="83">
        <f>IF(STATS!AN7&lt;&gt;"",1,0)</f>
        <v>0</v>
      </c>
      <c r="E38" s="80">
        <f t="shared" si="0"/>
        <v>0</v>
      </c>
    </row>
    <row r="39" spans="1:5" ht="14.25" customHeight="1" x14ac:dyDescent="0.2">
      <c r="A39" s="67" t="s">
        <v>320</v>
      </c>
      <c r="B39" s="58" t="s">
        <v>161</v>
      </c>
      <c r="C39" s="68">
        <v>8</v>
      </c>
      <c r="D39" s="83">
        <f>IF(STATS!AO7&lt;&gt;"",1,0)</f>
        <v>0</v>
      </c>
      <c r="E39" s="80">
        <f t="shared" si="0"/>
        <v>0</v>
      </c>
    </row>
    <row r="40" spans="1:5" ht="14.25" customHeight="1" x14ac:dyDescent="0.2">
      <c r="A40" s="67" t="s">
        <v>162</v>
      </c>
      <c r="B40" s="59" t="s">
        <v>163</v>
      </c>
      <c r="C40" s="68">
        <v>4</v>
      </c>
      <c r="D40" s="83">
        <f>IF(STATS!AP7&lt;&gt;"",1,0)</f>
        <v>0</v>
      </c>
      <c r="E40" s="80">
        <f t="shared" si="0"/>
        <v>0</v>
      </c>
    </row>
    <row r="41" spans="1:5" ht="14.25" customHeight="1" x14ac:dyDescent="0.2">
      <c r="A41" s="65" t="s">
        <v>164</v>
      </c>
      <c r="B41" s="58" t="s">
        <v>165</v>
      </c>
      <c r="C41" s="66">
        <v>4</v>
      </c>
      <c r="D41" s="83">
        <f>IF(STATS!AQ7&lt;&gt;"",1,0)</f>
        <v>0</v>
      </c>
      <c r="E41" s="80">
        <f t="shared" si="0"/>
        <v>0</v>
      </c>
    </row>
    <row r="42" spans="1:5" ht="14.25" customHeight="1" x14ac:dyDescent="0.2">
      <c r="A42" s="65" t="s">
        <v>166</v>
      </c>
      <c r="B42" s="61" t="s">
        <v>167</v>
      </c>
      <c r="C42" s="66">
        <v>10</v>
      </c>
      <c r="D42" s="83">
        <f>IF(STATS!AR7&lt;&gt;"",1,0)</f>
        <v>0</v>
      </c>
      <c r="E42" s="80">
        <f t="shared" si="0"/>
        <v>0</v>
      </c>
    </row>
    <row r="43" spans="1:5" ht="14.25" customHeight="1" x14ac:dyDescent="0.2">
      <c r="A43" s="65" t="s">
        <v>168</v>
      </c>
      <c r="B43" s="58" t="s">
        <v>343</v>
      </c>
      <c r="C43" s="66">
        <v>6</v>
      </c>
      <c r="D43" s="83">
        <f>IF(STATS!AS7&lt;&gt;"",1,0)</f>
        <v>0</v>
      </c>
      <c r="E43" s="80">
        <f t="shared" ref="E43:E74" si="1">C43*D43</f>
        <v>0</v>
      </c>
    </row>
    <row r="44" spans="1:5" ht="14.25" customHeight="1" x14ac:dyDescent="0.2">
      <c r="A44" s="65" t="s">
        <v>361</v>
      </c>
      <c r="B44" s="58" t="s">
        <v>169</v>
      </c>
      <c r="C44" s="66">
        <v>10</v>
      </c>
      <c r="D44" s="83">
        <f>IF(STATS!AT7&lt;&gt;"",1,0)</f>
        <v>0</v>
      </c>
      <c r="E44" s="80">
        <f t="shared" si="1"/>
        <v>0</v>
      </c>
    </row>
    <row r="45" spans="1:5" ht="14.25" customHeight="1" x14ac:dyDescent="0.2">
      <c r="A45" s="67" t="s">
        <v>170</v>
      </c>
      <c r="B45" s="58" t="s">
        <v>171</v>
      </c>
      <c r="C45" s="68">
        <v>10</v>
      </c>
      <c r="D45" s="83">
        <f>IF(STATS!AU7&lt;&gt;"",1,0)</f>
        <v>0</v>
      </c>
      <c r="E45" s="80">
        <f t="shared" si="1"/>
        <v>0</v>
      </c>
    </row>
    <row r="46" spans="1:5" ht="14.25" customHeight="1" x14ac:dyDescent="0.2">
      <c r="A46" s="67" t="s">
        <v>172</v>
      </c>
      <c r="B46" s="61" t="s">
        <v>344</v>
      </c>
      <c r="C46" s="68">
        <v>4</v>
      </c>
      <c r="D46" s="83">
        <f>IF(STATS!AV7&lt;&gt;"",1,0)</f>
        <v>0</v>
      </c>
      <c r="E46" s="80">
        <f t="shared" si="1"/>
        <v>0</v>
      </c>
    </row>
    <row r="47" spans="1:5" ht="14.25" customHeight="1" x14ac:dyDescent="0.2">
      <c r="A47" s="65" t="s">
        <v>174</v>
      </c>
      <c r="B47" s="58" t="s">
        <v>175</v>
      </c>
      <c r="C47" s="66">
        <v>10</v>
      </c>
      <c r="D47" s="83">
        <f>IF(STATS!AX7&lt;&gt;"",1,0)</f>
        <v>0</v>
      </c>
      <c r="E47" s="80">
        <f t="shared" si="1"/>
        <v>0</v>
      </c>
    </row>
    <row r="48" spans="1:5" ht="14.25" customHeight="1" x14ac:dyDescent="0.2">
      <c r="A48" s="67" t="s">
        <v>176</v>
      </c>
      <c r="B48" s="58" t="s">
        <v>177</v>
      </c>
      <c r="C48" s="68">
        <v>8</v>
      </c>
      <c r="D48" s="83">
        <f>IF(STATS!AY7&lt;&gt;"",1,0)</f>
        <v>0</v>
      </c>
      <c r="E48" s="80">
        <f t="shared" si="1"/>
        <v>0</v>
      </c>
    </row>
    <row r="49" spans="1:5" ht="14.25" customHeight="1" x14ac:dyDescent="0.2">
      <c r="A49" s="65" t="s">
        <v>178</v>
      </c>
      <c r="B49" s="58" t="s">
        <v>179</v>
      </c>
      <c r="C49" s="66">
        <v>7</v>
      </c>
      <c r="D49" s="83">
        <f>IF(STATS!AZ7&lt;&gt;"",1,0)</f>
        <v>0</v>
      </c>
      <c r="E49" s="80">
        <f t="shared" si="1"/>
        <v>0</v>
      </c>
    </row>
    <row r="50" spans="1:5" ht="14.25" customHeight="1" x14ac:dyDescent="0.2">
      <c r="A50" s="65" t="s">
        <v>330</v>
      </c>
      <c r="B50" s="58" t="s">
        <v>180</v>
      </c>
      <c r="C50" s="66">
        <v>6</v>
      </c>
      <c r="D50" s="83">
        <f>IF(STATS!BA7&lt;&gt;"",1,0)</f>
        <v>0</v>
      </c>
      <c r="E50" s="80">
        <f t="shared" si="1"/>
        <v>0</v>
      </c>
    </row>
    <row r="51" spans="1:5" ht="14.25" customHeight="1" x14ac:dyDescent="0.2">
      <c r="A51" s="67" t="s">
        <v>181</v>
      </c>
      <c r="B51" s="58" t="s">
        <v>182</v>
      </c>
      <c r="C51" s="68">
        <v>10</v>
      </c>
      <c r="D51" s="83">
        <f>IF(STATS!BB7&lt;&gt;"",1,0)</f>
        <v>0</v>
      </c>
      <c r="E51" s="80">
        <f t="shared" si="1"/>
        <v>0</v>
      </c>
    </row>
    <row r="52" spans="1:5" ht="14.25" customHeight="1" x14ac:dyDescent="0.2">
      <c r="A52" s="67" t="s">
        <v>183</v>
      </c>
      <c r="B52" s="58" t="s">
        <v>184</v>
      </c>
      <c r="C52" s="68">
        <v>8</v>
      </c>
      <c r="D52" s="83">
        <f>IF(STATS!BC7&lt;&gt;"",1,0)</f>
        <v>0</v>
      </c>
      <c r="E52" s="80">
        <f t="shared" si="1"/>
        <v>0</v>
      </c>
    </row>
    <row r="53" spans="1:5" ht="14.25" customHeight="1" x14ac:dyDescent="0.2">
      <c r="A53" s="67" t="s">
        <v>185</v>
      </c>
      <c r="B53" s="58" t="s">
        <v>364</v>
      </c>
      <c r="C53" s="68">
        <v>6</v>
      </c>
      <c r="D53" s="83">
        <f>IF(STATS!BD7&lt;&gt;"",1,0)</f>
        <v>0</v>
      </c>
      <c r="E53" s="80">
        <f t="shared" si="1"/>
        <v>0</v>
      </c>
    </row>
    <row r="54" spans="1:5" ht="14.25" customHeight="1" x14ac:dyDescent="0.2">
      <c r="A54" s="67" t="s">
        <v>186</v>
      </c>
      <c r="B54" s="59" t="s">
        <v>363</v>
      </c>
      <c r="C54" s="68">
        <v>7</v>
      </c>
      <c r="D54" s="83">
        <f>IF(STATS!BE7&lt;&gt;"",1,0)</f>
        <v>0</v>
      </c>
      <c r="E54" s="80">
        <f t="shared" si="1"/>
        <v>0</v>
      </c>
    </row>
    <row r="55" spans="1:5" ht="14.25" customHeight="1" x14ac:dyDescent="0.2">
      <c r="A55" s="67" t="s">
        <v>187</v>
      </c>
      <c r="B55" s="59" t="s">
        <v>362</v>
      </c>
      <c r="C55" s="68">
        <v>8</v>
      </c>
      <c r="D55" s="83">
        <f>IF(STATS!BF7&lt;&gt;"",1,0)</f>
        <v>0</v>
      </c>
      <c r="E55" s="80">
        <f t="shared" si="1"/>
        <v>0</v>
      </c>
    </row>
    <row r="56" spans="1:5" ht="14.25" customHeight="1" x14ac:dyDescent="0.2">
      <c r="A56" s="65" t="s">
        <v>188</v>
      </c>
      <c r="B56" s="61" t="s">
        <v>345</v>
      </c>
      <c r="C56" s="66">
        <v>7</v>
      </c>
      <c r="D56" s="83">
        <f>IF(STATS!BH7&lt;&gt;"",1,0)</f>
        <v>0</v>
      </c>
      <c r="E56" s="80">
        <f t="shared" si="1"/>
        <v>0</v>
      </c>
    </row>
    <row r="57" spans="1:5" ht="14.25" customHeight="1" x14ac:dyDescent="0.2">
      <c r="A57" s="67" t="s">
        <v>189</v>
      </c>
      <c r="B57" s="58" t="s">
        <v>190</v>
      </c>
      <c r="C57" s="68">
        <v>7</v>
      </c>
      <c r="D57" s="83">
        <f>IF(STATS!BI7&lt;&gt;"",1,0)</f>
        <v>0</v>
      </c>
      <c r="E57" s="80">
        <f t="shared" si="1"/>
        <v>0</v>
      </c>
    </row>
    <row r="58" spans="1:5" ht="14.25" customHeight="1" x14ac:dyDescent="0.2">
      <c r="A58" s="65" t="s">
        <v>191</v>
      </c>
      <c r="B58" s="58" t="s">
        <v>192</v>
      </c>
      <c r="C58" s="66">
        <v>8</v>
      </c>
      <c r="D58" s="83">
        <f>IF(STATS!BJ7&lt;&gt;"",1,0)</f>
        <v>0</v>
      </c>
      <c r="E58" s="80">
        <f t="shared" si="1"/>
        <v>0</v>
      </c>
    </row>
    <row r="59" spans="1:5" ht="14.25" customHeight="1" x14ac:dyDescent="0.2">
      <c r="A59" s="67" t="s">
        <v>193</v>
      </c>
      <c r="B59" s="58" t="s">
        <v>194</v>
      </c>
      <c r="C59" s="68">
        <v>9</v>
      </c>
      <c r="D59" s="83">
        <f>IF(STATS!BK7&lt;&gt;"",1,0)</f>
        <v>0</v>
      </c>
      <c r="E59" s="80">
        <f t="shared" si="1"/>
        <v>0</v>
      </c>
    </row>
    <row r="60" spans="1:5" ht="14.25" customHeight="1" x14ac:dyDescent="0.2">
      <c r="A60" s="67" t="s">
        <v>346</v>
      </c>
      <c r="B60" s="58" t="s">
        <v>195</v>
      </c>
      <c r="C60" s="68">
        <v>9</v>
      </c>
      <c r="D60" s="83">
        <f>IF(STATS!BL7&lt;&gt;"",1,0)</f>
        <v>0</v>
      </c>
      <c r="E60" s="80">
        <f t="shared" si="1"/>
        <v>0</v>
      </c>
    </row>
    <row r="61" spans="1:5" ht="14.25" customHeight="1" x14ac:dyDescent="0.2">
      <c r="A61" s="67" t="s">
        <v>196</v>
      </c>
      <c r="B61" s="58" t="s">
        <v>197</v>
      </c>
      <c r="C61" s="68">
        <v>6</v>
      </c>
      <c r="D61" s="83">
        <f>IF(STATS!BM7&lt;&gt;"",1,0)</f>
        <v>0</v>
      </c>
      <c r="E61" s="80">
        <f t="shared" si="1"/>
        <v>0</v>
      </c>
    </row>
    <row r="62" spans="1:5" ht="14.25" customHeight="1" x14ac:dyDescent="0.2">
      <c r="A62" s="67" t="s">
        <v>198</v>
      </c>
      <c r="B62" s="58" t="s">
        <v>199</v>
      </c>
      <c r="C62" s="68">
        <v>6</v>
      </c>
      <c r="D62" s="83">
        <f>IF(STATS!BN7&lt;&gt;"",1,0)</f>
        <v>0</v>
      </c>
      <c r="E62" s="80">
        <f t="shared" si="1"/>
        <v>0</v>
      </c>
    </row>
    <row r="63" spans="1:5" ht="14.25" customHeight="1" x14ac:dyDescent="0.2">
      <c r="A63" s="65" t="s">
        <v>200</v>
      </c>
      <c r="B63" s="58" t="s">
        <v>201</v>
      </c>
      <c r="C63" s="66">
        <v>1</v>
      </c>
      <c r="D63" s="83">
        <f>IF(STATS!BP7&lt;&gt;"",1,0)</f>
        <v>0</v>
      </c>
      <c r="E63" s="80">
        <f t="shared" si="1"/>
        <v>0</v>
      </c>
    </row>
    <row r="64" spans="1:5" ht="14.25" customHeight="1" x14ac:dyDescent="0.2">
      <c r="A64" s="67" t="s">
        <v>202</v>
      </c>
      <c r="B64" s="58" t="s">
        <v>203</v>
      </c>
      <c r="C64" s="68">
        <v>5</v>
      </c>
      <c r="D64" s="83">
        <f>IF(STATS!BQ7&lt;&gt;"",1,0)</f>
        <v>0</v>
      </c>
      <c r="E64" s="80">
        <f t="shared" si="1"/>
        <v>0</v>
      </c>
    </row>
    <row r="65" spans="1:5" ht="14.25" customHeight="1" x14ac:dyDescent="0.2">
      <c r="A65" s="67" t="s">
        <v>204</v>
      </c>
      <c r="B65" s="59" t="s">
        <v>205</v>
      </c>
      <c r="C65" s="68">
        <v>5</v>
      </c>
      <c r="D65" s="83">
        <f>IF(STATS!BR7&lt;&gt;"",1,0)</f>
        <v>0</v>
      </c>
      <c r="E65" s="80">
        <f t="shared" si="1"/>
        <v>0</v>
      </c>
    </row>
    <row r="66" spans="1:5" ht="14.25" customHeight="1" x14ac:dyDescent="0.2">
      <c r="A66" s="67" t="s">
        <v>206</v>
      </c>
      <c r="B66" s="58" t="s">
        <v>207</v>
      </c>
      <c r="C66" s="68">
        <v>8</v>
      </c>
      <c r="D66" s="83">
        <f>IF(STATS!BS7&lt;&gt;"",1,0)</f>
        <v>0</v>
      </c>
      <c r="E66" s="80">
        <f t="shared" si="1"/>
        <v>0</v>
      </c>
    </row>
    <row r="67" spans="1:5" ht="14.25" customHeight="1" x14ac:dyDescent="0.2">
      <c r="A67" s="67" t="s">
        <v>208</v>
      </c>
      <c r="B67" s="58" t="s">
        <v>209</v>
      </c>
      <c r="C67" s="68">
        <v>9</v>
      </c>
      <c r="D67" s="83">
        <f>IF(STATS!BT7&lt;&gt;"",1,0)</f>
        <v>0</v>
      </c>
      <c r="E67" s="80">
        <f t="shared" si="1"/>
        <v>0</v>
      </c>
    </row>
    <row r="68" spans="1:5" ht="14.25" customHeight="1" x14ac:dyDescent="0.2">
      <c r="A68" s="67" t="s">
        <v>210</v>
      </c>
      <c r="B68" s="58" t="s">
        <v>211</v>
      </c>
      <c r="C68" s="68">
        <v>7</v>
      </c>
      <c r="D68" s="83">
        <f>IF(STATS!BU7&lt;&gt;"",1,0)</f>
        <v>0</v>
      </c>
      <c r="E68" s="80">
        <f t="shared" si="1"/>
        <v>0</v>
      </c>
    </row>
    <row r="69" spans="1:5" ht="14.25" customHeight="1" x14ac:dyDescent="0.2">
      <c r="A69" s="67" t="s">
        <v>347</v>
      </c>
      <c r="B69" s="58" t="s">
        <v>554</v>
      </c>
      <c r="C69" s="68">
        <v>9</v>
      </c>
      <c r="D69" s="83">
        <f>IF(STATS!BV7&lt;&gt;"",1,0)</f>
        <v>0</v>
      </c>
      <c r="E69" s="80">
        <f t="shared" si="1"/>
        <v>0</v>
      </c>
    </row>
    <row r="70" spans="1:5" ht="14.25" customHeight="1" x14ac:dyDescent="0.2">
      <c r="A70" s="67" t="s">
        <v>212</v>
      </c>
      <c r="B70" s="58" t="s">
        <v>213</v>
      </c>
      <c r="C70" s="68">
        <v>10</v>
      </c>
      <c r="D70" s="83">
        <f>IF(STATS!BW7&lt;&gt;"",1,0)</f>
        <v>0</v>
      </c>
      <c r="E70" s="80">
        <f t="shared" si="1"/>
        <v>0</v>
      </c>
    </row>
    <row r="71" spans="1:5" ht="14.25" customHeight="1" x14ac:dyDescent="0.2">
      <c r="A71" s="65" t="s">
        <v>214</v>
      </c>
      <c r="B71" s="59" t="s">
        <v>348</v>
      </c>
      <c r="C71" s="66">
        <v>8</v>
      </c>
      <c r="D71" s="83">
        <f>IF(STATS!BX7&lt;&gt;"",1,0)</f>
        <v>0</v>
      </c>
      <c r="E71" s="80">
        <f t="shared" si="1"/>
        <v>0</v>
      </c>
    </row>
    <row r="72" spans="1:5" ht="14.25" customHeight="1" x14ac:dyDescent="0.2">
      <c r="A72" s="67" t="s">
        <v>215</v>
      </c>
      <c r="B72" s="58" t="s">
        <v>216</v>
      </c>
      <c r="C72" s="68">
        <v>8</v>
      </c>
      <c r="D72" s="83">
        <f>IF(STATS!BY7&lt;&gt;"",1,0)</f>
        <v>0</v>
      </c>
      <c r="E72" s="80">
        <f t="shared" si="1"/>
        <v>0</v>
      </c>
    </row>
    <row r="73" spans="1:5" ht="14.25" customHeight="1" x14ac:dyDescent="0.2">
      <c r="A73" s="65" t="s">
        <v>217</v>
      </c>
      <c r="B73" s="58" t="s">
        <v>218</v>
      </c>
      <c r="C73" s="66">
        <v>6</v>
      </c>
      <c r="D73" s="83">
        <f>IF(STATS!BZ7&lt;&gt;"",1,0)</f>
        <v>0</v>
      </c>
      <c r="E73" s="80">
        <f t="shared" si="1"/>
        <v>0</v>
      </c>
    </row>
    <row r="74" spans="1:5" ht="14.25" customHeight="1" x14ac:dyDescent="0.2">
      <c r="A74" s="65" t="s">
        <v>219</v>
      </c>
      <c r="B74" s="58" t="s">
        <v>365</v>
      </c>
      <c r="C74" s="66">
        <v>8</v>
      </c>
      <c r="D74" s="83">
        <f>IF(STATS!CA7&lt;&gt;"",1,0)</f>
        <v>0</v>
      </c>
      <c r="E74" s="80">
        <f t="shared" si="1"/>
        <v>0</v>
      </c>
    </row>
    <row r="75" spans="1:5" ht="14.25" customHeight="1" x14ac:dyDescent="0.2">
      <c r="A75" s="67" t="s">
        <v>220</v>
      </c>
      <c r="B75" s="58" t="s">
        <v>341</v>
      </c>
      <c r="C75" s="68">
        <v>7</v>
      </c>
      <c r="D75" s="83">
        <f>IF(STATS!CB7&lt;&gt;"",1,0)</f>
        <v>0</v>
      </c>
      <c r="E75" s="80">
        <f t="shared" ref="E75:E107" si="2">C75*D75</f>
        <v>0</v>
      </c>
    </row>
    <row r="76" spans="1:5" ht="14.25" customHeight="1" x14ac:dyDescent="0.2">
      <c r="A76" s="65" t="s">
        <v>221</v>
      </c>
      <c r="B76" s="58" t="s">
        <v>222</v>
      </c>
      <c r="C76" s="66">
        <v>9</v>
      </c>
      <c r="D76" s="83">
        <f>IF(STATS!CC7&lt;&gt;"",1,0)</f>
        <v>0</v>
      </c>
      <c r="E76" s="80">
        <f t="shared" si="2"/>
        <v>0</v>
      </c>
    </row>
    <row r="77" spans="1:5" ht="14.25" customHeight="1" x14ac:dyDescent="0.2">
      <c r="A77" s="65" t="s">
        <v>223</v>
      </c>
      <c r="B77" s="58" t="s">
        <v>224</v>
      </c>
      <c r="C77" s="66">
        <v>6</v>
      </c>
      <c r="D77" s="83">
        <f>IF(STATS!CD7&lt;&gt;"",1,0)</f>
        <v>0</v>
      </c>
      <c r="E77" s="80">
        <f t="shared" si="2"/>
        <v>0</v>
      </c>
    </row>
    <row r="78" spans="1:5" ht="14.25" customHeight="1" x14ac:dyDescent="0.2">
      <c r="A78" s="67" t="s">
        <v>225</v>
      </c>
      <c r="B78" s="58" t="s">
        <v>349</v>
      </c>
      <c r="C78" s="68">
        <v>5</v>
      </c>
      <c r="D78" s="83">
        <f>IF(STATS!CE7&lt;&gt;"",1,0)</f>
        <v>0</v>
      </c>
      <c r="E78" s="80">
        <f t="shared" si="2"/>
        <v>0</v>
      </c>
    </row>
    <row r="79" spans="1:5" ht="14.25" customHeight="1" x14ac:dyDescent="0.2">
      <c r="A79" s="65" t="s">
        <v>226</v>
      </c>
      <c r="B79" s="58" t="s">
        <v>227</v>
      </c>
      <c r="C79" s="66">
        <v>7</v>
      </c>
      <c r="D79" s="83">
        <f>IF(STATS!CF7&lt;&gt;"",1,0)</f>
        <v>0</v>
      </c>
      <c r="E79" s="80">
        <f t="shared" si="2"/>
        <v>0</v>
      </c>
    </row>
    <row r="80" spans="1:5" ht="14.25" customHeight="1" x14ac:dyDescent="0.2">
      <c r="A80" s="67" t="s">
        <v>228</v>
      </c>
      <c r="B80" s="58" t="s">
        <v>366</v>
      </c>
      <c r="C80" s="68">
        <v>10</v>
      </c>
      <c r="D80" s="83">
        <f>IF(STATS!CG7&lt;&gt;"",1,0)</f>
        <v>0</v>
      </c>
      <c r="E80" s="80">
        <f t="shared" si="2"/>
        <v>0</v>
      </c>
    </row>
    <row r="81" spans="1:5" ht="14.25" customHeight="1" x14ac:dyDescent="0.2">
      <c r="A81" s="65" t="s">
        <v>229</v>
      </c>
      <c r="B81" s="58" t="s">
        <v>230</v>
      </c>
      <c r="C81" s="66">
        <v>9</v>
      </c>
      <c r="D81" s="83">
        <f>IF(STATS!CH7&lt;&gt;"",1,0)</f>
        <v>0</v>
      </c>
      <c r="E81" s="80">
        <f t="shared" si="2"/>
        <v>0</v>
      </c>
    </row>
    <row r="82" spans="1:5" ht="14.25" customHeight="1" x14ac:dyDescent="0.2">
      <c r="A82" s="67" t="s">
        <v>319</v>
      </c>
      <c r="B82" s="58" t="s">
        <v>231</v>
      </c>
      <c r="C82" s="68">
        <v>8</v>
      </c>
      <c r="D82" s="83">
        <f>IF(STATS!CI7&lt;&gt;"",1,0)</f>
        <v>0</v>
      </c>
      <c r="E82" s="80">
        <f t="shared" si="2"/>
        <v>0</v>
      </c>
    </row>
    <row r="83" spans="1:5" ht="14.25" customHeight="1" x14ac:dyDescent="0.2">
      <c r="A83" s="65" t="s">
        <v>232</v>
      </c>
      <c r="B83" s="58" t="s">
        <v>233</v>
      </c>
      <c r="C83" s="66">
        <v>10</v>
      </c>
      <c r="D83" s="83">
        <f>IF(STATS!CJ7&lt;&gt;"",1,0)</f>
        <v>0</v>
      </c>
      <c r="E83" s="80">
        <f t="shared" si="2"/>
        <v>0</v>
      </c>
    </row>
    <row r="84" spans="1:5" ht="14.25" customHeight="1" x14ac:dyDescent="0.2">
      <c r="A84" s="67" t="s">
        <v>234</v>
      </c>
      <c r="B84" s="58" t="s">
        <v>235</v>
      </c>
      <c r="C84" s="68">
        <v>7</v>
      </c>
      <c r="D84" s="83">
        <f>IF(STATS!CK7&lt;&gt;"",1,0)</f>
        <v>0</v>
      </c>
      <c r="E84" s="80">
        <f t="shared" si="2"/>
        <v>0</v>
      </c>
    </row>
    <row r="85" spans="1:5" ht="14.25" customHeight="1" x14ac:dyDescent="0.2">
      <c r="A85" s="67" t="s">
        <v>236</v>
      </c>
      <c r="B85" s="58" t="s">
        <v>237</v>
      </c>
      <c r="C85" s="68">
        <v>5</v>
      </c>
      <c r="D85" s="83">
        <f>IF(STATS!CL7&lt;&gt;"",1,0)</f>
        <v>0</v>
      </c>
      <c r="E85" s="80">
        <f t="shared" si="2"/>
        <v>0</v>
      </c>
    </row>
    <row r="86" spans="1:5" ht="14.25" customHeight="1" x14ac:dyDescent="0.2">
      <c r="A86" s="67" t="s">
        <v>238</v>
      </c>
      <c r="B86" s="58" t="s">
        <v>367</v>
      </c>
      <c r="C86" s="68">
        <v>8</v>
      </c>
      <c r="D86" s="83">
        <f>IF(STATS!CM7&lt;&gt;"",1,0)</f>
        <v>0</v>
      </c>
      <c r="E86" s="80">
        <f t="shared" si="2"/>
        <v>0</v>
      </c>
    </row>
    <row r="87" spans="1:5" ht="14.25" customHeight="1" x14ac:dyDescent="0.2">
      <c r="A87" s="67" t="s">
        <v>239</v>
      </c>
      <c r="B87" s="58" t="s">
        <v>240</v>
      </c>
      <c r="C87" s="68">
        <v>8</v>
      </c>
      <c r="D87" s="83">
        <f>IF(STATS!CN7&lt;&gt;"",1,0)</f>
        <v>0</v>
      </c>
      <c r="E87" s="80">
        <f t="shared" si="2"/>
        <v>0</v>
      </c>
    </row>
    <row r="88" spans="1:5" ht="14.25" customHeight="1" x14ac:dyDescent="0.2">
      <c r="A88" s="65" t="s">
        <v>241</v>
      </c>
      <c r="B88" s="58" t="s">
        <v>242</v>
      </c>
      <c r="C88" s="66">
        <v>8</v>
      </c>
      <c r="D88" s="83">
        <f>IF(STATS!CO7&lt;&gt;"",1,0)</f>
        <v>0</v>
      </c>
      <c r="E88" s="80">
        <f t="shared" si="2"/>
        <v>0</v>
      </c>
    </row>
    <row r="89" spans="1:5" ht="14.25" customHeight="1" x14ac:dyDescent="0.2">
      <c r="A89" s="65" t="s">
        <v>243</v>
      </c>
      <c r="B89" s="58" t="s">
        <v>244</v>
      </c>
      <c r="C89" s="66">
        <v>10</v>
      </c>
      <c r="D89" s="83">
        <f>IF(STATS!CP7&lt;&gt;"",1,0)</f>
        <v>0</v>
      </c>
      <c r="E89" s="80">
        <f t="shared" si="2"/>
        <v>0</v>
      </c>
    </row>
    <row r="90" spans="1:5" ht="14.25" customHeight="1" x14ac:dyDescent="0.2">
      <c r="A90" s="67" t="s">
        <v>245</v>
      </c>
      <c r="B90" s="58" t="s">
        <v>246</v>
      </c>
      <c r="C90" s="68">
        <v>6</v>
      </c>
      <c r="D90" s="83">
        <f>IF(STATS!CQ7&lt;&gt;"",1,0)</f>
        <v>0</v>
      </c>
      <c r="E90" s="80">
        <f t="shared" si="2"/>
        <v>0</v>
      </c>
    </row>
    <row r="91" spans="1:5" ht="14.25" customHeight="1" x14ac:dyDescent="0.2">
      <c r="A91" s="67" t="s">
        <v>247</v>
      </c>
      <c r="B91" s="58" t="s">
        <v>368</v>
      </c>
      <c r="C91" s="68">
        <v>8</v>
      </c>
      <c r="D91" s="83">
        <f>IF(STATS!CR7&lt;&gt;"",1,0)</f>
        <v>0</v>
      </c>
      <c r="E91" s="80">
        <f t="shared" si="2"/>
        <v>0</v>
      </c>
    </row>
    <row r="92" spans="1:5" ht="14.25" customHeight="1" x14ac:dyDescent="0.2">
      <c r="A92" s="67" t="s">
        <v>248</v>
      </c>
      <c r="B92" s="59" t="s">
        <v>369</v>
      </c>
      <c r="C92" s="68">
        <v>8</v>
      </c>
      <c r="D92" s="83">
        <f>IF(STATS!CS7&lt;&gt;"",1,0)</f>
        <v>0</v>
      </c>
      <c r="E92" s="80">
        <f t="shared" si="2"/>
        <v>0</v>
      </c>
    </row>
    <row r="93" spans="1:5" ht="14.25" customHeight="1" x14ac:dyDescent="0.2">
      <c r="A93" s="67" t="s">
        <v>249</v>
      </c>
      <c r="B93" s="58" t="s">
        <v>250</v>
      </c>
      <c r="C93" s="68">
        <v>9</v>
      </c>
      <c r="D93" s="83">
        <f>IF(STATS!CT7&lt;&gt;"",1,0)</f>
        <v>0</v>
      </c>
      <c r="E93" s="80">
        <f t="shared" si="2"/>
        <v>0</v>
      </c>
    </row>
    <row r="94" spans="1:5" ht="14.25" customHeight="1" x14ac:dyDescent="0.2">
      <c r="A94" s="65" t="s">
        <v>251</v>
      </c>
      <c r="B94" s="58" t="s">
        <v>252</v>
      </c>
      <c r="C94" s="66">
        <v>7</v>
      </c>
      <c r="D94" s="83">
        <f>IF(STATS!EO7&lt;&gt;"",1,0)</f>
        <v>0</v>
      </c>
      <c r="E94" s="80">
        <f t="shared" si="2"/>
        <v>0</v>
      </c>
    </row>
    <row r="95" spans="1:5" ht="14.25" customHeight="1" x14ac:dyDescent="0.2">
      <c r="A95" s="65" t="s">
        <v>316</v>
      </c>
      <c r="B95" s="58" t="s">
        <v>253</v>
      </c>
      <c r="C95" s="66">
        <v>8</v>
      </c>
      <c r="D95" s="83">
        <f>IF(STATS!CU7&lt;&gt;"",1,0)</f>
        <v>0</v>
      </c>
      <c r="E95" s="80">
        <f t="shared" si="2"/>
        <v>0</v>
      </c>
    </row>
    <row r="96" spans="1:5" ht="14.25" customHeight="1" x14ac:dyDescent="0.2">
      <c r="A96" s="65" t="s">
        <v>370</v>
      </c>
      <c r="B96" s="58" t="s">
        <v>256</v>
      </c>
      <c r="C96" s="66">
        <v>9</v>
      </c>
      <c r="D96" s="83">
        <f>IF(STATS!CV7&lt;&gt;"",1,0)</f>
        <v>0</v>
      </c>
      <c r="E96" s="80">
        <f t="shared" si="2"/>
        <v>0</v>
      </c>
    </row>
    <row r="97" spans="1:5" ht="14.25" customHeight="1" x14ac:dyDescent="0.2">
      <c r="A97" s="65" t="s">
        <v>546</v>
      </c>
      <c r="B97" s="58" t="s">
        <v>547</v>
      </c>
      <c r="C97" s="66">
        <v>9</v>
      </c>
      <c r="D97" s="83">
        <f>IF(STATS!CW14&lt;&gt;"",1,0)</f>
        <v>0</v>
      </c>
      <c r="E97" s="80">
        <f t="shared" si="2"/>
        <v>0</v>
      </c>
    </row>
    <row r="98" spans="1:5" ht="14.25" customHeight="1" x14ac:dyDescent="0.2">
      <c r="A98" s="65" t="s">
        <v>255</v>
      </c>
      <c r="B98" s="58" t="s">
        <v>254</v>
      </c>
      <c r="C98" s="66">
        <v>7</v>
      </c>
      <c r="D98" s="83">
        <f>IF(STATS!CX7&lt;&gt;"",1,0)</f>
        <v>0</v>
      </c>
      <c r="E98" s="80">
        <f t="shared" si="2"/>
        <v>0</v>
      </c>
    </row>
    <row r="99" spans="1:5" ht="14.25" customHeight="1" x14ac:dyDescent="0.2">
      <c r="A99" s="67" t="s">
        <v>257</v>
      </c>
      <c r="B99" s="58" t="s">
        <v>352</v>
      </c>
      <c r="C99" s="68">
        <v>9</v>
      </c>
      <c r="D99" s="83">
        <f>IF(STATS!CY7&lt;&gt;"",1,0)</f>
        <v>0</v>
      </c>
      <c r="E99" s="80">
        <f t="shared" si="2"/>
        <v>0</v>
      </c>
    </row>
    <row r="100" spans="1:5" ht="14.25" customHeight="1" x14ac:dyDescent="0.2">
      <c r="A100" s="67" t="s">
        <v>258</v>
      </c>
      <c r="B100" s="58" t="s">
        <v>259</v>
      </c>
      <c r="C100" s="68">
        <v>3</v>
      </c>
      <c r="D100" s="83">
        <f>IF(STATS!CZ7&lt;&gt;"",1,0)</f>
        <v>0</v>
      </c>
      <c r="E100" s="80">
        <f t="shared" si="2"/>
        <v>0</v>
      </c>
    </row>
    <row r="101" spans="1:5" ht="14.25" customHeight="1" x14ac:dyDescent="0.2">
      <c r="A101" s="67" t="s">
        <v>260</v>
      </c>
      <c r="B101" s="58" t="s">
        <v>353</v>
      </c>
      <c r="C101" s="68">
        <v>8</v>
      </c>
      <c r="D101" s="83">
        <f>IF(STATS!DA7&lt;&gt;"",1,0)</f>
        <v>0</v>
      </c>
      <c r="E101" s="80">
        <f t="shared" si="2"/>
        <v>0</v>
      </c>
    </row>
    <row r="102" spans="1:5" ht="14.25" customHeight="1" x14ac:dyDescent="0.2">
      <c r="A102" s="65" t="s">
        <v>261</v>
      </c>
      <c r="B102" s="58" t="s">
        <v>262</v>
      </c>
      <c r="C102" s="66">
        <v>6</v>
      </c>
      <c r="D102" s="83">
        <f>IF(STATS!DC7&lt;&gt;"",1,0)</f>
        <v>0</v>
      </c>
      <c r="E102" s="80">
        <f t="shared" si="2"/>
        <v>0</v>
      </c>
    </row>
    <row r="103" spans="1:5" ht="14.25" customHeight="1" x14ac:dyDescent="0.2">
      <c r="A103" s="65" t="s">
        <v>263</v>
      </c>
      <c r="B103" s="59" t="s">
        <v>264</v>
      </c>
      <c r="C103" s="66">
        <v>10</v>
      </c>
      <c r="D103" s="83">
        <f>IF(STATS!DD7&lt;&gt;"",1,0)</f>
        <v>0</v>
      </c>
      <c r="E103" s="80">
        <f t="shared" si="2"/>
        <v>0</v>
      </c>
    </row>
    <row r="104" spans="1:5" ht="14.25" customHeight="1" x14ac:dyDescent="0.2">
      <c r="A104" s="65" t="s">
        <v>265</v>
      </c>
      <c r="B104" s="58" t="s">
        <v>373</v>
      </c>
      <c r="C104" s="66">
        <v>5</v>
      </c>
      <c r="D104" s="83">
        <f>IF(STATS!DE7&lt;&gt;"",1,0)</f>
        <v>0</v>
      </c>
      <c r="E104" s="80">
        <f t="shared" si="2"/>
        <v>0</v>
      </c>
    </row>
    <row r="105" spans="1:5" ht="14.25" customHeight="1" x14ac:dyDescent="0.2">
      <c r="A105" s="67" t="s">
        <v>266</v>
      </c>
      <c r="B105" s="58" t="s">
        <v>267</v>
      </c>
      <c r="C105" s="68">
        <v>9</v>
      </c>
      <c r="D105" s="83">
        <f>IF(STATS!DF7&lt;&gt;"",1,0)</f>
        <v>0</v>
      </c>
      <c r="E105" s="80">
        <f t="shared" si="2"/>
        <v>0</v>
      </c>
    </row>
    <row r="106" spans="1:5" ht="14.25" customHeight="1" x14ac:dyDescent="0.2">
      <c r="A106" s="67" t="s">
        <v>268</v>
      </c>
      <c r="B106" s="58" t="s">
        <v>269</v>
      </c>
      <c r="C106" s="68">
        <v>4</v>
      </c>
      <c r="D106" s="83">
        <f>IF(STATS!DG7&lt;&gt;"",1,0)</f>
        <v>0</v>
      </c>
      <c r="E106" s="80">
        <f t="shared" si="2"/>
        <v>0</v>
      </c>
    </row>
    <row r="107" spans="1:5" ht="14.25" customHeight="1" x14ac:dyDescent="0.2">
      <c r="A107" s="67" t="s">
        <v>270</v>
      </c>
      <c r="B107" s="61" t="s">
        <v>271</v>
      </c>
      <c r="C107" s="68">
        <v>8</v>
      </c>
      <c r="D107" s="83">
        <f>IF(STATS!DH7&lt;&gt;"",1,0)</f>
        <v>0</v>
      </c>
      <c r="E107" s="80">
        <f t="shared" si="2"/>
        <v>0</v>
      </c>
    </row>
    <row r="108" spans="1:5" ht="14.25" customHeight="1" x14ac:dyDescent="0.2">
      <c r="A108" s="65" t="s">
        <v>272</v>
      </c>
      <c r="B108" s="61" t="s">
        <v>273</v>
      </c>
      <c r="C108" s="66">
        <v>8</v>
      </c>
      <c r="D108" s="83">
        <f>IF(STATS!DI7&lt;&gt;"",1,0)</f>
        <v>0</v>
      </c>
      <c r="E108" s="80">
        <f t="shared" ref="E108:E135" si="3">C108*D108</f>
        <v>0</v>
      </c>
    </row>
    <row r="109" spans="1:5" ht="14.25" customHeight="1" x14ac:dyDescent="0.2">
      <c r="A109" s="67" t="s">
        <v>274</v>
      </c>
      <c r="B109" s="62" t="s">
        <v>275</v>
      </c>
      <c r="C109" s="68">
        <v>9</v>
      </c>
      <c r="D109" s="83">
        <f>IF(STATS!DJ7&lt;&gt;"",1,0)</f>
        <v>0</v>
      </c>
      <c r="E109" s="80">
        <f t="shared" si="3"/>
        <v>0</v>
      </c>
    </row>
    <row r="110" spans="1:5" ht="14.25" customHeight="1" x14ac:dyDescent="0.2">
      <c r="A110" s="65" t="s">
        <v>276</v>
      </c>
      <c r="B110" s="61" t="s">
        <v>277</v>
      </c>
      <c r="C110" s="66">
        <v>8</v>
      </c>
      <c r="D110" s="83">
        <f>IF(STATS!DK7&lt;&gt;"",1,0)</f>
        <v>0</v>
      </c>
      <c r="E110" s="80">
        <f t="shared" si="3"/>
        <v>0</v>
      </c>
    </row>
    <row r="111" spans="1:5" ht="14.25" customHeight="1" x14ac:dyDescent="0.2">
      <c r="A111" s="65" t="s">
        <v>278</v>
      </c>
      <c r="B111" s="58" t="s">
        <v>279</v>
      </c>
      <c r="C111" s="66">
        <v>5</v>
      </c>
      <c r="D111" s="83">
        <f>IF(STATS!DL7&lt;&gt;"",1,0)</f>
        <v>0</v>
      </c>
      <c r="E111" s="80">
        <f t="shared" si="3"/>
        <v>0</v>
      </c>
    </row>
    <row r="112" spans="1:5" ht="14.25" customHeight="1" x14ac:dyDescent="0.2">
      <c r="A112" s="67" t="s">
        <v>280</v>
      </c>
      <c r="B112" s="60" t="s">
        <v>372</v>
      </c>
      <c r="C112" s="68">
        <v>10</v>
      </c>
      <c r="D112" s="83">
        <f>IF(STATS!DM7&lt;&gt;"",1,0)</f>
        <v>0</v>
      </c>
      <c r="E112" s="80">
        <f t="shared" si="3"/>
        <v>0</v>
      </c>
    </row>
    <row r="113" spans="1:5" s="45" customFormat="1" ht="14.25" customHeight="1" x14ac:dyDescent="0.2">
      <c r="A113" s="69" t="s">
        <v>281</v>
      </c>
      <c r="B113" s="63" t="s">
        <v>282</v>
      </c>
      <c r="C113" s="70">
        <v>9</v>
      </c>
      <c r="D113" s="83">
        <f>IF(STATS!DN7&lt;&gt;"",1,0)</f>
        <v>0</v>
      </c>
      <c r="E113" s="80">
        <f t="shared" si="3"/>
        <v>0</v>
      </c>
    </row>
    <row r="114" spans="1:5" ht="14.25" customHeight="1" x14ac:dyDescent="0.2">
      <c r="A114" s="67" t="s">
        <v>283</v>
      </c>
      <c r="B114" s="58" t="s">
        <v>351</v>
      </c>
      <c r="C114" s="68">
        <v>5</v>
      </c>
      <c r="D114" s="83">
        <f>IF(STATS!DP7&lt;&gt;"",1,0)</f>
        <v>0</v>
      </c>
      <c r="E114" s="80">
        <f t="shared" si="3"/>
        <v>0</v>
      </c>
    </row>
    <row r="115" spans="1:5" ht="14.25" customHeight="1" x14ac:dyDescent="0.2">
      <c r="A115" s="65" t="s">
        <v>284</v>
      </c>
      <c r="B115" s="58" t="s">
        <v>350</v>
      </c>
      <c r="C115" s="66">
        <v>8</v>
      </c>
      <c r="D115" s="83">
        <f>IF(STATS!DQ7&lt;&gt;"",1,0)</f>
        <v>0</v>
      </c>
      <c r="E115" s="80">
        <f t="shared" si="3"/>
        <v>0</v>
      </c>
    </row>
    <row r="116" spans="1:5" ht="14.25" customHeight="1" x14ac:dyDescent="0.2">
      <c r="A116" s="67" t="s">
        <v>285</v>
      </c>
      <c r="B116" s="58" t="s">
        <v>318</v>
      </c>
      <c r="C116" s="68">
        <v>3</v>
      </c>
      <c r="D116" s="83">
        <f>IF(STATS!DR7&lt;&gt;"",1,0)</f>
        <v>0</v>
      </c>
      <c r="E116" s="80">
        <f t="shared" si="3"/>
        <v>0</v>
      </c>
    </row>
    <row r="117" spans="1:5" ht="14.25" customHeight="1" x14ac:dyDescent="0.2">
      <c r="A117" s="65" t="s">
        <v>286</v>
      </c>
      <c r="B117" s="58" t="s">
        <v>287</v>
      </c>
      <c r="C117" s="66">
        <v>9</v>
      </c>
      <c r="D117" s="83">
        <f>IF(STATS!DS7&lt;&gt;"",1,0)</f>
        <v>0</v>
      </c>
      <c r="E117" s="80">
        <f t="shared" si="3"/>
        <v>0</v>
      </c>
    </row>
    <row r="118" spans="1:5" ht="14.25" customHeight="1" x14ac:dyDescent="0.2">
      <c r="A118" s="65" t="s">
        <v>563</v>
      </c>
      <c r="B118" s="58" t="s">
        <v>288</v>
      </c>
      <c r="C118" s="66">
        <v>1</v>
      </c>
      <c r="D118" s="83">
        <f>IF(STATS!DT7&lt;&gt;"",1,0)</f>
        <v>0</v>
      </c>
      <c r="E118" s="80">
        <f t="shared" si="3"/>
        <v>0</v>
      </c>
    </row>
    <row r="119" spans="1:5" ht="14.25" customHeight="1" x14ac:dyDescent="0.2">
      <c r="A119" s="67" t="s">
        <v>289</v>
      </c>
      <c r="B119" s="58" t="s">
        <v>290</v>
      </c>
      <c r="C119" s="68">
        <v>1</v>
      </c>
      <c r="D119" s="83">
        <f>IF(STATS!DU7&lt;&gt;"",1,0)</f>
        <v>0</v>
      </c>
      <c r="E119" s="80">
        <f t="shared" si="3"/>
        <v>0</v>
      </c>
    </row>
    <row r="120" spans="1:5" ht="14.25" customHeight="1" x14ac:dyDescent="0.2">
      <c r="A120" s="67" t="s">
        <v>376</v>
      </c>
      <c r="B120" s="58" t="s">
        <v>377</v>
      </c>
      <c r="C120" s="68">
        <v>1</v>
      </c>
      <c r="D120" s="83">
        <f>IF(STATS!DV7&lt;&gt;"",1,0)</f>
        <v>0</v>
      </c>
      <c r="E120" s="80">
        <f t="shared" si="3"/>
        <v>0</v>
      </c>
    </row>
    <row r="121" spans="1:5" ht="14.25" customHeight="1" x14ac:dyDescent="0.2">
      <c r="A121" s="67" t="s">
        <v>291</v>
      </c>
      <c r="B121" s="58" t="s">
        <v>292</v>
      </c>
      <c r="C121" s="68">
        <v>10</v>
      </c>
      <c r="D121" s="83">
        <f>IF(STATS!DW7&lt;&gt;"",1,0)</f>
        <v>0</v>
      </c>
      <c r="E121" s="80">
        <f t="shared" si="3"/>
        <v>0</v>
      </c>
    </row>
    <row r="122" spans="1:5" ht="14.25" customHeight="1" x14ac:dyDescent="0.2">
      <c r="A122" s="67" t="s">
        <v>293</v>
      </c>
      <c r="B122" s="58" t="s">
        <v>294</v>
      </c>
      <c r="C122" s="68">
        <v>9</v>
      </c>
      <c r="D122" s="83">
        <f>IF(STATS!DX7&lt;&gt;"",1,0)</f>
        <v>0</v>
      </c>
      <c r="E122" s="80">
        <f t="shared" si="3"/>
        <v>0</v>
      </c>
    </row>
    <row r="123" spans="1:5" ht="14.25" customHeight="1" x14ac:dyDescent="0.2">
      <c r="A123" s="67" t="s">
        <v>295</v>
      </c>
      <c r="B123" s="58" t="s">
        <v>296</v>
      </c>
      <c r="C123" s="68">
        <v>9</v>
      </c>
      <c r="D123" s="83">
        <f>IF(STATS!DY7&lt;&gt;"",1,0)</f>
        <v>0</v>
      </c>
      <c r="E123" s="80">
        <f t="shared" si="3"/>
        <v>0</v>
      </c>
    </row>
    <row r="124" spans="1:5" ht="14.25" customHeight="1" x14ac:dyDescent="0.2">
      <c r="A124" s="67" t="s">
        <v>297</v>
      </c>
      <c r="B124" s="58" t="s">
        <v>298</v>
      </c>
      <c r="C124" s="68">
        <v>9</v>
      </c>
      <c r="D124" s="83">
        <f>IF(STATS!DZ7&lt;&gt;"",1,0)</f>
        <v>0</v>
      </c>
      <c r="E124" s="80">
        <f t="shared" si="3"/>
        <v>0</v>
      </c>
    </row>
    <row r="125" spans="1:5" ht="14.25" customHeight="1" x14ac:dyDescent="0.2">
      <c r="A125" s="65" t="s">
        <v>299</v>
      </c>
      <c r="B125" s="58" t="s">
        <v>342</v>
      </c>
      <c r="C125" s="66">
        <v>10</v>
      </c>
      <c r="D125" s="83">
        <f>IF(STATS!EA7&lt;&gt;"",1,0)</f>
        <v>0</v>
      </c>
      <c r="E125" s="80">
        <f t="shared" si="3"/>
        <v>0</v>
      </c>
    </row>
    <row r="126" spans="1:5" ht="14.25" customHeight="1" x14ac:dyDescent="0.2">
      <c r="A126" s="67" t="s">
        <v>300</v>
      </c>
      <c r="B126" s="58" t="s">
        <v>301</v>
      </c>
      <c r="C126" s="68">
        <v>9</v>
      </c>
      <c r="D126" s="83">
        <f>IF(STATS!EB7&lt;&gt;"",1,0)</f>
        <v>0</v>
      </c>
      <c r="E126" s="80">
        <f t="shared" si="3"/>
        <v>0</v>
      </c>
    </row>
    <row r="127" spans="1:5" ht="14.25" customHeight="1" x14ac:dyDescent="0.2">
      <c r="A127" s="67" t="s">
        <v>302</v>
      </c>
      <c r="B127" s="58" t="s">
        <v>303</v>
      </c>
      <c r="C127" s="68">
        <v>9</v>
      </c>
      <c r="D127" s="83">
        <f>IF(STATS!EC7&lt;&gt;"",1,0)</f>
        <v>0</v>
      </c>
      <c r="E127" s="80">
        <f t="shared" si="3"/>
        <v>0</v>
      </c>
    </row>
    <row r="128" spans="1:5" ht="14.25" customHeight="1" x14ac:dyDescent="0.2">
      <c r="A128" s="67" t="s">
        <v>304</v>
      </c>
      <c r="B128" s="58" t="s">
        <v>305</v>
      </c>
      <c r="C128" s="68">
        <v>7</v>
      </c>
      <c r="D128" s="83">
        <f>IF(STATS!ED7&lt;&gt;"",1,0)</f>
        <v>0</v>
      </c>
      <c r="E128" s="80">
        <f t="shared" si="3"/>
        <v>0</v>
      </c>
    </row>
    <row r="129" spans="1:5" ht="14.25" customHeight="1" x14ac:dyDescent="0.2">
      <c r="A129" s="67" t="s">
        <v>306</v>
      </c>
      <c r="B129" s="58" t="s">
        <v>307</v>
      </c>
      <c r="C129" s="68">
        <v>6</v>
      </c>
      <c r="D129" s="83">
        <f>IF(STATS!EE7&lt;&gt;"",1,0)</f>
        <v>0</v>
      </c>
      <c r="E129" s="80">
        <f t="shared" si="3"/>
        <v>0</v>
      </c>
    </row>
    <row r="130" spans="1:5" ht="14.25" customHeight="1" x14ac:dyDescent="0.2">
      <c r="A130" s="65" t="s">
        <v>380</v>
      </c>
      <c r="B130" s="58" t="s">
        <v>333</v>
      </c>
      <c r="C130" s="66">
        <v>6</v>
      </c>
      <c r="D130" s="83">
        <f>IF(STATS!EF7&lt;&gt;"",1,0)</f>
        <v>0</v>
      </c>
      <c r="E130" s="80">
        <f t="shared" si="3"/>
        <v>0</v>
      </c>
    </row>
    <row r="131" spans="1:5" ht="14.25" customHeight="1" x14ac:dyDescent="0.2">
      <c r="A131" s="65" t="s">
        <v>308</v>
      </c>
      <c r="B131" s="61" t="s">
        <v>309</v>
      </c>
      <c r="C131" s="66">
        <v>5</v>
      </c>
      <c r="D131" s="83">
        <f>IF(STATS!EG7&lt;&gt;"",1,0)</f>
        <v>0</v>
      </c>
      <c r="E131" s="80">
        <f t="shared" si="3"/>
        <v>0</v>
      </c>
    </row>
    <row r="132" spans="1:5" ht="14.25" customHeight="1" x14ac:dyDescent="0.2">
      <c r="A132" s="65" t="s">
        <v>310</v>
      </c>
      <c r="B132" s="61" t="s">
        <v>317</v>
      </c>
      <c r="C132" s="66">
        <v>7</v>
      </c>
      <c r="D132" s="83">
        <f>IF(STATS!EH7&lt;&gt;"",1,0)</f>
        <v>0</v>
      </c>
      <c r="E132" s="80">
        <f t="shared" si="3"/>
        <v>0</v>
      </c>
    </row>
    <row r="133" spans="1:5" ht="14.25" customHeight="1" x14ac:dyDescent="0.2">
      <c r="A133" s="67" t="s">
        <v>311</v>
      </c>
      <c r="B133" s="60" t="s">
        <v>321</v>
      </c>
      <c r="C133" s="66">
        <v>8</v>
      </c>
      <c r="D133" s="83">
        <f>IF(STATS!EI7&lt;&gt;"",1,0)</f>
        <v>0</v>
      </c>
      <c r="E133" s="80">
        <f t="shared" si="3"/>
        <v>0</v>
      </c>
    </row>
    <row r="134" spans="1:5" ht="14.25" customHeight="1" x14ac:dyDescent="0.2">
      <c r="A134" s="67" t="s">
        <v>312</v>
      </c>
      <c r="B134" s="58" t="s">
        <v>313</v>
      </c>
      <c r="C134" s="68">
        <v>8</v>
      </c>
      <c r="D134" s="83">
        <f>IF(STATS!EJ7&lt;&gt;"",1,0)</f>
        <v>0</v>
      </c>
      <c r="E134" s="80">
        <f t="shared" si="3"/>
        <v>0</v>
      </c>
    </row>
    <row r="135" spans="1:5" ht="14.25" customHeight="1" thickBot="1" x14ac:dyDescent="0.25">
      <c r="A135" s="71" t="s">
        <v>374</v>
      </c>
      <c r="B135" s="72" t="s">
        <v>375</v>
      </c>
      <c r="C135" s="73">
        <v>8</v>
      </c>
      <c r="D135" s="84">
        <f>IF(STATS!EK7&lt;&gt;"",1,0)</f>
        <v>0</v>
      </c>
      <c r="E135" s="80">
        <f t="shared" si="3"/>
        <v>0</v>
      </c>
    </row>
    <row r="136" spans="1:5" ht="14.25" x14ac:dyDescent="0.2">
      <c r="A136" s="52"/>
      <c r="B136" s="52"/>
      <c r="C136" s="53"/>
      <c r="D136" s="81"/>
      <c r="E136" s="54"/>
    </row>
    <row r="137" spans="1:5" ht="15" x14ac:dyDescent="0.25">
      <c r="A137" s="89" t="s">
        <v>314</v>
      </c>
      <c r="B137" s="52"/>
      <c r="C137" s="47"/>
      <c r="D137" s="55">
        <f>SUM(D9:D135)</f>
        <v>0</v>
      </c>
      <c r="E137" s="56"/>
    </row>
    <row r="138" spans="1:5" ht="15.75" thickBot="1" x14ac:dyDescent="0.3">
      <c r="A138" s="89" t="s">
        <v>315</v>
      </c>
      <c r="B138" s="52"/>
      <c r="C138" s="57"/>
      <c r="D138" s="47"/>
      <c r="E138" s="119" t="e">
        <f>(SUM(E9:E135)/D137)</f>
        <v>#DIV/0!</v>
      </c>
    </row>
    <row r="139" spans="1:5" ht="15.75" thickBot="1" x14ac:dyDescent="0.3">
      <c r="A139" s="90" t="s">
        <v>332</v>
      </c>
      <c r="B139" s="86"/>
      <c r="C139" s="87"/>
      <c r="D139" s="88"/>
      <c r="E139" s="120" t="e">
        <f>(SUM(E9:E135)/D137)*SQRT(D137)</f>
        <v>#DIV/0!</v>
      </c>
    </row>
    <row r="141" spans="1:5" x14ac:dyDescent="0.2">
      <c r="A141" s="46"/>
      <c r="B141" s="46"/>
      <c r="C141" s="44"/>
    </row>
    <row r="142" spans="1:5" ht="51" customHeight="1" x14ac:dyDescent="0.25">
      <c r="A142" s="200" t="s">
        <v>331</v>
      </c>
      <c r="B142" s="200"/>
      <c r="C142" s="200"/>
      <c r="D142" s="200"/>
      <c r="E142" s="200"/>
    </row>
    <row r="143" spans="1:5" x14ac:dyDescent="0.2">
      <c r="A143" s="46"/>
      <c r="B143" s="46"/>
      <c r="C143" s="44"/>
    </row>
    <row r="144" spans="1:5" ht="51" customHeight="1" x14ac:dyDescent="0.25">
      <c r="A144" s="200" t="s">
        <v>371</v>
      </c>
      <c r="B144" s="200"/>
      <c r="C144" s="200"/>
      <c r="D144" s="200"/>
      <c r="E144" s="200"/>
    </row>
  </sheetData>
  <protectedRanges>
    <protectedRange sqref="D8:D135" name="number of species"/>
  </protectedRanges>
  <mergeCells count="2">
    <mergeCell ref="A142:E142"/>
    <mergeCell ref="A144:E144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2019 Spring Exotic Mapping Data</vt:lpstr>
      <vt:lpstr>2008 Mapping Data</vt:lpstr>
      <vt:lpstr>BOAT SURVEY</vt:lpstr>
      <vt:lpstr>READ ME</vt:lpstr>
      <vt:lpstr>ENTRY </vt:lpstr>
      <vt:lpstr>STATS</vt:lpstr>
      <vt:lpstr>2019CLPStatsSummary</vt:lpstr>
      <vt:lpstr>MAX DEPTH GRAPH</vt:lpstr>
      <vt:lpstr>CALCULATE FQI</vt:lpstr>
      <vt:lpstr>'2008 Mapping Data'!Print_Area</vt:lpstr>
      <vt:lpstr>'2019 Spring Exotic Mapping Data'!Print_Area</vt:lpstr>
      <vt:lpstr>'2019CLPStatsSummary'!Print_Area</vt:lpstr>
      <vt:lpstr>'BOAT SURVEY'!Print_Area</vt:lpstr>
      <vt:lpstr>'ENTRY '!Print_Area</vt:lpstr>
      <vt:lpstr>STATS!Print_Area</vt:lpstr>
    </vt:vector>
  </TitlesOfParts>
  <Company>University of Wisconsin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</dc:creator>
  <cp:lastModifiedBy>Meg Rattei</cp:lastModifiedBy>
  <cp:lastPrinted>2009-11-02T19:37:36Z</cp:lastPrinted>
  <dcterms:created xsi:type="dcterms:W3CDTF">2004-09-23T19:27:36Z</dcterms:created>
  <dcterms:modified xsi:type="dcterms:W3CDTF">2019-08-16T20:56:23Z</dcterms:modified>
</cp:coreProperties>
</file>