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9715" windowHeight="1336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T49" i="1" l="1"/>
  <c r="T48" i="1"/>
  <c r="T47" i="1"/>
  <c r="T46" i="1"/>
  <c r="T45" i="1"/>
  <c r="T44" i="1"/>
  <c r="T50" i="1" l="1"/>
  <c r="S50" i="1"/>
  <c r="H20" i="1" l="1"/>
  <c r="L51" i="1" l="1"/>
  <c r="K51" i="1"/>
  <c r="G20" i="1" l="1"/>
  <c r="G21" i="1"/>
  <c r="G22" i="1"/>
  <c r="G23" i="1"/>
  <c r="I20" i="1"/>
  <c r="I21" i="1"/>
  <c r="I22" i="1"/>
  <c r="I23" i="1"/>
  <c r="H21" i="1"/>
  <c r="H22" i="1"/>
  <c r="H23" i="1"/>
  <c r="D20" i="1"/>
  <c r="D21" i="1"/>
  <c r="D22" i="1"/>
  <c r="D23" i="1"/>
  <c r="C20" i="1"/>
  <c r="C21" i="1"/>
  <c r="C24" i="1" s="1"/>
  <c r="C22" i="1"/>
  <c r="C23" i="1"/>
  <c r="B23" i="1"/>
  <c r="B22" i="1"/>
  <c r="B21" i="1"/>
  <c r="B20" i="1"/>
  <c r="D24" i="1" l="1"/>
  <c r="H24" i="1"/>
  <c r="C27" i="1" s="1"/>
  <c r="G24" i="1"/>
  <c r="I24" i="1"/>
  <c r="C28" i="1" s="1"/>
  <c r="B24" i="1"/>
  <c r="C26" i="1" l="1"/>
</calcChain>
</file>

<file path=xl/sharedStrings.xml><?xml version="1.0" encoding="utf-8"?>
<sst xmlns="http://schemas.openxmlformats.org/spreadsheetml/2006/main" count="79" uniqueCount="53">
  <si>
    <t>TP</t>
  </si>
  <si>
    <t>June</t>
  </si>
  <si>
    <t>July</t>
  </si>
  <si>
    <t>August</t>
  </si>
  <si>
    <t>Sept</t>
  </si>
  <si>
    <t>Oct</t>
  </si>
  <si>
    <t>acft</t>
  </si>
  <si>
    <t>June Load</t>
  </si>
  <si>
    <t>Jul Load</t>
  </si>
  <si>
    <t>Aug Load</t>
  </si>
  <si>
    <t>Granite Lake in-lake loading calculations</t>
  </si>
  <si>
    <t>TP (lbs)</t>
  </si>
  <si>
    <t>June Fe</t>
  </si>
  <si>
    <t>July Fe</t>
  </si>
  <si>
    <t>Aug Fe</t>
  </si>
  <si>
    <t>ND</t>
  </si>
  <si>
    <t>Fe (lbs)</t>
  </si>
  <si>
    <t>Jun Load</t>
  </si>
  <si>
    <t>little P release</t>
  </si>
  <si>
    <t>lots of P release</t>
  </si>
  <si>
    <t>Aug</t>
  </si>
  <si>
    <t>Depth (meters)</t>
  </si>
  <si>
    <t>1 to 3 meters</t>
  </si>
  <si>
    <t>acrefeet</t>
  </si>
  <si>
    <t>Depth</t>
  </si>
  <si>
    <t>3-5 meters</t>
  </si>
  <si>
    <t>5-7 meters</t>
  </si>
  <si>
    <t>7 meters to bottom</t>
  </si>
  <si>
    <t>1 meter</t>
  </si>
  <si>
    <t>3 meter</t>
  </si>
  <si>
    <t>5 meter</t>
  </si>
  <si>
    <t>7 meter</t>
  </si>
  <si>
    <t>9 meter</t>
  </si>
  <si>
    <t>*F - means the level was between LOD and LOQ</t>
  </si>
  <si>
    <t>0.148F</t>
  </si>
  <si>
    <t>0.285F</t>
  </si>
  <si>
    <t>0.107F</t>
  </si>
  <si>
    <t>0.117F</t>
  </si>
  <si>
    <t>0.232F</t>
  </si>
  <si>
    <t>Granite Lake 2018 Water Column Data</t>
  </si>
  <si>
    <t>Fe (mg/l)</t>
  </si>
  <si>
    <t>Phosphorus Budget for Model</t>
  </si>
  <si>
    <t>%</t>
  </si>
  <si>
    <t>Source</t>
  </si>
  <si>
    <t>Mass (kg)</t>
  </si>
  <si>
    <t>Watershed Inlet (monitored)</t>
  </si>
  <si>
    <t>Unmonitored watershed/groundwater</t>
  </si>
  <si>
    <t>Nearshore Area</t>
  </si>
  <si>
    <t>Septic Systems</t>
  </si>
  <si>
    <t>Atmospheric</t>
  </si>
  <si>
    <t xml:space="preserve">Internal loading </t>
  </si>
  <si>
    <t>Unmonitored watershed</t>
  </si>
  <si>
    <t>Inlet - monitored watershed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</si>
</sst>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2" fontId="0" fillId="0" borderId="0" xfId="0" applyNumberFormat="1"/>
    <xf numFmtId="2" fontId="0" fillId="0" borderId="1" xfId="0" applyNumberFormat="1" applyBorder="1"/>
    <xf numFmtId="0" fontId="1" fillId="0" borderId="0" xfId="0" applyFont="1"/>
    <xf numFmtId="0" fontId="1" fillId="0" borderId="0" xfId="0" applyFont="1" applyAlignment="1">
      <alignment wrapText="1"/>
    </xf>
    <xf numFmtId="16" fontId="0" fillId="0" borderId="0" xfId="0" applyNumberFormat="1"/>
    <xf numFmtId="0" fontId="0" fillId="0" borderId="2" xfId="0" applyBorder="1"/>
    <xf numFmtId="14" fontId="0" fillId="0" borderId="2" xfId="0" applyNumberFormat="1" applyBorder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1" fillId="0" borderId="2" xfId="0" applyFont="1" applyBorder="1"/>
    <xf numFmtId="0" fontId="0" fillId="0" borderId="0" xfId="0" applyAlignment="1"/>
    <xf numFmtId="164" fontId="0" fillId="0" borderId="0" xfId="0" applyNumberFormat="1"/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% of Phosphorus Loading in Granite Lake</a:t>
            </a:r>
            <a:r>
              <a:rPr lang="en-US" baseline="0"/>
              <a:t> - 2018</a:t>
            </a:r>
            <a:endParaRPr lang="en-US"/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Sheet1!$J$45:$J$50</c:f>
              <c:strCache>
                <c:ptCount val="6"/>
                <c:pt idx="0">
                  <c:v>Watershed Inlet (monitored)</c:v>
                </c:pt>
                <c:pt idx="1">
                  <c:v>Unmonitored watershed/groundwater</c:v>
                </c:pt>
                <c:pt idx="2">
                  <c:v>Internal loading </c:v>
                </c:pt>
                <c:pt idx="3">
                  <c:v>Septic Systems</c:v>
                </c:pt>
                <c:pt idx="4">
                  <c:v>Nearshore Area</c:v>
                </c:pt>
                <c:pt idx="5">
                  <c:v>Atmospheric</c:v>
                </c:pt>
              </c:strCache>
            </c:strRef>
          </c:cat>
          <c:val>
            <c:numRef>
              <c:f>Sheet1!$L$45:$L$50</c:f>
              <c:numCache>
                <c:formatCode>General</c:formatCode>
                <c:ptCount val="6"/>
                <c:pt idx="0">
                  <c:v>67</c:v>
                </c:pt>
                <c:pt idx="1">
                  <c:v>15.4</c:v>
                </c:pt>
                <c:pt idx="2">
                  <c:v>5.2</c:v>
                </c:pt>
                <c:pt idx="3">
                  <c:v>5.2</c:v>
                </c:pt>
                <c:pt idx="4">
                  <c:v>4.0999999999999996</c:v>
                </c:pt>
                <c:pt idx="5">
                  <c:v>3.1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65008333333333335"/>
          <c:y val="0.25047171186934969"/>
          <c:w val="0.32491666666666669"/>
          <c:h val="0.69860236220472438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% of Phosphorus Loading</a:t>
            </a:r>
            <a:r>
              <a:rPr lang="en-US" baseline="0"/>
              <a:t> in Granite Lake - 2018</a:t>
            </a:r>
            <a:endParaRPr lang="en-US"/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Sheet1!$R$44:$R$49</c:f>
              <c:strCache>
                <c:ptCount val="6"/>
                <c:pt idx="0">
                  <c:v>Inlet - monitored watershed</c:v>
                </c:pt>
                <c:pt idx="1">
                  <c:v>Unmonitored watershed</c:v>
                </c:pt>
                <c:pt idx="2">
                  <c:v>Internal loading </c:v>
                </c:pt>
                <c:pt idx="3">
                  <c:v>Septic Systems</c:v>
                </c:pt>
                <c:pt idx="4">
                  <c:v>Nearshore Area</c:v>
                </c:pt>
                <c:pt idx="5">
                  <c:v>Atmospheric</c:v>
                </c:pt>
              </c:strCache>
            </c:strRef>
          </c:cat>
          <c:val>
            <c:numRef>
              <c:f>Sheet1!$T$44:$T$49</c:f>
              <c:numCache>
                <c:formatCode>0.0</c:formatCode>
                <c:ptCount val="6"/>
                <c:pt idx="0">
                  <c:v>46.048133697040846</c:v>
                </c:pt>
                <c:pt idx="1">
                  <c:v>10.807637857808777</c:v>
                </c:pt>
                <c:pt idx="2">
                  <c:v>30.178515935223231</c:v>
                </c:pt>
                <c:pt idx="3">
                  <c:v>5.9977210731673631</c:v>
                </c:pt>
                <c:pt idx="4">
                  <c:v>4.7926521874244674</c:v>
                </c:pt>
                <c:pt idx="5">
                  <c:v>2.175339249335313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180975</xdr:colOff>
      <xdr:row>51</xdr:row>
      <xdr:rowOff>57150</xdr:rowOff>
    </xdr:from>
    <xdr:to>
      <xdr:col>13</xdr:col>
      <xdr:colOff>600075</xdr:colOff>
      <xdr:row>65</xdr:row>
      <xdr:rowOff>133350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400050</xdr:colOff>
      <xdr:row>52</xdr:row>
      <xdr:rowOff>142875</xdr:rowOff>
    </xdr:from>
    <xdr:to>
      <xdr:col>21</xdr:col>
      <xdr:colOff>142875</xdr:colOff>
      <xdr:row>67</xdr:row>
      <xdr:rowOff>28575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1"/>
  <sheetViews>
    <sheetView tabSelected="1" topLeftCell="A22" workbookViewId="0">
      <selection activeCell="L74" sqref="L74"/>
    </sheetView>
  </sheetViews>
  <sheetFormatPr defaultRowHeight="15" x14ac:dyDescent="0.25"/>
  <cols>
    <col min="2" max="2" width="13.5703125" customWidth="1"/>
    <col min="3" max="4" width="12.5703125" bestFit="1" customWidth="1"/>
    <col min="8" max="8" width="11.7109375" customWidth="1"/>
    <col min="9" max="9" width="11" customWidth="1"/>
    <col min="10" max="10" width="34.85546875" customWidth="1"/>
    <col min="18" max="18" width="35.85546875" bestFit="1" customWidth="1"/>
    <col min="20" max="20" width="9.5703125" bestFit="1" customWidth="1"/>
  </cols>
  <sheetData>
    <row r="1" spans="1:11" x14ac:dyDescent="0.25">
      <c r="A1" s="3" t="s">
        <v>10</v>
      </c>
      <c r="B1" s="3"/>
      <c r="C1" s="3"/>
      <c r="D1" s="3"/>
      <c r="E1" s="3"/>
    </row>
    <row r="3" spans="1:11" x14ac:dyDescent="0.25">
      <c r="B3">
        <v>1233000</v>
      </c>
      <c r="D3">
        <v>1000000</v>
      </c>
      <c r="F3">
        <v>2.2000000000000002</v>
      </c>
    </row>
    <row r="5" spans="1:11" ht="30" x14ac:dyDescent="0.25">
      <c r="A5" s="3">
        <v>2018</v>
      </c>
      <c r="B5" s="4" t="s">
        <v>21</v>
      </c>
      <c r="C5" s="3" t="s">
        <v>1</v>
      </c>
      <c r="D5" s="3" t="s">
        <v>2</v>
      </c>
      <c r="E5" s="3" t="s">
        <v>3</v>
      </c>
      <c r="F5" s="3" t="s">
        <v>4</v>
      </c>
      <c r="G5" s="3" t="s">
        <v>5</v>
      </c>
      <c r="H5" s="3"/>
      <c r="I5" s="3" t="s">
        <v>12</v>
      </c>
      <c r="J5" s="3" t="s">
        <v>13</v>
      </c>
      <c r="K5" s="3" t="s">
        <v>14</v>
      </c>
    </row>
    <row r="6" spans="1:11" x14ac:dyDescent="0.25">
      <c r="A6" t="s">
        <v>0</v>
      </c>
      <c r="B6">
        <v>1</v>
      </c>
      <c r="C6">
        <v>2.2950000000000002E-2</v>
      </c>
      <c r="D6">
        <v>1.8149999999999999E-2</v>
      </c>
      <c r="E6">
        <v>1.8550000000000001E-2</v>
      </c>
      <c r="F6">
        <v>1.8499999999999999E-2</v>
      </c>
      <c r="G6">
        <v>2.98E-2</v>
      </c>
      <c r="I6" t="s">
        <v>15</v>
      </c>
      <c r="J6" t="s">
        <v>15</v>
      </c>
      <c r="K6" t="s">
        <v>15</v>
      </c>
    </row>
    <row r="7" spans="1:11" x14ac:dyDescent="0.25">
      <c r="B7">
        <v>3</v>
      </c>
      <c r="C7">
        <v>2.2599999999999999E-2</v>
      </c>
      <c r="D7">
        <v>1.7100000000000001E-2</v>
      </c>
      <c r="E7">
        <v>1.9800000000000002E-2</v>
      </c>
      <c r="I7">
        <v>0.14799999999999999</v>
      </c>
      <c r="J7" t="s">
        <v>15</v>
      </c>
      <c r="K7" t="s">
        <v>15</v>
      </c>
    </row>
    <row r="8" spans="1:11" x14ac:dyDescent="0.25">
      <c r="B8">
        <v>5</v>
      </c>
      <c r="C8">
        <v>3.1399999999999997E-2</v>
      </c>
      <c r="D8">
        <v>1.6E-2</v>
      </c>
      <c r="E8">
        <v>3.8100000000000002E-2</v>
      </c>
      <c r="I8">
        <v>0.28499999999999998</v>
      </c>
      <c r="J8" t="s">
        <v>15</v>
      </c>
      <c r="K8">
        <v>0.107</v>
      </c>
    </row>
    <row r="9" spans="1:11" x14ac:dyDescent="0.25">
      <c r="B9">
        <v>7</v>
      </c>
      <c r="C9">
        <v>0.14099999999999999</v>
      </c>
      <c r="D9">
        <v>2.18E-2</v>
      </c>
      <c r="E9">
        <v>0.22900000000000001</v>
      </c>
      <c r="I9">
        <v>2.93</v>
      </c>
      <c r="J9">
        <v>0.11700000000000001</v>
      </c>
      <c r="K9">
        <v>6.14</v>
      </c>
    </row>
    <row r="10" spans="1:11" x14ac:dyDescent="0.25">
      <c r="B10">
        <v>9</v>
      </c>
      <c r="C10">
        <v>0.20899999999999999</v>
      </c>
      <c r="D10">
        <v>3.7999999999999999E-2</v>
      </c>
      <c r="E10">
        <v>0.60799999999999998</v>
      </c>
      <c r="I10">
        <v>5.08</v>
      </c>
      <c r="J10">
        <v>0.23200000000000001</v>
      </c>
      <c r="K10">
        <v>20.399999999999999</v>
      </c>
    </row>
    <row r="12" spans="1:11" x14ac:dyDescent="0.25">
      <c r="A12" t="s">
        <v>6</v>
      </c>
      <c r="B12" t="s">
        <v>24</v>
      </c>
      <c r="C12" t="s">
        <v>23</v>
      </c>
      <c r="D12" t="s">
        <v>23</v>
      </c>
      <c r="E12" t="s">
        <v>23</v>
      </c>
      <c r="I12">
        <v>304</v>
      </c>
      <c r="J12">
        <v>304</v>
      </c>
      <c r="K12">
        <v>304</v>
      </c>
    </row>
    <row r="13" spans="1:11" x14ac:dyDescent="0.25">
      <c r="B13" s="5" t="s">
        <v>22</v>
      </c>
      <c r="C13">
        <v>1260.3</v>
      </c>
      <c r="D13">
        <v>1260.3</v>
      </c>
      <c r="E13">
        <v>1260.3</v>
      </c>
      <c r="I13">
        <v>734</v>
      </c>
      <c r="J13">
        <v>734</v>
      </c>
      <c r="K13">
        <v>734</v>
      </c>
    </row>
    <row r="14" spans="1:11" x14ac:dyDescent="0.25">
      <c r="B14" t="s">
        <v>25</v>
      </c>
      <c r="C14">
        <v>620.76</v>
      </c>
      <c r="D14">
        <v>620.76</v>
      </c>
      <c r="E14">
        <v>620.76</v>
      </c>
      <c r="I14">
        <v>732</v>
      </c>
      <c r="J14">
        <v>732</v>
      </c>
      <c r="K14">
        <v>732</v>
      </c>
    </row>
    <row r="15" spans="1:11" x14ac:dyDescent="0.25">
      <c r="B15" t="s">
        <v>26</v>
      </c>
      <c r="C15">
        <v>370.94</v>
      </c>
      <c r="D15">
        <v>370.94</v>
      </c>
      <c r="E15">
        <v>370.94</v>
      </c>
      <c r="I15">
        <v>467</v>
      </c>
      <c r="J15">
        <v>467</v>
      </c>
      <c r="K15">
        <v>467</v>
      </c>
    </row>
    <row r="16" spans="1:11" x14ac:dyDescent="0.25">
      <c r="B16" t="s">
        <v>27</v>
      </c>
      <c r="C16">
        <v>141.66999999999999</v>
      </c>
      <c r="D16">
        <v>141.66999999999999</v>
      </c>
      <c r="E16">
        <v>141.66999999999999</v>
      </c>
      <c r="I16">
        <v>299</v>
      </c>
      <c r="J16">
        <v>299</v>
      </c>
      <c r="K16">
        <v>299</v>
      </c>
    </row>
    <row r="18" spans="1:9" x14ac:dyDescent="0.25">
      <c r="A18" s="3">
        <v>2018</v>
      </c>
      <c r="B18" s="3"/>
      <c r="C18" s="3"/>
      <c r="D18" s="3"/>
      <c r="E18" s="3"/>
      <c r="F18" s="3"/>
      <c r="G18" s="3"/>
      <c r="H18" s="3"/>
      <c r="I18" s="3"/>
    </row>
    <row r="19" spans="1:9" x14ac:dyDescent="0.25">
      <c r="A19" s="3" t="s">
        <v>11</v>
      </c>
      <c r="B19" s="3" t="s">
        <v>7</v>
      </c>
      <c r="C19" s="3" t="s">
        <v>8</v>
      </c>
      <c r="D19" s="3" t="s">
        <v>9</v>
      </c>
      <c r="E19" s="3"/>
      <c r="F19" s="3" t="s">
        <v>16</v>
      </c>
      <c r="G19" s="3" t="s">
        <v>17</v>
      </c>
      <c r="H19" s="3" t="s">
        <v>8</v>
      </c>
      <c r="I19" s="3" t="s">
        <v>9</v>
      </c>
    </row>
    <row r="20" spans="1:9" x14ac:dyDescent="0.25">
      <c r="B20" s="1">
        <f>C7*(C13*$B$3)/$D$3*2.2</f>
        <v>77.262389028000001</v>
      </c>
      <c r="C20" s="1">
        <f t="shared" ref="C20:D23" si="0">D7*(D13*$B$3)/$D$3*2.2</f>
        <v>58.459595237999999</v>
      </c>
      <c r="D20" s="1">
        <f t="shared" si="0"/>
        <v>67.690057644000007</v>
      </c>
      <c r="G20" s="1">
        <f t="shared" ref="G20:G23" si="1">I7*(I13*$B$3)/$D$3*2.2</f>
        <v>294.67516319999999</v>
      </c>
      <c r="H20" s="1" t="e">
        <f t="shared" ref="H20:I23" si="2">J7*(J13*$B$3)/$D$3*2.2</f>
        <v>#VALUE!</v>
      </c>
      <c r="I20" s="1" t="e">
        <f t="shared" si="2"/>
        <v>#VALUE!</v>
      </c>
    </row>
    <row r="21" spans="1:9" x14ac:dyDescent="0.25">
      <c r="B21" s="1">
        <f>C8*(C14*$B$3)/$D$3*2.2</f>
        <v>52.873630286400008</v>
      </c>
      <c r="C21" s="1">
        <f t="shared" si="0"/>
        <v>26.941977216000002</v>
      </c>
      <c r="D21" s="1">
        <f t="shared" si="0"/>
        <v>64.155583245599999</v>
      </c>
      <c r="G21" s="1">
        <f t="shared" si="1"/>
        <v>565.90261199999998</v>
      </c>
      <c r="H21" s="1" t="e">
        <f t="shared" si="2"/>
        <v>#VALUE!</v>
      </c>
      <c r="I21" s="1">
        <f t="shared" si="2"/>
        <v>212.46168240000003</v>
      </c>
    </row>
    <row r="22" spans="1:9" x14ac:dyDescent="0.25">
      <c r="B22" s="1">
        <f>C9*(C15*$B$3)/$D$3*2.2</f>
        <v>141.87587000400001</v>
      </c>
      <c r="C22" s="1">
        <f t="shared" si="0"/>
        <v>21.935418199200001</v>
      </c>
      <c r="D22" s="1">
        <f t="shared" si="0"/>
        <v>230.42251227600002</v>
      </c>
      <c r="G22" s="1">
        <f t="shared" si="1"/>
        <v>3711.6777060000004</v>
      </c>
      <c r="H22" s="1">
        <f t="shared" si="2"/>
        <v>148.21375140000004</v>
      </c>
      <c r="I22" s="1">
        <f t="shared" si="2"/>
        <v>7778.0549879999999</v>
      </c>
    </row>
    <row r="23" spans="1:9" x14ac:dyDescent="0.25">
      <c r="B23" s="2">
        <f>C10*(C16*$B$3)/$D$3*2.2</f>
        <v>80.317454777999998</v>
      </c>
      <c r="C23" s="2">
        <f t="shared" si="0"/>
        <v>14.603173595999998</v>
      </c>
      <c r="D23" s="2">
        <f t="shared" si="0"/>
        <v>233.65077753599996</v>
      </c>
      <c r="G23" s="2">
        <f t="shared" si="1"/>
        <v>4120.2223920000006</v>
      </c>
      <c r="H23" s="2">
        <f t="shared" si="2"/>
        <v>188.16763680000003</v>
      </c>
      <c r="I23" s="2">
        <f t="shared" si="2"/>
        <v>16545.774959999999</v>
      </c>
    </row>
    <row r="24" spans="1:9" x14ac:dyDescent="0.25">
      <c r="B24" s="1">
        <f>SUM(B20:B23)</f>
        <v>352.32934409640001</v>
      </c>
      <c r="C24" s="1">
        <f>SUM(C20:C23)</f>
        <v>121.9401642492</v>
      </c>
      <c r="D24" s="1">
        <f>SUM(D20:D23)</f>
        <v>595.91893070159995</v>
      </c>
      <c r="G24" s="1">
        <f>SUM(G20:G23)</f>
        <v>8692.4778732000013</v>
      </c>
      <c r="H24" s="1">
        <f>SUM(H22:H23)</f>
        <v>336.38138820000006</v>
      </c>
      <c r="I24" s="1">
        <f>SUM(I21:I23)</f>
        <v>24536.291630399999</v>
      </c>
    </row>
    <row r="26" spans="1:9" x14ac:dyDescent="0.25">
      <c r="B26" t="s">
        <v>1</v>
      </c>
      <c r="C26">
        <f>G24/B24</f>
        <v>24.671455894464678</v>
      </c>
      <c r="D26" t="s">
        <v>18</v>
      </c>
    </row>
    <row r="27" spans="1:9" x14ac:dyDescent="0.25">
      <c r="B27" t="s">
        <v>2</v>
      </c>
      <c r="C27">
        <f>H24/C24</f>
        <v>2.7585774569940922</v>
      </c>
      <c r="D27" t="s">
        <v>19</v>
      </c>
    </row>
    <row r="28" spans="1:9" x14ac:dyDescent="0.25">
      <c r="B28" t="s">
        <v>20</v>
      </c>
      <c r="C28">
        <f>I24/D24</f>
        <v>41.173875113368879</v>
      </c>
      <c r="D28" t="s">
        <v>18</v>
      </c>
    </row>
    <row r="33" spans="3:20" x14ac:dyDescent="0.25">
      <c r="C33" s="13" t="s">
        <v>39</v>
      </c>
      <c r="D33" s="13"/>
      <c r="E33" s="13"/>
      <c r="F33" s="13"/>
      <c r="G33" s="13"/>
      <c r="H33" s="13"/>
    </row>
    <row r="34" spans="3:20" x14ac:dyDescent="0.25">
      <c r="C34" s="10" t="s">
        <v>40</v>
      </c>
      <c r="D34" s="6" t="s">
        <v>28</v>
      </c>
      <c r="E34" s="6" t="s">
        <v>29</v>
      </c>
      <c r="F34" s="6" t="s">
        <v>30</v>
      </c>
      <c r="G34" s="6" t="s">
        <v>31</v>
      </c>
      <c r="H34" s="6" t="s">
        <v>32</v>
      </c>
    </row>
    <row r="35" spans="3:20" x14ac:dyDescent="0.25">
      <c r="C35" s="7">
        <v>43273</v>
      </c>
      <c r="D35" s="6" t="s">
        <v>15</v>
      </c>
      <c r="E35" s="6" t="s">
        <v>34</v>
      </c>
      <c r="F35" s="6" t="s">
        <v>35</v>
      </c>
      <c r="G35" s="6">
        <v>2.93</v>
      </c>
      <c r="H35" s="6">
        <v>5.08</v>
      </c>
    </row>
    <row r="36" spans="3:20" x14ac:dyDescent="0.25">
      <c r="C36" s="7">
        <v>43307</v>
      </c>
      <c r="D36" s="6" t="s">
        <v>15</v>
      </c>
      <c r="E36" s="6" t="s">
        <v>15</v>
      </c>
      <c r="F36" s="6" t="s">
        <v>15</v>
      </c>
      <c r="G36" s="6" t="s">
        <v>37</v>
      </c>
      <c r="H36" s="6" t="s">
        <v>38</v>
      </c>
    </row>
    <row r="37" spans="3:20" x14ac:dyDescent="0.25">
      <c r="C37" s="7">
        <v>43335</v>
      </c>
      <c r="D37" s="6" t="s">
        <v>15</v>
      </c>
      <c r="E37" s="6" t="s">
        <v>15</v>
      </c>
      <c r="F37" s="6" t="s">
        <v>36</v>
      </c>
      <c r="G37" s="6">
        <v>6.14</v>
      </c>
      <c r="H37" s="6">
        <v>20.399999999999999</v>
      </c>
    </row>
    <row r="38" spans="3:20" x14ac:dyDescent="0.25">
      <c r="C38" s="6" t="s">
        <v>33</v>
      </c>
      <c r="D38" s="6"/>
      <c r="E38" s="6"/>
      <c r="F38" s="6"/>
      <c r="G38" s="6"/>
      <c r="H38" s="6"/>
    </row>
    <row r="42" spans="3:20" x14ac:dyDescent="0.25">
      <c r="R42" s="14" t="s">
        <v>41</v>
      </c>
      <c r="S42" s="14"/>
      <c r="T42" s="14"/>
    </row>
    <row r="43" spans="3:20" x14ac:dyDescent="0.25">
      <c r="J43" s="14" t="s">
        <v>41</v>
      </c>
      <c r="K43" s="14"/>
      <c r="L43" s="14"/>
      <c r="M43" s="11"/>
      <c r="R43" t="s">
        <v>43</v>
      </c>
      <c r="S43" s="9" t="s">
        <v>44</v>
      </c>
      <c r="T43" s="9" t="s">
        <v>42</v>
      </c>
    </row>
    <row r="44" spans="3:20" x14ac:dyDescent="0.25">
      <c r="J44" t="s">
        <v>43</v>
      </c>
      <c r="K44" s="8" t="s">
        <v>44</v>
      </c>
      <c r="L44" s="8" t="s">
        <v>42</v>
      </c>
      <c r="R44" t="s">
        <v>52</v>
      </c>
      <c r="S44">
        <v>133.36000000000001</v>
      </c>
      <c r="T44" s="12">
        <f>S44/S50*100</f>
        <v>46.048133697040846</v>
      </c>
    </row>
    <row r="45" spans="3:20" x14ac:dyDescent="0.25">
      <c r="J45" t="s">
        <v>45</v>
      </c>
      <c r="K45">
        <v>133.4</v>
      </c>
      <c r="L45">
        <v>67</v>
      </c>
      <c r="R45" t="s">
        <v>51</v>
      </c>
      <c r="S45">
        <v>31.3</v>
      </c>
      <c r="T45" s="12">
        <f>S45/S50*100</f>
        <v>10.807637857808777</v>
      </c>
    </row>
    <row r="46" spans="3:20" x14ac:dyDescent="0.25">
      <c r="J46" t="s">
        <v>46</v>
      </c>
      <c r="K46">
        <v>30.6</v>
      </c>
      <c r="L46">
        <v>15.4</v>
      </c>
      <c r="R46" t="s">
        <v>50</v>
      </c>
      <c r="S46">
        <v>87.4</v>
      </c>
      <c r="T46" s="12">
        <f>S46/S50*100</f>
        <v>30.178515935223231</v>
      </c>
    </row>
    <row r="47" spans="3:20" x14ac:dyDescent="0.25">
      <c r="J47" t="s">
        <v>50</v>
      </c>
      <c r="K47">
        <v>10.4</v>
      </c>
      <c r="L47">
        <v>5.2</v>
      </c>
      <c r="R47" t="s">
        <v>48</v>
      </c>
      <c r="S47">
        <v>17.37</v>
      </c>
      <c r="T47" s="12">
        <f>S47/S50*100</f>
        <v>5.9977210731673631</v>
      </c>
    </row>
    <row r="48" spans="3:20" x14ac:dyDescent="0.25">
      <c r="J48" t="s">
        <v>48</v>
      </c>
      <c r="K48">
        <v>10.4</v>
      </c>
      <c r="L48">
        <v>5.2</v>
      </c>
      <c r="R48" t="s">
        <v>47</v>
      </c>
      <c r="S48">
        <v>13.88</v>
      </c>
      <c r="T48" s="12">
        <f>S48/S50*100</f>
        <v>4.7926521874244674</v>
      </c>
    </row>
    <row r="49" spans="10:20" x14ac:dyDescent="0.25">
      <c r="J49" t="s">
        <v>47</v>
      </c>
      <c r="K49">
        <v>8.1</v>
      </c>
      <c r="L49">
        <v>4.0999999999999996</v>
      </c>
      <c r="R49" t="s">
        <v>49</v>
      </c>
      <c r="S49">
        <v>6.3</v>
      </c>
      <c r="T49" s="12">
        <f>S49/S50*100</f>
        <v>2.175339249335313</v>
      </c>
    </row>
    <row r="50" spans="10:20" x14ac:dyDescent="0.25">
      <c r="J50" t="s">
        <v>49</v>
      </c>
      <c r="K50">
        <v>6.3</v>
      </c>
      <c r="L50">
        <v>3.1</v>
      </c>
      <c r="S50">
        <f>SUM(S44:S49)</f>
        <v>289.61</v>
      </c>
      <c r="T50">
        <f>SUM(T44:T49)</f>
        <v>100</v>
      </c>
    </row>
    <row r="51" spans="10:20" x14ac:dyDescent="0.25">
      <c r="K51">
        <f>SUM(K45:K50)</f>
        <v>199.20000000000002</v>
      </c>
      <c r="L51">
        <f>SUM(L45:L50)</f>
        <v>100</v>
      </c>
    </row>
  </sheetData>
  <mergeCells count="3">
    <mergeCell ref="C33:H33"/>
    <mergeCell ref="J43:L43"/>
    <mergeCell ref="R42:T42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Blumer</dc:creator>
  <cp:lastModifiedBy>Blumer</cp:lastModifiedBy>
  <dcterms:created xsi:type="dcterms:W3CDTF">2020-02-25T20:13:05Z</dcterms:created>
  <dcterms:modified xsi:type="dcterms:W3CDTF">2020-09-15T00:15:44Z</dcterms:modified>
</cp:coreProperties>
</file>