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517" activeTab="5"/>
  </bookViews>
  <sheets>
    <sheet name="READ ME" sheetId="1" r:id="rId1"/>
    <sheet name="Field Sheet" sheetId="2" r:id="rId2"/>
    <sheet name="ENTRY " sheetId="3" r:id="rId3"/>
    <sheet name="Boat Survey" sheetId="4" r:id="rId4"/>
    <sheet name="FQI" sheetId="5" r:id="rId5"/>
    <sheet name="Graphs" sheetId="6" r:id="rId6"/>
    <sheet name="STATS" sheetId="7" r:id="rId7"/>
  </sheets>
  <definedNames>
    <definedName name="_xlnm.Print_Area" localSheetId="3">'Boat Survey'!$A$1:$C$15</definedName>
    <definedName name="_xlnm.Print_Area" localSheetId="2">'ENTRY '!$A$1:$Z$24</definedName>
    <definedName name="_xlnm.Print_Area" localSheetId="6">'STATS'!$B$1:$DA$32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<sst xmlns="http://schemas.openxmlformats.org/spreadsheetml/2006/main" count="831" uniqueCount="634">
  <si>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</si>
  <si>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</si>
  <si>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</si>
  <si>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</si>
  <si>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</si>
  <si>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</si>
  <si>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</si>
  <si>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</si>
  <si>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</si>
  <si>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</si>
  <si>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</si>
  <si>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</si>
  <si>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</si>
  <si>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</si>
  <si>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</si>
  <si>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</si>
  <si>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</si>
  <si>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</si>
  <si>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</si>
  <si>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</si>
  <si>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</si>
  <si>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</si>
  <si>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</si>
  <si>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</si>
  <si>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</si>
  <si>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</si>
  <si>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</si>
  <si>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</si>
  <si>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</si>
  <si>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</si>
  <si>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</si>
  <si>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</si>
  <si>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</si>
  <si>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</si>
  <si>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</si>
  <si>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</si>
  <si>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</si>
  <si>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</si>
  <si>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</si>
  <si>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</si>
  <si>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</si>
  <si>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</si>
  <si>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</si>
  <si>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</si>
  <si>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</si>
  <si>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</si>
  <si>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</si>
  <si>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</si>
  <si>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</si>
  <si>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</si>
  <si>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</si>
  <si>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</si>
  <si>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</si>
  <si>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</si>
  <si>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</si>
  <si>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</si>
  <si>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</si>
  <si>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</si>
  <si>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</si>
  <si>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</si>
  <si>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</si>
  <si>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</si>
  <si>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</si>
  <si>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</si>
  <si>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</si>
  <si>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</si>
  <si>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</si>
  <si>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</si>
  <si>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</si>
  <si>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</si>
  <si>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</si>
  <si>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</si>
  <si>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</si>
  <si>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</si>
  <si>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</si>
  <si>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</si>
  <si>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</si>
  <si>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</si>
  <si>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</si>
  <si>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</si>
  <si>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</si>
  <si>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</si>
  <si>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</si>
  <si>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</si>
  <si>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</si>
  <si>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</si>
  <si>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</si>
  <si>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</si>
  <si>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</si>
  <si>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</si>
  <si>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</si>
  <si>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</si>
  <si>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</si>
  <si>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</si>
  <si>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</si>
  <si>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</si>
  <si>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</si>
  <si>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</si>
  <si>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</si>
  <si>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</si>
  <si>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</si>
  <si>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</si>
  <si>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</si>
  <si>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</si>
  <si>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</si>
  <si>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</si>
  <si>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</si>
  <si>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</si>
  <si>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</si>
  <si>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</si>
  <si>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</si>
  <si>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</si>
  <si>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</si>
  <si>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</si>
  <si>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</si>
  <si>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</si>
  <si>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</si>
  <si>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</si>
  <si>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</si>
  <si>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</si>
  <si>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</si>
  <si>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</si>
  <si>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</si>
  <si>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</si>
  <si>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</si>
  <si>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</si>
  <si>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</si>
  <si>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</si>
  <si>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</si>
  <si>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</si>
  <si>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</si>
  <si>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</si>
  <si>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</si>
  <si>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</si>
  <si>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</si>
  <si>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</si>
  <si>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</si>
  <si>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</si>
  <si>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</si>
  <si>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</si>
  <si>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</si>
  <si>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</si>
  <si>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</si>
  <si>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</si>
  <si>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</si>
  <si>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</si>
  <si>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</si>
  <si>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</si>
  <si>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</si>
  <si>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</si>
  <si>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</si>
  <si>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</si>
  <si>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</si>
  <si>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</si>
  <si>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</si>
  <si>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</si>
  <si>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</si>
  <si>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</si>
  <si>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</si>
  <si>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</si>
  <si>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</si>
  <si>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</si>
  <si>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</si>
  <si>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</si>
  <si>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</si>
  <si>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</si>
  <si>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</si>
  <si>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</si>
  <si>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</si>
  <si>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</si>
  <si>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</si>
  <si>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</si>
  <si>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</si>
  <si>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</si>
  <si>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</si>
  <si>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</si>
  <si>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</si>
  <si>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</si>
  <si>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</si>
  <si>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</si>
  <si>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</si>
  <si>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</si>
  <si>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</si>
  <si>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</si>
  <si>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</si>
  <si>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</si>
  <si>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</si>
  <si>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</si>
  <si>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</si>
  <si>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</si>
  <si>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</si>
  <si>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</si>
  <si>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</si>
  <si>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</si>
  <si>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</si>
  <si>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</si>
  <si>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</si>
  <si>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</si>
  <si>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</si>
  <si>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</si>
  <si>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</si>
  <si>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</si>
  <si>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</si>
  <si>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</si>
  <si>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</si>
  <si>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</si>
  <si>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</si>
  <si>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</si>
  <si>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</si>
  <si>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</si>
  <si>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</si>
  <si>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</si>
  <si>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</si>
  <si>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</si>
  <si>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</si>
  <si>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</si>
  <si>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</si>
  <si>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</si>
  <si>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</si>
  <si>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</si>
  <si>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</si>
  <si>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</si>
  <si>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</si>
  <si>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</si>
  <si>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</si>
  <si>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</si>
  <si>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</si>
  <si>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</si>
  <si>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</si>
  <si>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</si>
  <si>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</si>
  <si>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</si>
  <si>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</si>
  <si>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</si>
  <si>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</si>
  <si>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</si>
  <si>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</si>
  <si>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</si>
  <si>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</si>
  <si>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</si>
  <si>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</si>
  <si>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</si>
  <si>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</si>
  <si>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</si>
  <si>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</si>
  <si>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</si>
  <si>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</si>
  <si>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</si>
  <si>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</si>
  <si>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</si>
  <si>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</si>
  <si>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</si>
  <si>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M</t>
  </si>
  <si>
    <t>P</t>
  </si>
  <si>
    <t>S</t>
  </si>
  <si>
    <t>V</t>
  </si>
  <si>
    <t>R</t>
  </si>
  <si>
    <t>Sunset</t>
  </si>
  <si>
    <t>Waupaca</t>
  </si>
  <si>
    <t>Provost, Neibur, Dax</t>
  </si>
  <si>
    <t>Myriophyllum spicatum,Eurasian water milfoil</t>
  </si>
  <si>
    <t>Lake</t>
  </si>
  <si>
    <t>Year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</si>
  <si>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</si>
  <si>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</si>
  <si>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</si>
  <si>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</si>
  <si>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</si>
  <si>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</si>
  <si>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</si>
  <si>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</si>
  <si>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</si>
  <si>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</si>
  <si>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</si>
  <si>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</si>
  <si>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</si>
  <si>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</si>
  <si>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</si>
  <si>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</si>
  <si>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</si>
  <si>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</si>
  <si>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</si>
  <si>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</si>
  <si>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</si>
  <si>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</si>
  <si>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</si>
  <si>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</si>
  <si>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</si>
  <si>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</si>
  <si>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</si>
  <si>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</si>
  <si>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</si>
  <si>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</si>
  <si>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</si>
  <si>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</si>
  <si>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</si>
  <si>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</si>
  <si>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</si>
  <si>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</si>
  <si>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</si>
  <si>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</si>
  <si>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</si>
  <si>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</si>
  <si>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</si>
  <si>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</si>
  <si>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</si>
  <si>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</si>
  <si>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</si>
  <si>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</si>
  <si>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</si>
  <si>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</si>
  <si>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</si>
  <si>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</si>
  <si>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</si>
  <si>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</si>
  <si>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</si>
  <si>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</si>
  <si>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</si>
  <si>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</si>
  <si>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</si>
  <si>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</si>
  <si>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</si>
  <si>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</si>
  <si>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</si>
  <si>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</si>
  <si>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</si>
  <si>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</si>
  <si>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</si>
  <si>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</si>
  <si>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</si>
  <si>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</si>
  <si>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</si>
  <si>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</si>
  <si>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</si>
  <si>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</si>
  <si>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</si>
  <si>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</si>
  <si>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</si>
  <si>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</si>
  <si>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</si>
  <si>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</si>
  <si>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</si>
  <si>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</si>
  <si>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</si>
  <si>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</si>
  <si>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</si>
  <si>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</si>
  <si>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</si>
  <si>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</si>
  <si>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</si>
  <si>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</si>
  <si>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</si>
  <si>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</si>
  <si>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</si>
  <si>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</si>
  <si>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</si>
  <si>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</si>
  <si>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</si>
  <si>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</si>
  <si>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</si>
  <si>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</si>
  <si>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</si>
  <si>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</si>
  <si>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</si>
  <si>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</si>
  <si>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</si>
  <si>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</si>
  <si>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</si>
  <si>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</si>
  <si>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</si>
  <si>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</si>
  <si>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</si>
  <si>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</si>
  <si>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</si>
  <si>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</si>
  <si>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</si>
  <si>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</si>
  <si>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</si>
  <si>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</si>
  <si>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</si>
  <si>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</si>
  <si>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</si>
  <si>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</si>
  <si>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</si>
  <si>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</si>
  <si>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</si>
  <si>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</si>
  <si>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</si>
  <si>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</si>
  <si>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</si>
  <si>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</si>
  <si>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</si>
  <si>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</si>
  <si>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</si>
  <si>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</si>
  <si>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</si>
  <si>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</si>
  <si>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</si>
  <si>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</si>
  <si>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</si>
  <si>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</si>
  <si>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</si>
  <si>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</si>
  <si>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</si>
  <si>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</si>
  <si>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</si>
  <si>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</si>
  <si>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</si>
  <si>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</si>
  <si>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</si>
  <si>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</si>
  <si>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</si>
  <si>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</si>
  <si>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</si>
  <si>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</si>
  <si>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</si>
  <si>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</si>
  <si>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</si>
  <si>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</si>
  <si>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</si>
  <si>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</si>
  <si>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</si>
  <si>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</si>
  <si>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</si>
  <si>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</si>
  <si>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</si>
  <si>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</si>
  <si>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</si>
  <si>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</si>
  <si>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</si>
  <si>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</si>
  <si>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</si>
  <si>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</si>
  <si>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</si>
  <si>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</si>
  <si>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</si>
  <si>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</si>
  <si>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</si>
  <si>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</si>
  <si>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</si>
  <si>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</si>
  <si>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</si>
  <si>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</si>
  <si>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</si>
  <si>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</si>
  <si>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</si>
  <si>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</si>
  <si>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</si>
  <si>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</si>
  <si>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</si>
  <si>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</si>
  <si>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</si>
  <si>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</si>
  <si>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</si>
  <si>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</si>
  <si>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</si>
  <si>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</si>
  <si>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</si>
  <si>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</si>
  <si>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</si>
  <si>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</si>
  <si>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</si>
  <si>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</si>
  <si>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</si>
  <si>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</si>
  <si>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</si>
  <si>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</si>
  <si>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</si>
  <si>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</si>
  <si>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</si>
  <si>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</si>
  <si>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</si>
  <si>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</si>
  <si>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</si>
  <si>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</si>
  <si>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</si>
  <si>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</si>
  <si>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</si>
  <si>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</si>
  <si>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</si>
  <si>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</si>
  <si>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</si>
  <si>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</si>
  <si>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r>
      <t xml:space="preserve">Variable </t>
    </r>
    <r>
      <rPr>
        <sz val="10"/>
        <rFont val="Arial"/>
        <family val="2"/>
      </rPr>
      <t>pondweed</t>
    </r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</si>
  <si>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</si>
  <si>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</si>
  <si>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</si>
  <si>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</si>
  <si>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</si>
  <si>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</si>
  <si>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</si>
  <si>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</si>
  <si>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</si>
  <si>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</si>
  <si>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</si>
  <si>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</si>
  <si>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</si>
  <si>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</si>
  <si>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</si>
  <si>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</si>
  <si>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</si>
  <si>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</si>
  <si>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</si>
  <si>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</si>
  <si>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</si>
  <si>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</si>
  <si>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</si>
  <si>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</si>
  <si>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</si>
  <si>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</si>
  <si>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</si>
  <si>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</si>
  <si>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</si>
  <si>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</si>
  <si>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</si>
  <si>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</si>
  <si>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</si>
  <si>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</si>
  <si>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</si>
  <si>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</si>
  <si>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</si>
  <si>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</si>
  <si>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</si>
  <si>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</si>
  <si>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</si>
  <si>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</si>
  <si>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</si>
  <si>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</si>
  <si>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</si>
  <si>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</si>
  <si>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</si>
  <si>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</si>
  <si>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</si>
  <si>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</si>
  <si>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</si>
  <si>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</si>
  <si>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</si>
  <si>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</si>
  <si>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</si>
  <si>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</si>
  <si>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</si>
  <si>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</si>
  <si>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</si>
  <si>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</si>
  <si>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</si>
  <si>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</si>
  <si>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</si>
  <si>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</si>
  <si>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</si>
  <si>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</si>
  <si>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</si>
  <si>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</si>
  <si>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</si>
  <si>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</si>
  <si>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</si>
  <si>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</si>
  <si>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</si>
  <si>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</si>
  <si>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</si>
  <si>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</si>
  <si>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</si>
  <si>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</si>
  <si>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</si>
  <si>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</si>
  <si>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</si>
  <si>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</si>
  <si>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</si>
  <si>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</si>
  <si>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</si>
  <si>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</si>
  <si>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</si>
  <si>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</si>
  <si>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</si>
  <si>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</si>
  <si>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</si>
  <si>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</si>
  <si>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</si>
  <si>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</si>
  <si>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</si>
  <si>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</si>
  <si>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</si>
  <si>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</si>
  <si>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</si>
  <si>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</si>
  <si>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</si>
  <si>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</si>
  <si>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</si>
  <si>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</si>
  <si>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</si>
  <si>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</si>
  <si>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</si>
  <si>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</si>
  <si>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</si>
  <si>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</si>
  <si>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</si>
  <si>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</si>
  <si>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</si>
  <si>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</si>
  <si>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</si>
  <si>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</si>
  <si>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</si>
  <si>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</si>
  <si>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</si>
  <si>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</si>
  <si>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</si>
  <si>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</si>
  <si>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</si>
  <si>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</si>
  <si>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</si>
  <si>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r>
      <t xml:space="preserve">Small </t>
    </r>
    <r>
      <rPr>
        <sz val="10"/>
        <rFont val="Arial"/>
        <family val="2"/>
      </rPr>
      <t>bladderwort</t>
    </r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</si>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</sst>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5.25"/>
      <name val="Arial"/>
      <family val="0"/>
    </font>
    <font>
      <sz val="14.25"/>
      <name val="Arial"/>
      <family val="0"/>
    </font>
    <font>
      <sz val="14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5" borderId="1" xfId="0" applyNumberFormat="1" applyFont="1" applyFill="1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Frequency Sunset Lake 8/14/05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85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Graphs!$D$1:$S$1</c:f>
              <c:strCache>
                <c:ptCount val="16"/>
                <c:pt idx="0">
                  <c:v>Myriophyllum spicatum,Eurasian water milfoil</c:v>
                </c:pt>
                <c:pt idx="1">
                  <c:v>Ceratophyllum demersum,Coontail</c:v>
                </c:pt>
                <c:pt idx="2">
                  <c:v>Chara ,Muskgrasses</c:v>
                </c:pt>
                <c:pt idx="3">
                  <c:v>Heteranthera dubia,Water star-grass</c:v>
                </c:pt>
                <c:pt idx="4">
                  <c:v>Myriophyllum sibiricum,Northern water milfoil</c:v>
                </c:pt>
                <c:pt idx="5">
                  <c:v>Najas flexilis,Bushy pondweed</c:v>
                </c:pt>
                <c:pt idx="6">
                  <c:v>Nymphaea odorata,White water lily</c:v>
                </c:pt>
                <c:pt idx="7">
                  <c:v>Potamogeton amplifolius,Large-leaf pondweed</c:v>
                </c:pt>
                <c:pt idx="8">
                  <c:v>Potamogeton gramineus,Variable pondweed</c:v>
                </c:pt>
                <c:pt idx="9">
                  <c:v>Potamogeton illinoensis,Illinois pondweed</c:v>
                </c:pt>
                <c:pt idx="10">
                  <c:v>Potamogeton natans,Floating-leaf pondweed</c:v>
                </c:pt>
                <c:pt idx="11">
                  <c:v>Potamogeton richardsonii,Clasping-leaf pondweed</c:v>
                </c:pt>
                <c:pt idx="12">
                  <c:v>Potamogeton zosteriformis,Flat-stem pondweed</c:v>
                </c:pt>
                <c:pt idx="13">
                  <c:v>Stuckenia pectinata,Sago pondweed</c:v>
                </c:pt>
                <c:pt idx="14">
                  <c:v>Typha latifolia,Broad-leaved cattail</c:v>
                </c:pt>
                <c:pt idx="15">
                  <c:v>Vallisneria americana,Wild celery</c:v>
                </c:pt>
              </c:strCache>
            </c:strRef>
          </c:cat>
          <c:val>
            <c:numRef>
              <c:f>Graphs!$D$2:$S$2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Graphs!$D$1:$S$1</c:f>
              <c:strCache>
                <c:ptCount val="16"/>
                <c:pt idx="0">
                  <c:v>Myriophyllum spicatum,Eurasian water milfoil</c:v>
                </c:pt>
                <c:pt idx="1">
                  <c:v>Ceratophyllum demersum,Coontail</c:v>
                </c:pt>
                <c:pt idx="2">
                  <c:v>Chara ,Muskgrasses</c:v>
                </c:pt>
                <c:pt idx="3">
                  <c:v>Heteranthera dubia,Water star-grass</c:v>
                </c:pt>
                <c:pt idx="4">
                  <c:v>Myriophyllum sibiricum,Northern water milfoil</c:v>
                </c:pt>
                <c:pt idx="5">
                  <c:v>Najas flexilis,Bushy pondweed</c:v>
                </c:pt>
                <c:pt idx="6">
                  <c:v>Nymphaea odorata,White water lily</c:v>
                </c:pt>
                <c:pt idx="7">
                  <c:v>Potamogeton amplifolius,Large-leaf pondweed</c:v>
                </c:pt>
                <c:pt idx="8">
                  <c:v>Potamogeton gramineus,Variable pondweed</c:v>
                </c:pt>
                <c:pt idx="9">
                  <c:v>Potamogeton illinoensis,Illinois pondweed</c:v>
                </c:pt>
                <c:pt idx="10">
                  <c:v>Potamogeton natans,Floating-leaf pondweed</c:v>
                </c:pt>
                <c:pt idx="11">
                  <c:v>Potamogeton richardsonii,Clasping-leaf pondweed</c:v>
                </c:pt>
                <c:pt idx="12">
                  <c:v>Potamogeton zosteriformis,Flat-stem pondweed</c:v>
                </c:pt>
                <c:pt idx="13">
                  <c:v>Stuckenia pectinata,Sago pondweed</c:v>
                </c:pt>
                <c:pt idx="14">
                  <c:v>Typha latifolia,Broad-leaved cattail</c:v>
                </c:pt>
                <c:pt idx="15">
                  <c:v>Vallisneria americana,Wild celery</c:v>
                </c:pt>
              </c:strCache>
            </c:strRef>
          </c:cat>
          <c:val>
            <c:numRef>
              <c:f>Graphs!$D$3:$S$3</c:f>
              <c:numCache>
                <c:ptCount val="16"/>
                <c:pt idx="0">
                  <c:v>5.88235294117647</c:v>
                </c:pt>
                <c:pt idx="1">
                  <c:v>3.5294117647058822</c:v>
                </c:pt>
                <c:pt idx="2">
                  <c:v>92.94117647058823</c:v>
                </c:pt>
                <c:pt idx="3">
                  <c:v>1.1764705882352942</c:v>
                </c:pt>
                <c:pt idx="4">
                  <c:v>3.5294117647058822</c:v>
                </c:pt>
                <c:pt idx="5">
                  <c:v>21.176470588235293</c:v>
                </c:pt>
                <c:pt idx="6">
                  <c:v>8.235294117647058</c:v>
                </c:pt>
                <c:pt idx="7">
                  <c:v>1.1764705882352942</c:v>
                </c:pt>
                <c:pt idx="8">
                  <c:v>15.294117647058824</c:v>
                </c:pt>
                <c:pt idx="9">
                  <c:v>20</c:v>
                </c:pt>
                <c:pt idx="10">
                  <c:v>2.3529411764705883</c:v>
                </c:pt>
                <c:pt idx="11">
                  <c:v>3.5294117647058822</c:v>
                </c:pt>
                <c:pt idx="12">
                  <c:v>2.3529411764705883</c:v>
                </c:pt>
                <c:pt idx="13">
                  <c:v>9.411764705882353</c:v>
                </c:pt>
                <c:pt idx="14">
                  <c:v>2.3529411764705883</c:v>
                </c:pt>
                <c:pt idx="15">
                  <c:v>9.411764705882353</c:v>
                </c:pt>
              </c:numCache>
            </c:numRef>
          </c:val>
        </c:ser>
        <c:axId val="3907280"/>
        <c:axId val="35165521"/>
      </c:barChart>
      <c:catAx>
        <c:axId val="390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0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7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Abundance Sunset Lake 8/14/05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025"/>
          <c:w val="0.98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Graphs!$D$1:$S$1</c:f>
              <c:strCache>
                <c:ptCount val="16"/>
                <c:pt idx="0">
                  <c:v>Myriophyllum spicatum,Eurasian water milfoil</c:v>
                </c:pt>
                <c:pt idx="1">
                  <c:v>Ceratophyllum demersum,Coontail</c:v>
                </c:pt>
                <c:pt idx="2">
                  <c:v>Chara ,Muskgrasses</c:v>
                </c:pt>
                <c:pt idx="3">
                  <c:v>Heteranthera dubia,Water star-grass</c:v>
                </c:pt>
                <c:pt idx="4">
                  <c:v>Myriophyllum sibiricum,Northern water milfoil</c:v>
                </c:pt>
                <c:pt idx="5">
                  <c:v>Najas flexilis,Bushy pondweed</c:v>
                </c:pt>
                <c:pt idx="6">
                  <c:v>Nymphaea odorata,White water lily</c:v>
                </c:pt>
                <c:pt idx="7">
                  <c:v>Potamogeton amplifolius,Large-leaf pondweed</c:v>
                </c:pt>
                <c:pt idx="8">
                  <c:v>Potamogeton gramineus,Variable pondweed</c:v>
                </c:pt>
                <c:pt idx="9">
                  <c:v>Potamogeton illinoensis,Illinois pondweed</c:v>
                </c:pt>
                <c:pt idx="10">
                  <c:v>Potamogeton natans,Floating-leaf pondweed</c:v>
                </c:pt>
                <c:pt idx="11">
                  <c:v>Potamogeton richardsonii,Clasping-leaf pondweed</c:v>
                </c:pt>
                <c:pt idx="12">
                  <c:v>Potamogeton zosteriformis,Flat-stem pondweed</c:v>
                </c:pt>
                <c:pt idx="13">
                  <c:v>Stuckenia pectinata,Sago pondweed</c:v>
                </c:pt>
                <c:pt idx="14">
                  <c:v>Typha latifolia,Broad-leaved cattail</c:v>
                </c:pt>
                <c:pt idx="15">
                  <c:v>Vallisneria americana,Wild celery</c:v>
                </c:pt>
              </c:strCache>
            </c:strRef>
          </c:cat>
          <c:val>
            <c:numRef>
              <c:f>Graphs!$D$8:$S$8</c:f>
              <c:numCache>
                <c:ptCount val="16"/>
                <c:pt idx="0">
                  <c:v>1.2</c:v>
                </c:pt>
                <c:pt idx="1">
                  <c:v>1.3333333333333333</c:v>
                </c:pt>
                <c:pt idx="2">
                  <c:v>1.8987341772151898</c:v>
                </c:pt>
                <c:pt idx="3">
                  <c:v>1</c:v>
                </c:pt>
                <c:pt idx="4">
                  <c:v>1.3333333333333333</c:v>
                </c:pt>
                <c:pt idx="5">
                  <c:v>1.1111111111111112</c:v>
                </c:pt>
                <c:pt idx="6">
                  <c:v>1.5714285714285714</c:v>
                </c:pt>
                <c:pt idx="7">
                  <c:v>1</c:v>
                </c:pt>
                <c:pt idx="8">
                  <c:v>1.3076923076923077</c:v>
                </c:pt>
                <c:pt idx="9">
                  <c:v>1.1764705882352942</c:v>
                </c:pt>
                <c:pt idx="10">
                  <c:v>1</c:v>
                </c:pt>
                <c:pt idx="11">
                  <c:v>1.6666666666666667</c:v>
                </c:pt>
                <c:pt idx="12">
                  <c:v>1.5</c:v>
                </c:pt>
                <c:pt idx="13">
                  <c:v>1.5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axId val="48054234"/>
        <c:axId val="29834923"/>
      </c:barChart>
      <c:catAx>
        <c:axId val="480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2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5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28575</xdr:rowOff>
    </xdr:from>
    <xdr:to>
      <xdr:col>14</xdr:col>
      <xdr:colOff>542925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419350" y="1809750"/>
        <a:ext cx="66294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43</xdr:row>
      <xdr:rowOff>38100</xdr:rowOff>
    </xdr:from>
    <xdr:to>
      <xdr:col>14</xdr:col>
      <xdr:colOff>590550</xdr:colOff>
      <xdr:row>74</xdr:row>
      <xdr:rowOff>95250</xdr:rowOff>
    </xdr:to>
    <xdr:graphicFrame>
      <xdr:nvGraphicFramePr>
        <xdr:cNvPr id="2" name="Chart 2"/>
        <xdr:cNvGraphicFramePr/>
      </xdr:nvGraphicFramePr>
      <xdr:xfrm>
        <a:off x="2400300" y="7000875"/>
        <a:ext cx="66960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I1">
      <selection activeCell="BF4" sqref="BF4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8" width="5.7109375" style="15" customWidth="1"/>
    <col min="19" max="19" width="5.7109375" style="41" customWidth="1"/>
    <col min="20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74" ht="12.75">
      <c r="A2" s="93" t="s">
        <v>213</v>
      </c>
      <c r="B2" s="94">
        <f aca="true" t="shared" si="0" ref="B2:B65">COUNT(Q2:EA2)</f>
        <v>2</v>
      </c>
      <c r="C2" s="94">
        <f>IF(COUNT(Q2:EC2)&gt;0,COUNT(Q2:EC2),"")</f>
        <v>2</v>
      </c>
      <c r="D2" s="94">
        <f>IF(COUNT(S2:EC2)&gt;0,COUNT(S2:EC2),"")</f>
        <v>2</v>
      </c>
      <c r="E2" s="94">
        <f aca="true" t="shared" si="1" ref="E2:E65">IF(H2=1,COUNT(Q2:EA2),"")</f>
        <v>2</v>
      </c>
      <c r="F2" s="94">
        <f>IF(H2=1,COUNT(S2:EA2),"")</f>
        <v>2</v>
      </c>
      <c r="G2" s="94">
        <f aca="true" t="shared" si="2" ref="G2:G25">IF($B2&gt;=1,$M2,"")</f>
        <v>5</v>
      </c>
      <c r="H2" s="94">
        <f>IF(AND(M2&gt;0,M2&lt;=STATS!$C$22),1,"")</f>
        <v>1</v>
      </c>
      <c r="I2" s="95" t="s">
        <v>257</v>
      </c>
      <c r="J2" s="51">
        <v>1</v>
      </c>
      <c r="K2">
        <v>44.34489405</v>
      </c>
      <c r="L2">
        <v>-89.15554526</v>
      </c>
      <c r="M2" s="15">
        <v>5</v>
      </c>
      <c r="N2" s="15" t="s">
        <v>252</v>
      </c>
      <c r="O2" s="15" t="s">
        <v>253</v>
      </c>
      <c r="Q2" s="22"/>
      <c r="R2" s="22"/>
      <c r="S2" s="54"/>
      <c r="X2" s="15">
        <v>3</v>
      </c>
      <c r="BV2" s="15">
        <v>1</v>
      </c>
    </row>
    <row r="3" spans="1:53" ht="12.75">
      <c r="A3" s="93" t="s">
        <v>158</v>
      </c>
      <c r="B3" s="94">
        <f t="shared" si="0"/>
        <v>2</v>
      </c>
      <c r="C3" s="94">
        <f>IF(COUNT(Q3:EC3)&gt;0,COUNT(Q3:EC3),"")</f>
        <v>2</v>
      </c>
      <c r="D3" s="94">
        <f>IF(COUNT(S3:EC3)&gt;0,COUNT(S3:EC3),"")</f>
        <v>2</v>
      </c>
      <c r="E3" s="94">
        <f t="shared" si="1"/>
        <v>2</v>
      </c>
      <c r="F3" s="94">
        <f aca="true" t="shared" si="3" ref="F3:F65">IF(H3=1,COUNT(T3:EA3),"")</f>
        <v>2</v>
      </c>
      <c r="G3" s="94">
        <f t="shared" si="2"/>
        <v>1</v>
      </c>
      <c r="H3" s="94">
        <f>IF(AND(M3&gt;0,M3&lt;=STATS!$C$22),1,"")</f>
        <v>1</v>
      </c>
      <c r="I3" s="95" t="s">
        <v>258</v>
      </c>
      <c r="J3" s="51">
        <v>2</v>
      </c>
      <c r="K3">
        <v>44.34522504</v>
      </c>
      <c r="L3">
        <v>-89.15554051</v>
      </c>
      <c r="M3" s="15">
        <v>1</v>
      </c>
      <c r="N3" s="15" t="s">
        <v>254</v>
      </c>
      <c r="O3" s="15" t="s">
        <v>253</v>
      </c>
      <c r="Q3" s="22"/>
      <c r="R3" s="22"/>
      <c r="S3" s="54"/>
      <c r="X3" s="15">
        <v>2</v>
      </c>
      <c r="BA3" s="15">
        <v>1</v>
      </c>
    </row>
    <row r="4" spans="1:53" ht="12.75">
      <c r="A4" s="93" t="s">
        <v>163</v>
      </c>
      <c r="B4" s="94">
        <f t="shared" si="0"/>
        <v>2</v>
      </c>
      <c r="C4" s="94">
        <f>IF(COUNT(Q4:EC4)&gt;0,COUNT(Q4:EC4),"")</f>
        <v>2</v>
      </c>
      <c r="D4" s="94">
        <f>IF(COUNT(S4:EC4)&gt;0,COUNT(S4:EC4),"")</f>
        <v>2</v>
      </c>
      <c r="E4" s="94">
        <f t="shared" si="1"/>
        <v>2</v>
      </c>
      <c r="F4" s="94">
        <f t="shared" si="3"/>
        <v>2</v>
      </c>
      <c r="G4" s="94">
        <f t="shared" si="2"/>
        <v>3</v>
      </c>
      <c r="H4" s="94">
        <f>IF(AND(M4&gt;0,M4&lt;=STATS!$C$22),1,"")</f>
        <v>1</v>
      </c>
      <c r="I4" s="95">
        <v>265500</v>
      </c>
      <c r="J4" s="51">
        <v>3</v>
      </c>
      <c r="K4">
        <v>44.34489064</v>
      </c>
      <c r="L4">
        <v>-89.15508402</v>
      </c>
      <c r="M4" s="15">
        <v>3</v>
      </c>
      <c r="N4" s="15" t="s">
        <v>254</v>
      </c>
      <c r="O4" s="15" t="s">
        <v>253</v>
      </c>
      <c r="Q4" s="22"/>
      <c r="R4" s="22"/>
      <c r="S4" s="54"/>
      <c r="X4" s="15">
        <v>3</v>
      </c>
      <c r="BA4" s="15">
        <v>1</v>
      </c>
    </row>
    <row r="5" spans="1:24" ht="12.75">
      <c r="A5" s="96" t="s">
        <v>214</v>
      </c>
      <c r="B5" s="94">
        <f t="shared" si="0"/>
        <v>1</v>
      </c>
      <c r="C5" s="94">
        <f>IF(COUNT(Q5:EC5)&gt;0,COUNT(Q5:EC5),"")</f>
        <v>1</v>
      </c>
      <c r="D5" s="94">
        <f>IF(COUNT(S5:EC5)&gt;0,COUNT(S5:EC5),"")</f>
        <v>1</v>
      </c>
      <c r="E5" s="94">
        <f t="shared" si="1"/>
        <v>1</v>
      </c>
      <c r="F5" s="94">
        <f t="shared" si="3"/>
        <v>1</v>
      </c>
      <c r="G5" s="94">
        <f t="shared" si="2"/>
        <v>9</v>
      </c>
      <c r="H5" s="94">
        <f>IF(AND(M5&gt;0,M5&lt;=STATS!$C$22),1,"")</f>
        <v>1</v>
      </c>
      <c r="I5" s="97">
        <v>38578</v>
      </c>
      <c r="J5" s="51">
        <v>4</v>
      </c>
      <c r="K5">
        <v>44.34522163</v>
      </c>
      <c r="L5">
        <v>-89.15507926</v>
      </c>
      <c r="M5" s="15">
        <v>9</v>
      </c>
      <c r="N5" s="15" t="s">
        <v>252</v>
      </c>
      <c r="O5" s="15" t="s">
        <v>253</v>
      </c>
      <c r="Q5" s="22"/>
      <c r="R5" s="22"/>
      <c r="S5" s="54"/>
      <c r="X5" s="15">
        <v>3</v>
      </c>
    </row>
    <row r="6" spans="1:24" ht="12.75">
      <c r="A6" s="96" t="s">
        <v>245</v>
      </c>
      <c r="B6" s="94">
        <f t="shared" si="0"/>
        <v>1</v>
      </c>
      <c r="C6" s="94">
        <f>IF(COUNT(Q6:EC6)&gt;0,COUNT(Q6:EC6),"")</f>
        <v>1</v>
      </c>
      <c r="D6" s="94">
        <f>IF(COUNT(S6:EC6)&gt;0,COUNT(S6:EC6),"")</f>
        <v>1</v>
      </c>
      <c r="E6" s="94">
        <f t="shared" si="1"/>
        <v>1</v>
      </c>
      <c r="F6" s="94">
        <f t="shared" si="3"/>
        <v>1</v>
      </c>
      <c r="G6" s="94">
        <f t="shared" si="2"/>
        <v>6</v>
      </c>
      <c r="H6" s="94">
        <f>IF(AND(M6&gt;0,M6&lt;=STATS!$C$22),1,"")</f>
        <v>1</v>
      </c>
      <c r="I6" s="100">
        <v>38586</v>
      </c>
      <c r="J6" s="51">
        <v>5</v>
      </c>
      <c r="K6">
        <v>44.34555262</v>
      </c>
      <c r="L6">
        <v>-89.15507451</v>
      </c>
      <c r="M6" s="15">
        <v>6</v>
      </c>
      <c r="N6" s="15" t="s">
        <v>252</v>
      </c>
      <c r="O6" s="15" t="s">
        <v>253</v>
      </c>
      <c r="Q6" s="22"/>
      <c r="R6" s="22"/>
      <c r="S6" s="54"/>
      <c r="X6" s="15">
        <v>2</v>
      </c>
    </row>
    <row r="7" spans="1:24" ht="12.75">
      <c r="A7" s="93" t="s">
        <v>249</v>
      </c>
      <c r="B7" s="94">
        <f t="shared" si="0"/>
        <v>1</v>
      </c>
      <c r="C7" s="94">
        <f>IF(COUNT(Q7:EC7)&gt;0,COUNT(Q7:EC7),"")</f>
        <v>1</v>
      </c>
      <c r="D7" s="94">
        <f>IF(COUNT(S7:EC7)&gt;0,COUNT(S7:EC7),"")</f>
        <v>1</v>
      </c>
      <c r="E7" s="94">
        <f t="shared" si="1"/>
        <v>1</v>
      </c>
      <c r="F7" s="94">
        <f t="shared" si="3"/>
        <v>1</v>
      </c>
      <c r="G7" s="94">
        <f t="shared" si="2"/>
        <v>7</v>
      </c>
      <c r="H7" s="94">
        <f>IF(AND(M7&gt;0,M7&lt;=STATS!$C$22),1,"")</f>
        <v>1</v>
      </c>
      <c r="I7" s="95" t="s">
        <v>259</v>
      </c>
      <c r="J7" s="51">
        <v>6</v>
      </c>
      <c r="K7">
        <v>44.34588362</v>
      </c>
      <c r="L7">
        <v>-89.15506975</v>
      </c>
      <c r="M7" s="15">
        <v>7</v>
      </c>
      <c r="N7" s="15" t="s">
        <v>254</v>
      </c>
      <c r="O7" s="15" t="s">
        <v>253</v>
      </c>
      <c r="Q7" s="22"/>
      <c r="R7" s="22"/>
      <c r="S7" s="54"/>
      <c r="X7" s="15">
        <v>2</v>
      </c>
    </row>
    <row r="8" spans="2:24" ht="12.75">
      <c r="B8" s="94">
        <f t="shared" si="0"/>
        <v>1</v>
      </c>
      <c r="C8" s="94">
        <f>IF(COUNT(Q8:EC8)&gt;0,COUNT(Q8:EC8),"")</f>
        <v>1</v>
      </c>
      <c r="D8" s="94">
        <f>IF(COUNT(S8:EC8)&gt;0,COUNT(S8:EC8),"")</f>
        <v>1</v>
      </c>
      <c r="E8" s="94">
        <f t="shared" si="1"/>
        <v>1</v>
      </c>
      <c r="F8" s="94">
        <f t="shared" si="3"/>
        <v>1</v>
      </c>
      <c r="G8" s="94">
        <f t="shared" si="2"/>
        <v>6</v>
      </c>
      <c r="H8" s="94">
        <f>IF(AND(M8&gt;0,M8&lt;=STATS!$C$22),1,"")</f>
        <v>1</v>
      </c>
      <c r="J8" s="51">
        <v>7</v>
      </c>
      <c r="K8">
        <v>44.34621461</v>
      </c>
      <c r="L8">
        <v>-89.155065</v>
      </c>
      <c r="M8" s="15">
        <v>6</v>
      </c>
      <c r="N8" s="15" t="s">
        <v>254</v>
      </c>
      <c r="O8" s="15" t="s">
        <v>253</v>
      </c>
      <c r="Q8" s="22"/>
      <c r="R8" s="22"/>
      <c r="S8" s="54"/>
      <c r="X8" s="15">
        <v>2</v>
      </c>
    </row>
    <row r="9" spans="2:24" ht="12.75">
      <c r="B9" s="94">
        <f t="shared" si="0"/>
        <v>1</v>
      </c>
      <c r="C9" s="94">
        <f>IF(COUNT(Q9:EC9)&gt;0,COUNT(Q9:EC9),"")</f>
        <v>1</v>
      </c>
      <c r="D9" s="94">
        <f>IF(COUNT(S9:EC9)&gt;0,COUNT(S9:EC9),"")</f>
        <v>1</v>
      </c>
      <c r="E9" s="94">
        <f t="shared" si="1"/>
        <v>1</v>
      </c>
      <c r="F9" s="94">
        <f t="shared" si="3"/>
        <v>1</v>
      </c>
      <c r="G9" s="94">
        <f t="shared" si="2"/>
        <v>8</v>
      </c>
      <c r="H9" s="94">
        <f>IF(AND(M9&gt;0,M9&lt;=STATS!$C$22),1,"")</f>
        <v>1</v>
      </c>
      <c r="J9" s="51">
        <v>8</v>
      </c>
      <c r="K9">
        <v>44.3465456</v>
      </c>
      <c r="L9">
        <v>-89.15506024</v>
      </c>
      <c r="M9" s="15">
        <v>8</v>
      </c>
      <c r="N9" s="15" t="s">
        <v>254</v>
      </c>
      <c r="O9" s="15" t="s">
        <v>253</v>
      </c>
      <c r="Q9" s="22" t="s">
        <v>255</v>
      </c>
      <c r="R9" s="22"/>
      <c r="S9" s="54"/>
      <c r="X9" s="15">
        <v>2</v>
      </c>
    </row>
    <row r="10" spans="2:24" ht="12.75">
      <c r="B10" s="94">
        <f t="shared" si="0"/>
        <v>1</v>
      </c>
      <c r="C10" s="94">
        <f>IF(COUNT(Q10:EC10)&gt;0,COUNT(Q10:EC10),"")</f>
        <v>1</v>
      </c>
      <c r="D10" s="94">
        <f>IF(COUNT(S10:EC10)&gt;0,COUNT(S10:EC10),"")</f>
        <v>1</v>
      </c>
      <c r="E10" s="94">
        <f t="shared" si="1"/>
        <v>1</v>
      </c>
      <c r="F10" s="94">
        <f t="shared" si="3"/>
        <v>1</v>
      </c>
      <c r="G10" s="94">
        <f t="shared" si="2"/>
        <v>5</v>
      </c>
      <c r="H10" s="94">
        <f>IF(AND(M10&gt;0,M10&lt;=STATS!$C$22),1,"")</f>
        <v>1</v>
      </c>
      <c r="J10" s="51">
        <v>9</v>
      </c>
      <c r="K10">
        <v>44.3468766</v>
      </c>
      <c r="L10">
        <v>-89.15505549</v>
      </c>
      <c r="M10" s="15">
        <v>5</v>
      </c>
      <c r="N10" s="15" t="s">
        <v>254</v>
      </c>
      <c r="O10" s="15" t="s">
        <v>253</v>
      </c>
      <c r="Q10" s="22"/>
      <c r="R10" s="22"/>
      <c r="S10" s="54"/>
      <c r="X10" s="15">
        <v>2</v>
      </c>
    </row>
    <row r="11" spans="2:65" ht="12.75">
      <c r="B11" s="94">
        <f t="shared" si="0"/>
        <v>3</v>
      </c>
      <c r="C11" s="94">
        <f>IF(COUNT(Q11:EC11)&gt;0,COUNT(Q11:EC11),"")</f>
        <v>3</v>
      </c>
      <c r="D11" s="94">
        <f>IF(COUNT(S11:EC11)&gt;0,COUNT(S11:EC11),"")</f>
        <v>3</v>
      </c>
      <c r="E11" s="94">
        <f t="shared" si="1"/>
        <v>3</v>
      </c>
      <c r="F11" s="94">
        <f t="shared" si="3"/>
        <v>3</v>
      </c>
      <c r="G11" s="94">
        <f t="shared" si="2"/>
        <v>4</v>
      </c>
      <c r="H11" s="94">
        <f>IF(AND(M11&gt;0,M11&lt;=STATS!$C$22),1,"")</f>
        <v>1</v>
      </c>
      <c r="J11" s="51">
        <v>10</v>
      </c>
      <c r="K11">
        <v>44.34720759</v>
      </c>
      <c r="L11">
        <v>-89.15505073</v>
      </c>
      <c r="M11" s="15">
        <v>4</v>
      </c>
      <c r="N11" s="15" t="s">
        <v>252</v>
      </c>
      <c r="O11" s="15" t="s">
        <v>253</v>
      </c>
      <c r="Q11" s="22"/>
      <c r="R11" s="22"/>
      <c r="S11" s="54"/>
      <c r="X11" s="15">
        <v>2</v>
      </c>
      <c r="BG11" s="15">
        <v>2</v>
      </c>
      <c r="BM11" s="15">
        <v>1</v>
      </c>
    </row>
    <row r="12" spans="2:24" ht="12.75">
      <c r="B12" s="94">
        <f t="shared" si="0"/>
        <v>1</v>
      </c>
      <c r="C12" s="94">
        <f>IF(COUNT(Q12:EC12)&gt;0,COUNT(Q12:EC12),"")</f>
        <v>1</v>
      </c>
      <c r="D12" s="94">
        <f>IF(COUNT(S12:EC12)&gt;0,COUNT(S12:EC12),"")</f>
        <v>1</v>
      </c>
      <c r="E12" s="94">
        <f t="shared" si="1"/>
        <v>1</v>
      </c>
      <c r="F12" s="94">
        <f t="shared" si="3"/>
        <v>1</v>
      </c>
      <c r="G12" s="94">
        <f t="shared" si="2"/>
        <v>4</v>
      </c>
      <c r="H12" s="94">
        <f>IF(AND(M12&gt;0,M12&lt;=STATS!$C$22),1,"")</f>
        <v>1</v>
      </c>
      <c r="J12" s="51">
        <v>11</v>
      </c>
      <c r="K12">
        <v>44.34753858</v>
      </c>
      <c r="L12">
        <v>-89.15504598</v>
      </c>
      <c r="M12" s="15">
        <v>4</v>
      </c>
      <c r="N12" s="15" t="s">
        <v>252</v>
      </c>
      <c r="O12" s="15" t="s">
        <v>253</v>
      </c>
      <c r="Q12" s="22"/>
      <c r="R12" s="22"/>
      <c r="S12" s="54"/>
      <c r="X12" s="15">
        <v>3</v>
      </c>
    </row>
    <row r="13" spans="2:24" ht="12.75">
      <c r="B13" s="94">
        <f t="shared" si="0"/>
        <v>1</v>
      </c>
      <c r="C13" s="94">
        <f>IF(COUNT(Q13:EC13)&gt;0,COUNT(Q13:EC13),"")</f>
        <v>1</v>
      </c>
      <c r="D13" s="94">
        <f>IF(COUNT(S13:EC13)&gt;0,COUNT(S13:EC13),"")</f>
        <v>1</v>
      </c>
      <c r="E13" s="94">
        <f t="shared" si="1"/>
        <v>1</v>
      </c>
      <c r="F13" s="94">
        <f t="shared" si="3"/>
        <v>1</v>
      </c>
      <c r="G13" s="94">
        <f t="shared" si="2"/>
        <v>4</v>
      </c>
      <c r="H13" s="94">
        <f>IF(AND(M13&gt;0,M13&lt;=STATS!$C$22),1,"")</f>
        <v>1</v>
      </c>
      <c r="J13" s="51">
        <v>12</v>
      </c>
      <c r="K13">
        <v>44.34786958</v>
      </c>
      <c r="L13">
        <v>-89.15504122</v>
      </c>
      <c r="M13" s="15">
        <v>4</v>
      </c>
      <c r="N13" s="15" t="s">
        <v>252</v>
      </c>
      <c r="O13" s="15" t="s">
        <v>253</v>
      </c>
      <c r="X13" s="15">
        <v>3</v>
      </c>
    </row>
    <row r="14" spans="2:118" ht="12.75">
      <c r="B14" s="94">
        <f t="shared" si="0"/>
        <v>3</v>
      </c>
      <c r="C14" s="94">
        <f>IF(COUNT(Q14:EC14)&gt;0,COUNT(Q14:EC14),"")</f>
        <v>3</v>
      </c>
      <c r="D14" s="94">
        <f>IF(COUNT(S14:EC14)&gt;0,COUNT(S14:EC14),"")</f>
        <v>3</v>
      </c>
      <c r="E14" s="94">
        <f t="shared" si="1"/>
        <v>3</v>
      </c>
      <c r="F14" s="94">
        <f t="shared" si="3"/>
        <v>3</v>
      </c>
      <c r="G14" s="94">
        <f t="shared" si="2"/>
        <v>2</v>
      </c>
      <c r="H14" s="94">
        <f>IF(AND(M14&gt;0,M14&lt;=STATS!$C$22),1,"")</f>
        <v>1</v>
      </c>
      <c r="J14" s="51">
        <v>13</v>
      </c>
      <c r="K14">
        <v>44.34820057</v>
      </c>
      <c r="L14">
        <v>-89.15503647</v>
      </c>
      <c r="M14" s="15">
        <v>2</v>
      </c>
      <c r="N14" s="15" t="s">
        <v>254</v>
      </c>
      <c r="O14" s="15" t="s">
        <v>253</v>
      </c>
      <c r="Q14" s="22"/>
      <c r="R14" s="22"/>
      <c r="S14" s="54"/>
      <c r="X14" s="15">
        <v>2</v>
      </c>
      <c r="BA14" s="15">
        <v>1</v>
      </c>
      <c r="DN14" s="15">
        <v>1</v>
      </c>
    </row>
    <row r="15" spans="2:108" ht="12.75">
      <c r="B15" s="94">
        <f t="shared" si="0"/>
        <v>3</v>
      </c>
      <c r="C15" s="94">
        <f>IF(COUNT(Q15:EC15)&gt;0,COUNT(Q15:EC15),"")</f>
        <v>3</v>
      </c>
      <c r="D15" s="94">
        <f>IF(COUNT(S15:EC15)&gt;0,COUNT(S15:EC15),"")</f>
        <v>3</v>
      </c>
      <c r="E15" s="94">
        <f t="shared" si="1"/>
        <v>3</v>
      </c>
      <c r="F15" s="94">
        <f t="shared" si="3"/>
        <v>3</v>
      </c>
      <c r="G15" s="94">
        <f t="shared" si="2"/>
        <v>1</v>
      </c>
      <c r="H15" s="94">
        <f>IF(AND(M15&gt;0,M15&lt;=STATS!$C$22),1,"")</f>
        <v>1</v>
      </c>
      <c r="J15" s="51">
        <v>14</v>
      </c>
      <c r="K15">
        <v>44.34853156</v>
      </c>
      <c r="L15">
        <v>-89.15503171</v>
      </c>
      <c r="M15" s="15">
        <v>1</v>
      </c>
      <c r="N15" s="15" t="s">
        <v>254</v>
      </c>
      <c r="O15" s="15" t="s">
        <v>253</v>
      </c>
      <c r="Q15" s="22"/>
      <c r="R15" s="22"/>
      <c r="S15" s="54"/>
      <c r="X15" s="15">
        <v>3</v>
      </c>
      <c r="BG15" s="15">
        <v>1</v>
      </c>
      <c r="DD15" s="15">
        <v>1</v>
      </c>
    </row>
    <row r="16" spans="2:118" ht="12.75">
      <c r="B16" s="94">
        <f t="shared" si="0"/>
        <v>4</v>
      </c>
      <c r="C16" s="94">
        <f>IF(COUNT(Q16:EC16)&gt;0,COUNT(Q16:EC16),"")</f>
        <v>4</v>
      </c>
      <c r="D16" s="94">
        <f>IF(COUNT(S16:EC16)&gt;0,COUNT(S16:EC16),"")</f>
        <v>4</v>
      </c>
      <c r="E16" s="94">
        <f t="shared" si="1"/>
        <v>4</v>
      </c>
      <c r="F16" s="94">
        <f t="shared" si="3"/>
        <v>4</v>
      </c>
      <c r="G16" s="94">
        <f t="shared" si="2"/>
        <v>2</v>
      </c>
      <c r="H16" s="94">
        <f>IF(AND(M16&gt;0,M16&lt;=STATS!$C$22),1,"")</f>
        <v>1</v>
      </c>
      <c r="J16" s="51">
        <v>15</v>
      </c>
      <c r="K16">
        <v>44.34488722</v>
      </c>
      <c r="L16">
        <v>-89.15462277</v>
      </c>
      <c r="M16" s="15">
        <v>2</v>
      </c>
      <c r="N16" s="15" t="s">
        <v>252</v>
      </c>
      <c r="O16" s="15" t="s">
        <v>253</v>
      </c>
      <c r="Q16" s="22"/>
      <c r="R16" s="22"/>
      <c r="S16" s="54"/>
      <c r="X16" s="15">
        <v>3</v>
      </c>
      <c r="BT16" s="15">
        <v>2</v>
      </c>
      <c r="DD16" s="15">
        <v>2</v>
      </c>
      <c r="DN16" s="15">
        <v>1</v>
      </c>
    </row>
    <row r="17" spans="2:19" ht="12.75">
      <c r="B17" s="94">
        <f t="shared" si="0"/>
        <v>0</v>
      </c>
      <c r="C17" s="94">
        <f>IF(COUNT(Q17:EC17)&gt;0,COUNT(Q17:EC17),"")</f>
      </c>
      <c r="D17" s="94">
        <f>IF(COUNT(S17:EC17)&gt;0,COUNT(S17:EC17),"")</f>
      </c>
      <c r="E17" s="94">
        <f t="shared" si="1"/>
      </c>
      <c r="F17" s="94">
        <f t="shared" si="3"/>
      </c>
      <c r="G17" s="94">
        <f t="shared" si="2"/>
      </c>
      <c r="H17" s="94">
        <f>IF(AND(M17&gt;0,M17&lt;=STATS!$C$22),1,"")</f>
      </c>
      <c r="J17" s="51">
        <v>16</v>
      </c>
      <c r="K17">
        <v>44.34521822</v>
      </c>
      <c r="L17">
        <v>-89.15461801</v>
      </c>
      <c r="M17" s="15">
        <v>21</v>
      </c>
      <c r="Q17" s="22"/>
      <c r="R17" s="22"/>
      <c r="S17" s="54"/>
    </row>
    <row r="18" spans="2:19" ht="12.75">
      <c r="B18" s="94">
        <f t="shared" si="0"/>
        <v>0</v>
      </c>
      <c r="C18" s="94">
        <f>IF(COUNT(Q18:EC18)&gt;0,COUNT(Q18:EC18),"")</f>
      </c>
      <c r="D18" s="94">
        <f>IF(COUNT(S18:EC18)&gt;0,COUNT(S18:EC18),"")</f>
      </c>
      <c r="E18" s="94">
        <f t="shared" si="1"/>
      </c>
      <c r="F18" s="94">
        <f t="shared" si="3"/>
      </c>
      <c r="G18" s="94">
        <f t="shared" si="2"/>
      </c>
      <c r="H18" s="94">
        <f>IF(AND(M18&gt;0,M18&lt;=STATS!$C$22),1,"")</f>
      </c>
      <c r="J18" s="51">
        <v>17</v>
      </c>
      <c r="K18">
        <v>44.34554921</v>
      </c>
      <c r="L18">
        <v>-89.15461326</v>
      </c>
      <c r="M18" s="15">
        <v>32</v>
      </c>
      <c r="Q18" s="22"/>
      <c r="R18" s="22"/>
      <c r="S18" s="54"/>
    </row>
    <row r="19" spans="2:19" ht="12.75">
      <c r="B19" s="94">
        <f t="shared" si="0"/>
        <v>0</v>
      </c>
      <c r="C19" s="94">
        <f>IF(COUNT(Q19:EC19)&gt;0,COUNT(Q19:EC19),"")</f>
      </c>
      <c r="D19" s="94">
        <f>IF(COUNT(S19:EC19)&gt;0,COUNT(S19:EC19),"")</f>
      </c>
      <c r="E19" s="94">
        <f t="shared" si="1"/>
      </c>
      <c r="F19" s="94">
        <f t="shared" si="3"/>
      </c>
      <c r="G19" s="94">
        <f t="shared" si="2"/>
      </c>
      <c r="H19" s="94">
        <f>IF(AND(M19&gt;0,M19&lt;=STATS!$C$22),1,"")</f>
      </c>
      <c r="J19" s="51">
        <v>18</v>
      </c>
      <c r="K19">
        <v>44.3458802</v>
      </c>
      <c r="L19">
        <v>-89.1546085</v>
      </c>
      <c r="M19" s="15">
        <v>46</v>
      </c>
      <c r="Q19" s="22"/>
      <c r="R19" s="22"/>
      <c r="S19" s="54"/>
    </row>
    <row r="20" spans="2:19" ht="12.75">
      <c r="B20" s="94">
        <f t="shared" si="0"/>
        <v>0</v>
      </c>
      <c r="C20" s="94">
        <f>IF(COUNT(Q20:EC20)&gt;0,COUNT(Q20:EC20),"")</f>
      </c>
      <c r="D20" s="94">
        <f>IF(COUNT(S20:EC20)&gt;0,COUNT(S20:EC20),"")</f>
      </c>
      <c r="E20" s="94">
        <f t="shared" si="1"/>
      </c>
      <c r="F20" s="94">
        <f t="shared" si="3"/>
      </c>
      <c r="G20" s="94">
        <f t="shared" si="2"/>
      </c>
      <c r="H20" s="94">
        <f>IF(AND(M20&gt;0,M20&lt;=STATS!$C$22),1,"")</f>
      </c>
      <c r="J20" s="51">
        <v>19</v>
      </c>
      <c r="K20">
        <v>44.3462112</v>
      </c>
      <c r="L20">
        <v>-89.15460374</v>
      </c>
      <c r="M20" s="15">
        <v>38</v>
      </c>
      <c r="Q20" s="22"/>
      <c r="R20" s="22"/>
      <c r="S20" s="54"/>
    </row>
    <row r="21" spans="2:19" ht="12.75">
      <c r="B21" s="94">
        <f t="shared" si="0"/>
        <v>0</v>
      </c>
      <c r="C21" s="94">
        <f>IF(COUNT(Q21:EC21)&gt;0,COUNT(Q21:EC21),"")</f>
      </c>
      <c r="D21" s="94">
        <f>IF(COUNT(S21:EC21)&gt;0,COUNT(S21:EC21),"")</f>
      </c>
      <c r="E21" s="94">
        <f t="shared" si="1"/>
      </c>
      <c r="F21" s="94">
        <f t="shared" si="3"/>
      </c>
      <c r="G21" s="94">
        <f t="shared" si="2"/>
      </c>
      <c r="H21" s="94">
        <f>IF(AND(M21&gt;0,M21&lt;=STATS!$C$22),1,"")</f>
      </c>
      <c r="J21" s="51">
        <v>20</v>
      </c>
      <c r="K21">
        <v>44.34654219</v>
      </c>
      <c r="L21">
        <v>-89.15459898</v>
      </c>
      <c r="M21" s="15">
        <v>30</v>
      </c>
      <c r="Q21" s="22"/>
      <c r="R21" s="22"/>
      <c r="S21" s="54"/>
    </row>
    <row r="22" spans="2:19" ht="12.75">
      <c r="B22" s="94">
        <f t="shared" si="0"/>
        <v>0</v>
      </c>
      <c r="C22" s="94">
        <f>IF(COUNT(Q22:EC22)&gt;0,COUNT(Q22:EC22),"")</f>
      </c>
      <c r="D22" s="94">
        <f>IF(COUNT(S22:EC22)&gt;0,COUNT(S22:EC22),"")</f>
      </c>
      <c r="E22" s="94">
        <f t="shared" si="1"/>
      </c>
      <c r="F22" s="94">
        <f t="shared" si="3"/>
      </c>
      <c r="G22" s="94">
        <f t="shared" si="2"/>
      </c>
      <c r="H22" s="94">
        <f>IF(AND(M22&gt;0,M22&lt;=STATS!$C$22),1,"")</f>
      </c>
      <c r="J22" s="51">
        <v>21</v>
      </c>
      <c r="K22">
        <v>44.34687318</v>
      </c>
      <c r="L22">
        <v>-89.15459423</v>
      </c>
      <c r="M22" s="15">
        <v>22</v>
      </c>
      <c r="Q22" s="22"/>
      <c r="R22" s="22"/>
      <c r="S22" s="54"/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</c>
      <c r="F23" s="94">
        <f t="shared" si="3"/>
      </c>
      <c r="G23" s="94">
        <f t="shared" si="2"/>
      </c>
      <c r="H23" s="94">
        <f>IF(AND(M23&gt;0,M23&lt;=STATS!$C$22),1,"")</f>
      </c>
      <c r="J23" s="51">
        <v>22</v>
      </c>
      <c r="K23">
        <v>44.34720418</v>
      </c>
      <c r="L23">
        <v>-89.15458947</v>
      </c>
      <c r="M23" s="15">
        <v>25</v>
      </c>
      <c r="Q23" s="22"/>
      <c r="R23" s="22"/>
      <c r="S23" s="54"/>
    </row>
    <row r="24" spans="2:19" ht="12.75">
      <c r="B24" s="94">
        <f t="shared" si="0"/>
        <v>0</v>
      </c>
      <c r="C24" s="94">
        <f>IF(COUNT(Q24:EC24)&gt;0,COUNT(Q24:EC24),"")</f>
      </c>
      <c r="D24" s="94">
        <f>IF(COUNT(S24:EC24)&gt;0,COUNT(S24:EC24),"")</f>
      </c>
      <c r="E24" s="94">
        <f t="shared" si="1"/>
      </c>
      <c r="F24" s="94">
        <f t="shared" si="3"/>
      </c>
      <c r="G24" s="94">
        <f t="shared" si="2"/>
      </c>
      <c r="H24" s="94">
        <f>IF(AND(M24&gt;0,M24&lt;=STATS!$C$22),1,"")</f>
      </c>
      <c r="J24" s="51">
        <v>23</v>
      </c>
      <c r="K24">
        <v>44.34753517</v>
      </c>
      <c r="L24">
        <v>-89.15458471</v>
      </c>
      <c r="M24" s="15">
        <v>26</v>
      </c>
      <c r="Q24" s="22"/>
      <c r="R24" s="22"/>
      <c r="S24" s="54"/>
    </row>
    <row r="25" spans="2:19" ht="12.75">
      <c r="B25" s="94">
        <f t="shared" si="0"/>
        <v>0</v>
      </c>
      <c r="C25" s="94">
        <f>IF(COUNT(Q25:EC25)&gt;0,COUNT(Q25:EC25),"")</f>
      </c>
      <c r="D25" s="94">
        <f>IF(COUNT(S25:EC25)&gt;0,COUNT(S25:EC25),"")</f>
      </c>
      <c r="E25" s="94">
        <f t="shared" si="1"/>
      </c>
      <c r="F25" s="94">
        <f t="shared" si="3"/>
      </c>
      <c r="G25" s="94">
        <f t="shared" si="2"/>
      </c>
      <c r="H25" s="94">
        <f>IF(AND(M25&gt;0,M25&lt;=STATS!$C$22),1,"")</f>
      </c>
      <c r="J25" s="51">
        <v>24</v>
      </c>
      <c r="K25">
        <v>44.34786616</v>
      </c>
      <c r="L25">
        <v>-89.15457995</v>
      </c>
      <c r="M25" s="15">
        <v>24</v>
      </c>
      <c r="Q25" s="22"/>
      <c r="R25" s="22"/>
      <c r="S25" s="54"/>
    </row>
    <row r="26" spans="2:74" ht="12.75">
      <c r="B26" s="94">
        <f t="shared" si="0"/>
        <v>3</v>
      </c>
      <c r="C26" s="94">
        <f>IF(COUNT(Q26:EC26)&gt;0,COUNT(Q26:EC26),"")</f>
        <v>3</v>
      </c>
      <c r="D26" s="94">
        <f>IF(COUNT(S26:EC26)&gt;0,COUNT(S26:EC26),"")</f>
        <v>2</v>
      </c>
      <c r="E26" s="94">
        <f t="shared" si="1"/>
        <v>3</v>
      </c>
      <c r="F26" s="94">
        <f t="shared" si="3"/>
        <v>2</v>
      </c>
      <c r="G26" s="94">
        <f aca="true" t="shared" si="4" ref="G26:G89">IF($B26&gt;=1,$M26,"")</f>
        <v>10</v>
      </c>
      <c r="H26" s="94">
        <f>IF(AND(M26&gt;0,M26&lt;=STATS!$C$22),1,"")</f>
        <v>1</v>
      </c>
      <c r="J26" s="51">
        <v>25</v>
      </c>
      <c r="K26">
        <v>44.34819716</v>
      </c>
      <c r="L26">
        <v>-89.1545752</v>
      </c>
      <c r="M26" s="15">
        <v>10</v>
      </c>
      <c r="N26" s="15" t="s">
        <v>252</v>
      </c>
      <c r="O26" s="15" t="s">
        <v>253</v>
      </c>
      <c r="Q26" s="22">
        <v>2</v>
      </c>
      <c r="R26" s="22"/>
      <c r="S26" s="54"/>
      <c r="X26" s="15">
        <v>2</v>
      </c>
      <c r="BV26" s="15">
        <v>1</v>
      </c>
    </row>
    <row r="27" spans="2:110" ht="12.75">
      <c r="B27" s="94">
        <f t="shared" si="0"/>
        <v>5</v>
      </c>
      <c r="C27" s="94">
        <f>IF(COUNT(Q27:EC27)&gt;0,COUNT(Q27:EC27),"")</f>
        <v>5</v>
      </c>
      <c r="D27" s="94">
        <f>IF(COUNT(S27:EC27)&gt;0,COUNT(S27:EC27),"")</f>
        <v>5</v>
      </c>
      <c r="E27" s="94">
        <f t="shared" si="1"/>
        <v>5</v>
      </c>
      <c r="F27" s="94">
        <f t="shared" si="3"/>
        <v>5</v>
      </c>
      <c r="G27" s="94">
        <f t="shared" si="4"/>
        <v>2</v>
      </c>
      <c r="H27" s="94">
        <f>IF(AND(M27&gt;0,M27&lt;=STATS!$C$22),1,"")</f>
        <v>1</v>
      </c>
      <c r="J27" s="51">
        <v>26</v>
      </c>
      <c r="K27">
        <v>44.34852815</v>
      </c>
      <c r="L27">
        <v>-89.15457044</v>
      </c>
      <c r="M27" s="15">
        <v>2</v>
      </c>
      <c r="N27" s="15" t="s">
        <v>252</v>
      </c>
      <c r="O27" s="15" t="s">
        <v>253</v>
      </c>
      <c r="Q27" s="22"/>
      <c r="R27" s="22"/>
      <c r="S27" s="54"/>
      <c r="X27" s="15">
        <v>2</v>
      </c>
      <c r="BA27" s="15">
        <v>1</v>
      </c>
      <c r="BG27" s="15">
        <v>3</v>
      </c>
      <c r="BV27" s="15">
        <v>1</v>
      </c>
      <c r="DF27" s="15">
        <v>1</v>
      </c>
    </row>
    <row r="28" spans="2:110" ht="12.75">
      <c r="B28" s="94">
        <f t="shared" si="0"/>
        <v>3</v>
      </c>
      <c r="C28" s="94">
        <f>IF(COUNT(Q28:EC28)&gt;0,COUNT(Q28:EC28),"")</f>
        <v>3</v>
      </c>
      <c r="D28" s="94">
        <f>IF(COUNT(S28:EC28)&gt;0,COUNT(S28:EC28),"")</f>
        <v>3</v>
      </c>
      <c r="E28" s="94">
        <f t="shared" si="1"/>
        <v>3</v>
      </c>
      <c r="F28" s="94">
        <f t="shared" si="3"/>
        <v>3</v>
      </c>
      <c r="G28" s="94">
        <f t="shared" si="4"/>
        <v>1</v>
      </c>
      <c r="H28" s="94">
        <f>IF(AND(M28&gt;0,M28&lt;=STATS!$C$22),1,"")</f>
        <v>1</v>
      </c>
      <c r="J28" s="51">
        <v>27</v>
      </c>
      <c r="K28">
        <v>44.34885914</v>
      </c>
      <c r="L28">
        <v>-89.15456568</v>
      </c>
      <c r="M28" s="15">
        <v>1</v>
      </c>
      <c r="N28" s="15" t="s">
        <v>254</v>
      </c>
      <c r="O28" s="15" t="s">
        <v>253</v>
      </c>
      <c r="Q28" s="22"/>
      <c r="R28" s="22"/>
      <c r="S28" s="54"/>
      <c r="X28" s="15">
        <v>3</v>
      </c>
      <c r="BG28" s="15">
        <v>1</v>
      </c>
      <c r="DF28" s="15">
        <v>1</v>
      </c>
    </row>
    <row r="29" spans="2:53" ht="12.75">
      <c r="B29" s="94">
        <f t="shared" si="0"/>
        <v>2</v>
      </c>
      <c r="C29" s="94">
        <f>IF(COUNT(Q29:EC29)&gt;0,COUNT(Q29:EC29),"")</f>
        <v>2</v>
      </c>
      <c r="D29" s="94">
        <f>IF(COUNT(S29:EC29)&gt;0,COUNT(S29:EC29),"")</f>
        <v>2</v>
      </c>
      <c r="E29" s="94">
        <f t="shared" si="1"/>
        <v>2</v>
      </c>
      <c r="F29" s="94">
        <f t="shared" si="3"/>
        <v>2</v>
      </c>
      <c r="G29" s="94">
        <f t="shared" si="4"/>
        <v>2</v>
      </c>
      <c r="H29" s="94">
        <f>IF(AND(M29&gt;0,M29&lt;=STATS!$C$22),1,"")</f>
        <v>1</v>
      </c>
      <c r="J29" s="51">
        <v>28</v>
      </c>
      <c r="K29">
        <v>44.34488381</v>
      </c>
      <c r="L29">
        <v>-89.15416153</v>
      </c>
      <c r="M29" s="15">
        <v>2</v>
      </c>
      <c r="N29" s="15" t="s">
        <v>252</v>
      </c>
      <c r="O29" s="15" t="s">
        <v>253</v>
      </c>
      <c r="Q29" s="22"/>
      <c r="R29" s="22"/>
      <c r="S29" s="54"/>
      <c r="X29" s="15">
        <v>2</v>
      </c>
      <c r="BA29" s="15">
        <v>1</v>
      </c>
    </row>
    <row r="30" spans="2:53" ht="12.75">
      <c r="B30" s="94">
        <f t="shared" si="0"/>
        <v>2</v>
      </c>
      <c r="C30" s="94">
        <f>IF(COUNT(Q30:EC30)&gt;0,COUNT(Q30:EC30),"")</f>
        <v>2</v>
      </c>
      <c r="D30" s="94">
        <f>IF(COUNT(S30:EC30)&gt;0,COUNT(S30:EC30),"")</f>
        <v>2</v>
      </c>
      <c r="E30" s="94">
        <f t="shared" si="1"/>
        <v>2</v>
      </c>
      <c r="F30" s="94">
        <f t="shared" si="3"/>
        <v>2</v>
      </c>
      <c r="G30" s="94">
        <f t="shared" si="4"/>
        <v>17</v>
      </c>
      <c r="H30" s="94">
        <f>IF(AND(M30&gt;0,M30&lt;=STATS!$C$22),1,"")</f>
        <v>1</v>
      </c>
      <c r="J30" s="51">
        <v>29</v>
      </c>
      <c r="K30">
        <v>44.3452148</v>
      </c>
      <c r="L30">
        <v>-89.15415677</v>
      </c>
      <c r="M30" s="15">
        <v>17</v>
      </c>
      <c r="O30" s="15" t="s">
        <v>256</v>
      </c>
      <c r="Q30" s="22"/>
      <c r="R30" s="22"/>
      <c r="S30" s="54"/>
      <c r="X30" s="15">
        <v>2</v>
      </c>
      <c r="BA30" s="15">
        <v>2</v>
      </c>
    </row>
    <row r="31" spans="2:19" ht="12.75">
      <c r="B31" s="94">
        <f t="shared" si="0"/>
        <v>0</v>
      </c>
      <c r="C31" s="94">
        <f>IF(COUNT(Q31:EC31)&gt;0,COUNT(Q31:EC31),"")</f>
      </c>
      <c r="D31" s="94">
        <f>IF(COUNT(S31:EC31)&gt;0,COUNT(S31:EC31),"")</f>
      </c>
      <c r="E31" s="94">
        <f t="shared" si="1"/>
      </c>
      <c r="F31" s="94">
        <f t="shared" si="3"/>
      </c>
      <c r="G31" s="94">
        <f t="shared" si="4"/>
      </c>
      <c r="H31" s="94">
        <f>IF(AND(M31&gt;0,M31&lt;=STATS!$C$22),1,"")</f>
      </c>
      <c r="J31" s="51">
        <v>30</v>
      </c>
      <c r="K31">
        <v>44.3455458</v>
      </c>
      <c r="L31">
        <v>-89.15415201</v>
      </c>
      <c r="M31" s="15">
        <v>40</v>
      </c>
      <c r="Q31" s="22"/>
      <c r="R31" s="22"/>
      <c r="S31" s="54"/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</c>
      <c r="F32" s="94">
        <f t="shared" si="3"/>
      </c>
      <c r="G32" s="94">
        <f t="shared" si="4"/>
      </c>
      <c r="H32" s="94">
        <f>IF(AND(M32&gt;0,M32&lt;=STATS!$C$22),1,"")</f>
      </c>
      <c r="J32" s="51">
        <v>31</v>
      </c>
      <c r="K32">
        <v>44.34587679</v>
      </c>
      <c r="L32">
        <v>-89.15414725</v>
      </c>
      <c r="M32" s="15">
        <v>56</v>
      </c>
      <c r="Q32" s="22"/>
      <c r="R32" s="22"/>
      <c r="S32" s="54"/>
    </row>
    <row r="33" spans="2:19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</c>
      <c r="F33" s="94">
        <f t="shared" si="3"/>
      </c>
      <c r="G33" s="94">
        <f t="shared" si="4"/>
      </c>
      <c r="H33" s="94">
        <f>IF(AND(M33&gt;0,M33&lt;=STATS!$C$22),1,"")</f>
      </c>
      <c r="J33" s="51">
        <v>32</v>
      </c>
      <c r="K33">
        <v>44.34620778</v>
      </c>
      <c r="L33">
        <v>-89.15414249</v>
      </c>
      <c r="M33" s="15">
        <v>52</v>
      </c>
      <c r="Q33" s="22"/>
      <c r="R33" s="22"/>
      <c r="S33" s="54"/>
    </row>
    <row r="34" spans="2:19" ht="12.75">
      <c r="B34" s="94">
        <f t="shared" si="0"/>
        <v>0</v>
      </c>
      <c r="C34" s="94">
        <f>IF(COUNT(Q34:EC34)&gt;0,COUNT(Q34:EC34),"")</f>
      </c>
      <c r="D34" s="94">
        <f>IF(COUNT(S34:EC34)&gt;0,COUNT(S34:EC34),"")</f>
      </c>
      <c r="E34" s="94">
        <f t="shared" si="1"/>
      </c>
      <c r="F34" s="94">
        <f t="shared" si="3"/>
      </c>
      <c r="G34" s="94">
        <f t="shared" si="4"/>
      </c>
      <c r="H34" s="94">
        <f>IF(AND(M34&gt;0,M34&lt;=STATS!$C$22),1,"")</f>
      </c>
      <c r="J34" s="51">
        <v>33</v>
      </c>
      <c r="K34">
        <v>44.34653878</v>
      </c>
      <c r="L34">
        <v>-89.15413773</v>
      </c>
      <c r="M34" s="15">
        <v>34</v>
      </c>
      <c r="Q34" s="22"/>
      <c r="R34" s="22"/>
      <c r="S34" s="54"/>
    </row>
    <row r="35" spans="2:74" ht="12.75">
      <c r="B35" s="94">
        <f t="shared" si="0"/>
        <v>2</v>
      </c>
      <c r="C35" s="94">
        <f>IF(COUNT(Q35:EC35)&gt;0,COUNT(Q35:EC35),"")</f>
        <v>2</v>
      </c>
      <c r="D35" s="94">
        <f>IF(COUNT(S35:EC35)&gt;0,COUNT(S35:EC35),"")</f>
        <v>2</v>
      </c>
      <c r="E35" s="94">
        <f t="shared" si="1"/>
        <v>2</v>
      </c>
      <c r="F35" s="94">
        <f t="shared" si="3"/>
        <v>2</v>
      </c>
      <c r="G35" s="94">
        <f t="shared" si="4"/>
        <v>19</v>
      </c>
      <c r="H35" s="94">
        <f>IF(AND(M35&gt;0,M35&lt;=STATS!$C$22),1,"")</f>
        <v>1</v>
      </c>
      <c r="J35" s="51">
        <v>34</v>
      </c>
      <c r="K35">
        <v>44.34686977</v>
      </c>
      <c r="L35">
        <v>-89.15413297</v>
      </c>
      <c r="M35" s="15">
        <v>19</v>
      </c>
      <c r="O35" s="15" t="s">
        <v>256</v>
      </c>
      <c r="Q35" s="22"/>
      <c r="R35" s="22"/>
      <c r="S35" s="54"/>
      <c r="X35" s="15">
        <v>2</v>
      </c>
      <c r="BV35" s="15">
        <v>2</v>
      </c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</c>
      <c r="F36" s="94">
        <f t="shared" si="3"/>
      </c>
      <c r="G36" s="94">
        <f t="shared" si="4"/>
      </c>
      <c r="H36" s="94">
        <f>IF(AND(M36&gt;0,M36&lt;=STATS!$C$22),1,"")</f>
      </c>
      <c r="J36" s="51">
        <v>35</v>
      </c>
      <c r="K36">
        <v>44.34720076</v>
      </c>
      <c r="L36">
        <v>-89.15412821</v>
      </c>
      <c r="M36" s="15">
        <v>22</v>
      </c>
      <c r="Q36" s="22"/>
      <c r="R36" s="22"/>
      <c r="S36" s="54"/>
    </row>
    <row r="37" spans="2:19" ht="12.75">
      <c r="B37" s="94">
        <f t="shared" si="0"/>
        <v>0</v>
      </c>
      <c r="C37" s="94">
        <f>IF(COUNT(Q37:EC37)&gt;0,COUNT(Q37:EC37),"")</f>
      </c>
      <c r="D37" s="94">
        <f>IF(COUNT(S37:EC37)&gt;0,COUNT(S37:EC37),"")</f>
      </c>
      <c r="E37" s="94">
        <f t="shared" si="1"/>
      </c>
      <c r="F37" s="94">
        <f t="shared" si="3"/>
      </c>
      <c r="G37" s="94">
        <f t="shared" si="4"/>
      </c>
      <c r="H37" s="94">
        <f>IF(AND(M37&gt;0,M37&lt;=STATS!$C$22),1,"")</f>
      </c>
      <c r="J37" s="51">
        <v>36</v>
      </c>
      <c r="K37">
        <v>44.34753175</v>
      </c>
      <c r="L37">
        <v>-89.15412345</v>
      </c>
      <c r="M37" s="15">
        <v>30</v>
      </c>
      <c r="Q37" s="22"/>
      <c r="R37" s="22"/>
      <c r="S37" s="54"/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</c>
      <c r="F38" s="94">
        <f t="shared" si="3"/>
      </c>
      <c r="G38" s="94">
        <f t="shared" si="4"/>
      </c>
      <c r="H38" s="94">
        <f>IF(AND(M38&gt;0,M38&lt;=STATS!$C$22),1,"")</f>
      </c>
      <c r="J38" s="51">
        <v>37</v>
      </c>
      <c r="K38">
        <v>44.34786275</v>
      </c>
      <c r="L38">
        <v>-89.15411869</v>
      </c>
      <c r="M38" s="15">
        <v>28</v>
      </c>
      <c r="Q38" s="22"/>
      <c r="R38" s="22"/>
      <c r="S38" s="54"/>
    </row>
    <row r="39" spans="2:81" ht="12.75">
      <c r="B39" s="94">
        <f t="shared" si="0"/>
        <v>3</v>
      </c>
      <c r="C39" s="94">
        <f>IF(COUNT(Q39:EC39)&gt;0,COUNT(Q39:EC39),"")</f>
        <v>3</v>
      </c>
      <c r="D39" s="94">
        <f>IF(COUNT(S39:EC39)&gt;0,COUNT(S39:EC39),"")</f>
        <v>3</v>
      </c>
      <c r="E39" s="94">
        <f t="shared" si="1"/>
        <v>3</v>
      </c>
      <c r="F39" s="94">
        <f t="shared" si="3"/>
        <v>3</v>
      </c>
      <c r="G39" s="94">
        <f t="shared" si="4"/>
        <v>16</v>
      </c>
      <c r="H39" s="94">
        <f>IF(AND(M39&gt;0,M39&lt;=STATS!$C$22),1,"")</f>
        <v>1</v>
      </c>
      <c r="J39" s="51">
        <v>38</v>
      </c>
      <c r="K39">
        <v>44.34819374</v>
      </c>
      <c r="L39">
        <v>-89.15411393</v>
      </c>
      <c r="M39" s="15">
        <v>16</v>
      </c>
      <c r="N39" s="15" t="s">
        <v>252</v>
      </c>
      <c r="O39" s="15" t="s">
        <v>256</v>
      </c>
      <c r="Q39" s="22"/>
      <c r="R39" s="22"/>
      <c r="S39" s="54"/>
      <c r="X39" s="15">
        <v>2</v>
      </c>
      <c r="BV39" s="15">
        <v>1</v>
      </c>
      <c r="CC39" s="15">
        <v>2</v>
      </c>
    </row>
    <row r="40" spans="2:24" ht="12.75">
      <c r="B40" s="94">
        <f t="shared" si="0"/>
        <v>1</v>
      </c>
      <c r="C40" s="94">
        <f>IF(COUNT(Q40:EC40)&gt;0,COUNT(Q40:EC40),"")</f>
        <v>1</v>
      </c>
      <c r="D40" s="94">
        <f>IF(COUNT(S40:EC40)&gt;0,COUNT(S40:EC40),"")</f>
        <v>1</v>
      </c>
      <c r="E40" s="94">
        <f t="shared" si="1"/>
        <v>1</v>
      </c>
      <c r="F40" s="94">
        <f t="shared" si="3"/>
        <v>1</v>
      </c>
      <c r="G40" s="94">
        <f t="shared" si="4"/>
        <v>1</v>
      </c>
      <c r="H40" s="94">
        <f>IF(AND(M40&gt;0,M40&lt;=STATS!$C$22),1,"")</f>
        <v>1</v>
      </c>
      <c r="J40" s="51">
        <v>39</v>
      </c>
      <c r="K40">
        <v>44.34852473</v>
      </c>
      <c r="L40">
        <v>-89.15410917</v>
      </c>
      <c r="M40" s="15">
        <v>1</v>
      </c>
      <c r="N40" s="15" t="s">
        <v>252</v>
      </c>
      <c r="O40" s="15" t="s">
        <v>253</v>
      </c>
      <c r="Q40" s="22"/>
      <c r="R40" s="22"/>
      <c r="S40" s="54"/>
      <c r="X40" s="15">
        <v>3</v>
      </c>
    </row>
    <row r="41" spans="2:53" ht="12.75">
      <c r="B41" s="94">
        <f t="shared" si="0"/>
        <v>2</v>
      </c>
      <c r="C41" s="94">
        <f>IF(COUNT(Q41:EC41)&gt;0,COUNT(Q41:EC41),"")</f>
        <v>2</v>
      </c>
      <c r="D41" s="94">
        <f>IF(COUNT(S41:EC41)&gt;0,COUNT(S41:EC41),"")</f>
        <v>2</v>
      </c>
      <c r="E41" s="94">
        <f t="shared" si="1"/>
        <v>2</v>
      </c>
      <c r="F41" s="94">
        <f t="shared" si="3"/>
        <v>2</v>
      </c>
      <c r="G41" s="94">
        <f t="shared" si="4"/>
        <v>2</v>
      </c>
      <c r="H41" s="94">
        <f>IF(AND(M41&gt;0,M41&lt;=STATS!$C$22),1,"")</f>
        <v>1</v>
      </c>
      <c r="J41" s="51">
        <v>40</v>
      </c>
      <c r="K41">
        <v>44.34488039</v>
      </c>
      <c r="L41">
        <v>-89.15370028</v>
      </c>
      <c r="M41" s="15">
        <v>2</v>
      </c>
      <c r="N41" s="15" t="s">
        <v>252</v>
      </c>
      <c r="Q41" s="22"/>
      <c r="R41" s="22"/>
      <c r="S41" s="54"/>
      <c r="X41" s="15">
        <v>2</v>
      </c>
      <c r="BA41" s="15">
        <v>2</v>
      </c>
    </row>
    <row r="42" spans="2:19" ht="12.75">
      <c r="B42" s="94">
        <f t="shared" si="0"/>
        <v>0</v>
      </c>
      <c r="C42" s="94">
        <f>IF(COUNT(Q42:EC42)&gt;0,COUNT(Q42:EC42),"")</f>
      </c>
      <c r="D42" s="94">
        <f>IF(COUNT(S42:EC42)&gt;0,COUNT(S42:EC42),"")</f>
      </c>
      <c r="E42" s="94">
        <f t="shared" si="1"/>
      </c>
      <c r="F42" s="94">
        <f t="shared" si="3"/>
      </c>
      <c r="G42" s="94">
        <f t="shared" si="4"/>
      </c>
      <c r="H42" s="94">
        <f>IF(AND(M42&gt;0,M42&lt;=STATS!$C$22),1,"")</f>
      </c>
      <c r="J42" s="51">
        <v>41</v>
      </c>
      <c r="K42">
        <v>44.34521139</v>
      </c>
      <c r="L42">
        <v>-89.15369552</v>
      </c>
      <c r="M42" s="15">
        <v>28</v>
      </c>
      <c r="Q42" s="22"/>
      <c r="R42" s="22"/>
      <c r="S42" s="54"/>
    </row>
    <row r="43" spans="2:19" ht="12.75">
      <c r="B43" s="94">
        <f t="shared" si="0"/>
        <v>0</v>
      </c>
      <c r="C43" s="94">
        <f>IF(COUNT(Q43:EC43)&gt;0,COUNT(Q43:EC43),"")</f>
      </c>
      <c r="D43" s="94">
        <f>IF(COUNT(S43:EC43)&gt;0,COUNT(S43:EC43),"")</f>
      </c>
      <c r="E43" s="94">
        <f t="shared" si="1"/>
      </c>
      <c r="F43" s="94">
        <f t="shared" si="3"/>
      </c>
      <c r="G43" s="94">
        <f t="shared" si="4"/>
      </c>
      <c r="H43" s="94">
        <f>IF(AND(M43&gt;0,M43&lt;=STATS!$C$22),1,"")</f>
      </c>
      <c r="J43" s="51">
        <v>42</v>
      </c>
      <c r="K43">
        <v>44.34554238</v>
      </c>
      <c r="L43">
        <v>-89.15369076</v>
      </c>
      <c r="M43" s="15">
        <v>52</v>
      </c>
      <c r="Q43" s="22"/>
      <c r="R43" s="22"/>
      <c r="S43" s="54"/>
    </row>
    <row r="44" spans="2:19" ht="12.75">
      <c r="B44" s="94">
        <f t="shared" si="0"/>
        <v>0</v>
      </c>
      <c r="C44" s="94">
        <f>IF(COUNT(Q44:EC44)&gt;0,COUNT(Q44:EC44),"")</f>
      </c>
      <c r="D44" s="94">
        <f>IF(COUNT(S44:EC44)&gt;0,COUNT(S44:EC44),"")</f>
      </c>
      <c r="E44" s="94">
        <f t="shared" si="1"/>
      </c>
      <c r="F44" s="94">
        <f t="shared" si="3"/>
      </c>
      <c r="G44" s="94">
        <f t="shared" si="4"/>
      </c>
      <c r="H44" s="94">
        <f>IF(AND(M44&gt;0,M44&lt;=STATS!$C$22),1,"")</f>
      </c>
      <c r="J44" s="51">
        <v>43</v>
      </c>
      <c r="K44">
        <v>44.34587337</v>
      </c>
      <c r="L44">
        <v>-89.153686</v>
      </c>
      <c r="M44" s="15">
        <v>56</v>
      </c>
      <c r="Q44" s="22"/>
      <c r="R44" s="22"/>
      <c r="S44" s="54"/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</c>
      <c r="F45" s="94">
        <f t="shared" si="3"/>
      </c>
      <c r="G45" s="94">
        <f t="shared" si="4"/>
      </c>
      <c r="H45" s="94">
        <f>IF(AND(M45&gt;0,M45&lt;=STATS!$C$22),1,"")</f>
      </c>
      <c r="J45" s="51">
        <v>44</v>
      </c>
      <c r="K45">
        <v>44.34620437</v>
      </c>
      <c r="L45">
        <v>-89.15368123</v>
      </c>
      <c r="M45" s="15">
        <v>43</v>
      </c>
      <c r="Q45" s="22"/>
      <c r="R45" s="22"/>
      <c r="S45" s="54"/>
    </row>
    <row r="46" spans="2:19" ht="12.75">
      <c r="B46" s="94">
        <f t="shared" si="0"/>
        <v>0</v>
      </c>
      <c r="C46" s="94">
        <f>IF(COUNT(Q46:EC46)&gt;0,COUNT(Q46:EC46),"")</f>
      </c>
      <c r="D46" s="94">
        <f>IF(COUNT(S46:EC46)&gt;0,COUNT(S46:EC46),"")</f>
      </c>
      <c r="E46" s="94">
        <f t="shared" si="1"/>
      </c>
      <c r="F46" s="94">
        <f t="shared" si="3"/>
      </c>
      <c r="G46" s="94">
        <f t="shared" si="4"/>
      </c>
      <c r="H46" s="94">
        <f>IF(AND(M46&gt;0,M46&lt;=STATS!$C$22),1,"")</f>
      </c>
      <c r="J46" s="51">
        <v>45</v>
      </c>
      <c r="K46">
        <v>44.34653536</v>
      </c>
      <c r="L46">
        <v>-89.15367647</v>
      </c>
      <c r="M46" s="15">
        <v>33</v>
      </c>
      <c r="Q46" s="22"/>
      <c r="R46" s="22"/>
      <c r="S46" s="54"/>
    </row>
    <row r="47" spans="2:24" ht="12.75">
      <c r="B47" s="94">
        <f t="shared" si="0"/>
        <v>1</v>
      </c>
      <c r="C47" s="94">
        <f>IF(COUNT(Q47:EC47)&gt;0,COUNT(Q47:EC47),"")</f>
        <v>1</v>
      </c>
      <c r="D47" s="94">
        <f>IF(COUNT(S47:EC47)&gt;0,COUNT(S47:EC47),"")</f>
        <v>1</v>
      </c>
      <c r="E47" s="94">
        <f t="shared" si="1"/>
        <v>1</v>
      </c>
      <c r="F47" s="94">
        <f t="shared" si="3"/>
        <v>1</v>
      </c>
      <c r="G47" s="94">
        <f t="shared" si="4"/>
        <v>4</v>
      </c>
      <c r="H47" s="94">
        <f>IF(AND(M47&gt;0,M47&lt;=STATS!$C$22),1,"")</f>
        <v>1</v>
      </c>
      <c r="J47" s="51">
        <v>46</v>
      </c>
      <c r="K47">
        <v>44.34686635</v>
      </c>
      <c r="L47">
        <v>-89.15367171</v>
      </c>
      <c r="M47" s="15">
        <v>4</v>
      </c>
      <c r="N47" s="15" t="s">
        <v>254</v>
      </c>
      <c r="O47" s="15" t="s">
        <v>253</v>
      </c>
      <c r="Q47" s="22"/>
      <c r="R47" s="22"/>
      <c r="S47" s="54"/>
      <c r="X47" s="15">
        <v>2</v>
      </c>
    </row>
    <row r="48" spans="2:24" ht="12.75">
      <c r="B48" s="94">
        <f t="shared" si="0"/>
        <v>1</v>
      </c>
      <c r="C48" s="94">
        <f>IF(COUNT(Q48:EC48)&gt;0,COUNT(Q48:EC48),"")</f>
        <v>1</v>
      </c>
      <c r="D48" s="94">
        <f>IF(COUNT(S48:EC48)&gt;0,COUNT(S48:EC48),"")</f>
        <v>1</v>
      </c>
      <c r="E48" s="94">
        <f t="shared" si="1"/>
        <v>1</v>
      </c>
      <c r="F48" s="94">
        <f t="shared" si="3"/>
        <v>1</v>
      </c>
      <c r="G48" s="94">
        <f t="shared" si="4"/>
        <v>17</v>
      </c>
      <c r="H48" s="94">
        <f>IF(AND(M48&gt;0,M48&lt;=STATS!$C$22),1,"")</f>
        <v>1</v>
      </c>
      <c r="J48" s="51">
        <v>47</v>
      </c>
      <c r="K48">
        <v>44.34719734</v>
      </c>
      <c r="L48">
        <v>-89.15366695</v>
      </c>
      <c r="M48" s="15">
        <v>17</v>
      </c>
      <c r="O48" s="15" t="s">
        <v>256</v>
      </c>
      <c r="Q48" s="22"/>
      <c r="R48" s="22"/>
      <c r="S48" s="54"/>
      <c r="X48" s="15">
        <v>2</v>
      </c>
    </row>
    <row r="49" spans="2:19" ht="12.75">
      <c r="B49" s="94">
        <f t="shared" si="0"/>
        <v>0</v>
      </c>
      <c r="C49" s="94">
        <f>IF(COUNT(Q49:EC49)&gt;0,COUNT(Q49:EC49),"")</f>
      </c>
      <c r="D49" s="94">
        <f>IF(COUNT(S49:EC49)&gt;0,COUNT(S49:EC49),"")</f>
      </c>
      <c r="E49" s="94">
        <f t="shared" si="1"/>
      </c>
      <c r="F49" s="94">
        <f t="shared" si="3"/>
      </c>
      <c r="G49" s="94">
        <f t="shared" si="4"/>
      </c>
      <c r="H49" s="94">
        <f>IF(AND(M49&gt;0,M49&lt;=STATS!$C$22),1,"")</f>
      </c>
      <c r="J49" s="51">
        <v>48</v>
      </c>
      <c r="K49">
        <v>44.34752834</v>
      </c>
      <c r="L49">
        <v>-89.15366218</v>
      </c>
      <c r="M49" s="15">
        <v>29</v>
      </c>
      <c r="Q49" s="22"/>
      <c r="R49" s="22"/>
      <c r="S49" s="54"/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</c>
      <c r="F50" s="94">
        <f t="shared" si="3"/>
      </c>
      <c r="G50" s="94">
        <f t="shared" si="4"/>
      </c>
      <c r="H50" s="94">
        <f>IF(AND(M50&gt;0,M50&lt;=STATS!$C$22),1,"")</f>
      </c>
      <c r="J50" s="51">
        <v>49</v>
      </c>
      <c r="K50">
        <v>44.34785933</v>
      </c>
      <c r="L50">
        <v>-89.15365742</v>
      </c>
      <c r="M50" s="15">
        <v>30</v>
      </c>
      <c r="Q50" s="22"/>
      <c r="R50" s="22"/>
      <c r="S50" s="54"/>
    </row>
    <row r="51" spans="2:24" ht="12.75">
      <c r="B51" s="94">
        <f t="shared" si="0"/>
        <v>1</v>
      </c>
      <c r="C51" s="94">
        <f>IF(COUNT(Q51:EC51)&gt;0,COUNT(Q51:EC51),"")</f>
        <v>1</v>
      </c>
      <c r="D51" s="94">
        <f>IF(COUNT(S51:EC51)&gt;0,COUNT(S51:EC51),"")</f>
        <v>1</v>
      </c>
      <c r="E51" s="94">
        <f t="shared" si="1"/>
        <v>1</v>
      </c>
      <c r="F51" s="94">
        <f t="shared" si="3"/>
        <v>1</v>
      </c>
      <c r="G51" s="94">
        <f t="shared" si="4"/>
        <v>8</v>
      </c>
      <c r="H51" s="94">
        <f>IF(AND(M51&gt;0,M51&lt;=STATS!$C$22),1,"")</f>
        <v>1</v>
      </c>
      <c r="J51" s="51">
        <v>50</v>
      </c>
      <c r="K51">
        <v>44.34819032</v>
      </c>
      <c r="L51">
        <v>-89.15365266</v>
      </c>
      <c r="M51" s="15">
        <v>8</v>
      </c>
      <c r="N51" s="15" t="s">
        <v>252</v>
      </c>
      <c r="O51" s="15" t="s">
        <v>253</v>
      </c>
      <c r="Q51" s="22"/>
      <c r="R51" s="22"/>
      <c r="S51" s="54"/>
      <c r="X51" s="15">
        <v>2</v>
      </c>
    </row>
    <row r="52" spans="2:24" ht="12.75">
      <c r="B52" s="94">
        <f t="shared" si="0"/>
        <v>1</v>
      </c>
      <c r="C52" s="94">
        <f>IF(COUNT(Q52:EC52)&gt;0,COUNT(Q52:EC52),"")</f>
        <v>1</v>
      </c>
      <c r="D52" s="94">
        <f>IF(COUNT(S52:EC52)&gt;0,COUNT(S52:EC52),"")</f>
        <v>1</v>
      </c>
      <c r="E52" s="94">
        <f t="shared" si="1"/>
        <v>1</v>
      </c>
      <c r="F52" s="94">
        <f t="shared" si="3"/>
        <v>1</v>
      </c>
      <c r="G52" s="94">
        <f t="shared" si="4"/>
        <v>1</v>
      </c>
      <c r="H52" s="94">
        <f>IF(AND(M52&gt;0,M52&lt;=STATS!$C$22),1,"")</f>
        <v>1</v>
      </c>
      <c r="J52" s="51">
        <v>51</v>
      </c>
      <c r="K52">
        <v>44.34852132</v>
      </c>
      <c r="L52">
        <v>-89.15364789</v>
      </c>
      <c r="M52" s="15">
        <v>1</v>
      </c>
      <c r="N52" s="15" t="s">
        <v>252</v>
      </c>
      <c r="O52" s="15" t="s">
        <v>253</v>
      </c>
      <c r="Q52" s="22"/>
      <c r="R52" s="22"/>
      <c r="S52" s="54"/>
      <c r="X52" s="15">
        <v>3</v>
      </c>
    </row>
    <row r="53" spans="2:118" ht="12.75">
      <c r="B53" s="94">
        <f t="shared" si="0"/>
        <v>4</v>
      </c>
      <c r="C53" s="94">
        <f>IF(COUNT(Q53:EC53)&gt;0,COUNT(Q53:EC53),"")</f>
        <v>4</v>
      </c>
      <c r="D53" s="94">
        <f>IF(COUNT(S53:EC53)&gt;0,COUNT(S53:EC53),"")</f>
        <v>4</v>
      </c>
      <c r="E53" s="94">
        <f t="shared" si="1"/>
        <v>4</v>
      </c>
      <c r="F53" s="94">
        <f t="shared" si="3"/>
        <v>4</v>
      </c>
      <c r="G53" s="94">
        <f t="shared" si="4"/>
        <v>1</v>
      </c>
      <c r="H53" s="94">
        <f>IF(AND(M53&gt;0,M53&lt;=STATS!$C$22),1,"")</f>
        <v>1</v>
      </c>
      <c r="J53" s="51">
        <v>52</v>
      </c>
      <c r="K53">
        <v>44.34454598</v>
      </c>
      <c r="L53">
        <v>-89.15324381</v>
      </c>
      <c r="M53" s="15">
        <v>1</v>
      </c>
      <c r="N53" s="15" t="s">
        <v>252</v>
      </c>
      <c r="O53" s="15" t="s">
        <v>253</v>
      </c>
      <c r="Q53" s="22"/>
      <c r="R53" s="22"/>
      <c r="S53" s="54"/>
      <c r="X53" s="15">
        <v>2</v>
      </c>
      <c r="BA53" s="15">
        <v>1</v>
      </c>
      <c r="BG53" s="15">
        <v>1</v>
      </c>
      <c r="DN53" s="15">
        <v>1</v>
      </c>
    </row>
    <row r="54" spans="2:53" ht="12.75">
      <c r="B54" s="94">
        <f t="shared" si="0"/>
        <v>2</v>
      </c>
      <c r="C54" s="94">
        <f>IF(COUNT(Q54:EC54)&gt;0,COUNT(Q54:EC54),"")</f>
        <v>2</v>
      </c>
      <c r="D54" s="94">
        <f>IF(COUNT(S54:EC54)&gt;0,COUNT(S54:EC54),"")</f>
        <v>2</v>
      </c>
      <c r="E54" s="94">
        <f t="shared" si="1"/>
        <v>2</v>
      </c>
      <c r="F54" s="94">
        <f t="shared" si="3"/>
        <v>2</v>
      </c>
      <c r="G54" s="94">
        <f t="shared" si="4"/>
        <v>3</v>
      </c>
      <c r="H54" s="94">
        <f>IF(AND(M54&gt;0,M54&lt;=STATS!$C$22),1,"")</f>
        <v>1</v>
      </c>
      <c r="J54" s="51">
        <v>53</v>
      </c>
      <c r="K54">
        <v>44.34487697</v>
      </c>
      <c r="L54">
        <v>-89.15323904</v>
      </c>
      <c r="M54" s="15">
        <v>3</v>
      </c>
      <c r="N54" s="15" t="s">
        <v>254</v>
      </c>
      <c r="O54" s="15" t="s">
        <v>253</v>
      </c>
      <c r="Q54" s="22"/>
      <c r="R54" s="22"/>
      <c r="S54" s="54"/>
      <c r="X54" s="15">
        <v>2</v>
      </c>
      <c r="BA54" s="15">
        <v>1</v>
      </c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</c>
      <c r="F55" s="94">
        <f t="shared" si="3"/>
      </c>
      <c r="G55" s="94">
        <f t="shared" si="4"/>
      </c>
      <c r="H55" s="94">
        <f>IF(AND(M55&gt;0,M55&lt;=STATS!$C$22),1,"")</f>
      </c>
      <c r="J55" s="51">
        <v>54</v>
      </c>
      <c r="K55">
        <v>44.34520797</v>
      </c>
      <c r="L55">
        <v>-89.15323428</v>
      </c>
      <c r="M55" s="15">
        <v>21</v>
      </c>
      <c r="Q55" s="22"/>
      <c r="R55" s="22"/>
      <c r="S55" s="54"/>
    </row>
    <row r="56" spans="2:19" ht="12.75">
      <c r="B56" s="94">
        <f t="shared" si="0"/>
        <v>0</v>
      </c>
      <c r="C56" s="94">
        <f>IF(COUNT(Q56:EC56)&gt;0,COUNT(Q56:EC56),"")</f>
      </c>
      <c r="D56" s="94">
        <f>IF(COUNT(S56:EC56)&gt;0,COUNT(S56:EC56),"")</f>
      </c>
      <c r="E56" s="94">
        <f t="shared" si="1"/>
      </c>
      <c r="F56" s="94">
        <f t="shared" si="3"/>
      </c>
      <c r="G56" s="94">
        <f t="shared" si="4"/>
      </c>
      <c r="H56" s="94">
        <f>IF(AND(M56&gt;0,M56&lt;=STATS!$C$22),1,"")</f>
      </c>
      <c r="J56" s="51">
        <v>55</v>
      </c>
      <c r="K56">
        <v>44.34553896</v>
      </c>
      <c r="L56">
        <v>-89.15322951</v>
      </c>
      <c r="M56" s="15">
        <v>46</v>
      </c>
      <c r="Q56" s="22"/>
      <c r="R56" s="22"/>
      <c r="S56" s="54"/>
    </row>
    <row r="57" spans="2:19" ht="12.75">
      <c r="B57" s="94">
        <f t="shared" si="0"/>
        <v>0</v>
      </c>
      <c r="C57" s="94">
        <f>IF(COUNT(Q57:EC57)&gt;0,COUNT(Q57:EC57),"")</f>
      </c>
      <c r="D57" s="94">
        <f>IF(COUNT(S57:EC57)&gt;0,COUNT(S57:EC57),"")</f>
      </c>
      <c r="E57" s="94">
        <f t="shared" si="1"/>
      </c>
      <c r="F57" s="94">
        <f t="shared" si="3"/>
      </c>
      <c r="G57" s="94">
        <f t="shared" si="4"/>
      </c>
      <c r="H57" s="94">
        <f>IF(AND(M57&gt;0,M57&lt;=STATS!$C$22),1,"")</f>
      </c>
      <c r="J57" s="51">
        <v>56</v>
      </c>
      <c r="K57">
        <v>44.34586995</v>
      </c>
      <c r="L57">
        <v>-89.15322475</v>
      </c>
      <c r="M57" s="15">
        <v>53</v>
      </c>
      <c r="Q57" s="22"/>
      <c r="R57" s="22"/>
      <c r="S57" s="54"/>
    </row>
    <row r="58" spans="2:19" ht="12.75">
      <c r="B58" s="94">
        <f t="shared" si="0"/>
        <v>0</v>
      </c>
      <c r="C58" s="94">
        <f>IF(COUNT(Q58:EC58)&gt;0,COUNT(Q58:EC58),"")</f>
      </c>
      <c r="D58" s="94">
        <f>IF(COUNT(S58:EC58)&gt;0,COUNT(S58:EC58),"")</f>
      </c>
      <c r="E58" s="94">
        <f t="shared" si="1"/>
      </c>
      <c r="F58" s="94">
        <f t="shared" si="3"/>
      </c>
      <c r="G58" s="94">
        <f t="shared" si="4"/>
      </c>
      <c r="H58" s="94">
        <f>IF(AND(M58&gt;0,M58&lt;=STATS!$C$22),1,"")</f>
      </c>
      <c r="J58" s="51">
        <v>57</v>
      </c>
      <c r="K58">
        <v>44.34620095</v>
      </c>
      <c r="L58">
        <v>-89.15321998</v>
      </c>
      <c r="M58" s="15">
        <v>50</v>
      </c>
      <c r="Q58" s="22"/>
      <c r="R58" s="22"/>
      <c r="S58" s="54"/>
    </row>
    <row r="59" spans="2:19" ht="12.75">
      <c r="B59" s="94">
        <f t="shared" si="0"/>
        <v>0</v>
      </c>
      <c r="C59" s="94">
        <f>IF(COUNT(Q59:EC59)&gt;0,COUNT(Q59:EC59),"")</f>
      </c>
      <c r="D59" s="94">
        <f>IF(COUNT(S59:EC59)&gt;0,COUNT(S59:EC59),"")</f>
      </c>
      <c r="E59" s="94">
        <f t="shared" si="1"/>
      </c>
      <c r="F59" s="94">
        <f t="shared" si="3"/>
      </c>
      <c r="G59" s="94">
        <f t="shared" si="4"/>
      </c>
      <c r="H59" s="94">
        <f>IF(AND(M59&gt;0,M59&lt;=STATS!$C$22),1,"")</f>
      </c>
      <c r="J59" s="51">
        <v>58</v>
      </c>
      <c r="K59">
        <v>44.34653194</v>
      </c>
      <c r="L59">
        <v>-89.15321522</v>
      </c>
      <c r="M59" s="15">
        <v>40</v>
      </c>
      <c r="Q59" s="22"/>
      <c r="R59" s="22"/>
      <c r="S59" s="54"/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</c>
      <c r="F60" s="94">
        <f t="shared" si="3"/>
      </c>
      <c r="G60" s="94">
        <f t="shared" si="4"/>
      </c>
      <c r="H60" s="94">
        <f>IF(AND(M60&gt;0,M60&lt;=STATS!$C$22),1,"")</f>
      </c>
      <c r="J60" s="51">
        <v>59</v>
      </c>
      <c r="K60">
        <v>44.34686293</v>
      </c>
      <c r="L60">
        <v>-89.15321045</v>
      </c>
      <c r="M60" s="15">
        <v>39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</c>
      <c r="F61" s="94">
        <f t="shared" si="3"/>
      </c>
      <c r="G61" s="94">
        <f t="shared" si="4"/>
      </c>
      <c r="H61" s="94">
        <f>IF(AND(M61&gt;0,M61&lt;=STATS!$C$22),1,"")</f>
      </c>
      <c r="J61" s="51">
        <v>60</v>
      </c>
      <c r="K61">
        <v>44.34719393</v>
      </c>
      <c r="L61">
        <v>-89.15320568</v>
      </c>
      <c r="M61" s="15">
        <v>33</v>
      </c>
      <c r="Q61" s="22"/>
      <c r="R61" s="22"/>
      <c r="S61" s="54"/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</c>
      <c r="F62" s="94">
        <f t="shared" si="3"/>
      </c>
      <c r="G62" s="94">
        <f t="shared" si="4"/>
      </c>
      <c r="H62" s="94">
        <f>IF(AND(M62&gt;0,M62&lt;=STATS!$C$22),1,"")</f>
      </c>
      <c r="J62" s="51">
        <v>61</v>
      </c>
      <c r="K62">
        <v>44.34752492</v>
      </c>
      <c r="L62">
        <v>-89.15320092</v>
      </c>
      <c r="M62" s="15">
        <v>32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</c>
      <c r="F63" s="94">
        <f t="shared" si="3"/>
      </c>
      <c r="G63" s="94">
        <f t="shared" si="4"/>
      </c>
      <c r="H63" s="94">
        <f>IF(AND(M63&gt;0,M63&lt;=STATS!$C$22),1,"")</f>
      </c>
      <c r="J63" s="51">
        <v>62</v>
      </c>
      <c r="K63">
        <v>44.34785591</v>
      </c>
      <c r="L63">
        <v>-89.15319615</v>
      </c>
      <c r="M63" s="15">
        <v>30</v>
      </c>
      <c r="Q63" s="22"/>
      <c r="R63" s="22"/>
      <c r="S63" s="54"/>
    </row>
    <row r="64" spans="2:24" ht="12.75">
      <c r="B64" s="94">
        <f t="shared" si="0"/>
        <v>1</v>
      </c>
      <c r="C64" s="94">
        <f>IF(COUNT(Q64:EC64)&gt;0,COUNT(Q64:EC64),"")</f>
        <v>1</v>
      </c>
      <c r="D64" s="94">
        <f>IF(COUNT(S64:EC64)&gt;0,COUNT(S64:EC64),"")</f>
        <v>1</v>
      </c>
      <c r="E64" s="94">
        <f t="shared" si="1"/>
        <v>1</v>
      </c>
      <c r="F64" s="94">
        <f t="shared" si="3"/>
        <v>1</v>
      </c>
      <c r="G64" s="94">
        <f t="shared" si="4"/>
        <v>16</v>
      </c>
      <c r="H64" s="94">
        <f>IF(AND(M64&gt;0,M64&lt;=STATS!$C$22),1,"")</f>
        <v>1</v>
      </c>
      <c r="J64" s="51">
        <v>63</v>
      </c>
      <c r="K64">
        <v>44.3481869</v>
      </c>
      <c r="L64">
        <v>-89.15319139</v>
      </c>
      <c r="M64" s="15">
        <v>16</v>
      </c>
      <c r="O64" s="15" t="s">
        <v>256</v>
      </c>
      <c r="Q64" s="22"/>
      <c r="R64" s="22"/>
      <c r="S64" s="54"/>
      <c r="X64" s="15">
        <v>1</v>
      </c>
    </row>
    <row r="65" spans="2:81" ht="12.75">
      <c r="B65" s="94">
        <f t="shared" si="0"/>
        <v>1</v>
      </c>
      <c r="C65" s="94">
        <f>IF(COUNT(Q65:EC65)&gt;0,COUNT(Q65:EC65),"")</f>
        <v>1</v>
      </c>
      <c r="D65" s="94">
        <f>IF(COUNT(S65:EC65)&gt;0,COUNT(S65:EC65),"")</f>
        <v>1</v>
      </c>
      <c r="E65" s="94">
        <f t="shared" si="1"/>
        <v>1</v>
      </c>
      <c r="F65" s="94">
        <f t="shared" si="3"/>
        <v>1</v>
      </c>
      <c r="G65" s="94">
        <f t="shared" si="4"/>
        <v>8</v>
      </c>
      <c r="H65" s="94">
        <f>IF(AND(M65&gt;0,M65&lt;=STATS!$C$22),1,"")</f>
        <v>1</v>
      </c>
      <c r="J65" s="51">
        <v>64</v>
      </c>
      <c r="K65">
        <v>44.34487355</v>
      </c>
      <c r="L65">
        <v>-89.1527778</v>
      </c>
      <c r="M65" s="15">
        <v>8</v>
      </c>
      <c r="O65" s="15" t="s">
        <v>253</v>
      </c>
      <c r="Q65" s="22"/>
      <c r="R65" s="22"/>
      <c r="S65" s="54"/>
      <c r="CC65" s="15">
        <v>2</v>
      </c>
    </row>
    <row r="66" spans="2:19" ht="12.75">
      <c r="B66" s="94">
        <f aca="true" t="shared" si="5" ref="B66:B129">COUNT(Q66:EA66)</f>
        <v>0</v>
      </c>
      <c r="C66" s="94">
        <f>IF(COUNT(Q66:EC66)&gt;0,COUNT(Q66:EC66),"")</f>
      </c>
      <c r="D66" s="94">
        <f>IF(COUNT(S66:EC66)&gt;0,COUNT(S66:EC66),"")</f>
      </c>
      <c r="E66" s="94">
        <f aca="true" t="shared" si="6" ref="E66:E129">IF(H66=1,COUNT(Q66:EA66),"")</f>
      </c>
      <c r="F66" s="94">
        <f aca="true" t="shared" si="7" ref="F66:F129">IF(H66=1,COUNT(T66:EA66),"")</f>
      </c>
      <c r="G66" s="94">
        <f t="shared" si="4"/>
      </c>
      <c r="H66" s="94">
        <f>IF(AND(M66&gt;0,M66&lt;=STATS!$C$22),1,"")</f>
      </c>
      <c r="J66" s="51">
        <v>65</v>
      </c>
      <c r="K66">
        <v>44.34520455</v>
      </c>
      <c r="L66">
        <v>-89.15277303</v>
      </c>
      <c r="M66" s="15">
        <v>21</v>
      </c>
      <c r="Q66" s="22"/>
      <c r="R66" s="22"/>
      <c r="S66" s="54"/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</c>
      <c r="F67" s="94">
        <f t="shared" si="7"/>
      </c>
      <c r="G67" s="94">
        <f t="shared" si="4"/>
      </c>
      <c r="H67" s="94">
        <f>IF(AND(M67&gt;0,M67&lt;=STATS!$C$22),1,"")</f>
      </c>
      <c r="J67" s="51">
        <v>66</v>
      </c>
      <c r="K67">
        <v>44.34553554</v>
      </c>
      <c r="L67">
        <v>-89.15276826</v>
      </c>
      <c r="M67" s="15">
        <v>33</v>
      </c>
      <c r="Q67" s="22"/>
      <c r="R67" s="22"/>
      <c r="S67" s="54"/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</c>
      <c r="F68" s="94">
        <f t="shared" si="7"/>
      </c>
      <c r="G68" s="94">
        <f t="shared" si="4"/>
      </c>
      <c r="H68" s="94">
        <f>IF(AND(M68&gt;0,M68&lt;=STATS!$C$22),1,"")</f>
      </c>
      <c r="J68" s="51">
        <v>67</v>
      </c>
      <c r="K68">
        <v>44.34586653</v>
      </c>
      <c r="L68">
        <v>-89.15276349</v>
      </c>
      <c r="M68" s="15">
        <v>45</v>
      </c>
      <c r="Q68" s="22"/>
      <c r="R68" s="22"/>
      <c r="S68" s="54"/>
    </row>
    <row r="69" spans="2:19" ht="12.75">
      <c r="B69" s="94">
        <f t="shared" si="5"/>
        <v>0</v>
      </c>
      <c r="C69" s="94">
        <f>IF(COUNT(Q69:EC69)&gt;0,COUNT(Q69:EC69),"")</f>
      </c>
      <c r="D69" s="94">
        <f>IF(COUNT(S69:EC69)&gt;0,COUNT(S69:EC69),"")</f>
      </c>
      <c r="E69" s="94">
        <f t="shared" si="6"/>
      </c>
      <c r="F69" s="94">
        <f t="shared" si="7"/>
      </c>
      <c r="G69" s="94">
        <f t="shared" si="4"/>
      </c>
      <c r="H69" s="94">
        <f>IF(AND(M69&gt;0,M69&lt;=STATS!$C$22),1,"")</f>
      </c>
      <c r="J69" s="51">
        <v>68</v>
      </c>
      <c r="K69">
        <v>44.34619753</v>
      </c>
      <c r="L69">
        <v>-89.15275873</v>
      </c>
      <c r="M69" s="15">
        <v>46</v>
      </c>
      <c r="Q69" s="22"/>
      <c r="R69" s="22"/>
      <c r="S69" s="54"/>
    </row>
    <row r="70" spans="2:19" ht="12.75">
      <c r="B70" s="94">
        <f t="shared" si="5"/>
        <v>0</v>
      </c>
      <c r="C70" s="94">
        <f>IF(COUNT(Q70:EC70)&gt;0,COUNT(Q70:EC70),"")</f>
      </c>
      <c r="D70" s="94">
        <f>IF(COUNT(S70:EC70)&gt;0,COUNT(S70:EC70),"")</f>
      </c>
      <c r="E70" s="94">
        <f t="shared" si="6"/>
      </c>
      <c r="F70" s="94">
        <f t="shared" si="7"/>
      </c>
      <c r="G70" s="94">
        <f t="shared" si="4"/>
      </c>
      <c r="H70" s="94">
        <f>IF(AND(M70&gt;0,M70&lt;=STATS!$C$22),1,"")</f>
      </c>
      <c r="J70" s="51">
        <v>69</v>
      </c>
      <c r="K70">
        <v>44.34652852</v>
      </c>
      <c r="L70">
        <v>-89.15275396</v>
      </c>
      <c r="M70" s="15">
        <v>43</v>
      </c>
      <c r="Q70" s="22"/>
      <c r="R70" s="22"/>
      <c r="S70" s="54"/>
    </row>
    <row r="71" spans="2:19" ht="12.75">
      <c r="B71" s="94">
        <f t="shared" si="5"/>
        <v>0</v>
      </c>
      <c r="C71" s="94">
        <f>IF(COUNT(Q71:EC71)&gt;0,COUNT(Q71:EC71),"")</f>
      </c>
      <c r="D71" s="94">
        <f>IF(COUNT(S71:EC71)&gt;0,COUNT(S71:EC71),"")</f>
      </c>
      <c r="E71" s="94">
        <f t="shared" si="6"/>
      </c>
      <c r="F71" s="94">
        <f t="shared" si="7"/>
      </c>
      <c r="G71" s="94">
        <f t="shared" si="4"/>
      </c>
      <c r="H71" s="94">
        <f>IF(AND(M71&gt;0,M71&lt;=STATS!$C$22),1,"")</f>
      </c>
      <c r="J71" s="51">
        <v>70</v>
      </c>
      <c r="K71">
        <v>44.34685951</v>
      </c>
      <c r="L71">
        <v>-89.15274919</v>
      </c>
      <c r="M71" s="15">
        <v>42</v>
      </c>
      <c r="Q71" s="22"/>
      <c r="R71" s="22"/>
      <c r="S71" s="54"/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</c>
      <c r="F72" s="94">
        <f t="shared" si="7"/>
      </c>
      <c r="G72" s="94">
        <f t="shared" si="4"/>
      </c>
      <c r="H72" s="94">
        <f>IF(AND(M72&gt;0,M72&lt;=STATS!$C$22),1,"")</f>
      </c>
      <c r="J72" s="51">
        <v>71</v>
      </c>
      <c r="K72">
        <v>44.34719051</v>
      </c>
      <c r="L72">
        <v>-89.15274442</v>
      </c>
      <c r="M72" s="15">
        <v>37</v>
      </c>
      <c r="Q72" s="22"/>
      <c r="R72" s="22"/>
      <c r="S72" s="54"/>
    </row>
    <row r="73" spans="2:19" ht="12.75">
      <c r="B73" s="94">
        <f t="shared" si="5"/>
        <v>0</v>
      </c>
      <c r="C73" s="94">
        <f>IF(COUNT(Q73:EC73)&gt;0,COUNT(Q73:EC73),"")</f>
      </c>
      <c r="D73" s="94">
        <f>IF(COUNT(S73:EC73)&gt;0,COUNT(S73:EC73),"")</f>
      </c>
      <c r="E73" s="94">
        <f t="shared" si="6"/>
      </c>
      <c r="F73" s="94">
        <f t="shared" si="7"/>
      </c>
      <c r="G73" s="94">
        <f t="shared" si="4"/>
      </c>
      <c r="H73" s="94">
        <f>IF(AND(M73&gt;0,M73&lt;=STATS!$C$22),1,"")</f>
      </c>
      <c r="J73" s="51">
        <v>72</v>
      </c>
      <c r="K73">
        <v>44.3475215</v>
      </c>
      <c r="L73">
        <v>-89.15273965</v>
      </c>
      <c r="M73" s="15">
        <v>30</v>
      </c>
      <c r="Q73" s="22"/>
      <c r="R73" s="22"/>
      <c r="S73" s="54"/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</c>
      <c r="F74" s="94">
        <f t="shared" si="7"/>
      </c>
      <c r="G74" s="94">
        <f t="shared" si="4"/>
      </c>
      <c r="H74" s="94">
        <f>IF(AND(M74&gt;0,M74&lt;=STATS!$C$22),1,"")</f>
      </c>
      <c r="J74" s="51">
        <v>73</v>
      </c>
      <c r="K74">
        <v>44.34785249</v>
      </c>
      <c r="L74">
        <v>-89.15273489</v>
      </c>
      <c r="M74" s="15">
        <v>31</v>
      </c>
      <c r="Q74" s="22"/>
      <c r="R74" s="22"/>
      <c r="S74" s="54"/>
    </row>
    <row r="75" spans="2:24" ht="12.75">
      <c r="B75" s="94">
        <f t="shared" si="5"/>
        <v>1</v>
      </c>
      <c r="C75" s="94">
        <f>IF(COUNT(Q75:EC75)&gt;0,COUNT(Q75:EC75),"")</f>
        <v>1</v>
      </c>
      <c r="D75" s="94">
        <f>IF(COUNT(S75:EC75)&gt;0,COUNT(S75:EC75),"")</f>
        <v>1</v>
      </c>
      <c r="E75" s="94">
        <f t="shared" si="6"/>
        <v>1</v>
      </c>
      <c r="F75" s="94">
        <f t="shared" si="7"/>
        <v>1</v>
      </c>
      <c r="G75" s="94">
        <f t="shared" si="4"/>
        <v>5</v>
      </c>
      <c r="H75" s="94">
        <f>IF(AND(M75&gt;0,M75&lt;=STATS!$C$22),1,"")</f>
        <v>1</v>
      </c>
      <c r="J75" s="51">
        <v>74</v>
      </c>
      <c r="K75">
        <v>44.34818348</v>
      </c>
      <c r="L75">
        <v>-89.15273012</v>
      </c>
      <c r="M75" s="15">
        <v>5</v>
      </c>
      <c r="N75" s="15" t="s">
        <v>252</v>
      </c>
      <c r="O75" s="15" t="s">
        <v>253</v>
      </c>
      <c r="Q75" s="22"/>
      <c r="R75" s="22"/>
      <c r="S75" s="54"/>
      <c r="X75" s="15">
        <v>2</v>
      </c>
    </row>
    <row r="76" spans="2:75" ht="12.75">
      <c r="B76" s="94">
        <f t="shared" si="5"/>
        <v>3</v>
      </c>
      <c r="C76" s="94">
        <f>IF(COUNT(Q76:EC76)&gt;0,COUNT(Q76:EC76),"")</f>
        <v>3</v>
      </c>
      <c r="D76" s="94">
        <f>IF(COUNT(S76:EC76)&gt;0,COUNT(S76:EC76),"")</f>
        <v>3</v>
      </c>
      <c r="E76" s="94">
        <f t="shared" si="6"/>
        <v>3</v>
      </c>
      <c r="F76" s="94">
        <f t="shared" si="7"/>
        <v>3</v>
      </c>
      <c r="G76" s="94">
        <f t="shared" si="4"/>
        <v>1</v>
      </c>
      <c r="H76" s="94">
        <f>IF(AND(M76&gt;0,M76&lt;=STATS!$C$22),1,"")</f>
        <v>1</v>
      </c>
      <c r="J76" s="51">
        <v>75</v>
      </c>
      <c r="K76">
        <v>44.34851448</v>
      </c>
      <c r="L76">
        <v>-89.15272535</v>
      </c>
      <c r="M76" s="15">
        <v>1</v>
      </c>
      <c r="N76" s="15" t="s">
        <v>252</v>
      </c>
      <c r="O76" s="15" t="s">
        <v>253</v>
      </c>
      <c r="Q76" s="22"/>
      <c r="R76" s="22"/>
      <c r="S76" s="54"/>
      <c r="X76" s="15">
        <v>1</v>
      </c>
      <c r="BV76" s="15">
        <v>1</v>
      </c>
      <c r="BW76" s="15">
        <v>1</v>
      </c>
    </row>
    <row r="77" spans="2:72" ht="12.75">
      <c r="B77" s="94">
        <f t="shared" si="5"/>
        <v>3</v>
      </c>
      <c r="C77" s="94">
        <f>IF(COUNT(Q77:EC77)&gt;0,COUNT(Q77:EC77),"")</f>
        <v>3</v>
      </c>
      <c r="D77" s="94">
        <f>IF(COUNT(S77:EC77)&gt;0,COUNT(S77:EC77),"")</f>
        <v>3</v>
      </c>
      <c r="E77" s="94">
        <f t="shared" si="6"/>
        <v>3</v>
      </c>
      <c r="F77" s="94">
        <f t="shared" si="7"/>
        <v>3</v>
      </c>
      <c r="G77" s="94">
        <f t="shared" si="4"/>
        <v>2</v>
      </c>
      <c r="H77" s="94">
        <f>IF(AND(M77&gt;0,M77&lt;=STATS!$C$22),1,"")</f>
        <v>1</v>
      </c>
      <c r="J77" s="51">
        <v>76</v>
      </c>
      <c r="K77">
        <v>44.34487013</v>
      </c>
      <c r="L77">
        <v>-89.15231655</v>
      </c>
      <c r="M77" s="15">
        <v>2</v>
      </c>
      <c r="N77" s="15" t="s">
        <v>252</v>
      </c>
      <c r="O77" s="15" t="s">
        <v>253</v>
      </c>
      <c r="Q77" s="22"/>
      <c r="R77" s="22"/>
      <c r="S77" s="54"/>
      <c r="X77" s="15">
        <v>2</v>
      </c>
      <c r="BA77" s="15">
        <v>1</v>
      </c>
      <c r="BT77" s="15">
        <v>1</v>
      </c>
    </row>
    <row r="78" spans="2:24" ht="12.75">
      <c r="B78" s="94">
        <f t="shared" si="5"/>
        <v>1</v>
      </c>
      <c r="C78" s="94">
        <f>IF(COUNT(Q78:EC78)&gt;0,COUNT(Q78:EC78),"")</f>
        <v>1</v>
      </c>
      <c r="D78" s="94">
        <f>IF(COUNT(S78:EC78)&gt;0,COUNT(S78:EC78),"")</f>
        <v>1</v>
      </c>
      <c r="E78" s="94">
        <f t="shared" si="6"/>
        <v>1</v>
      </c>
      <c r="F78" s="94">
        <f t="shared" si="7"/>
        <v>1</v>
      </c>
      <c r="G78" s="94">
        <f t="shared" si="4"/>
        <v>1</v>
      </c>
      <c r="H78" s="94">
        <f>IF(AND(M78&gt;0,M78&lt;=STATS!$C$22),1,"")</f>
        <v>1</v>
      </c>
      <c r="J78" s="51">
        <v>77</v>
      </c>
      <c r="K78">
        <v>44.34520113</v>
      </c>
      <c r="L78">
        <v>-89.15231178</v>
      </c>
      <c r="M78" s="15">
        <v>1</v>
      </c>
      <c r="N78" s="15" t="s">
        <v>254</v>
      </c>
      <c r="O78" s="15" t="s">
        <v>253</v>
      </c>
      <c r="Q78" s="22"/>
      <c r="R78" s="22"/>
      <c r="S78" s="54"/>
      <c r="X78" s="15">
        <v>1</v>
      </c>
    </row>
    <row r="79" spans="2:86" ht="12.75">
      <c r="B79" s="94">
        <f t="shared" si="5"/>
        <v>4</v>
      </c>
      <c r="C79" s="94">
        <f>IF(COUNT(Q79:EC79)&gt;0,COUNT(Q79:EC79),"")</f>
        <v>4</v>
      </c>
      <c r="D79" s="94">
        <f>IF(COUNT(S79:EC79)&gt;0,COUNT(S79:EC79),"")</f>
        <v>4</v>
      </c>
      <c r="E79" s="94">
        <f t="shared" si="6"/>
        <v>4</v>
      </c>
      <c r="F79" s="94">
        <f t="shared" si="7"/>
        <v>4</v>
      </c>
      <c r="G79" s="94">
        <f t="shared" si="4"/>
        <v>7</v>
      </c>
      <c r="H79" s="94">
        <f>IF(AND(M79&gt;0,M79&lt;=STATS!$C$22),1,"")</f>
        <v>1</v>
      </c>
      <c r="J79" s="51">
        <v>78</v>
      </c>
      <c r="K79">
        <v>44.34553212</v>
      </c>
      <c r="L79">
        <v>-89.15230701</v>
      </c>
      <c r="M79" s="15">
        <v>7</v>
      </c>
      <c r="N79" s="15" t="s">
        <v>254</v>
      </c>
      <c r="O79" s="15" t="s">
        <v>253</v>
      </c>
      <c r="Q79" s="22"/>
      <c r="R79" s="22"/>
      <c r="S79" s="54"/>
      <c r="X79" s="15">
        <v>1</v>
      </c>
      <c r="BA79" s="15">
        <v>1</v>
      </c>
      <c r="BT79" s="15">
        <v>1</v>
      </c>
      <c r="CH79" s="15">
        <v>1</v>
      </c>
    </row>
    <row r="80" spans="2:19" ht="12.75">
      <c r="B80" s="94">
        <f t="shared" si="5"/>
        <v>0</v>
      </c>
      <c r="C80" s="94">
        <f>IF(COUNT(Q80:EC80)&gt;0,COUNT(Q80:EC80),"")</f>
      </c>
      <c r="D80" s="94">
        <f>IF(COUNT(S80:EC80)&gt;0,COUNT(S80:EC80),"")</f>
      </c>
      <c r="E80" s="94">
        <f t="shared" si="6"/>
      </c>
      <c r="F80" s="94">
        <f t="shared" si="7"/>
      </c>
      <c r="G80" s="94">
        <f t="shared" si="4"/>
      </c>
      <c r="H80" s="94">
        <f>IF(AND(M80&gt;0,M80&lt;=STATS!$C$22),1,"")</f>
      </c>
      <c r="J80" s="51">
        <v>79</v>
      </c>
      <c r="K80">
        <v>44.34586311</v>
      </c>
      <c r="L80">
        <v>-89.15230224</v>
      </c>
      <c r="M80" s="15">
        <v>22</v>
      </c>
      <c r="Q80" s="22"/>
      <c r="R80" s="22"/>
      <c r="S80" s="54"/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</c>
      <c r="F81" s="94">
        <f t="shared" si="7"/>
      </c>
      <c r="G81" s="94">
        <f t="shared" si="4"/>
      </c>
      <c r="H81" s="94">
        <f>IF(AND(M81&gt;0,M81&lt;=STATS!$C$22),1,"")</f>
      </c>
      <c r="J81" s="51">
        <v>80</v>
      </c>
      <c r="K81">
        <v>44.3461941</v>
      </c>
      <c r="L81">
        <v>-89.15229747</v>
      </c>
      <c r="M81" s="15">
        <v>31</v>
      </c>
      <c r="Q81" s="22"/>
      <c r="R81" s="22"/>
      <c r="S81" s="54"/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</c>
      <c r="F82" s="94">
        <f t="shared" si="7"/>
      </c>
      <c r="G82" s="94">
        <f t="shared" si="4"/>
      </c>
      <c r="H82" s="94">
        <f>IF(AND(M82&gt;0,M82&lt;=STATS!$C$22),1,"")</f>
      </c>
      <c r="J82" s="51">
        <v>81</v>
      </c>
      <c r="K82">
        <v>44.3465251</v>
      </c>
      <c r="L82">
        <v>-89.1522927</v>
      </c>
      <c r="M82" s="15">
        <v>32</v>
      </c>
      <c r="Q82" s="22"/>
      <c r="R82" s="22"/>
      <c r="S82" s="54"/>
    </row>
    <row r="83" spans="2:19" ht="12.75">
      <c r="B83" s="94">
        <f t="shared" si="5"/>
        <v>0</v>
      </c>
      <c r="C83" s="94">
        <f>IF(COUNT(Q83:EC83)&gt;0,COUNT(Q83:EC83),"")</f>
      </c>
      <c r="D83" s="94">
        <f>IF(COUNT(S83:EC83)&gt;0,COUNT(S83:EC83),"")</f>
      </c>
      <c r="E83" s="94">
        <f t="shared" si="6"/>
      </c>
      <c r="F83" s="94">
        <f t="shared" si="7"/>
      </c>
      <c r="G83" s="94">
        <f t="shared" si="4"/>
      </c>
      <c r="H83" s="94">
        <f>IF(AND(M83&gt;0,M83&lt;=STATS!$C$22),1,"")</f>
      </c>
      <c r="J83" s="51">
        <v>82</v>
      </c>
      <c r="K83">
        <v>44.34685609</v>
      </c>
      <c r="L83">
        <v>-89.15228793</v>
      </c>
      <c r="M83" s="15">
        <v>34</v>
      </c>
      <c r="Q83" s="22"/>
      <c r="R83" s="22"/>
      <c r="S83" s="54"/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</c>
      <c r="F84" s="94">
        <f t="shared" si="7"/>
      </c>
      <c r="G84" s="94">
        <f t="shared" si="4"/>
      </c>
      <c r="H84" s="94">
        <f>IF(AND(M84&gt;0,M84&lt;=STATS!$C$22),1,"")</f>
      </c>
      <c r="J84" s="51">
        <v>83</v>
      </c>
      <c r="K84">
        <v>44.34718708</v>
      </c>
      <c r="L84">
        <v>-89.15228316</v>
      </c>
      <c r="M84" s="15">
        <v>32</v>
      </c>
      <c r="Q84" s="22"/>
      <c r="R84" s="22"/>
      <c r="S84" s="54"/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</c>
      <c r="F85" s="94">
        <f t="shared" si="7"/>
      </c>
      <c r="G85" s="94">
        <f t="shared" si="4"/>
      </c>
      <c r="H85" s="94">
        <f>IF(AND(M85&gt;0,M85&lt;=STATS!$C$22),1,"")</f>
      </c>
      <c r="J85" s="51">
        <v>84</v>
      </c>
      <c r="K85">
        <v>44.34751808</v>
      </c>
      <c r="L85">
        <v>-89.15227839</v>
      </c>
      <c r="M85" s="15">
        <v>30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K86">
        <v>44.34784907</v>
      </c>
      <c r="L86">
        <v>-89.15227362</v>
      </c>
      <c r="M86" s="15">
        <v>29</v>
      </c>
      <c r="Q86" s="22"/>
      <c r="R86" s="22"/>
      <c r="S86" s="54"/>
    </row>
    <row r="87" spans="2:24" ht="12.75">
      <c r="B87" s="94">
        <f t="shared" si="5"/>
        <v>1</v>
      </c>
      <c r="C87" s="94">
        <f>IF(COUNT(Q87:EC87)&gt;0,COUNT(Q87:EC87),"")</f>
        <v>1</v>
      </c>
      <c r="D87" s="94">
        <f>IF(COUNT(S87:EC87)&gt;0,COUNT(S87:EC87),"")</f>
        <v>1</v>
      </c>
      <c r="E87" s="94">
        <f t="shared" si="6"/>
        <v>1</v>
      </c>
      <c r="F87" s="94">
        <f t="shared" si="7"/>
        <v>1</v>
      </c>
      <c r="G87" s="94">
        <f t="shared" si="4"/>
        <v>3</v>
      </c>
      <c r="H87" s="94">
        <f>IF(AND(M87&gt;0,M87&lt;=STATS!$C$22),1,"")</f>
        <v>1</v>
      </c>
      <c r="J87" s="51">
        <v>86</v>
      </c>
      <c r="K87">
        <v>44.34818006</v>
      </c>
      <c r="L87">
        <v>-89.15226885</v>
      </c>
      <c r="M87" s="15">
        <v>3</v>
      </c>
      <c r="N87" s="15" t="s">
        <v>254</v>
      </c>
      <c r="O87" s="15" t="s">
        <v>253</v>
      </c>
      <c r="Q87" s="22"/>
      <c r="R87" s="22"/>
      <c r="S87" s="54"/>
      <c r="X87" s="15">
        <v>3</v>
      </c>
    </row>
    <row r="88" spans="2:74" ht="12.75">
      <c r="B88" s="94">
        <f t="shared" si="5"/>
        <v>3</v>
      </c>
      <c r="C88" s="94">
        <f>IF(COUNT(Q88:EC88)&gt;0,COUNT(Q88:EC88),"")</f>
        <v>3</v>
      </c>
      <c r="D88" s="94">
        <f>IF(COUNT(S88:EC88)&gt;0,COUNT(S88:EC88),"")</f>
        <v>3</v>
      </c>
      <c r="E88" s="94">
        <f t="shared" si="6"/>
        <v>3</v>
      </c>
      <c r="F88" s="94">
        <f t="shared" si="7"/>
        <v>3</v>
      </c>
      <c r="G88" s="94">
        <f t="shared" si="4"/>
        <v>2</v>
      </c>
      <c r="H88" s="94">
        <f>IF(AND(M88&gt;0,M88&lt;=STATS!$C$22),1,"")</f>
        <v>1</v>
      </c>
      <c r="J88" s="51">
        <v>87</v>
      </c>
      <c r="K88">
        <v>44.34619068</v>
      </c>
      <c r="L88">
        <v>-89.15183622</v>
      </c>
      <c r="M88" s="15">
        <v>2</v>
      </c>
      <c r="N88" s="15" t="s">
        <v>254</v>
      </c>
      <c r="O88" s="15" t="s">
        <v>253</v>
      </c>
      <c r="Q88" s="22"/>
      <c r="R88" s="22"/>
      <c r="S88" s="54"/>
      <c r="X88" s="15">
        <v>2</v>
      </c>
      <c r="BA88" s="15">
        <v>1</v>
      </c>
      <c r="BV88" s="15">
        <v>1</v>
      </c>
    </row>
    <row r="89" spans="2:74" ht="12.75">
      <c r="B89" s="94">
        <f t="shared" si="5"/>
        <v>2</v>
      </c>
      <c r="C89" s="94">
        <f>IF(COUNT(Q89:EC89)&gt;0,COUNT(Q89:EC89),"")</f>
        <v>2</v>
      </c>
      <c r="D89" s="94">
        <f>IF(COUNT(S89:EC89)&gt;0,COUNT(S89:EC89),"")</f>
        <v>2</v>
      </c>
      <c r="E89" s="94">
        <f t="shared" si="6"/>
        <v>2</v>
      </c>
      <c r="F89" s="94">
        <f t="shared" si="7"/>
        <v>2</v>
      </c>
      <c r="G89" s="94">
        <f t="shared" si="4"/>
        <v>2</v>
      </c>
      <c r="H89" s="94">
        <f>IF(AND(M89&gt;0,M89&lt;=STATS!$C$22),1,"")</f>
        <v>1</v>
      </c>
      <c r="J89" s="51">
        <v>88</v>
      </c>
      <c r="K89">
        <v>44.34652167</v>
      </c>
      <c r="L89">
        <v>-89.15183145</v>
      </c>
      <c r="M89" s="15">
        <v>2</v>
      </c>
      <c r="N89" s="15" t="s">
        <v>254</v>
      </c>
      <c r="O89" s="15" t="s">
        <v>253</v>
      </c>
      <c r="Q89" s="22"/>
      <c r="R89" s="22"/>
      <c r="S89" s="54"/>
      <c r="X89" s="15">
        <v>2</v>
      </c>
      <c r="BV89" s="15">
        <v>1</v>
      </c>
    </row>
    <row r="90" spans="2:53" ht="12.75">
      <c r="B90" s="94">
        <f t="shared" si="5"/>
        <v>2</v>
      </c>
      <c r="C90" s="94">
        <f>IF(COUNT(Q90:EC90)&gt;0,COUNT(Q90:EC90),"")</f>
        <v>2</v>
      </c>
      <c r="D90" s="94">
        <f>IF(COUNT(S90:EC90)&gt;0,COUNT(S90:EC90),"")</f>
        <v>2</v>
      </c>
      <c r="E90" s="94">
        <f t="shared" si="6"/>
        <v>2</v>
      </c>
      <c r="F90" s="94">
        <f t="shared" si="7"/>
        <v>2</v>
      </c>
      <c r="G90" s="94">
        <f aca="true" t="shared" si="8" ref="G90:G153">IF($B90&gt;=1,$M90,"")</f>
        <v>2</v>
      </c>
      <c r="H90" s="94">
        <f>IF(AND(M90&gt;0,M90&lt;=STATS!$C$22),1,"")</f>
        <v>1</v>
      </c>
      <c r="J90" s="51">
        <v>89</v>
      </c>
      <c r="K90">
        <v>44.34685267</v>
      </c>
      <c r="L90">
        <v>-89.15182667</v>
      </c>
      <c r="M90" s="15">
        <v>2</v>
      </c>
      <c r="N90" s="15" t="s">
        <v>254</v>
      </c>
      <c r="O90" s="15" t="s">
        <v>253</v>
      </c>
      <c r="Q90" s="22"/>
      <c r="R90" s="22"/>
      <c r="S90" s="54"/>
      <c r="X90" s="15">
        <v>2</v>
      </c>
      <c r="BA90" s="15">
        <v>1</v>
      </c>
    </row>
    <row r="91" spans="2:24" ht="12.75">
      <c r="B91" s="94">
        <f t="shared" si="5"/>
        <v>1</v>
      </c>
      <c r="C91" s="94">
        <f>IF(COUNT(Q91:EC91)&gt;0,COUNT(Q91:EC91),"")</f>
        <v>1</v>
      </c>
      <c r="D91" s="94">
        <f>IF(COUNT(S91:EC91)&gt;0,COUNT(S91:EC91),"")</f>
        <v>1</v>
      </c>
      <c r="E91" s="94">
        <f t="shared" si="6"/>
        <v>1</v>
      </c>
      <c r="F91" s="94">
        <f t="shared" si="7"/>
        <v>1</v>
      </c>
      <c r="G91" s="94">
        <f t="shared" si="8"/>
        <v>15</v>
      </c>
      <c r="H91" s="94">
        <f>IF(AND(M91&gt;0,M91&lt;=STATS!$C$22),1,"")</f>
        <v>1</v>
      </c>
      <c r="J91" s="51">
        <v>90</v>
      </c>
      <c r="K91">
        <v>44.34718366</v>
      </c>
      <c r="L91">
        <v>-89.1518219</v>
      </c>
      <c r="M91" s="15">
        <v>15</v>
      </c>
      <c r="O91" s="15" t="s">
        <v>256</v>
      </c>
      <c r="Q91" s="22"/>
      <c r="R91" s="22"/>
      <c r="S91" s="54"/>
      <c r="X91" s="15">
        <v>1</v>
      </c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</c>
      <c r="F92" s="94">
        <f t="shared" si="7"/>
      </c>
      <c r="G92" s="94">
        <f t="shared" si="8"/>
      </c>
      <c r="H92" s="94">
        <f>IF(AND(M92&gt;0,M92&lt;=STATS!$C$22),1,"")</f>
      </c>
      <c r="J92" s="51">
        <v>91</v>
      </c>
      <c r="K92">
        <v>44.34751465</v>
      </c>
      <c r="L92">
        <v>-89.15181713</v>
      </c>
      <c r="M92" s="15">
        <v>27</v>
      </c>
      <c r="Q92" s="22"/>
      <c r="R92" s="22"/>
      <c r="S92" s="54"/>
    </row>
    <row r="93" spans="2:24" ht="12.75">
      <c r="B93" s="94">
        <f t="shared" si="5"/>
        <v>1</v>
      </c>
      <c r="C93" s="94">
        <f>IF(COUNT(Q93:EC93)&gt;0,COUNT(Q93:EC93),"")</f>
        <v>1</v>
      </c>
      <c r="D93" s="94">
        <f>IF(COUNT(S93:EC93)&gt;0,COUNT(S93:EC93),"")</f>
        <v>1</v>
      </c>
      <c r="E93" s="94">
        <f t="shared" si="6"/>
        <v>1</v>
      </c>
      <c r="F93" s="94">
        <f t="shared" si="7"/>
        <v>1</v>
      </c>
      <c r="G93" s="94">
        <f t="shared" si="8"/>
        <v>18</v>
      </c>
      <c r="H93" s="94">
        <f>IF(AND(M93&gt;0,M93&lt;=STATS!$C$22),1,"")</f>
        <v>1</v>
      </c>
      <c r="J93" s="51">
        <v>92</v>
      </c>
      <c r="K93">
        <v>44.34784564</v>
      </c>
      <c r="L93">
        <v>-89.15181235</v>
      </c>
      <c r="M93" s="15">
        <v>18</v>
      </c>
      <c r="O93" s="15" t="s">
        <v>256</v>
      </c>
      <c r="Q93" s="22"/>
      <c r="R93" s="22"/>
      <c r="S93" s="54"/>
      <c r="X93" s="15">
        <v>1</v>
      </c>
    </row>
    <row r="94" spans="2:24" ht="12.75">
      <c r="B94" s="94">
        <f t="shared" si="5"/>
        <v>1</v>
      </c>
      <c r="C94" s="94">
        <f>IF(COUNT(Q94:EC94)&gt;0,COUNT(Q94:EC94),"")</f>
        <v>1</v>
      </c>
      <c r="D94" s="94">
        <f>IF(COUNT(S94:EC94)&gt;0,COUNT(S94:EC94),"")</f>
        <v>1</v>
      </c>
      <c r="E94" s="94">
        <f t="shared" si="6"/>
        <v>1</v>
      </c>
      <c r="F94" s="94">
        <f t="shared" si="7"/>
        <v>1</v>
      </c>
      <c r="G94" s="94">
        <f t="shared" si="8"/>
        <v>1</v>
      </c>
      <c r="H94" s="94">
        <f>IF(AND(M94&gt;0,M94&lt;=STATS!$C$22),1,"")</f>
        <v>1</v>
      </c>
      <c r="J94" s="51">
        <v>93</v>
      </c>
      <c r="K94">
        <v>44.34817664</v>
      </c>
      <c r="L94">
        <v>-89.15180758</v>
      </c>
      <c r="M94" s="15">
        <v>1</v>
      </c>
      <c r="N94" s="15" t="s">
        <v>254</v>
      </c>
      <c r="O94" s="15" t="s">
        <v>253</v>
      </c>
      <c r="Q94" s="22"/>
      <c r="R94" s="22"/>
      <c r="S94" s="54"/>
      <c r="X94" s="15">
        <v>1</v>
      </c>
    </row>
    <row r="95" spans="2:24" ht="12.75">
      <c r="B95" s="94">
        <f t="shared" si="5"/>
        <v>1</v>
      </c>
      <c r="C95" s="94">
        <f>IF(COUNT(Q95:EC95)&gt;0,COUNT(Q95:EC95),"")</f>
        <v>1</v>
      </c>
      <c r="D95" s="94">
        <f>IF(COUNT(S95:EC95)&gt;0,COUNT(S95:EC95),"")</f>
        <v>1</v>
      </c>
      <c r="E95" s="94">
        <f t="shared" si="6"/>
        <v>1</v>
      </c>
      <c r="F95" s="94">
        <f t="shared" si="7"/>
        <v>1</v>
      </c>
      <c r="G95" s="94">
        <f t="shared" si="8"/>
        <v>1</v>
      </c>
      <c r="H95" s="94">
        <f>IF(AND(M95&gt;0,M95&lt;=STATS!$C$22),1,"")</f>
        <v>1</v>
      </c>
      <c r="J95" s="51">
        <v>94</v>
      </c>
      <c r="K95">
        <v>44.34850763</v>
      </c>
      <c r="L95">
        <v>-89.15180281</v>
      </c>
      <c r="M95" s="15">
        <v>1</v>
      </c>
      <c r="N95" s="15" t="s">
        <v>254</v>
      </c>
      <c r="O95" s="15" t="s">
        <v>253</v>
      </c>
      <c r="Q95" s="22"/>
      <c r="R95" s="22"/>
      <c r="S95" s="54"/>
      <c r="X95" s="15">
        <v>1</v>
      </c>
    </row>
    <row r="96" spans="2:19" ht="12.75">
      <c r="B96" s="94">
        <f t="shared" si="5"/>
        <v>0</v>
      </c>
      <c r="C96" s="94">
        <f>IF(COUNT(Q96:EC96)&gt;0,COUNT(Q96:EC96),"")</f>
      </c>
      <c r="D96" s="94">
        <f>IF(COUNT(S96:EC96)&gt;0,COUNT(S96:EC96),"")</f>
      </c>
      <c r="E96" s="94">
        <f t="shared" si="6"/>
        <v>0</v>
      </c>
      <c r="F96" s="94">
        <f t="shared" si="7"/>
        <v>0</v>
      </c>
      <c r="G96" s="94">
        <f t="shared" si="8"/>
      </c>
      <c r="H96" s="94">
        <f>IF(AND(M96&gt;0,M96&lt;=STATS!$C$22),1,"")</f>
        <v>1</v>
      </c>
      <c r="J96" s="51">
        <v>95</v>
      </c>
      <c r="K96">
        <v>44.34684924</v>
      </c>
      <c r="L96">
        <v>-89.15136541</v>
      </c>
      <c r="M96" s="15">
        <v>1</v>
      </c>
      <c r="N96" s="15" t="s">
        <v>254</v>
      </c>
      <c r="O96" s="15" t="s">
        <v>253</v>
      </c>
      <c r="Q96" s="22"/>
      <c r="R96" s="22"/>
      <c r="S96" s="54"/>
    </row>
    <row r="97" spans="2:19" ht="12.75">
      <c r="B97" s="94">
        <f t="shared" si="5"/>
        <v>1</v>
      </c>
      <c r="C97" s="94">
        <f>IF(COUNT(Q97:EC97)&gt;0,COUNT(Q97:EC97),"")</f>
        <v>1</v>
      </c>
      <c r="D97" s="94">
        <f>IF(COUNT(S97:EC97)&gt;0,COUNT(S97:EC97),"")</f>
      </c>
      <c r="E97" s="94">
        <f t="shared" si="6"/>
        <v>1</v>
      </c>
      <c r="F97" s="94">
        <f t="shared" si="7"/>
        <v>0</v>
      </c>
      <c r="G97" s="94">
        <f t="shared" si="8"/>
        <v>10</v>
      </c>
      <c r="H97" s="94">
        <f>IF(AND(M97&gt;0,M97&lt;=STATS!$C$22),1,"")</f>
        <v>1</v>
      </c>
      <c r="J97" s="51">
        <v>96</v>
      </c>
      <c r="K97">
        <v>44.34718023</v>
      </c>
      <c r="L97">
        <v>-89.15136064</v>
      </c>
      <c r="M97" s="15">
        <v>10</v>
      </c>
      <c r="N97" s="15" t="s">
        <v>254</v>
      </c>
      <c r="O97" s="15" t="s">
        <v>253</v>
      </c>
      <c r="Q97" s="22">
        <v>1</v>
      </c>
      <c r="R97" s="22"/>
      <c r="S97" s="54"/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K98">
        <v>44.34751123</v>
      </c>
      <c r="L98">
        <v>-89.15135586</v>
      </c>
      <c r="M98" s="15">
        <v>22</v>
      </c>
      <c r="Q98" s="22"/>
      <c r="R98" s="22"/>
      <c r="S98" s="54"/>
    </row>
    <row r="99" spans="2:118" ht="12.75">
      <c r="B99" s="94">
        <f t="shared" si="5"/>
        <v>2</v>
      </c>
      <c r="C99" s="94">
        <f>IF(COUNT(Q99:EC99)&gt;0,COUNT(Q99:EC99),"")</f>
        <v>2</v>
      </c>
      <c r="D99" s="94">
        <f>IF(COUNT(S99:EC99)&gt;0,COUNT(S99:EC99),"")</f>
        <v>2</v>
      </c>
      <c r="E99" s="94">
        <f t="shared" si="6"/>
        <v>2</v>
      </c>
      <c r="F99" s="94">
        <f t="shared" si="7"/>
        <v>2</v>
      </c>
      <c r="G99" s="94">
        <f t="shared" si="8"/>
        <v>16</v>
      </c>
      <c r="H99" s="94">
        <f>IF(AND(M99&gt;0,M99&lt;=STATS!$C$22),1,"")</f>
        <v>1</v>
      </c>
      <c r="J99" s="51">
        <v>98</v>
      </c>
      <c r="K99">
        <v>44.34784222</v>
      </c>
      <c r="L99">
        <v>-89.15135109</v>
      </c>
      <c r="M99" s="15">
        <v>16</v>
      </c>
      <c r="O99" s="15" t="s">
        <v>256</v>
      </c>
      <c r="Q99" s="22"/>
      <c r="R99" s="22"/>
      <c r="S99" s="54"/>
      <c r="X99" s="15">
        <v>2</v>
      </c>
      <c r="DN99" s="15">
        <v>1</v>
      </c>
    </row>
    <row r="100" spans="2:108" ht="12.75">
      <c r="B100" s="94">
        <f t="shared" si="5"/>
        <v>2</v>
      </c>
      <c r="C100" s="94">
        <f>IF(COUNT(Q100:EC100)&gt;0,COUNT(Q100:EC100),"")</f>
        <v>2</v>
      </c>
      <c r="D100" s="94">
        <f>IF(COUNT(S100:EC100)&gt;0,COUNT(S100:EC100),"")</f>
        <v>2</v>
      </c>
      <c r="E100" s="94">
        <f t="shared" si="6"/>
        <v>2</v>
      </c>
      <c r="F100" s="94">
        <f t="shared" si="7"/>
        <v>2</v>
      </c>
      <c r="G100" s="94">
        <f t="shared" si="8"/>
        <v>1</v>
      </c>
      <c r="H100" s="94">
        <f>IF(AND(M100&gt;0,M100&lt;=STATS!$C$22),1,"")</f>
        <v>1</v>
      </c>
      <c r="J100" s="51">
        <v>99</v>
      </c>
      <c r="K100">
        <v>44.34817321</v>
      </c>
      <c r="L100">
        <v>-89.15134631</v>
      </c>
      <c r="M100" s="15">
        <v>1</v>
      </c>
      <c r="N100" s="15" t="s">
        <v>254</v>
      </c>
      <c r="O100" s="15" t="s">
        <v>253</v>
      </c>
      <c r="Q100" s="22"/>
      <c r="R100" s="22"/>
      <c r="S100" s="54"/>
      <c r="X100" s="15">
        <v>1</v>
      </c>
      <c r="DD100" s="15">
        <v>1</v>
      </c>
    </row>
    <row r="101" spans="2:108" ht="12.75">
      <c r="B101" s="94">
        <f t="shared" si="5"/>
        <v>2</v>
      </c>
      <c r="C101" s="94">
        <f>IF(COUNT(Q101:EC101)&gt;0,COUNT(Q101:EC101),"")</f>
        <v>2</v>
      </c>
      <c r="D101" s="94">
        <f>IF(COUNT(S101:EC101)&gt;0,COUNT(S101:EC101),"")</f>
        <v>2</v>
      </c>
      <c r="E101" s="94">
        <f t="shared" si="6"/>
        <v>2</v>
      </c>
      <c r="F101" s="94">
        <f t="shared" si="7"/>
        <v>2</v>
      </c>
      <c r="G101" s="94">
        <f t="shared" si="8"/>
        <v>1</v>
      </c>
      <c r="H101" s="94">
        <f>IF(AND(M101&gt;0,M101&lt;=STATS!$C$22),1,"")</f>
        <v>1</v>
      </c>
      <c r="J101" s="51">
        <v>100</v>
      </c>
      <c r="K101">
        <v>44.3485042</v>
      </c>
      <c r="L101">
        <v>-89.15134153</v>
      </c>
      <c r="M101" s="15">
        <v>1</v>
      </c>
      <c r="N101" s="15" t="s">
        <v>254</v>
      </c>
      <c r="Q101" s="22"/>
      <c r="R101" s="22"/>
      <c r="S101" s="54"/>
      <c r="X101" s="15">
        <v>1</v>
      </c>
      <c r="DD101" s="15">
        <v>1</v>
      </c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  <v>0</v>
      </c>
      <c r="F102" s="94">
        <f t="shared" si="7"/>
        <v>0</v>
      </c>
      <c r="G102" s="94">
        <f t="shared" si="8"/>
      </c>
      <c r="H102" s="94">
        <f>IF(AND(M102&gt;0,M102&lt;=STATS!$C$22),1,"")</f>
        <v>1</v>
      </c>
      <c r="J102" s="51">
        <v>101</v>
      </c>
      <c r="K102">
        <v>44.34684581</v>
      </c>
      <c r="L102">
        <v>-89.15090416</v>
      </c>
      <c r="M102" s="15">
        <v>16</v>
      </c>
      <c r="N102" s="15" t="s">
        <v>254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K103">
        <v>44.3471768</v>
      </c>
      <c r="L103">
        <v>-89.15089938</v>
      </c>
      <c r="M103" s="15">
        <v>22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</c>
      <c r="F104" s="94">
        <f t="shared" si="7"/>
      </c>
      <c r="G104" s="94">
        <f t="shared" si="8"/>
      </c>
      <c r="H104" s="94">
        <f>IF(AND(M104&gt;0,M104&lt;=STATS!$C$22),1,"")</f>
      </c>
      <c r="J104" s="51">
        <v>103</v>
      </c>
      <c r="K104">
        <v>44.3475078</v>
      </c>
      <c r="L104">
        <v>-89.1508946</v>
      </c>
      <c r="M104" s="15">
        <v>21</v>
      </c>
      <c r="Q104" s="22"/>
      <c r="R104" s="22"/>
      <c r="S104" s="54"/>
    </row>
    <row r="105" spans="2:24" ht="12.75">
      <c r="B105" s="94">
        <f t="shared" si="5"/>
        <v>1</v>
      </c>
      <c r="C105" s="94">
        <f>IF(COUNT(Q105:EC105)&gt;0,COUNT(Q105:EC105),"")</f>
        <v>1</v>
      </c>
      <c r="D105" s="94">
        <f>IF(COUNT(S105:EC105)&gt;0,COUNT(S105:EC105),"")</f>
        <v>1</v>
      </c>
      <c r="E105" s="94">
        <f t="shared" si="6"/>
        <v>1</v>
      </c>
      <c r="F105" s="94">
        <f t="shared" si="7"/>
        <v>1</v>
      </c>
      <c r="G105" s="94">
        <f t="shared" si="8"/>
        <v>16</v>
      </c>
      <c r="H105" s="94">
        <f>IF(AND(M105&gt;0,M105&lt;=STATS!$C$22),1,"")</f>
        <v>1</v>
      </c>
      <c r="J105" s="51">
        <v>104</v>
      </c>
      <c r="K105">
        <v>44.34783879</v>
      </c>
      <c r="L105">
        <v>-89.15088982</v>
      </c>
      <c r="M105" s="15">
        <v>16</v>
      </c>
      <c r="Q105" s="22"/>
      <c r="R105" s="22"/>
      <c r="S105" s="54"/>
      <c r="X105" s="15">
        <v>1</v>
      </c>
    </row>
    <row r="106" spans="2:108" ht="12.75">
      <c r="B106" s="94">
        <f t="shared" si="5"/>
        <v>3</v>
      </c>
      <c r="C106" s="94">
        <f>IF(COUNT(Q106:EC106)&gt;0,COUNT(Q106:EC106),"")</f>
        <v>3</v>
      </c>
      <c r="D106" s="94">
        <f>IF(COUNT(S106:EC106)&gt;0,COUNT(S106:EC106),"")</f>
        <v>3</v>
      </c>
      <c r="E106" s="94">
        <f t="shared" si="6"/>
        <v>3</v>
      </c>
      <c r="F106" s="94">
        <f t="shared" si="7"/>
        <v>3</v>
      </c>
      <c r="G106" s="94">
        <f t="shared" si="8"/>
        <v>12</v>
      </c>
      <c r="H106" s="94">
        <f>IF(AND(M106&gt;0,M106&lt;=STATS!$C$22),1,"")</f>
        <v>1</v>
      </c>
      <c r="J106" s="51">
        <v>105</v>
      </c>
      <c r="K106">
        <v>44.34816978</v>
      </c>
      <c r="L106">
        <v>-89.15088504</v>
      </c>
      <c r="M106" s="15">
        <v>12</v>
      </c>
      <c r="N106" s="15" t="s">
        <v>254</v>
      </c>
      <c r="Q106" s="22"/>
      <c r="R106" s="22"/>
      <c r="S106" s="54"/>
      <c r="X106" s="15">
        <v>2</v>
      </c>
      <c r="BV106" s="15">
        <v>1</v>
      </c>
      <c r="DD106" s="15">
        <v>1</v>
      </c>
    </row>
    <row r="107" spans="2:74" ht="12.75">
      <c r="B107" s="94">
        <f t="shared" si="5"/>
        <v>2</v>
      </c>
      <c r="C107" s="94">
        <f>IF(COUNT(Q107:EC107)&gt;0,COUNT(Q107:EC107),"")</f>
        <v>2</v>
      </c>
      <c r="D107" s="94">
        <f>IF(COUNT(S107:EC107)&gt;0,COUNT(S107:EC107),"")</f>
        <v>2</v>
      </c>
      <c r="E107" s="94">
        <f t="shared" si="6"/>
        <v>2</v>
      </c>
      <c r="F107" s="94">
        <f t="shared" si="7"/>
        <v>2</v>
      </c>
      <c r="G107" s="94">
        <f t="shared" si="8"/>
        <v>1</v>
      </c>
      <c r="H107" s="94">
        <f>IF(AND(M107&gt;0,M107&lt;=STATS!$C$22),1,"")</f>
        <v>1</v>
      </c>
      <c r="J107" s="51">
        <v>106</v>
      </c>
      <c r="K107">
        <v>44.34850078</v>
      </c>
      <c r="L107">
        <v>-89.15088026</v>
      </c>
      <c r="M107" s="15">
        <v>1</v>
      </c>
      <c r="N107" s="15" t="s">
        <v>254</v>
      </c>
      <c r="O107" s="15" t="s">
        <v>253</v>
      </c>
      <c r="Q107" s="22"/>
      <c r="R107" s="22"/>
      <c r="S107" s="54"/>
      <c r="X107" s="15">
        <v>1</v>
      </c>
      <c r="BV107" s="15">
        <v>1</v>
      </c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</c>
      <c r="F108" s="94">
        <f t="shared" si="7"/>
      </c>
      <c r="G108" s="94">
        <f t="shared" si="8"/>
      </c>
      <c r="H108" s="94">
        <f>IF(AND(M108&gt;0,M108&lt;=STATS!$C$22),1,"")</f>
      </c>
      <c r="J108" s="51">
        <v>107</v>
      </c>
      <c r="K108">
        <v>44.34551841</v>
      </c>
      <c r="L108">
        <v>-89.15046202</v>
      </c>
      <c r="M108" s="15">
        <v>44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</c>
      <c r="F109" s="94">
        <f t="shared" si="7"/>
      </c>
      <c r="G109" s="94">
        <f t="shared" si="8"/>
      </c>
      <c r="H109" s="94">
        <f>IF(AND(M109&gt;0,M109&lt;=STATS!$C$22),1,"")</f>
      </c>
      <c r="J109" s="51">
        <v>108</v>
      </c>
      <c r="K109">
        <v>44.3458494</v>
      </c>
      <c r="L109">
        <v>-89.15045724</v>
      </c>
      <c r="M109" s="15">
        <v>47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</c>
      <c r="F110" s="94">
        <f t="shared" si="7"/>
      </c>
      <c r="G110" s="94">
        <f t="shared" si="8"/>
      </c>
      <c r="H110" s="94">
        <f>IF(AND(M110&gt;0,M110&lt;=STATS!$C$22),1,"")</f>
      </c>
      <c r="J110" s="51">
        <v>109</v>
      </c>
      <c r="K110">
        <v>44.3461804</v>
      </c>
      <c r="L110">
        <v>-89.15045246</v>
      </c>
      <c r="M110" s="15">
        <v>33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</c>
      <c r="F111" s="94">
        <f t="shared" si="7"/>
      </c>
      <c r="G111" s="94">
        <f t="shared" si="8"/>
      </c>
      <c r="H111" s="94">
        <f>IF(AND(M111&gt;0,M111&lt;=STATS!$C$22),1,"")</f>
      </c>
      <c r="J111" s="51">
        <v>110</v>
      </c>
      <c r="K111">
        <v>44.34651139</v>
      </c>
      <c r="L111">
        <v>-89.15044768</v>
      </c>
      <c r="M111" s="15">
        <v>28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</c>
      <c r="F112" s="94">
        <f t="shared" si="7"/>
      </c>
      <c r="G112" s="94">
        <f t="shared" si="8"/>
      </c>
      <c r="H112" s="94">
        <f>IF(AND(M112&gt;0,M112&lt;=STATS!$C$22),1,"")</f>
      </c>
      <c r="J112" s="51">
        <v>111</v>
      </c>
      <c r="K112">
        <v>44.34684238</v>
      </c>
      <c r="L112">
        <v>-89.1504429</v>
      </c>
      <c r="M112" s="15">
        <v>47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</c>
      <c r="F113" s="94">
        <f t="shared" si="7"/>
      </c>
      <c r="G113" s="94">
        <f t="shared" si="8"/>
      </c>
      <c r="H113" s="94">
        <f>IF(AND(M113&gt;0,M113&lt;=STATS!$C$22),1,"")</f>
      </c>
      <c r="J113" s="51">
        <v>112</v>
      </c>
      <c r="K113">
        <v>44.34717337</v>
      </c>
      <c r="L113">
        <v>-89.15043812</v>
      </c>
      <c r="M113" s="15">
        <v>44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K114">
        <v>44.34750437</v>
      </c>
      <c r="L114">
        <v>-89.15043334</v>
      </c>
      <c r="M114" s="15">
        <v>45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K115">
        <v>44.34783536</v>
      </c>
      <c r="L115">
        <v>-89.15042855</v>
      </c>
      <c r="M115" s="15">
        <v>47</v>
      </c>
      <c r="Q115" s="22"/>
      <c r="R115" s="22"/>
      <c r="S115" s="54"/>
    </row>
    <row r="116" spans="2:74" ht="12.75">
      <c r="B116" s="94">
        <f t="shared" si="5"/>
        <v>3</v>
      </c>
      <c r="C116" s="94">
        <f>IF(COUNT(Q116:EC116)&gt;0,COUNT(Q116:EC116),"")</f>
        <v>3</v>
      </c>
      <c r="D116" s="94">
        <f>IF(COUNT(S116:EC116)&gt;0,COUNT(S116:EC116),"")</f>
        <v>3</v>
      </c>
      <c r="E116" s="94">
        <f t="shared" si="6"/>
        <v>3</v>
      </c>
      <c r="F116" s="94">
        <f t="shared" si="7"/>
        <v>3</v>
      </c>
      <c r="G116" s="94">
        <f t="shared" si="8"/>
        <v>10</v>
      </c>
      <c r="H116" s="94">
        <f>IF(AND(M116&gt;0,M116&lt;=STATS!$C$22),1,"")</f>
        <v>1</v>
      </c>
      <c r="J116" s="51">
        <v>115</v>
      </c>
      <c r="K116">
        <v>44.34816635</v>
      </c>
      <c r="L116">
        <v>-89.15042377</v>
      </c>
      <c r="M116" s="15">
        <v>10</v>
      </c>
      <c r="N116" s="15" t="s">
        <v>252</v>
      </c>
      <c r="O116" s="15" t="s">
        <v>253</v>
      </c>
      <c r="Q116" s="22"/>
      <c r="R116" s="22"/>
      <c r="S116" s="54"/>
      <c r="X116" s="15">
        <v>2</v>
      </c>
      <c r="BT116" s="15">
        <v>1</v>
      </c>
      <c r="BV116" s="15">
        <v>1</v>
      </c>
    </row>
    <row r="117" spans="2:72" ht="12.75">
      <c r="B117" s="94">
        <f t="shared" si="5"/>
        <v>3</v>
      </c>
      <c r="C117" s="94">
        <f>IF(COUNT(Q117:EC117)&gt;0,COUNT(Q117:EC117),"")</f>
        <v>3</v>
      </c>
      <c r="D117" s="94">
        <f>IF(COUNT(S117:EC117)&gt;0,COUNT(S117:EC117),"")</f>
        <v>3</v>
      </c>
      <c r="E117" s="94">
        <f t="shared" si="6"/>
        <v>3</v>
      </c>
      <c r="F117" s="94">
        <f t="shared" si="7"/>
        <v>3</v>
      </c>
      <c r="G117" s="94">
        <f t="shared" si="8"/>
        <v>2</v>
      </c>
      <c r="H117" s="94">
        <f>IF(AND(M117&gt;0,M117&lt;=STATS!$C$22),1,"")</f>
        <v>1</v>
      </c>
      <c r="J117" s="51">
        <v>116</v>
      </c>
      <c r="K117">
        <v>44.34849735</v>
      </c>
      <c r="L117">
        <v>-89.15041899</v>
      </c>
      <c r="M117" s="15">
        <v>2</v>
      </c>
      <c r="N117" s="15" t="s">
        <v>252</v>
      </c>
      <c r="O117" s="15" t="s">
        <v>253</v>
      </c>
      <c r="Q117" s="22"/>
      <c r="R117" s="22"/>
      <c r="S117" s="54"/>
      <c r="X117" s="15">
        <v>2</v>
      </c>
      <c r="BA117" s="15">
        <v>1</v>
      </c>
      <c r="BT117" s="15">
        <v>1</v>
      </c>
    </row>
    <row r="118" spans="2:74" ht="12.75">
      <c r="B118" s="94">
        <f t="shared" si="5"/>
        <v>2</v>
      </c>
      <c r="C118" s="94">
        <f>IF(COUNT(Q118:EC118)&gt;0,COUNT(Q118:EC118),"")</f>
        <v>2</v>
      </c>
      <c r="D118" s="94">
        <f>IF(COUNT(S118:EC118)&gt;0,COUNT(S118:EC118),"")</f>
        <v>2</v>
      </c>
      <c r="E118" s="94">
        <f t="shared" si="6"/>
        <v>2</v>
      </c>
      <c r="F118" s="94">
        <f t="shared" si="7"/>
        <v>2</v>
      </c>
      <c r="G118" s="94">
        <f t="shared" si="8"/>
        <v>4</v>
      </c>
      <c r="H118" s="94">
        <f>IF(AND(M118&gt;0,M118&lt;=STATS!$C$22),1,"")</f>
        <v>1</v>
      </c>
      <c r="J118" s="51">
        <v>117</v>
      </c>
      <c r="K118">
        <v>44.34485299</v>
      </c>
      <c r="L118">
        <v>-89.15001034</v>
      </c>
      <c r="M118" s="15">
        <v>4</v>
      </c>
      <c r="N118" s="15" t="s">
        <v>256</v>
      </c>
      <c r="O118" s="15" t="s">
        <v>253</v>
      </c>
      <c r="Q118" s="22"/>
      <c r="R118" s="22"/>
      <c r="S118" s="54"/>
      <c r="X118" s="15">
        <v>2</v>
      </c>
      <c r="BV118" s="15">
        <v>1</v>
      </c>
    </row>
    <row r="119" spans="2:53" ht="12.75">
      <c r="B119" s="94">
        <f t="shared" si="5"/>
        <v>2</v>
      </c>
      <c r="C119" s="94">
        <f>IF(COUNT(Q119:EC119)&gt;0,COUNT(Q119:EC119),"")</f>
        <v>2</v>
      </c>
      <c r="D119" s="94">
        <f>IF(COUNT(S119:EC119)&gt;0,COUNT(S119:EC119),"")</f>
        <v>2</v>
      </c>
      <c r="E119" s="94">
        <f t="shared" si="6"/>
        <v>2</v>
      </c>
      <c r="F119" s="94">
        <f t="shared" si="7"/>
        <v>2</v>
      </c>
      <c r="G119" s="94">
        <f t="shared" si="8"/>
        <v>3</v>
      </c>
      <c r="H119" s="94">
        <f>IF(AND(M119&gt;0,M119&lt;=STATS!$C$22),1,"")</f>
        <v>1</v>
      </c>
      <c r="J119" s="51">
        <v>118</v>
      </c>
      <c r="K119">
        <v>44.34518399</v>
      </c>
      <c r="L119">
        <v>-89.15000556</v>
      </c>
      <c r="M119" s="15">
        <v>3</v>
      </c>
      <c r="N119" s="15" t="s">
        <v>254</v>
      </c>
      <c r="O119" s="15" t="s">
        <v>253</v>
      </c>
      <c r="Q119" s="22"/>
      <c r="R119" s="22"/>
      <c r="S119" s="54"/>
      <c r="X119" s="15">
        <v>1</v>
      </c>
      <c r="BA119" s="15">
        <v>1</v>
      </c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K120">
        <v>44.34551498</v>
      </c>
      <c r="L120">
        <v>-89.15000077</v>
      </c>
      <c r="M120" s="15">
        <v>52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K121">
        <v>44.34584597</v>
      </c>
      <c r="L121">
        <v>-89.14999599</v>
      </c>
      <c r="M121" s="15">
        <v>59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K122">
        <v>44.34617696</v>
      </c>
      <c r="L122">
        <v>-89.14999121</v>
      </c>
      <c r="M122" s="15">
        <v>50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K123">
        <v>44.34650796</v>
      </c>
      <c r="L123">
        <v>-89.14998642</v>
      </c>
      <c r="M123" s="15">
        <v>27</v>
      </c>
      <c r="Q123" s="22"/>
      <c r="R123" s="22"/>
      <c r="S123" s="54"/>
    </row>
    <row r="124" spans="2:24" ht="12.75">
      <c r="B124" s="94">
        <f t="shared" si="5"/>
        <v>1</v>
      </c>
      <c r="C124" s="94">
        <f>IF(COUNT(Q124:EC124)&gt;0,COUNT(Q124:EC124),"")</f>
        <v>1</v>
      </c>
      <c r="D124" s="94">
        <f>IF(COUNT(S124:EC124)&gt;0,COUNT(S124:EC124),"")</f>
        <v>1</v>
      </c>
      <c r="E124" s="94">
        <f t="shared" si="6"/>
        <v>1</v>
      </c>
      <c r="F124" s="94">
        <f t="shared" si="7"/>
        <v>1</v>
      </c>
      <c r="G124" s="94">
        <f t="shared" si="8"/>
        <v>8</v>
      </c>
      <c r="H124" s="94">
        <f>IF(AND(M124&gt;0,M124&lt;=STATS!$C$22),1,"")</f>
        <v>1</v>
      </c>
      <c r="J124" s="51">
        <v>123</v>
      </c>
      <c r="K124">
        <v>44.34683895</v>
      </c>
      <c r="L124">
        <v>-89.14998164</v>
      </c>
      <c r="M124" s="15">
        <v>8</v>
      </c>
      <c r="N124" s="15" t="s">
        <v>254</v>
      </c>
      <c r="O124" s="15" t="s">
        <v>253</v>
      </c>
      <c r="Q124" s="22"/>
      <c r="R124" s="22"/>
      <c r="S124" s="54"/>
      <c r="X124" s="15">
        <v>1</v>
      </c>
    </row>
    <row r="125" spans="2:24" ht="12.75">
      <c r="B125" s="94">
        <f t="shared" si="5"/>
        <v>1</v>
      </c>
      <c r="C125" s="94">
        <f>IF(COUNT(Q125:EC125)&gt;0,COUNT(Q125:EC125),"")</f>
        <v>1</v>
      </c>
      <c r="D125" s="94">
        <f>IF(COUNT(S125:EC125)&gt;0,COUNT(S125:EC125),"")</f>
        <v>1</v>
      </c>
      <c r="E125" s="94">
        <f t="shared" si="6"/>
        <v>1</v>
      </c>
      <c r="F125" s="94">
        <f t="shared" si="7"/>
        <v>1</v>
      </c>
      <c r="G125" s="94">
        <f t="shared" si="8"/>
        <v>1</v>
      </c>
      <c r="H125" s="94">
        <f>IF(AND(M125&gt;0,M125&lt;=STATS!$C$22),1,"")</f>
        <v>1</v>
      </c>
      <c r="J125" s="51">
        <v>124</v>
      </c>
      <c r="K125">
        <v>44.34716994</v>
      </c>
      <c r="L125">
        <v>-89.14997686</v>
      </c>
      <c r="M125" s="15">
        <v>1</v>
      </c>
      <c r="N125" s="15" t="s">
        <v>254</v>
      </c>
      <c r="O125" s="15" t="s">
        <v>253</v>
      </c>
      <c r="Q125" s="22"/>
      <c r="R125" s="22"/>
      <c r="S125" s="54"/>
      <c r="X125" s="15">
        <v>1</v>
      </c>
    </row>
    <row r="126" spans="2:24" ht="12.75">
      <c r="B126" s="94">
        <f t="shared" si="5"/>
        <v>1</v>
      </c>
      <c r="C126" s="94">
        <f>IF(COUNT(Q126:EC126)&gt;0,COUNT(Q126:EC126),"")</f>
        <v>1</v>
      </c>
      <c r="D126" s="94">
        <f>IF(COUNT(S126:EC126)&gt;0,COUNT(S126:EC126),"")</f>
        <v>1</v>
      </c>
      <c r="E126" s="94">
        <f t="shared" si="6"/>
        <v>1</v>
      </c>
      <c r="F126" s="94">
        <f t="shared" si="7"/>
        <v>1</v>
      </c>
      <c r="G126" s="94">
        <f t="shared" si="8"/>
        <v>3</v>
      </c>
      <c r="H126" s="94">
        <f>IF(AND(M126&gt;0,M126&lt;=STATS!$C$22),1,"")</f>
        <v>1</v>
      </c>
      <c r="J126" s="51">
        <v>125</v>
      </c>
      <c r="K126">
        <v>44.34750094</v>
      </c>
      <c r="L126">
        <v>-89.14997207</v>
      </c>
      <c r="M126" s="15">
        <v>3</v>
      </c>
      <c r="N126" s="15" t="s">
        <v>252</v>
      </c>
      <c r="O126" s="15" t="s">
        <v>253</v>
      </c>
      <c r="Q126" s="22"/>
      <c r="R126" s="22"/>
      <c r="S126" s="54"/>
      <c r="X126" s="15">
        <v>3</v>
      </c>
    </row>
    <row r="127" spans="2:108" ht="12.75">
      <c r="B127" s="94">
        <f t="shared" si="5"/>
        <v>2</v>
      </c>
      <c r="C127" s="94">
        <f>IF(COUNT(Q127:EC127)&gt;0,COUNT(Q127:EC127),"")</f>
        <v>2</v>
      </c>
      <c r="D127" s="94">
        <f>IF(COUNT(S127:EC127)&gt;0,COUNT(S127:EC127),"")</f>
        <v>2</v>
      </c>
      <c r="E127" s="94">
        <f t="shared" si="6"/>
        <v>2</v>
      </c>
      <c r="F127" s="94">
        <f t="shared" si="7"/>
        <v>2</v>
      </c>
      <c r="G127" s="94">
        <f t="shared" si="8"/>
        <v>8</v>
      </c>
      <c r="H127" s="94">
        <f>IF(AND(M127&gt;0,M127&lt;=STATS!$C$22),1,"")</f>
        <v>1</v>
      </c>
      <c r="J127" s="51">
        <v>126</v>
      </c>
      <c r="K127">
        <v>44.34783193</v>
      </c>
      <c r="L127">
        <v>-89.14996729</v>
      </c>
      <c r="M127" s="15">
        <v>8</v>
      </c>
      <c r="N127" s="15" t="s">
        <v>252</v>
      </c>
      <c r="O127" s="15" t="s">
        <v>253</v>
      </c>
      <c r="Q127" s="22"/>
      <c r="R127" s="22"/>
      <c r="S127" s="54"/>
      <c r="V127" s="15">
        <v>2</v>
      </c>
      <c r="DD127" s="15">
        <v>3</v>
      </c>
    </row>
    <row r="128" spans="2:24" ht="12.75">
      <c r="B128" s="94">
        <f t="shared" si="5"/>
        <v>1</v>
      </c>
      <c r="C128" s="94">
        <f>IF(COUNT(Q128:EC128)&gt;0,COUNT(Q128:EC128),"")</f>
        <v>1</v>
      </c>
      <c r="D128" s="94">
        <f>IF(COUNT(S128:EC128)&gt;0,COUNT(S128:EC128),"")</f>
        <v>1</v>
      </c>
      <c r="E128" s="94">
        <f t="shared" si="6"/>
        <v>1</v>
      </c>
      <c r="F128" s="94">
        <f t="shared" si="7"/>
        <v>1</v>
      </c>
      <c r="G128" s="94">
        <f t="shared" si="8"/>
        <v>5</v>
      </c>
      <c r="H128" s="94">
        <f>IF(AND(M128&gt;0,M128&lt;=STATS!$C$22),1,"")</f>
        <v>1</v>
      </c>
      <c r="J128" s="51">
        <v>127</v>
      </c>
      <c r="K128">
        <v>44.34816292</v>
      </c>
      <c r="L128">
        <v>-89.1499625</v>
      </c>
      <c r="M128" s="15">
        <v>5</v>
      </c>
      <c r="N128" s="15" t="s">
        <v>252</v>
      </c>
      <c r="O128" s="15" t="s">
        <v>253</v>
      </c>
      <c r="Q128" s="22"/>
      <c r="R128" s="22"/>
      <c r="S128" s="54"/>
      <c r="X128" s="15">
        <v>2</v>
      </c>
    </row>
    <row r="129" spans="2:24" ht="12.75">
      <c r="B129" s="94">
        <f t="shared" si="5"/>
        <v>1</v>
      </c>
      <c r="C129" s="94">
        <f>IF(COUNT(Q129:EC129)&gt;0,COUNT(Q129:EC129),"")</f>
        <v>1</v>
      </c>
      <c r="D129" s="94">
        <f>IF(COUNT(S129:EC129)&gt;0,COUNT(S129:EC129),"")</f>
        <v>1</v>
      </c>
      <c r="E129" s="94">
        <f t="shared" si="6"/>
        <v>1</v>
      </c>
      <c r="F129" s="94">
        <f t="shared" si="7"/>
        <v>1</v>
      </c>
      <c r="G129" s="94">
        <f t="shared" si="8"/>
        <v>3</v>
      </c>
      <c r="H129" s="94">
        <f>IF(AND(M129&gt;0,M129&lt;=STATS!$C$22),1,"")</f>
        <v>1</v>
      </c>
      <c r="J129" s="51">
        <v>128</v>
      </c>
      <c r="K129">
        <v>44.34849391</v>
      </c>
      <c r="L129">
        <v>-89.14995772</v>
      </c>
      <c r="M129" s="15">
        <v>3</v>
      </c>
      <c r="N129" s="15" t="s">
        <v>254</v>
      </c>
      <c r="O129" s="15" t="s">
        <v>253</v>
      </c>
      <c r="Q129" s="22"/>
      <c r="R129" s="22"/>
      <c r="S129" s="54"/>
      <c r="X129" s="15">
        <v>2</v>
      </c>
    </row>
    <row r="130" spans="2:24" ht="12.75">
      <c r="B130" s="94">
        <f aca="true" t="shared" si="9" ref="B130:B193">COUNT(Q130:EA130)</f>
        <v>1</v>
      </c>
      <c r="C130" s="94">
        <f>IF(COUNT(Q130:EC130)&gt;0,COUNT(Q130:EC130),"")</f>
        <v>1</v>
      </c>
      <c r="D130" s="94">
        <f>IF(COUNT(S130:EC130)&gt;0,COUNT(S130:EC130),"")</f>
        <v>1</v>
      </c>
      <c r="E130" s="94">
        <f aca="true" t="shared" si="10" ref="E130:E193">IF(H130=1,COUNT(Q130:EA130),"")</f>
        <v>1</v>
      </c>
      <c r="F130" s="94">
        <f aca="true" t="shared" si="11" ref="F130:F193">IF(H130=1,COUNT(T130:EA130),"")</f>
        <v>1</v>
      </c>
      <c r="G130" s="94">
        <f t="shared" si="8"/>
        <v>1</v>
      </c>
      <c r="H130" s="94">
        <f>IF(AND(M130&gt;0,M130&lt;=STATS!$C$22),1,"")</f>
        <v>1</v>
      </c>
      <c r="J130" s="51">
        <v>129</v>
      </c>
      <c r="K130">
        <v>44.34882491</v>
      </c>
      <c r="L130">
        <v>-89.14995294</v>
      </c>
      <c r="M130" s="15">
        <v>1</v>
      </c>
      <c r="N130" s="15" t="s">
        <v>254</v>
      </c>
      <c r="O130" s="15" t="s">
        <v>253</v>
      </c>
      <c r="Q130" s="22"/>
      <c r="R130" s="22"/>
      <c r="S130" s="54"/>
      <c r="X130" s="15">
        <v>1</v>
      </c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</c>
      <c r="F131" s="94">
        <f t="shared" si="11"/>
      </c>
      <c r="G131" s="94">
        <f t="shared" si="8"/>
      </c>
      <c r="H131" s="94">
        <f>IF(AND(M131&gt;0,M131&lt;=STATS!$C$22),1,"")</f>
      </c>
      <c r="J131" s="51">
        <v>130</v>
      </c>
      <c r="K131">
        <v>44.34484956</v>
      </c>
      <c r="L131">
        <v>-89.1495491</v>
      </c>
      <c r="M131" s="15">
        <v>47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K132">
        <v>44.34518055</v>
      </c>
      <c r="L132">
        <v>-89.14954431</v>
      </c>
      <c r="M132" s="15">
        <v>58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</c>
      <c r="F133" s="94">
        <f t="shared" si="11"/>
      </c>
      <c r="G133" s="94">
        <f t="shared" si="8"/>
      </c>
      <c r="H133" s="94">
        <f>IF(AND(M133&gt;0,M133&lt;=STATS!$C$22),1,"")</f>
      </c>
      <c r="J133" s="51">
        <v>132</v>
      </c>
      <c r="K133">
        <v>44.34551155</v>
      </c>
      <c r="L133">
        <v>-89.14953952</v>
      </c>
      <c r="M133" s="15">
        <v>60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K134">
        <v>44.34584254</v>
      </c>
      <c r="L134">
        <v>-89.14953474</v>
      </c>
      <c r="M134" s="15">
        <v>57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K135">
        <v>44.34617353</v>
      </c>
      <c r="L135">
        <v>-89.14952995</v>
      </c>
      <c r="M135" s="15">
        <v>48</v>
      </c>
      <c r="Q135" s="22"/>
      <c r="R135" s="22"/>
      <c r="S135" s="54"/>
    </row>
    <row r="136" spans="2:24" ht="12.75">
      <c r="B136" s="94">
        <f t="shared" si="9"/>
        <v>1</v>
      </c>
      <c r="C136" s="94">
        <f>IF(COUNT(Q136:EC136)&gt;0,COUNT(Q136:EC136),"")</f>
        <v>1</v>
      </c>
      <c r="D136" s="94">
        <f>IF(COUNT(S136:EC136)&gt;0,COUNT(S136:EC136),"")</f>
        <v>1</v>
      </c>
      <c r="E136" s="94">
        <f t="shared" si="10"/>
        <v>1</v>
      </c>
      <c r="F136" s="94">
        <f t="shared" si="11"/>
        <v>1</v>
      </c>
      <c r="G136" s="94">
        <f t="shared" si="8"/>
        <v>11</v>
      </c>
      <c r="H136" s="94">
        <f>IF(AND(M136&gt;0,M136&lt;=STATS!$C$22),1,"")</f>
        <v>1</v>
      </c>
      <c r="J136" s="51">
        <v>135</v>
      </c>
      <c r="K136">
        <v>44.34650452</v>
      </c>
      <c r="L136">
        <v>-89.14952517</v>
      </c>
      <c r="M136" s="15">
        <v>11</v>
      </c>
      <c r="Q136" s="22"/>
      <c r="R136" s="22"/>
      <c r="S136" s="54"/>
      <c r="X136" s="15">
        <v>2</v>
      </c>
    </row>
    <row r="137" spans="2:24" ht="12.75">
      <c r="B137" s="94">
        <f t="shared" si="9"/>
        <v>1</v>
      </c>
      <c r="C137" s="94">
        <f>IF(COUNT(Q137:EC137)&gt;0,COUNT(Q137:EC137),"")</f>
        <v>1</v>
      </c>
      <c r="D137" s="94">
        <f>IF(COUNT(S137:EC137)&gt;0,COUNT(S137:EC137),"")</f>
        <v>1</v>
      </c>
      <c r="E137" s="94">
        <f t="shared" si="10"/>
        <v>1</v>
      </c>
      <c r="F137" s="94">
        <f t="shared" si="11"/>
        <v>1</v>
      </c>
      <c r="G137" s="94">
        <f t="shared" si="8"/>
        <v>3</v>
      </c>
      <c r="H137" s="94">
        <f>IF(AND(M137&gt;0,M137&lt;=STATS!$C$22),1,"")</f>
        <v>1</v>
      </c>
      <c r="J137" s="51">
        <v>136</v>
      </c>
      <c r="K137">
        <v>44.34683552</v>
      </c>
      <c r="L137">
        <v>-89.14952038</v>
      </c>
      <c r="M137" s="15">
        <v>3</v>
      </c>
      <c r="N137" s="15" t="s">
        <v>252</v>
      </c>
      <c r="O137" s="15" t="s">
        <v>253</v>
      </c>
      <c r="Q137" s="22"/>
      <c r="R137" s="22"/>
      <c r="S137" s="54"/>
      <c r="X137" s="15">
        <v>2</v>
      </c>
    </row>
    <row r="138" spans="2:24" ht="12.75">
      <c r="B138" s="94">
        <f t="shared" si="9"/>
        <v>1</v>
      </c>
      <c r="C138" s="94">
        <f>IF(COUNT(Q138:EC138)&gt;0,COUNT(Q138:EC138),"")</f>
        <v>1</v>
      </c>
      <c r="D138" s="94">
        <f>IF(COUNT(S138:EC138)&gt;0,COUNT(S138:EC138),"")</f>
        <v>1</v>
      </c>
      <c r="E138" s="94">
        <f t="shared" si="10"/>
        <v>1</v>
      </c>
      <c r="F138" s="94">
        <f t="shared" si="11"/>
        <v>1</v>
      </c>
      <c r="G138" s="94">
        <f t="shared" si="8"/>
        <v>5</v>
      </c>
      <c r="H138" s="94">
        <f>IF(AND(M138&gt;0,M138&lt;=STATS!$C$22),1,"")</f>
        <v>1</v>
      </c>
      <c r="J138" s="51">
        <v>137</v>
      </c>
      <c r="K138">
        <v>44.34716651</v>
      </c>
      <c r="L138">
        <v>-89.14951559</v>
      </c>
      <c r="M138" s="15">
        <v>5</v>
      </c>
      <c r="N138" s="15" t="s">
        <v>252</v>
      </c>
      <c r="O138" s="15" t="s">
        <v>253</v>
      </c>
      <c r="Q138" s="22"/>
      <c r="R138" s="22"/>
      <c r="S138" s="54"/>
      <c r="X138" s="15">
        <v>1</v>
      </c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</c>
      <c r="F139" s="94">
        <f t="shared" si="11"/>
      </c>
      <c r="G139" s="94">
        <f t="shared" si="8"/>
      </c>
      <c r="H139" s="94">
        <f>IF(AND(M139&gt;0,M139&lt;=STATS!$C$22),1,"")</f>
      </c>
      <c r="J139" s="51">
        <v>138</v>
      </c>
      <c r="K139">
        <v>44.3474975</v>
      </c>
      <c r="L139">
        <v>-89.14951081</v>
      </c>
      <c r="M139" s="15">
        <v>21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</c>
      <c r="F140" s="94">
        <f t="shared" si="11"/>
      </c>
      <c r="G140" s="94">
        <f t="shared" si="8"/>
      </c>
      <c r="H140" s="94">
        <f>IF(AND(M140&gt;0,M140&lt;=STATS!$C$22),1,"")</f>
      </c>
      <c r="J140" s="51">
        <v>139</v>
      </c>
      <c r="K140">
        <v>44.34782849</v>
      </c>
      <c r="L140">
        <v>-89.14950602</v>
      </c>
      <c r="M140" s="15">
        <v>20</v>
      </c>
      <c r="Q140" s="22"/>
      <c r="R140" s="22"/>
      <c r="S140" s="54"/>
    </row>
    <row r="141" spans="2:72" ht="12.75">
      <c r="B141" s="94">
        <f t="shared" si="9"/>
        <v>4</v>
      </c>
      <c r="C141" s="94">
        <f>IF(COUNT(Q141:EC141)&gt;0,COUNT(Q141:EC141),"")</f>
        <v>4</v>
      </c>
      <c r="D141" s="94">
        <f>IF(COUNT(S141:EC141)&gt;0,COUNT(S141:EC141),"")</f>
        <v>3</v>
      </c>
      <c r="E141" s="94">
        <f t="shared" si="10"/>
        <v>4</v>
      </c>
      <c r="F141" s="94">
        <f t="shared" si="11"/>
        <v>3</v>
      </c>
      <c r="G141" s="94">
        <f t="shared" si="8"/>
        <v>12</v>
      </c>
      <c r="H141" s="94">
        <f>IF(AND(M141&gt;0,M141&lt;=STATS!$C$22),1,"")</f>
        <v>1</v>
      </c>
      <c r="J141" s="51">
        <v>140</v>
      </c>
      <c r="K141">
        <v>44.34815949</v>
      </c>
      <c r="L141">
        <v>-89.14950123</v>
      </c>
      <c r="M141" s="15">
        <v>12</v>
      </c>
      <c r="Q141" s="22">
        <v>1</v>
      </c>
      <c r="R141" s="22"/>
      <c r="S141" s="54"/>
      <c r="X141" s="15">
        <v>2</v>
      </c>
      <c r="AX141" s="15">
        <v>1</v>
      </c>
      <c r="BT141" s="15">
        <v>2</v>
      </c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  <v>0</v>
      </c>
      <c r="F142" s="94">
        <f t="shared" si="11"/>
        <v>0</v>
      </c>
      <c r="G142" s="94">
        <f t="shared" si="8"/>
      </c>
      <c r="H142" s="94">
        <f>IF(AND(M142&gt;0,M142&lt;=STATS!$C$22),1,"")</f>
        <v>1</v>
      </c>
      <c r="J142" s="51">
        <v>141</v>
      </c>
      <c r="K142">
        <v>44.34849048</v>
      </c>
      <c r="L142">
        <v>-89.14949645</v>
      </c>
      <c r="M142" s="15">
        <v>8</v>
      </c>
      <c r="N142" s="15" t="s">
        <v>252</v>
      </c>
      <c r="O142" s="15" t="s">
        <v>253</v>
      </c>
      <c r="Q142" s="22"/>
      <c r="R142" s="22"/>
      <c r="S142" s="54"/>
    </row>
    <row r="143" spans="2:118" ht="12.75">
      <c r="B143" s="94">
        <f t="shared" si="9"/>
        <v>4</v>
      </c>
      <c r="C143" s="94">
        <f>IF(COUNT(Q143:EC143)&gt;0,COUNT(Q143:EC143),"")</f>
        <v>4</v>
      </c>
      <c r="D143" s="94">
        <f>IF(COUNT(S143:EC143)&gt;0,COUNT(S143:EC143),"")</f>
        <v>4</v>
      </c>
      <c r="E143" s="94">
        <f t="shared" si="10"/>
        <v>4</v>
      </c>
      <c r="F143" s="94">
        <f t="shared" si="11"/>
        <v>4</v>
      </c>
      <c r="G143" s="94">
        <f t="shared" si="8"/>
        <v>6</v>
      </c>
      <c r="H143" s="94">
        <f>IF(AND(M143&gt;0,M143&lt;=STATS!$C$22),1,"")</f>
        <v>1</v>
      </c>
      <c r="J143" s="51">
        <v>142</v>
      </c>
      <c r="K143">
        <v>44.34882147</v>
      </c>
      <c r="L143">
        <v>-89.14949166</v>
      </c>
      <c r="M143" s="15">
        <v>6</v>
      </c>
      <c r="N143" s="15" t="s">
        <v>252</v>
      </c>
      <c r="O143" s="15" t="s">
        <v>253</v>
      </c>
      <c r="Q143" s="22"/>
      <c r="R143" s="22"/>
      <c r="S143" s="54"/>
      <c r="X143" s="15">
        <v>2</v>
      </c>
      <c r="BA143" s="15">
        <v>1</v>
      </c>
      <c r="BT143" s="15">
        <v>2</v>
      </c>
      <c r="DN143" s="15">
        <v>1</v>
      </c>
    </row>
    <row r="144" spans="2:108" ht="12.75">
      <c r="B144" s="94">
        <f t="shared" si="9"/>
        <v>5</v>
      </c>
      <c r="C144" s="94">
        <f>IF(COUNT(Q144:EC144)&gt;0,COUNT(Q144:EC144),"")</f>
        <v>5</v>
      </c>
      <c r="D144" s="94">
        <f>IF(COUNT(S144:EC144)&gt;0,COUNT(S144:EC144),"")</f>
        <v>5</v>
      </c>
      <c r="E144" s="94">
        <f t="shared" si="10"/>
        <v>5</v>
      </c>
      <c r="F144" s="94">
        <f t="shared" si="11"/>
        <v>5</v>
      </c>
      <c r="G144" s="94">
        <f t="shared" si="8"/>
        <v>1</v>
      </c>
      <c r="H144" s="94">
        <f>IF(AND(M144&gt;0,M144&lt;=STATS!$C$22),1,"")</f>
        <v>1</v>
      </c>
      <c r="J144" s="51">
        <v>143</v>
      </c>
      <c r="K144">
        <v>44.34915246</v>
      </c>
      <c r="L144">
        <v>-89.14948687</v>
      </c>
      <c r="M144" s="15">
        <v>1</v>
      </c>
      <c r="N144" s="15" t="s">
        <v>252</v>
      </c>
      <c r="O144" s="15" t="s">
        <v>253</v>
      </c>
      <c r="Q144" s="22"/>
      <c r="R144" s="22"/>
      <c r="S144" s="54"/>
      <c r="X144" s="15">
        <v>2</v>
      </c>
      <c r="AJ144" s="15">
        <v>1</v>
      </c>
      <c r="BT144" s="15">
        <v>1</v>
      </c>
      <c r="CC144" s="15">
        <v>1</v>
      </c>
      <c r="DD144" s="15">
        <v>2</v>
      </c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K145">
        <v>44.34484612</v>
      </c>
      <c r="L145">
        <v>-89.14908785</v>
      </c>
      <c r="M145" s="15">
        <v>56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</c>
      <c r="F146" s="94">
        <f t="shared" si="11"/>
      </c>
      <c r="G146" s="94">
        <f t="shared" si="8"/>
      </c>
      <c r="H146" s="94">
        <f>IF(AND(M146&gt;0,M146&lt;=STATS!$C$22),1,"")</f>
      </c>
      <c r="J146" s="51">
        <v>145</v>
      </c>
      <c r="K146">
        <v>44.34517712</v>
      </c>
      <c r="L146">
        <v>-89.14908307</v>
      </c>
      <c r="M146" s="15">
        <v>61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</c>
      <c r="F147" s="94">
        <f t="shared" si="11"/>
      </c>
      <c r="G147" s="94">
        <f t="shared" si="8"/>
      </c>
      <c r="H147" s="94">
        <f>IF(AND(M147&gt;0,M147&lt;=STATS!$C$22),1,"")</f>
      </c>
      <c r="J147" s="51">
        <v>146</v>
      </c>
      <c r="K147">
        <v>44.34550811</v>
      </c>
      <c r="L147">
        <v>-89.14907828</v>
      </c>
      <c r="M147" s="15">
        <v>61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K148">
        <v>44.3458391</v>
      </c>
      <c r="L148">
        <v>-89.14907349</v>
      </c>
      <c r="M148" s="15">
        <v>56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K149">
        <v>44.3461701</v>
      </c>
      <c r="L149">
        <v>-89.1490687</v>
      </c>
      <c r="M149" s="15">
        <v>51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K150">
        <v>44.34650109</v>
      </c>
      <c r="L150">
        <v>-89.14906391</v>
      </c>
      <c r="M150" s="15">
        <v>34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K151">
        <v>44.34683208</v>
      </c>
      <c r="L151">
        <v>-89.14905912</v>
      </c>
      <c r="M151" s="15">
        <v>21</v>
      </c>
      <c r="Q151" s="22"/>
      <c r="R151" s="22"/>
      <c r="S151" s="54"/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</c>
      <c r="F152" s="94">
        <f t="shared" si="11"/>
      </c>
      <c r="G152" s="94">
        <f t="shared" si="8"/>
      </c>
      <c r="H152" s="94">
        <f>IF(AND(M152&gt;0,M152&lt;=STATS!$C$22),1,"")</f>
      </c>
      <c r="J152" s="51">
        <v>151</v>
      </c>
      <c r="K152">
        <v>44.34716307</v>
      </c>
      <c r="L152">
        <v>-89.14905433</v>
      </c>
      <c r="M152" s="15">
        <v>33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K153">
        <v>44.34749407</v>
      </c>
      <c r="L153">
        <v>-89.14904954</v>
      </c>
      <c r="M153" s="15">
        <v>31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</c>
      <c r="F154" s="94">
        <f t="shared" si="11"/>
      </c>
      <c r="G154" s="94">
        <f aca="true" t="shared" si="12" ref="G154:G217">IF($B154&gt;=1,$M154,"")</f>
      </c>
      <c r="H154" s="94">
        <f>IF(AND(M154&gt;0,M154&lt;=STATS!$C$22),1,"")</f>
      </c>
      <c r="J154" s="51">
        <v>153</v>
      </c>
      <c r="K154">
        <v>44.34782506</v>
      </c>
      <c r="L154">
        <v>-89.14904476</v>
      </c>
      <c r="M154" s="15">
        <v>31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</c>
      <c r="F155" s="94">
        <f t="shared" si="11"/>
      </c>
      <c r="G155" s="94">
        <f t="shared" si="12"/>
      </c>
      <c r="H155" s="94">
        <f>IF(AND(M155&gt;0,M155&lt;=STATS!$C$22),1,"")</f>
      </c>
      <c r="J155" s="51">
        <v>154</v>
      </c>
      <c r="K155">
        <v>44.34815605</v>
      </c>
      <c r="L155">
        <v>-89.14903997</v>
      </c>
      <c r="M155" s="15">
        <v>32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K156">
        <v>44.34848704</v>
      </c>
      <c r="L156">
        <v>-89.14903518</v>
      </c>
      <c r="M156" s="15">
        <v>33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K157">
        <v>44.34881804</v>
      </c>
      <c r="L157">
        <v>-89.14903039</v>
      </c>
      <c r="M157" s="15">
        <v>32</v>
      </c>
      <c r="Q157" s="22"/>
      <c r="R157" s="22"/>
      <c r="S157" s="54"/>
    </row>
    <row r="158" spans="2:75" ht="12.75">
      <c r="B158" s="94">
        <f t="shared" si="9"/>
        <v>2</v>
      </c>
      <c r="C158" s="94">
        <f>IF(COUNT(Q158:EC158)&gt;0,COUNT(Q158:EC158),"")</f>
        <v>2</v>
      </c>
      <c r="D158" s="94">
        <f>IF(COUNT(S158:EC158)&gt;0,COUNT(S158:EC158),"")</f>
        <v>2</v>
      </c>
      <c r="E158" s="94">
        <f t="shared" si="10"/>
        <v>2</v>
      </c>
      <c r="F158" s="94">
        <f t="shared" si="11"/>
        <v>2</v>
      </c>
      <c r="G158" s="94">
        <f t="shared" si="12"/>
        <v>2</v>
      </c>
      <c r="H158" s="94">
        <f>IF(AND(M158&gt;0,M158&lt;=STATS!$C$22),1,"")</f>
        <v>1</v>
      </c>
      <c r="J158" s="51">
        <v>157</v>
      </c>
      <c r="K158">
        <v>44.34914903</v>
      </c>
      <c r="L158">
        <v>-89.1490256</v>
      </c>
      <c r="M158" s="15">
        <v>2</v>
      </c>
      <c r="N158" s="15" t="s">
        <v>252</v>
      </c>
      <c r="O158" s="15" t="s">
        <v>253</v>
      </c>
      <c r="Q158" s="22"/>
      <c r="R158" s="22"/>
      <c r="S158" s="54"/>
      <c r="X158" s="15">
        <v>2</v>
      </c>
      <c r="BW158" s="15">
        <v>1</v>
      </c>
    </row>
    <row r="159" spans="2:24" ht="12.75">
      <c r="B159" s="94">
        <f t="shared" si="9"/>
        <v>1</v>
      </c>
      <c r="C159" s="94">
        <f>IF(COUNT(Q159:EC159)&gt;0,COUNT(Q159:EC159),"")</f>
        <v>1</v>
      </c>
      <c r="D159" s="94">
        <f>IF(COUNT(S159:EC159)&gt;0,COUNT(S159:EC159),"")</f>
        <v>1</v>
      </c>
      <c r="E159" s="94">
        <f t="shared" si="10"/>
        <v>1</v>
      </c>
      <c r="F159" s="94">
        <f t="shared" si="11"/>
        <v>1</v>
      </c>
      <c r="G159" s="94">
        <f t="shared" si="12"/>
        <v>1</v>
      </c>
      <c r="H159" s="94">
        <f>IF(AND(M159&gt;0,M159&lt;=STATS!$C$22),1,"")</f>
        <v>1</v>
      </c>
      <c r="J159" s="51">
        <v>158</v>
      </c>
      <c r="K159">
        <v>44.34948002</v>
      </c>
      <c r="L159">
        <v>-89.14902081</v>
      </c>
      <c r="M159" s="15">
        <v>1</v>
      </c>
      <c r="N159" s="15" t="s">
        <v>252</v>
      </c>
      <c r="O159" s="15" t="s">
        <v>253</v>
      </c>
      <c r="Q159" s="22"/>
      <c r="R159" s="22"/>
      <c r="S159" s="54"/>
      <c r="X159" s="15">
        <v>1</v>
      </c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</c>
      <c r="F160" s="94">
        <f t="shared" si="11"/>
      </c>
      <c r="G160" s="94">
        <f t="shared" si="12"/>
      </c>
      <c r="H160" s="94">
        <f>IF(AND(M160&gt;0,M160&lt;=STATS!$C$22),1,"")</f>
      </c>
      <c r="J160" s="51">
        <v>159</v>
      </c>
      <c r="K160">
        <v>44.34484269</v>
      </c>
      <c r="L160">
        <v>-89.14862661</v>
      </c>
      <c r="M160" s="15">
        <v>49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</c>
      <c r="F161" s="94">
        <f t="shared" si="11"/>
      </c>
      <c r="G161" s="94">
        <f t="shared" si="12"/>
      </c>
      <c r="H161" s="94">
        <f>IF(AND(M161&gt;0,M161&lt;=STATS!$C$22),1,"")</f>
      </c>
      <c r="J161" s="51">
        <v>160</v>
      </c>
      <c r="K161">
        <v>44.34517368</v>
      </c>
      <c r="L161">
        <v>-89.14862182</v>
      </c>
      <c r="M161" s="15">
        <v>50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K162">
        <v>44.34550467</v>
      </c>
      <c r="L162">
        <v>-89.14861703</v>
      </c>
      <c r="M162" s="15">
        <v>58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K163">
        <v>44.34583567</v>
      </c>
      <c r="L163">
        <v>-89.14861224</v>
      </c>
      <c r="M163" s="15">
        <v>52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K164">
        <v>44.34616666</v>
      </c>
      <c r="L164">
        <v>-89.14860745</v>
      </c>
      <c r="M164" s="15">
        <v>35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K165">
        <v>44.34649765</v>
      </c>
      <c r="L165">
        <v>-89.14860266</v>
      </c>
      <c r="M165" s="15">
        <v>36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</c>
      <c r="F166" s="94">
        <f t="shared" si="11"/>
      </c>
      <c r="G166" s="94">
        <f t="shared" si="12"/>
      </c>
      <c r="H166" s="94">
        <f>IF(AND(M166&gt;0,M166&lt;=STATS!$C$22),1,"")</f>
      </c>
      <c r="J166" s="51">
        <v>165</v>
      </c>
      <c r="K166">
        <v>44.34682864</v>
      </c>
      <c r="L166">
        <v>-89.14859786</v>
      </c>
      <c r="M166" s="15">
        <v>36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K167">
        <v>44.34715964</v>
      </c>
      <c r="L167">
        <v>-89.14859307</v>
      </c>
      <c r="M167" s="15">
        <v>33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K168">
        <v>44.34749063</v>
      </c>
      <c r="L168">
        <v>-89.14858828</v>
      </c>
      <c r="M168" s="15">
        <v>31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K169">
        <v>44.34782162</v>
      </c>
      <c r="L169">
        <v>-89.14858349</v>
      </c>
      <c r="M169" s="15">
        <v>32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K170">
        <v>44.34815261</v>
      </c>
      <c r="L170">
        <v>-89.1485787</v>
      </c>
      <c r="M170" s="15">
        <v>33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K171">
        <v>44.34848361</v>
      </c>
      <c r="L171">
        <v>-89.14857391</v>
      </c>
      <c r="M171" s="15">
        <v>32</v>
      </c>
      <c r="Q171" s="22"/>
      <c r="R171" s="22"/>
      <c r="S171" s="54"/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K172">
        <v>44.3488146</v>
      </c>
      <c r="L172">
        <v>-89.14856911</v>
      </c>
      <c r="M172" s="15">
        <v>34</v>
      </c>
      <c r="Q172" s="22"/>
      <c r="R172" s="22"/>
      <c r="S172" s="54"/>
    </row>
    <row r="173" spans="2:72" ht="12.75">
      <c r="B173" s="94">
        <f t="shared" si="9"/>
        <v>3</v>
      </c>
      <c r="C173" s="94">
        <f>IF(COUNT(Q173:EC173)&gt;0,COUNT(Q173:EC173),"")</f>
        <v>3</v>
      </c>
      <c r="D173" s="94">
        <f>IF(COUNT(S173:EC173)&gt;0,COUNT(S173:EC173),"")</f>
        <v>3</v>
      </c>
      <c r="E173" s="94">
        <f t="shared" si="10"/>
        <v>3</v>
      </c>
      <c r="F173" s="94">
        <f t="shared" si="11"/>
        <v>3</v>
      </c>
      <c r="G173" s="94">
        <f t="shared" si="12"/>
        <v>14</v>
      </c>
      <c r="H173" s="94">
        <f>IF(AND(M173&gt;0,M173&lt;=STATS!$C$22),1,"")</f>
        <v>1</v>
      </c>
      <c r="J173" s="51">
        <v>172</v>
      </c>
      <c r="K173">
        <v>44.34914559</v>
      </c>
      <c r="L173">
        <v>-89.14856432</v>
      </c>
      <c r="M173" s="15">
        <v>14</v>
      </c>
      <c r="O173" s="15" t="s">
        <v>256</v>
      </c>
      <c r="Q173" s="22"/>
      <c r="R173" s="22"/>
      <c r="S173" s="54"/>
      <c r="X173" s="15">
        <v>2</v>
      </c>
      <c r="BA173" s="15">
        <v>1</v>
      </c>
      <c r="BT173" s="15">
        <v>1</v>
      </c>
    </row>
    <row r="174" spans="2:24" ht="12.75">
      <c r="B174" s="94">
        <f t="shared" si="9"/>
        <v>1</v>
      </c>
      <c r="C174" s="94">
        <f>IF(COUNT(Q174:EC174)&gt;0,COUNT(Q174:EC174),"")</f>
        <v>1</v>
      </c>
      <c r="D174" s="94">
        <f>IF(COUNT(S174:EC174)&gt;0,COUNT(S174:EC174),"")</f>
        <v>1</v>
      </c>
      <c r="E174" s="94">
        <f t="shared" si="10"/>
        <v>1</v>
      </c>
      <c r="F174" s="94">
        <f t="shared" si="11"/>
        <v>1</v>
      </c>
      <c r="G174" s="94">
        <f t="shared" si="12"/>
        <v>1</v>
      </c>
      <c r="H174" s="94">
        <f>IF(AND(M174&gt;0,M174&lt;=STATS!$C$22),1,"")</f>
        <v>1</v>
      </c>
      <c r="J174" s="51">
        <v>173</v>
      </c>
      <c r="K174">
        <v>44.34947658</v>
      </c>
      <c r="L174">
        <v>-89.14855953</v>
      </c>
      <c r="M174" s="15">
        <v>1</v>
      </c>
      <c r="N174" s="15" t="s">
        <v>254</v>
      </c>
      <c r="O174" s="15" t="s">
        <v>253</v>
      </c>
      <c r="Q174" s="22"/>
      <c r="R174" s="22"/>
      <c r="S174" s="54"/>
      <c r="X174" s="15">
        <v>1</v>
      </c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</c>
      <c r="F175" s="94">
        <f t="shared" si="11"/>
      </c>
      <c r="G175" s="94">
        <f t="shared" si="12"/>
      </c>
      <c r="H175" s="94">
        <f>IF(AND(M175&gt;0,M175&lt;=STATS!$C$22),1,"")</f>
      </c>
      <c r="J175" s="51">
        <v>174</v>
      </c>
      <c r="K175">
        <v>44.34483925</v>
      </c>
      <c r="L175">
        <v>-89.14816537</v>
      </c>
      <c r="M175" s="15">
        <v>42</v>
      </c>
      <c r="Q175" s="22"/>
      <c r="R175" s="22"/>
      <c r="S175" s="54"/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</c>
      <c r="F176" s="94">
        <f t="shared" si="11"/>
      </c>
      <c r="G176" s="94">
        <f t="shared" si="12"/>
      </c>
      <c r="H176" s="94">
        <f>IF(AND(M176&gt;0,M176&lt;=STATS!$C$22),1,"")</f>
      </c>
      <c r="J176" s="51">
        <v>175</v>
      </c>
      <c r="K176">
        <v>44.34517024</v>
      </c>
      <c r="L176">
        <v>-89.14816058</v>
      </c>
      <c r="M176" s="15">
        <v>38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</c>
      <c r="F177" s="94">
        <f t="shared" si="11"/>
      </c>
      <c r="G177" s="94">
        <f t="shared" si="12"/>
      </c>
      <c r="H177" s="94">
        <f>IF(AND(M177&gt;0,M177&lt;=STATS!$C$22),1,"")</f>
      </c>
      <c r="J177" s="51">
        <v>176</v>
      </c>
      <c r="K177">
        <v>44.34550123</v>
      </c>
      <c r="L177">
        <v>-89.14815578</v>
      </c>
      <c r="M177" s="15">
        <v>37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K178">
        <v>44.34583223</v>
      </c>
      <c r="L178">
        <v>-89.14815099</v>
      </c>
      <c r="M178" s="15">
        <v>39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K179">
        <v>44.34616322</v>
      </c>
      <c r="L179">
        <v>-89.14814619</v>
      </c>
      <c r="M179" s="15">
        <v>38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</c>
      <c r="F180" s="94">
        <f t="shared" si="11"/>
      </c>
      <c r="G180" s="94">
        <f t="shared" si="12"/>
      </c>
      <c r="H180" s="94">
        <f>IF(AND(M180&gt;0,M180&lt;=STATS!$C$22),1,"")</f>
      </c>
      <c r="J180" s="51">
        <v>179</v>
      </c>
      <c r="K180">
        <v>44.34649421</v>
      </c>
      <c r="L180">
        <v>-89.1481414</v>
      </c>
      <c r="M180" s="15">
        <v>37</v>
      </c>
      <c r="Q180" s="22"/>
      <c r="R180" s="22"/>
      <c r="S180" s="54"/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K181">
        <v>44.3468252</v>
      </c>
      <c r="L181">
        <v>-89.14813661</v>
      </c>
      <c r="M181" s="15">
        <v>36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K182">
        <v>44.3471562</v>
      </c>
      <c r="L182">
        <v>-89.14813181</v>
      </c>
      <c r="M182" s="15">
        <v>36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</c>
      <c r="F183" s="94">
        <f t="shared" si="11"/>
      </c>
      <c r="G183" s="94">
        <f t="shared" si="12"/>
      </c>
      <c r="H183" s="94">
        <f>IF(AND(M183&gt;0,M183&lt;=STATS!$C$22),1,"")</f>
      </c>
      <c r="J183" s="51">
        <v>182</v>
      </c>
      <c r="K183">
        <v>44.34748719</v>
      </c>
      <c r="L183">
        <v>-89.14812702</v>
      </c>
      <c r="M183" s="15">
        <v>33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</c>
      <c r="F184" s="94">
        <f t="shared" si="11"/>
      </c>
      <c r="G184" s="94">
        <f t="shared" si="12"/>
      </c>
      <c r="H184" s="94">
        <f>IF(AND(M184&gt;0,M184&lt;=STATS!$C$22),1,"")</f>
      </c>
      <c r="J184" s="51">
        <v>183</v>
      </c>
      <c r="K184">
        <v>44.34781818</v>
      </c>
      <c r="L184">
        <v>-89.14812222</v>
      </c>
      <c r="M184" s="15">
        <v>37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K185">
        <v>44.34814917</v>
      </c>
      <c r="L185">
        <v>-89.14811743</v>
      </c>
      <c r="M185" s="15">
        <v>34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K186">
        <v>44.34848017</v>
      </c>
      <c r="L186">
        <v>-89.14811263</v>
      </c>
      <c r="M186" s="15">
        <v>36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K187">
        <v>44.34881116</v>
      </c>
      <c r="L187">
        <v>-89.14810784</v>
      </c>
      <c r="M187" s="15">
        <v>34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  <v>0</v>
      </c>
      <c r="F188" s="94">
        <f t="shared" si="11"/>
        <v>0</v>
      </c>
      <c r="G188" s="94">
        <f t="shared" si="12"/>
      </c>
      <c r="H188" s="94">
        <f>IF(AND(M188&gt;0,M188&lt;=STATS!$C$22),1,"")</f>
        <v>1</v>
      </c>
      <c r="J188" s="51">
        <v>187</v>
      </c>
      <c r="K188">
        <v>44.34914215</v>
      </c>
      <c r="L188">
        <v>-89.14810305</v>
      </c>
      <c r="M188" s="15">
        <v>14</v>
      </c>
      <c r="Q188" s="22"/>
      <c r="R188" s="22"/>
      <c r="S188" s="54"/>
    </row>
    <row r="189" spans="2:72" ht="12.75">
      <c r="B189" s="94">
        <f t="shared" si="9"/>
        <v>3</v>
      </c>
      <c r="C189" s="94">
        <f>IF(COUNT(Q189:EC189)&gt;0,COUNT(Q189:EC189),"")</f>
        <v>3</v>
      </c>
      <c r="D189" s="94">
        <f>IF(COUNT(S189:EC189)&gt;0,COUNT(S189:EC189),"")</f>
        <v>3</v>
      </c>
      <c r="E189" s="94">
        <f t="shared" si="10"/>
        <v>3</v>
      </c>
      <c r="F189" s="94">
        <f t="shared" si="11"/>
        <v>3</v>
      </c>
      <c r="G189" s="94">
        <f t="shared" si="12"/>
        <v>2</v>
      </c>
      <c r="H189" s="94">
        <f>IF(AND(M189&gt;0,M189&lt;=STATS!$C$22),1,"")</f>
        <v>1</v>
      </c>
      <c r="J189" s="51">
        <v>188</v>
      </c>
      <c r="K189">
        <v>44.34947314</v>
      </c>
      <c r="L189">
        <v>-89.14809825</v>
      </c>
      <c r="M189" s="15">
        <v>2</v>
      </c>
      <c r="N189" s="15" t="s">
        <v>252</v>
      </c>
      <c r="O189" s="15" t="s">
        <v>253</v>
      </c>
      <c r="Q189" s="22"/>
      <c r="R189" s="22"/>
      <c r="S189" s="54"/>
      <c r="X189" s="15">
        <v>2</v>
      </c>
      <c r="BG189" s="15">
        <v>2</v>
      </c>
      <c r="BT189" s="15">
        <v>1</v>
      </c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K190">
        <v>44.34483581</v>
      </c>
      <c r="L190">
        <v>-89.14770413</v>
      </c>
      <c r="M190" s="15">
        <v>33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</c>
      <c r="F191" s="94">
        <f t="shared" si="11"/>
      </c>
      <c r="G191" s="94">
        <f t="shared" si="12"/>
      </c>
      <c r="H191" s="94">
        <f>IF(AND(M191&gt;0,M191&lt;=STATS!$C$22),1,"")</f>
      </c>
      <c r="J191" s="51">
        <v>190</v>
      </c>
      <c r="K191">
        <v>44.3451668</v>
      </c>
      <c r="L191">
        <v>-89.14769933</v>
      </c>
      <c r="M191" s="15">
        <v>34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K192">
        <v>44.34549779</v>
      </c>
      <c r="L192">
        <v>-89.14769453</v>
      </c>
      <c r="M192" s="15">
        <v>36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K193">
        <v>44.34582879</v>
      </c>
      <c r="L193">
        <v>-89.14768974</v>
      </c>
      <c r="M193" s="15">
        <v>37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K194">
        <v>44.34615978</v>
      </c>
      <c r="L194">
        <v>-89.14768494</v>
      </c>
      <c r="M194" s="15">
        <v>34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K195">
        <v>44.34649077</v>
      </c>
      <c r="L195">
        <v>-89.14768014</v>
      </c>
      <c r="M195" s="15">
        <v>35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K196">
        <v>44.34682176</v>
      </c>
      <c r="L196">
        <v>-89.14767535</v>
      </c>
      <c r="M196" s="15">
        <v>36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K197">
        <v>44.34715276</v>
      </c>
      <c r="L197">
        <v>-89.14767055</v>
      </c>
      <c r="M197" s="15">
        <v>40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K198">
        <v>44.34748375</v>
      </c>
      <c r="L198">
        <v>-89.14766575</v>
      </c>
      <c r="M198" s="15">
        <v>41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K199">
        <v>44.34781474</v>
      </c>
      <c r="L199">
        <v>-89.14766096</v>
      </c>
      <c r="M199" s="15">
        <v>44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K200">
        <v>44.34814573</v>
      </c>
      <c r="L200">
        <v>-89.14765616</v>
      </c>
      <c r="M200" s="15">
        <v>41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K201">
        <v>44.34847673</v>
      </c>
      <c r="L201">
        <v>-89.14765136</v>
      </c>
      <c r="M201" s="15">
        <v>41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K202">
        <v>44.34880772</v>
      </c>
      <c r="L202">
        <v>-89.14764657</v>
      </c>
      <c r="M202" s="15">
        <v>32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K203">
        <v>44.34913871</v>
      </c>
      <c r="L203">
        <v>-89.14764177</v>
      </c>
      <c r="M203" s="15">
        <v>22</v>
      </c>
      <c r="Q203" s="22"/>
      <c r="R203" s="22"/>
      <c r="S203" s="54"/>
    </row>
    <row r="204" spans="2:108" ht="12.75">
      <c r="B204" s="94">
        <f t="shared" si="13"/>
        <v>3</v>
      </c>
      <c r="C204" s="94">
        <f>IF(COUNT(Q204:EC204)&gt;0,COUNT(Q204:EC204),"")</f>
        <v>3</v>
      </c>
      <c r="D204" s="94">
        <f>IF(COUNT(S204:EC204)&gt;0,COUNT(S204:EC204),"")</f>
        <v>3</v>
      </c>
      <c r="E204" s="94">
        <f t="shared" si="14"/>
        <v>3</v>
      </c>
      <c r="F204" s="94">
        <f t="shared" si="15"/>
        <v>3</v>
      </c>
      <c r="G204" s="94">
        <f t="shared" si="12"/>
        <v>1</v>
      </c>
      <c r="H204" s="94">
        <f>IF(AND(M204&gt;0,M204&lt;=STATS!$C$22),1,"")</f>
        <v>1</v>
      </c>
      <c r="J204" s="51">
        <v>203</v>
      </c>
      <c r="K204">
        <v>44.3494697</v>
      </c>
      <c r="L204">
        <v>-89.14763697</v>
      </c>
      <c r="M204" s="15">
        <v>1</v>
      </c>
      <c r="N204" s="15" t="s">
        <v>254</v>
      </c>
      <c r="O204" s="15" t="s">
        <v>253</v>
      </c>
      <c r="Q204" s="22"/>
      <c r="R204" s="22"/>
      <c r="S204" s="54"/>
      <c r="X204" s="15">
        <v>2</v>
      </c>
      <c r="BT204" s="15">
        <v>2</v>
      </c>
      <c r="DD204" s="15">
        <v>1</v>
      </c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K205">
        <v>44.34516336</v>
      </c>
      <c r="L205">
        <v>-89.14723808</v>
      </c>
      <c r="M205" s="15">
        <v>25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K206">
        <v>44.34549435</v>
      </c>
      <c r="L206">
        <v>-89.14723329</v>
      </c>
      <c r="M206" s="15">
        <v>36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</c>
      <c r="F207" s="94">
        <f t="shared" si="15"/>
      </c>
      <c r="G207" s="94">
        <f t="shared" si="12"/>
      </c>
      <c r="H207" s="94">
        <f>IF(AND(M207&gt;0,M207&lt;=STATS!$C$22),1,"")</f>
      </c>
      <c r="J207" s="51">
        <v>206</v>
      </c>
      <c r="K207">
        <v>44.34582534</v>
      </c>
      <c r="L207">
        <v>-89.14722849</v>
      </c>
      <c r="M207" s="15">
        <v>39</v>
      </c>
      <c r="Q207" s="22"/>
      <c r="R207" s="22"/>
      <c r="S207" s="54"/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</c>
      <c r="F208" s="94">
        <f t="shared" si="15"/>
      </c>
      <c r="G208" s="94">
        <f t="shared" si="12"/>
      </c>
      <c r="H208" s="94">
        <f>IF(AND(M208&gt;0,M208&lt;=STATS!$C$22),1,"")</f>
      </c>
      <c r="J208" s="51">
        <v>207</v>
      </c>
      <c r="K208">
        <v>44.34615634</v>
      </c>
      <c r="L208">
        <v>-89.14722369</v>
      </c>
      <c r="M208" s="15">
        <v>42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</c>
      <c r="F209" s="94">
        <f t="shared" si="15"/>
      </c>
      <c r="G209" s="94">
        <f t="shared" si="12"/>
      </c>
      <c r="H209" s="94">
        <f>IF(AND(M209&gt;0,M209&lt;=STATS!$C$22),1,"")</f>
      </c>
      <c r="J209" s="51">
        <v>208</v>
      </c>
      <c r="K209">
        <v>44.34648733</v>
      </c>
      <c r="L209">
        <v>-89.14721889</v>
      </c>
      <c r="M209" s="15">
        <v>45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K210">
        <v>44.34681832</v>
      </c>
      <c r="L210">
        <v>-89.14721409</v>
      </c>
      <c r="M210" s="15">
        <v>47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K211">
        <v>44.34714931</v>
      </c>
      <c r="L211">
        <v>-89.14720929</v>
      </c>
      <c r="M211" s="15">
        <v>44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K212">
        <v>44.34748031</v>
      </c>
      <c r="L212">
        <v>-89.14720449</v>
      </c>
      <c r="M212" s="15">
        <v>44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K213">
        <v>44.3478113</v>
      </c>
      <c r="L213">
        <v>-89.14719969</v>
      </c>
      <c r="M213" s="15">
        <v>44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K214">
        <v>44.34814229</v>
      </c>
      <c r="L214">
        <v>-89.14719489</v>
      </c>
      <c r="M214" s="15">
        <v>38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K215">
        <v>44.34847328</v>
      </c>
      <c r="L215">
        <v>-89.14719009</v>
      </c>
      <c r="M215" s="15">
        <v>32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K216">
        <v>44.34880427</v>
      </c>
      <c r="L216">
        <v>-89.14718529</v>
      </c>
      <c r="M216" s="15">
        <v>22</v>
      </c>
      <c r="Q216" s="22"/>
      <c r="R216" s="22"/>
      <c r="S216" s="54"/>
    </row>
    <row r="217" spans="2:118" ht="12.75">
      <c r="B217" s="94">
        <f t="shared" si="13"/>
        <v>5</v>
      </c>
      <c r="C217" s="94">
        <f>IF(COUNT(Q217:EC217)&gt;0,COUNT(Q217:EC217),"")</f>
        <v>5</v>
      </c>
      <c r="D217" s="94">
        <f>IF(COUNT(S217:EC217)&gt;0,COUNT(S217:EC217),"")</f>
        <v>4</v>
      </c>
      <c r="E217" s="94">
        <f t="shared" si="14"/>
        <v>5</v>
      </c>
      <c r="F217" s="94">
        <f t="shared" si="15"/>
        <v>4</v>
      </c>
      <c r="G217" s="94">
        <f t="shared" si="12"/>
        <v>6</v>
      </c>
      <c r="H217" s="94">
        <f>IF(AND(M217&gt;0,M217&lt;=STATS!$C$22),1,"")</f>
        <v>1</v>
      </c>
      <c r="J217" s="51">
        <v>216</v>
      </c>
      <c r="K217">
        <v>44.34913527</v>
      </c>
      <c r="L217">
        <v>-89.14718049</v>
      </c>
      <c r="M217" s="15">
        <v>6</v>
      </c>
      <c r="N217" s="15" t="s">
        <v>252</v>
      </c>
      <c r="O217" s="15" t="s">
        <v>253</v>
      </c>
      <c r="Q217" s="22">
        <v>1</v>
      </c>
      <c r="R217" s="22"/>
      <c r="S217" s="54"/>
      <c r="X217" s="15">
        <v>2</v>
      </c>
      <c r="AX217" s="15">
        <v>1</v>
      </c>
      <c r="BV217" s="15">
        <v>1</v>
      </c>
      <c r="DN217" s="15">
        <v>1</v>
      </c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K218">
        <v>44.34515991</v>
      </c>
      <c r="L218">
        <v>-89.14677684</v>
      </c>
      <c r="M218" s="15">
        <v>25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K219">
        <v>44.34549091</v>
      </c>
      <c r="L219">
        <v>-89.14677204</v>
      </c>
      <c r="M219" s="15">
        <v>34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</c>
      <c r="F220" s="94">
        <f t="shared" si="15"/>
      </c>
      <c r="G220" s="94">
        <f t="shared" si="16"/>
      </c>
      <c r="H220" s="94">
        <f>IF(AND(M220&gt;0,M220&lt;=STATS!$C$22),1,"")</f>
      </c>
      <c r="J220" s="51">
        <v>219</v>
      </c>
      <c r="K220">
        <v>44.3458219</v>
      </c>
      <c r="L220">
        <v>-89.14676724</v>
      </c>
      <c r="M220" s="15">
        <v>39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</c>
      <c r="F221" s="94">
        <f t="shared" si="15"/>
      </c>
      <c r="G221" s="94">
        <f t="shared" si="16"/>
      </c>
      <c r="H221" s="94">
        <f>IF(AND(M221&gt;0,M221&lt;=STATS!$C$22),1,"")</f>
      </c>
      <c r="J221" s="51">
        <v>220</v>
      </c>
      <c r="K221">
        <v>44.34615289</v>
      </c>
      <c r="L221">
        <v>-89.14676244</v>
      </c>
      <c r="M221" s="15">
        <v>43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K222">
        <v>44.34648388</v>
      </c>
      <c r="L222">
        <v>-89.14675763</v>
      </c>
      <c r="M222" s="15">
        <v>47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K223">
        <v>44.34681488</v>
      </c>
      <c r="L223">
        <v>-89.14675283</v>
      </c>
      <c r="M223" s="15">
        <v>48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K224">
        <v>44.34714587</v>
      </c>
      <c r="L224">
        <v>-89.14674803</v>
      </c>
      <c r="M224" s="15">
        <v>44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K225">
        <v>44.34747686</v>
      </c>
      <c r="L225">
        <v>-89.14674323</v>
      </c>
      <c r="M225" s="15">
        <v>39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K226">
        <v>44.34780785</v>
      </c>
      <c r="L226">
        <v>-89.14673843</v>
      </c>
      <c r="M226" s="15">
        <v>34</v>
      </c>
      <c r="Q226" s="22"/>
      <c r="R226" s="22"/>
      <c r="S226" s="54"/>
    </row>
    <row r="227" spans="2:74" ht="12.75">
      <c r="B227" s="94">
        <f t="shared" si="13"/>
        <v>3</v>
      </c>
      <c r="C227" s="94">
        <f>IF(COUNT(Q227:EC227)&gt;0,COUNT(Q227:EC227),"")</f>
        <v>3</v>
      </c>
      <c r="D227" s="94">
        <f>IF(COUNT(S227:EC227)&gt;0,COUNT(S227:EC227),"")</f>
        <v>3</v>
      </c>
      <c r="E227" s="94">
        <f t="shared" si="14"/>
        <v>3</v>
      </c>
      <c r="F227" s="94">
        <f t="shared" si="15"/>
        <v>3</v>
      </c>
      <c r="G227" s="94">
        <f t="shared" si="16"/>
        <v>8</v>
      </c>
      <c r="H227" s="94">
        <f>IF(AND(M227&gt;0,M227&lt;=STATS!$C$22),1,"")</f>
        <v>1</v>
      </c>
      <c r="J227" s="51">
        <v>226</v>
      </c>
      <c r="K227">
        <v>44.34813885</v>
      </c>
      <c r="L227">
        <v>-89.14673362</v>
      </c>
      <c r="M227" s="15">
        <v>8</v>
      </c>
      <c r="N227" s="15" t="s">
        <v>252</v>
      </c>
      <c r="O227" s="15" t="s">
        <v>253</v>
      </c>
      <c r="Q227" s="22"/>
      <c r="R227" s="22"/>
      <c r="S227" s="54"/>
      <c r="X227" s="15">
        <v>2</v>
      </c>
      <c r="BA227" s="15">
        <v>1</v>
      </c>
      <c r="BV227" s="15">
        <v>1</v>
      </c>
    </row>
    <row r="228" spans="2:24" ht="12.75">
      <c r="B228" s="94">
        <f t="shared" si="13"/>
        <v>1</v>
      </c>
      <c r="C228" s="94">
        <f>IF(COUNT(Q228:EC228)&gt;0,COUNT(Q228:EC228),"")</f>
        <v>1</v>
      </c>
      <c r="D228" s="94">
        <f>IF(COUNT(S228:EC228)&gt;0,COUNT(S228:EC228),"")</f>
        <v>1</v>
      </c>
      <c r="E228" s="94">
        <f t="shared" si="14"/>
        <v>1</v>
      </c>
      <c r="F228" s="94">
        <f t="shared" si="15"/>
        <v>1</v>
      </c>
      <c r="G228" s="94">
        <f t="shared" si="16"/>
        <v>3</v>
      </c>
      <c r="H228" s="94">
        <f>IF(AND(M228&gt;0,M228&lt;=STATS!$C$22),1,"")</f>
        <v>1</v>
      </c>
      <c r="J228" s="51">
        <v>227</v>
      </c>
      <c r="K228">
        <v>44.34846984</v>
      </c>
      <c r="L228">
        <v>-89.14672882</v>
      </c>
      <c r="M228" s="15">
        <v>3</v>
      </c>
      <c r="N228" s="15" t="s">
        <v>254</v>
      </c>
      <c r="O228" s="15" t="s">
        <v>253</v>
      </c>
      <c r="Q228" s="22"/>
      <c r="R228" s="22"/>
      <c r="S228" s="54"/>
      <c r="X228" s="15">
        <v>2</v>
      </c>
    </row>
    <row r="229" spans="2:86" ht="12.75">
      <c r="B229" s="94">
        <f t="shared" si="13"/>
        <v>5</v>
      </c>
      <c r="C229" s="94">
        <f>IF(COUNT(Q229:EC229)&gt;0,COUNT(Q229:EC229),"")</f>
        <v>5</v>
      </c>
      <c r="D229" s="94">
        <f>IF(COUNT(S229:EC229)&gt;0,COUNT(S229:EC229),"")</f>
        <v>4</v>
      </c>
      <c r="E229" s="94">
        <f t="shared" si="14"/>
        <v>5</v>
      </c>
      <c r="F229" s="94">
        <f t="shared" si="15"/>
        <v>4</v>
      </c>
      <c r="G229" s="94">
        <f t="shared" si="16"/>
        <v>8</v>
      </c>
      <c r="H229" s="94">
        <f>IF(AND(M229&gt;0,M229&lt;=STATS!$C$22),1,"")</f>
        <v>1</v>
      </c>
      <c r="J229" s="51">
        <v>228</v>
      </c>
      <c r="K229">
        <v>44.34515647</v>
      </c>
      <c r="L229">
        <v>-89.1463156</v>
      </c>
      <c r="M229" s="15">
        <v>8</v>
      </c>
      <c r="N229" s="15" t="s">
        <v>252</v>
      </c>
      <c r="O229" s="15" t="s">
        <v>253</v>
      </c>
      <c r="Q229" s="22">
        <v>1</v>
      </c>
      <c r="R229" s="22"/>
      <c r="S229" s="54"/>
      <c r="V229" s="15">
        <v>1</v>
      </c>
      <c r="BG229" s="15">
        <v>1</v>
      </c>
      <c r="BV229" s="15">
        <v>2</v>
      </c>
      <c r="CH229" s="15">
        <v>2</v>
      </c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</c>
      <c r="F230" s="94">
        <f t="shared" si="15"/>
      </c>
      <c r="G230" s="94">
        <f t="shared" si="16"/>
      </c>
      <c r="H230" s="94">
        <f>IF(AND(M230&gt;0,M230&lt;=STATS!$C$22),1,"")</f>
      </c>
      <c r="J230" s="51">
        <v>229</v>
      </c>
      <c r="K230">
        <v>44.34548746</v>
      </c>
      <c r="L230">
        <v>-89.14631079</v>
      </c>
      <c r="M230" s="15">
        <v>30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K231">
        <v>44.34581845</v>
      </c>
      <c r="L231">
        <v>-89.14630599</v>
      </c>
      <c r="M231" s="15">
        <v>28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K232">
        <v>44.34614944</v>
      </c>
      <c r="L232">
        <v>-89.14630118</v>
      </c>
      <c r="M232" s="15">
        <v>28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K233">
        <v>44.34648044</v>
      </c>
      <c r="L233">
        <v>-89.14629638</v>
      </c>
      <c r="M233" s="15">
        <v>32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K234">
        <v>44.34681143</v>
      </c>
      <c r="L234">
        <v>-89.14629157</v>
      </c>
      <c r="M234" s="15">
        <v>33</v>
      </c>
      <c r="Q234" s="22"/>
      <c r="R234" s="22"/>
      <c r="S234" s="54"/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K235">
        <v>44.34714242</v>
      </c>
      <c r="L235">
        <v>-89.14628677</v>
      </c>
      <c r="M235" s="15">
        <v>30</v>
      </c>
      <c r="Q235" s="22"/>
      <c r="R235" s="22"/>
      <c r="S235" s="54"/>
    </row>
    <row r="236" spans="2:118" ht="12.75">
      <c r="B236" s="94">
        <f t="shared" si="13"/>
        <v>1</v>
      </c>
      <c r="C236" s="94">
        <f>IF(COUNT(Q236:EC236)&gt;0,COUNT(Q236:EC236),"")</f>
        <v>1</v>
      </c>
      <c r="D236" s="94">
        <f>IF(COUNT(S236:EC236)&gt;0,COUNT(S236:EC236),"")</f>
        <v>1</v>
      </c>
      <c r="E236" s="94">
        <f t="shared" si="14"/>
        <v>1</v>
      </c>
      <c r="F236" s="94">
        <f t="shared" si="15"/>
        <v>1</v>
      </c>
      <c r="G236" s="94">
        <f t="shared" si="16"/>
        <v>9</v>
      </c>
      <c r="H236" s="94">
        <f>IF(AND(M236&gt;0,M236&lt;=STATS!$C$22),1,"")</f>
        <v>1</v>
      </c>
      <c r="J236" s="51">
        <v>235</v>
      </c>
      <c r="K236">
        <v>44.34747341</v>
      </c>
      <c r="L236">
        <v>-89.14628197</v>
      </c>
      <c r="M236" s="15">
        <v>9</v>
      </c>
      <c r="O236" s="15" t="s">
        <v>253</v>
      </c>
      <c r="Q236" s="22"/>
      <c r="R236" s="22"/>
      <c r="S236" s="54"/>
      <c r="DN236" s="15">
        <v>1</v>
      </c>
    </row>
    <row r="237" spans="2:24" ht="12.75">
      <c r="B237" s="94">
        <f t="shared" si="13"/>
        <v>2</v>
      </c>
      <c r="C237" s="94">
        <f>IF(COUNT(Q237:EC237)&gt;0,COUNT(Q237:EC237),"")</f>
        <v>2</v>
      </c>
      <c r="D237" s="94">
        <f>IF(COUNT(S237:EC237)&gt;0,COUNT(S237:EC237),"")</f>
        <v>2</v>
      </c>
      <c r="E237" s="94">
        <f t="shared" si="14"/>
        <v>2</v>
      </c>
      <c r="F237" s="94">
        <f t="shared" si="15"/>
        <v>2</v>
      </c>
      <c r="G237" s="94">
        <f t="shared" si="16"/>
        <v>11</v>
      </c>
      <c r="H237" s="94">
        <f>IF(AND(M237&gt;0,M237&lt;=STATS!$C$22),1,"")</f>
        <v>1</v>
      </c>
      <c r="J237" s="51">
        <v>236</v>
      </c>
      <c r="K237">
        <v>44.34548401</v>
      </c>
      <c r="L237">
        <v>-89.14584954</v>
      </c>
      <c r="M237" s="15">
        <v>11</v>
      </c>
      <c r="N237" s="15" t="s">
        <v>252</v>
      </c>
      <c r="O237" s="15" t="s">
        <v>253</v>
      </c>
      <c r="Q237" s="22"/>
      <c r="R237" s="22"/>
      <c r="S237" s="54"/>
      <c r="V237" s="15">
        <v>1</v>
      </c>
      <c r="X237" s="15">
        <v>1</v>
      </c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K238">
        <v>44.345815</v>
      </c>
      <c r="L238">
        <v>-89.14584474</v>
      </c>
      <c r="M238" s="15">
        <v>21</v>
      </c>
      <c r="Q238" s="22"/>
      <c r="R238" s="22"/>
      <c r="S238" s="54"/>
    </row>
    <row r="239" spans="2:118" ht="12.75">
      <c r="B239" s="94">
        <f t="shared" si="13"/>
        <v>4</v>
      </c>
      <c r="C239" s="94">
        <f>IF(COUNT(Q239:EC239)&gt;0,COUNT(Q239:EC239),"")</f>
        <v>4</v>
      </c>
      <c r="D239" s="94">
        <f>IF(COUNT(S239:EC239)&gt;0,COUNT(S239:EC239),"")</f>
        <v>4</v>
      </c>
      <c r="E239" s="94">
        <f t="shared" si="14"/>
        <v>4</v>
      </c>
      <c r="F239" s="94">
        <f t="shared" si="15"/>
        <v>4</v>
      </c>
      <c r="G239" s="94">
        <f t="shared" si="16"/>
        <v>13</v>
      </c>
      <c r="H239" s="94">
        <f>IF(AND(M239&gt;0,M239&lt;=STATS!$C$22),1,"")</f>
        <v>1</v>
      </c>
      <c r="J239" s="51">
        <v>238</v>
      </c>
      <c r="K239">
        <v>44.346146</v>
      </c>
      <c r="L239">
        <v>-89.14583993</v>
      </c>
      <c r="M239" s="15">
        <v>13</v>
      </c>
      <c r="Q239" s="22"/>
      <c r="R239" s="22"/>
      <c r="S239" s="54"/>
      <c r="AX239" s="15">
        <v>2</v>
      </c>
      <c r="BT239" s="15">
        <v>1</v>
      </c>
      <c r="BV239" s="15">
        <v>2</v>
      </c>
      <c r="DN239" s="15">
        <v>1</v>
      </c>
    </row>
    <row r="240" spans="2:24" ht="12.75">
      <c r="B240" s="94">
        <f t="shared" si="13"/>
        <v>1</v>
      </c>
      <c r="C240" s="94">
        <f>IF(COUNT(Q240:EC240)&gt;0,COUNT(Q240:EC240),"")</f>
        <v>1</v>
      </c>
      <c r="D240" s="94">
        <f>IF(COUNT(S240:EC240)&gt;0,COUNT(S240:EC240),"")</f>
        <v>1</v>
      </c>
      <c r="E240" s="94">
        <f t="shared" si="14"/>
        <v>1</v>
      </c>
      <c r="F240" s="94">
        <f t="shared" si="15"/>
        <v>1</v>
      </c>
      <c r="G240" s="94">
        <f t="shared" si="16"/>
        <v>4</v>
      </c>
      <c r="H240" s="94">
        <f>IF(AND(M240&gt;0,M240&lt;=STATS!$C$22),1,"")</f>
        <v>1</v>
      </c>
      <c r="J240" s="51">
        <v>239</v>
      </c>
      <c r="K240">
        <v>44.34647699</v>
      </c>
      <c r="L240">
        <v>-89.14583512</v>
      </c>
      <c r="M240" s="15">
        <v>4</v>
      </c>
      <c r="N240" s="15" t="s">
        <v>254</v>
      </c>
      <c r="O240" s="15" t="s">
        <v>253</v>
      </c>
      <c r="Q240" s="22"/>
      <c r="R240" s="22"/>
      <c r="S240" s="54"/>
      <c r="X240" s="15">
        <v>2</v>
      </c>
    </row>
    <row r="241" spans="2:24" ht="12.75">
      <c r="B241" s="94">
        <f t="shared" si="13"/>
        <v>1</v>
      </c>
      <c r="C241" s="94">
        <f>IF(COUNT(Q241:EC241)&gt;0,COUNT(Q241:EC241),"")</f>
        <v>1</v>
      </c>
      <c r="D241" s="94">
        <f>IF(COUNT(S241:EC241)&gt;0,COUNT(S241:EC241),"")</f>
        <v>1</v>
      </c>
      <c r="E241" s="94">
        <f t="shared" si="14"/>
        <v>1</v>
      </c>
      <c r="F241" s="94">
        <f t="shared" si="15"/>
        <v>1</v>
      </c>
      <c r="G241" s="94">
        <f t="shared" si="16"/>
        <v>4</v>
      </c>
      <c r="H241" s="94">
        <f>IF(AND(M241&gt;0,M241&lt;=STATS!$C$22),1,"")</f>
        <v>1</v>
      </c>
      <c r="J241" s="51">
        <v>240</v>
      </c>
      <c r="K241">
        <v>44.34680798</v>
      </c>
      <c r="L241">
        <v>-89.14583032</v>
      </c>
      <c r="M241" s="15">
        <v>4</v>
      </c>
      <c r="N241" s="15" t="s">
        <v>256</v>
      </c>
      <c r="O241" s="15" t="s">
        <v>253</v>
      </c>
      <c r="Q241" s="22"/>
      <c r="R241" s="22"/>
      <c r="S241" s="54"/>
      <c r="X241" s="15">
        <v>1</v>
      </c>
    </row>
    <row r="242" spans="2:74" ht="12.75">
      <c r="B242" s="94">
        <f t="shared" si="13"/>
        <v>3</v>
      </c>
      <c r="C242" s="94">
        <f>IF(COUNT(Q242:EC242)&gt;0,COUNT(Q242:EC242),"")</f>
        <v>3</v>
      </c>
      <c r="D242" s="94">
        <f>IF(COUNT(S242:EC242)&gt;0,COUNT(S242:EC242),"")</f>
        <v>3</v>
      </c>
      <c r="E242" s="94">
        <f t="shared" si="14"/>
        <v>3</v>
      </c>
      <c r="F242" s="94">
        <f t="shared" si="15"/>
        <v>3</v>
      </c>
      <c r="G242" s="94">
        <f t="shared" si="16"/>
        <v>5</v>
      </c>
      <c r="H242" s="94">
        <f>IF(AND(M242&gt;0,M242&lt;=STATS!$C$22),1,"")</f>
        <v>1</v>
      </c>
      <c r="J242" s="51">
        <v>241</v>
      </c>
      <c r="K242">
        <v>44.34456306</v>
      </c>
      <c r="L242">
        <v>-89.15555001</v>
      </c>
      <c r="M242" s="15">
        <v>5</v>
      </c>
      <c r="N242" s="15" t="s">
        <v>252</v>
      </c>
      <c r="O242" s="15" t="s">
        <v>253</v>
      </c>
      <c r="Q242" s="22"/>
      <c r="R242" s="22"/>
      <c r="S242" s="54"/>
      <c r="X242" s="15">
        <v>3</v>
      </c>
      <c r="BT242" s="15">
        <v>1</v>
      </c>
      <c r="BV242" s="15">
        <v>1</v>
      </c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</c>
      <c r="F244" s="94">
        <f t="shared" si="15"/>
      </c>
      <c r="G244" s="94">
        <f t="shared" si="16"/>
      </c>
      <c r="H244" s="94">
        <f>IF(AND(M244&gt;0,M244&lt;=STATS!$C$22),1,"")</f>
      </c>
      <c r="J244" s="51">
        <v>243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N243:O2010" name="Range1"/>
    <protectedRange sqref="K2:L8 P2:P8 N14:O242 N2:O12" name="Range1_1"/>
  </protectedRanges>
  <dataValidations count="8">
    <dataValidation type="decimal" allowBlank="1" showInputMessage="1" showErrorMessage="1" error="Is your depth really more than 99 feet?" sqref="M2909:M65536 M14:M2010 M2:M12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S2002:S2010 Q14:R2010 Q2:R12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DQ2:EA2001 S243:DP2001 DO2:DP242 S14:DN242 S2:DN12">
      <formula1>"blank,V,v,1,2,3"</formula1>
    </dataValidation>
    <dataValidation type="list" allowBlank="1" showInputMessage="1" showErrorMessage="1" sqref="N14:N2010 N2:N12">
      <formula1>"M,m,s,S,R,r"</formula1>
    </dataValidation>
    <dataValidation type="list" allowBlank="1" showInputMessage="1" showErrorMessage="1" sqref="O14:O2010 O2:O12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6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72">
      <selection activeCell="B6" sqref="B6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102"/>
      <c r="C1" s="102" t="s">
        <v>261</v>
      </c>
      <c r="D1" t="s">
        <v>257</v>
      </c>
    </row>
    <row r="2" spans="2:5" ht="12.75">
      <c r="B2" s="103"/>
      <c r="C2" s="103"/>
      <c r="D2" s="104"/>
      <c r="E2" s="104"/>
    </row>
    <row r="3" spans="2:5" ht="12.75">
      <c r="B3" s="103"/>
      <c r="C3" s="103" t="s">
        <v>262</v>
      </c>
      <c r="D3" s="105">
        <v>2005</v>
      </c>
      <c r="E3" s="105"/>
    </row>
    <row r="4" spans="2:5" ht="12.75">
      <c r="B4" s="103"/>
      <c r="C4" s="103" t="s">
        <v>158</v>
      </c>
      <c r="D4" s="105" t="s">
        <v>258</v>
      </c>
      <c r="E4" s="105"/>
    </row>
    <row r="5" spans="2:5" ht="12.75">
      <c r="B5" s="103"/>
      <c r="C5" s="103" t="s">
        <v>263</v>
      </c>
      <c r="D5" s="105"/>
      <c r="E5" s="105"/>
    </row>
    <row r="6" spans="2:5" ht="12.75">
      <c r="B6" s="103"/>
      <c r="C6" s="103" t="s">
        <v>264</v>
      </c>
      <c r="D6" s="105"/>
      <c r="E6" s="105"/>
    </row>
    <row r="7" spans="2:5" ht="12.75">
      <c r="B7" s="103"/>
      <c r="C7" s="103" t="s">
        <v>265</v>
      </c>
      <c r="D7" s="105"/>
      <c r="E7" s="105"/>
    </row>
    <row r="8" spans="1:5" ht="12.75">
      <c r="A8" s="103" t="s">
        <v>266</v>
      </c>
      <c r="B8" s="103" t="s">
        <v>267</v>
      </c>
      <c r="C8" s="106" t="s">
        <v>268</v>
      </c>
      <c r="D8" s="107" t="s">
        <v>269</v>
      </c>
      <c r="E8" s="108"/>
    </row>
    <row r="9" spans="1:5" ht="12.75">
      <c r="A9" s="109" t="s">
        <v>270</v>
      </c>
      <c r="B9" s="109" t="s">
        <v>271</v>
      </c>
      <c r="C9" s="110">
        <v>7</v>
      </c>
      <c r="D9" s="111">
        <v>1</v>
      </c>
      <c r="E9" s="112">
        <f>C9*D9</f>
        <v>7</v>
      </c>
    </row>
    <row r="10" spans="1:5" ht="12.75">
      <c r="A10" s="109" t="s">
        <v>272</v>
      </c>
      <c r="B10" t="s">
        <v>273</v>
      </c>
      <c r="C10" s="110">
        <v>4</v>
      </c>
      <c r="D10" s="111"/>
      <c r="E10" s="112">
        <f aca="true" t="shared" si="0" ref="E10:E73">C10*D10</f>
        <v>0</v>
      </c>
    </row>
    <row r="11" spans="1:5" s="118" customFormat="1" ht="12.75">
      <c r="A11" s="113" t="s">
        <v>274</v>
      </c>
      <c r="B11" s="114" t="s">
        <v>275</v>
      </c>
      <c r="C11" s="115">
        <v>5</v>
      </c>
      <c r="D11" s="116"/>
      <c r="E11" s="117">
        <f t="shared" si="0"/>
        <v>0</v>
      </c>
    </row>
    <row r="12" spans="1:5" ht="12.75">
      <c r="A12" s="109" t="s">
        <v>276</v>
      </c>
      <c r="B12" s="109" t="s">
        <v>277</v>
      </c>
      <c r="C12" s="110">
        <v>5</v>
      </c>
      <c r="D12" s="111"/>
      <c r="E12" s="112">
        <f t="shared" si="0"/>
        <v>0</v>
      </c>
    </row>
    <row r="13" spans="1:5" ht="12.75">
      <c r="A13" s="119" t="s">
        <v>278</v>
      </c>
      <c r="B13" t="s">
        <v>279</v>
      </c>
      <c r="C13" s="120">
        <v>7</v>
      </c>
      <c r="D13" s="110"/>
      <c r="E13" s="112">
        <f t="shared" si="0"/>
        <v>0</v>
      </c>
    </row>
    <row r="14" spans="1:5" ht="12.75">
      <c r="A14" s="119" t="s">
        <v>280</v>
      </c>
      <c r="B14" t="s">
        <v>281</v>
      </c>
      <c r="C14" s="120">
        <v>9</v>
      </c>
      <c r="D14" s="111"/>
      <c r="E14" s="112">
        <f t="shared" si="0"/>
        <v>0</v>
      </c>
    </row>
    <row r="15" spans="1:5" ht="12.75">
      <c r="A15" s="109" t="s">
        <v>282</v>
      </c>
      <c r="B15" t="s">
        <v>283</v>
      </c>
      <c r="C15" s="110">
        <v>9</v>
      </c>
      <c r="D15" s="111"/>
      <c r="E15" s="112">
        <f t="shared" si="0"/>
        <v>0</v>
      </c>
    </row>
    <row r="16" spans="1:5" ht="12.75">
      <c r="A16" s="109" t="s">
        <v>284</v>
      </c>
      <c r="B16" t="s">
        <v>285</v>
      </c>
      <c r="C16" s="110">
        <v>9</v>
      </c>
      <c r="D16" s="111"/>
      <c r="E16" s="112">
        <f t="shared" si="0"/>
        <v>0</v>
      </c>
    </row>
    <row r="17" spans="1:5" ht="12.75">
      <c r="A17" s="119" t="s">
        <v>286</v>
      </c>
      <c r="B17" t="s">
        <v>287</v>
      </c>
      <c r="C17" s="120">
        <v>8</v>
      </c>
      <c r="D17" s="111"/>
      <c r="E17" s="112">
        <f t="shared" si="0"/>
        <v>0</v>
      </c>
    </row>
    <row r="18" spans="1:5" s="118" customFormat="1" ht="12.75">
      <c r="A18" s="121" t="s">
        <v>288</v>
      </c>
      <c r="B18" s="118" t="s">
        <v>289</v>
      </c>
      <c r="C18" s="122">
        <v>7</v>
      </c>
      <c r="D18" s="116"/>
      <c r="E18" s="117">
        <f t="shared" si="0"/>
        <v>0</v>
      </c>
    </row>
    <row r="19" spans="1:5" s="118" customFormat="1" ht="12.75">
      <c r="A19" s="121" t="s">
        <v>290</v>
      </c>
      <c r="B19" s="118" t="s">
        <v>291</v>
      </c>
      <c r="C19" s="122">
        <v>8</v>
      </c>
      <c r="D19" s="116"/>
      <c r="E19" s="117">
        <f t="shared" si="0"/>
        <v>0</v>
      </c>
    </row>
    <row r="20" spans="1:5" s="118" customFormat="1" ht="12.75">
      <c r="A20" s="121" t="s">
        <v>292</v>
      </c>
      <c r="B20" s="118" t="s">
        <v>293</v>
      </c>
      <c r="C20" s="122">
        <v>7</v>
      </c>
      <c r="D20" s="116"/>
      <c r="E20" s="117">
        <f t="shared" si="0"/>
        <v>0</v>
      </c>
    </row>
    <row r="21" spans="1:5" s="118" customFormat="1" ht="12.75">
      <c r="A21" s="121" t="s">
        <v>294</v>
      </c>
      <c r="B21" s="118" t="s">
        <v>295</v>
      </c>
      <c r="C21" s="122">
        <v>8</v>
      </c>
      <c r="D21" s="116"/>
      <c r="E21" s="117">
        <f t="shared" si="0"/>
        <v>0</v>
      </c>
    </row>
    <row r="22" spans="1:5" s="118" customFormat="1" ht="12.75">
      <c r="A22" s="121" t="s">
        <v>296</v>
      </c>
      <c r="B22" s="118" t="s">
        <v>297</v>
      </c>
      <c r="C22" s="122">
        <v>10</v>
      </c>
      <c r="D22" s="116"/>
      <c r="E22" s="117">
        <f t="shared" si="0"/>
        <v>0</v>
      </c>
    </row>
    <row r="23" spans="1:5" ht="12.75">
      <c r="A23" s="119" t="s">
        <v>298</v>
      </c>
      <c r="B23" t="s">
        <v>299</v>
      </c>
      <c r="C23" s="120">
        <v>5</v>
      </c>
      <c r="D23" s="111"/>
      <c r="E23" s="112">
        <f t="shared" si="0"/>
        <v>0</v>
      </c>
    </row>
    <row r="24" spans="1:5" s="118" customFormat="1" ht="12.75">
      <c r="A24" s="121" t="s">
        <v>300</v>
      </c>
      <c r="B24" s="118" t="s">
        <v>301</v>
      </c>
      <c r="C24" s="122">
        <v>10</v>
      </c>
      <c r="D24" s="116"/>
      <c r="E24" s="117">
        <f t="shared" si="0"/>
        <v>0</v>
      </c>
    </row>
    <row r="25" spans="1:5" s="118" customFormat="1" ht="12.75">
      <c r="A25" s="121" t="s">
        <v>302</v>
      </c>
      <c r="B25" s="118" t="s">
        <v>303</v>
      </c>
      <c r="C25" s="122">
        <v>3</v>
      </c>
      <c r="D25" s="116"/>
      <c r="E25" s="117">
        <f t="shared" si="0"/>
        <v>0</v>
      </c>
    </row>
    <row r="26" spans="1:5" s="118" customFormat="1" ht="12.75">
      <c r="A26" s="121" t="s">
        <v>304</v>
      </c>
      <c r="B26" s="118" t="s">
        <v>305</v>
      </c>
      <c r="C26" s="122">
        <v>7</v>
      </c>
      <c r="D26" s="116"/>
      <c r="E26" s="117">
        <f t="shared" si="0"/>
        <v>0</v>
      </c>
    </row>
    <row r="27" spans="1:5" s="118" customFormat="1" ht="12.75">
      <c r="A27" s="121" t="s">
        <v>306</v>
      </c>
      <c r="B27" s="118" t="s">
        <v>307</v>
      </c>
      <c r="C27" s="122">
        <v>9</v>
      </c>
      <c r="D27" s="116"/>
      <c r="E27" s="117">
        <f t="shared" si="0"/>
        <v>0</v>
      </c>
    </row>
    <row r="28" spans="1:5" s="118" customFormat="1" ht="12.75">
      <c r="A28" s="121" t="s">
        <v>308</v>
      </c>
      <c r="B28" s="118" t="s">
        <v>309</v>
      </c>
      <c r="C28" s="122">
        <v>8</v>
      </c>
      <c r="D28" s="116"/>
      <c r="E28" s="117">
        <f t="shared" si="0"/>
        <v>0</v>
      </c>
    </row>
    <row r="29" spans="1:5" s="118" customFormat="1" ht="12.75">
      <c r="A29" s="121" t="s">
        <v>310</v>
      </c>
      <c r="B29" s="118" t="s">
        <v>311</v>
      </c>
      <c r="C29" s="122">
        <v>10</v>
      </c>
      <c r="D29" s="116"/>
      <c r="E29" s="117">
        <f t="shared" si="0"/>
        <v>0</v>
      </c>
    </row>
    <row r="30" spans="1:5" s="118" customFormat="1" ht="12.75">
      <c r="A30" s="121" t="s">
        <v>312</v>
      </c>
      <c r="B30" s="118" t="s">
        <v>313</v>
      </c>
      <c r="C30" s="122">
        <v>10</v>
      </c>
      <c r="D30" s="116"/>
      <c r="E30" s="117">
        <f t="shared" si="0"/>
        <v>0</v>
      </c>
    </row>
    <row r="31" spans="1:5" s="118" customFormat="1" ht="12.75">
      <c r="A31" s="121" t="s">
        <v>314</v>
      </c>
      <c r="B31" s="118" t="s">
        <v>315</v>
      </c>
      <c r="C31" s="122">
        <v>7</v>
      </c>
      <c r="D31" s="116"/>
      <c r="E31" s="117">
        <f t="shared" si="0"/>
        <v>0</v>
      </c>
    </row>
    <row r="32" spans="1:5" s="118" customFormat="1" ht="12.75">
      <c r="A32" s="121" t="s">
        <v>316</v>
      </c>
      <c r="B32" s="118" t="s">
        <v>317</v>
      </c>
      <c r="C32" s="122">
        <v>4</v>
      </c>
      <c r="D32" s="116"/>
      <c r="E32" s="117">
        <f t="shared" si="0"/>
        <v>0</v>
      </c>
    </row>
    <row r="33" spans="1:5" s="118" customFormat="1" ht="12.75">
      <c r="A33" s="121" t="s">
        <v>318</v>
      </c>
      <c r="B33" s="118" t="s">
        <v>319</v>
      </c>
      <c r="C33" s="122">
        <v>7</v>
      </c>
      <c r="D33" s="116"/>
      <c r="E33" s="117">
        <f t="shared" si="0"/>
        <v>0</v>
      </c>
    </row>
    <row r="34" spans="1:5" ht="12.75">
      <c r="A34" s="119" t="s">
        <v>320</v>
      </c>
      <c r="B34" s="123" t="s">
        <v>321</v>
      </c>
      <c r="C34" s="120">
        <v>10</v>
      </c>
      <c r="D34" s="111"/>
      <c r="E34" s="112">
        <f t="shared" si="0"/>
        <v>0</v>
      </c>
    </row>
    <row r="35" spans="1:5" ht="12.75">
      <c r="A35" s="119" t="s">
        <v>322</v>
      </c>
      <c r="B35" t="s">
        <v>323</v>
      </c>
      <c r="C35" s="120">
        <v>3</v>
      </c>
      <c r="D35" s="110">
        <v>1</v>
      </c>
      <c r="E35" s="112">
        <f t="shared" si="0"/>
        <v>3</v>
      </c>
    </row>
    <row r="36" spans="1:5" ht="12.75">
      <c r="A36" s="109" t="s">
        <v>324</v>
      </c>
      <c r="B36" t="s">
        <v>325</v>
      </c>
      <c r="C36" s="110">
        <v>10</v>
      </c>
      <c r="D36" s="111"/>
      <c r="E36" s="112">
        <f t="shared" si="0"/>
        <v>0</v>
      </c>
    </row>
    <row r="37" spans="1:5" s="118" customFormat="1" ht="12.75" customHeight="1">
      <c r="A37" s="113" t="s">
        <v>326</v>
      </c>
      <c r="B37" s="118" t="s">
        <v>327</v>
      </c>
      <c r="C37" s="115">
        <v>9</v>
      </c>
      <c r="D37" s="116"/>
      <c r="E37" s="117">
        <f t="shared" si="0"/>
        <v>0</v>
      </c>
    </row>
    <row r="38" spans="1:5" ht="12.75">
      <c r="A38" s="119" t="s">
        <v>328</v>
      </c>
      <c r="B38" t="s">
        <v>329</v>
      </c>
      <c r="C38" s="120">
        <v>7</v>
      </c>
      <c r="D38" s="110"/>
      <c r="E38" s="112">
        <f t="shared" si="0"/>
        <v>0</v>
      </c>
    </row>
    <row r="39" spans="1:5" s="118" customFormat="1" ht="12.75">
      <c r="A39" s="121" t="s">
        <v>330</v>
      </c>
      <c r="B39" s="118" t="s">
        <v>331</v>
      </c>
      <c r="C39" s="122">
        <v>7</v>
      </c>
      <c r="D39" s="115"/>
      <c r="E39" s="117">
        <f t="shared" si="0"/>
        <v>0</v>
      </c>
    </row>
    <row r="40" spans="1:5" s="118" customFormat="1" ht="12.75">
      <c r="A40" s="121" t="s">
        <v>332</v>
      </c>
      <c r="B40" s="118" t="s">
        <v>333</v>
      </c>
      <c r="C40" s="122">
        <v>6</v>
      </c>
      <c r="D40" s="115"/>
      <c r="E40" s="117">
        <f t="shared" si="0"/>
        <v>0</v>
      </c>
    </row>
    <row r="41" spans="1:5" s="118" customFormat="1" ht="12.75">
      <c r="A41" s="121" t="s">
        <v>334</v>
      </c>
      <c r="B41" s="118" t="s">
        <v>335</v>
      </c>
      <c r="C41" s="122">
        <v>7</v>
      </c>
      <c r="D41" s="115"/>
      <c r="E41" s="117">
        <f t="shared" si="0"/>
        <v>0</v>
      </c>
    </row>
    <row r="42" spans="1:5" ht="12.75">
      <c r="A42" s="119" t="s">
        <v>336</v>
      </c>
      <c r="B42" s="119" t="s">
        <v>337</v>
      </c>
      <c r="C42" s="120">
        <v>9</v>
      </c>
      <c r="D42" s="110"/>
      <c r="E42" s="112">
        <f t="shared" si="0"/>
        <v>0</v>
      </c>
    </row>
    <row r="43" spans="1:5" ht="12.75">
      <c r="A43" s="119" t="s">
        <v>338</v>
      </c>
      <c r="B43" t="s">
        <v>339</v>
      </c>
      <c r="C43" s="120">
        <v>9</v>
      </c>
      <c r="D43" s="110"/>
      <c r="E43" s="112">
        <f t="shared" si="0"/>
        <v>0</v>
      </c>
    </row>
    <row r="44" spans="1:5" ht="12.75">
      <c r="A44" s="109" t="s">
        <v>340</v>
      </c>
      <c r="B44" t="s">
        <v>341</v>
      </c>
      <c r="C44" s="110">
        <v>9</v>
      </c>
      <c r="D44" s="111"/>
      <c r="E44" s="112">
        <f t="shared" si="0"/>
        <v>0</v>
      </c>
    </row>
    <row r="45" spans="1:5" ht="12.75">
      <c r="A45" s="119" t="s">
        <v>342</v>
      </c>
      <c r="B45" t="s">
        <v>343</v>
      </c>
      <c r="C45" s="120">
        <v>5</v>
      </c>
      <c r="D45" s="110"/>
      <c r="E45" s="112">
        <f t="shared" si="0"/>
        <v>0</v>
      </c>
    </row>
    <row r="46" spans="1:5" s="118" customFormat="1" ht="12.75">
      <c r="A46" s="121" t="s">
        <v>344</v>
      </c>
      <c r="B46" s="118" t="s">
        <v>345</v>
      </c>
      <c r="C46" s="122">
        <v>10</v>
      </c>
      <c r="D46" s="115"/>
      <c r="E46" s="117">
        <f t="shared" si="0"/>
        <v>0</v>
      </c>
    </row>
    <row r="47" spans="1:5" ht="12.75">
      <c r="A47" s="119" t="s">
        <v>346</v>
      </c>
      <c r="B47" s="123" t="s">
        <v>347</v>
      </c>
      <c r="C47" s="120">
        <v>3</v>
      </c>
      <c r="D47" s="110"/>
      <c r="E47" s="112">
        <f t="shared" si="0"/>
        <v>0</v>
      </c>
    </row>
    <row r="48" spans="1:5" s="118" customFormat="1" ht="12.75">
      <c r="A48" s="121" t="s">
        <v>348</v>
      </c>
      <c r="B48" s="124" t="s">
        <v>349</v>
      </c>
      <c r="C48" s="122">
        <v>7</v>
      </c>
      <c r="D48" s="115"/>
      <c r="E48" s="117">
        <f t="shared" si="0"/>
        <v>0</v>
      </c>
    </row>
    <row r="49" spans="1:5" ht="12.75">
      <c r="A49" s="119" t="s">
        <v>350</v>
      </c>
      <c r="B49" t="s">
        <v>351</v>
      </c>
      <c r="C49" s="120">
        <v>6</v>
      </c>
      <c r="D49" s="111"/>
      <c r="E49" s="112">
        <f t="shared" si="0"/>
        <v>0</v>
      </c>
    </row>
    <row r="50" spans="1:5" s="118" customFormat="1" ht="12.75">
      <c r="A50" s="121" t="s">
        <v>352</v>
      </c>
      <c r="B50" s="118" t="s">
        <v>353</v>
      </c>
      <c r="C50" s="122">
        <v>8</v>
      </c>
      <c r="D50" s="116"/>
      <c r="E50" s="117">
        <f t="shared" si="0"/>
        <v>0</v>
      </c>
    </row>
    <row r="51" spans="1:5" s="118" customFormat="1" ht="12.75">
      <c r="A51" s="121" t="s">
        <v>354</v>
      </c>
      <c r="B51" s="118" t="s">
        <v>355</v>
      </c>
      <c r="C51" s="122">
        <v>10</v>
      </c>
      <c r="D51" s="116"/>
      <c r="E51" s="117">
        <f t="shared" si="0"/>
        <v>0</v>
      </c>
    </row>
    <row r="52" spans="1:5" ht="12.75">
      <c r="A52" s="119" t="s">
        <v>356</v>
      </c>
      <c r="B52" t="s">
        <v>357</v>
      </c>
      <c r="C52" s="120">
        <v>3</v>
      </c>
      <c r="D52" s="110"/>
      <c r="E52" s="112">
        <f t="shared" si="0"/>
        <v>0</v>
      </c>
    </row>
    <row r="53" spans="1:5" ht="12.75">
      <c r="A53" s="109" t="s">
        <v>358</v>
      </c>
      <c r="B53" t="s">
        <v>359</v>
      </c>
      <c r="C53" s="110">
        <v>7</v>
      </c>
      <c r="D53" s="111"/>
      <c r="E53" s="112">
        <f t="shared" si="0"/>
        <v>0</v>
      </c>
    </row>
    <row r="54" spans="1:5" s="118" customFormat="1" ht="12.75">
      <c r="A54" s="113" t="s">
        <v>360</v>
      </c>
      <c r="B54" s="118" t="s">
        <v>361</v>
      </c>
      <c r="C54" s="115">
        <v>6</v>
      </c>
      <c r="D54" s="116"/>
      <c r="E54" s="117">
        <f t="shared" si="0"/>
        <v>0</v>
      </c>
    </row>
    <row r="55" spans="1:5" s="118" customFormat="1" ht="12.75">
      <c r="A55" s="121" t="s">
        <v>362</v>
      </c>
      <c r="B55" s="118" t="s">
        <v>363</v>
      </c>
      <c r="C55" s="115">
        <v>1</v>
      </c>
      <c r="D55" s="116"/>
      <c r="E55" s="117">
        <f t="shared" si="0"/>
        <v>0</v>
      </c>
    </row>
    <row r="56" spans="1:5" ht="12.75">
      <c r="A56" s="119" t="s">
        <v>364</v>
      </c>
      <c r="B56" t="s">
        <v>365</v>
      </c>
      <c r="C56" s="120">
        <v>7</v>
      </c>
      <c r="D56" s="111"/>
      <c r="E56" s="112">
        <f t="shared" si="0"/>
        <v>0</v>
      </c>
    </row>
    <row r="57" spans="1:5" ht="12.75">
      <c r="A57" s="119" t="s">
        <v>366</v>
      </c>
      <c r="B57" t="s">
        <v>367</v>
      </c>
      <c r="C57" s="120">
        <v>9</v>
      </c>
      <c r="D57" s="110"/>
      <c r="E57" s="112">
        <f t="shared" si="0"/>
        <v>0</v>
      </c>
    </row>
    <row r="58" spans="1:5" s="118" customFormat="1" ht="12.75">
      <c r="A58" s="121" t="s">
        <v>368</v>
      </c>
      <c r="B58" s="118" t="s">
        <v>369</v>
      </c>
      <c r="C58" s="122">
        <v>4</v>
      </c>
      <c r="D58" s="115"/>
      <c r="E58" s="117">
        <f t="shared" si="0"/>
        <v>0</v>
      </c>
    </row>
    <row r="59" spans="1:5" s="118" customFormat="1" ht="12.75">
      <c r="A59" s="121" t="s">
        <v>370</v>
      </c>
      <c r="B59" s="118" t="s">
        <v>371</v>
      </c>
      <c r="C59" s="122">
        <v>6</v>
      </c>
      <c r="D59" s="115"/>
      <c r="E59" s="117">
        <f t="shared" si="0"/>
        <v>0</v>
      </c>
    </row>
    <row r="60" spans="1:5" s="118" customFormat="1" ht="12.75">
      <c r="A60" s="121" t="s">
        <v>372</v>
      </c>
      <c r="B60" s="118" t="s">
        <v>373</v>
      </c>
      <c r="C60" s="122">
        <v>6</v>
      </c>
      <c r="D60" s="115"/>
      <c r="E60" s="117">
        <f t="shared" si="0"/>
        <v>0</v>
      </c>
    </row>
    <row r="61" spans="1:5" ht="12.75">
      <c r="A61" s="109" t="s">
        <v>374</v>
      </c>
      <c r="B61" t="s">
        <v>375</v>
      </c>
      <c r="C61" s="110">
        <v>8</v>
      </c>
      <c r="D61" s="111"/>
      <c r="E61" s="112">
        <f t="shared" si="0"/>
        <v>0</v>
      </c>
    </row>
    <row r="62" spans="1:5" s="118" customFormat="1" ht="12.75">
      <c r="A62" s="113" t="s">
        <v>376</v>
      </c>
      <c r="B62" s="118" t="s">
        <v>377</v>
      </c>
      <c r="C62" s="115">
        <v>7</v>
      </c>
      <c r="D62" s="116"/>
      <c r="E62" s="117">
        <f t="shared" si="0"/>
        <v>0</v>
      </c>
    </row>
    <row r="63" spans="1:5" ht="12.75">
      <c r="A63" s="119" t="s">
        <v>378</v>
      </c>
      <c r="B63" t="s">
        <v>379</v>
      </c>
      <c r="C63" s="120">
        <v>10</v>
      </c>
      <c r="D63" s="111"/>
      <c r="E63" s="112">
        <f t="shared" si="0"/>
        <v>0</v>
      </c>
    </row>
    <row r="64" spans="1:5" ht="12.75">
      <c r="A64" s="119" t="s">
        <v>380</v>
      </c>
      <c r="B64" t="s">
        <v>381</v>
      </c>
      <c r="C64" s="120">
        <v>6</v>
      </c>
      <c r="D64" s="110">
        <v>1</v>
      </c>
      <c r="E64" s="112">
        <f>C64*D64</f>
        <v>6</v>
      </c>
    </row>
    <row r="65" spans="1:5" s="118" customFormat="1" ht="12.75">
      <c r="A65" s="121" t="s">
        <v>382</v>
      </c>
      <c r="B65" s="118" t="s">
        <v>383</v>
      </c>
      <c r="C65" s="122">
        <v>6</v>
      </c>
      <c r="D65" s="115"/>
      <c r="E65" s="117">
        <f>C65*D65</f>
        <v>0</v>
      </c>
    </row>
    <row r="66" spans="1:5" s="118" customFormat="1" ht="12.75">
      <c r="A66" s="121" t="s">
        <v>384</v>
      </c>
      <c r="B66" s="118" t="s">
        <v>385</v>
      </c>
      <c r="C66" s="122">
        <v>5</v>
      </c>
      <c r="D66" s="115"/>
      <c r="E66" s="117">
        <f>C66*D66</f>
        <v>0</v>
      </c>
    </row>
    <row r="67" spans="1:5" ht="12.75">
      <c r="A67" s="119" t="s">
        <v>386</v>
      </c>
      <c r="B67" t="s">
        <v>387</v>
      </c>
      <c r="C67" s="120">
        <v>8</v>
      </c>
      <c r="D67" s="110"/>
      <c r="E67" s="112">
        <f t="shared" si="0"/>
        <v>0</v>
      </c>
    </row>
    <row r="68" spans="1:5" ht="12.75">
      <c r="A68" s="119" t="s">
        <v>388</v>
      </c>
      <c r="B68" t="s">
        <v>389</v>
      </c>
      <c r="C68" s="120">
        <v>8</v>
      </c>
      <c r="D68" s="111"/>
      <c r="E68" s="112">
        <f t="shared" si="0"/>
        <v>0</v>
      </c>
    </row>
    <row r="69" spans="1:5" s="118" customFormat="1" ht="12.75">
      <c r="A69" s="121" t="s">
        <v>390</v>
      </c>
      <c r="B69" s="118" t="s">
        <v>391</v>
      </c>
      <c r="C69" s="122">
        <v>7</v>
      </c>
      <c r="D69" s="116"/>
      <c r="E69" s="117">
        <f t="shared" si="0"/>
        <v>0</v>
      </c>
    </row>
    <row r="70" spans="1:5" s="118" customFormat="1" ht="12.75">
      <c r="A70" s="121" t="s">
        <v>392</v>
      </c>
      <c r="B70" s="118" t="s">
        <v>393</v>
      </c>
      <c r="C70" s="122">
        <v>4</v>
      </c>
      <c r="D70" s="116"/>
      <c r="E70" s="117">
        <f t="shared" si="0"/>
        <v>0</v>
      </c>
    </row>
    <row r="71" spans="1:5" ht="25.5">
      <c r="A71" s="119" t="s">
        <v>394</v>
      </c>
      <c r="B71" t="s">
        <v>395</v>
      </c>
      <c r="C71" s="120">
        <v>8</v>
      </c>
      <c r="D71" s="111"/>
      <c r="E71" s="112">
        <f t="shared" si="0"/>
        <v>0</v>
      </c>
    </row>
    <row r="72" spans="1:5" ht="12.75">
      <c r="A72" s="119" t="s">
        <v>396</v>
      </c>
      <c r="B72" s="123" t="s">
        <v>397</v>
      </c>
      <c r="C72" s="120">
        <v>4</v>
      </c>
      <c r="D72" s="111"/>
      <c r="E72" s="112">
        <f t="shared" si="0"/>
        <v>0</v>
      </c>
    </row>
    <row r="73" spans="1:5" s="118" customFormat="1" ht="12.75">
      <c r="A73" s="121" t="s">
        <v>398</v>
      </c>
      <c r="B73" s="124" t="s">
        <v>399</v>
      </c>
      <c r="C73" s="122">
        <v>3</v>
      </c>
      <c r="D73" s="116"/>
      <c r="E73" s="117">
        <f t="shared" si="0"/>
        <v>0</v>
      </c>
    </row>
    <row r="74" spans="1:5" s="118" customFormat="1" ht="12.75">
      <c r="A74" s="121" t="s">
        <v>400</v>
      </c>
      <c r="B74" s="124" t="s">
        <v>401</v>
      </c>
      <c r="C74" s="122">
        <v>10</v>
      </c>
      <c r="D74" s="116"/>
      <c r="E74" s="117">
        <f aca="true" t="shared" si="1" ref="E74:E137">C74*D74</f>
        <v>0</v>
      </c>
    </row>
    <row r="75" spans="1:5" s="118" customFormat="1" ht="12.75">
      <c r="A75" s="121" t="s">
        <v>402</v>
      </c>
      <c r="B75" s="124" t="s">
        <v>403</v>
      </c>
      <c r="C75" s="122">
        <v>3</v>
      </c>
      <c r="D75" s="116"/>
      <c r="E75" s="117">
        <f t="shared" si="1"/>
        <v>0</v>
      </c>
    </row>
    <row r="76" spans="1:5" ht="12.75">
      <c r="A76" s="109" t="s">
        <v>404</v>
      </c>
      <c r="B76" t="s">
        <v>405</v>
      </c>
      <c r="C76" s="110">
        <v>5</v>
      </c>
      <c r="D76" s="125"/>
      <c r="E76" s="112">
        <f t="shared" si="1"/>
        <v>0</v>
      </c>
    </row>
    <row r="77" spans="1:5" ht="12.75">
      <c r="A77" s="109" t="s">
        <v>406</v>
      </c>
      <c r="B77" s="126" t="s">
        <v>407</v>
      </c>
      <c r="C77" s="110">
        <v>10</v>
      </c>
      <c r="D77" s="111"/>
      <c r="E77" s="112">
        <f t="shared" si="1"/>
        <v>0</v>
      </c>
    </row>
    <row r="78" spans="1:5" ht="12.75">
      <c r="A78" s="109" t="s">
        <v>408</v>
      </c>
      <c r="B78" t="s">
        <v>409</v>
      </c>
      <c r="C78" s="110">
        <v>6</v>
      </c>
      <c r="D78" s="111"/>
      <c r="E78" s="112">
        <f t="shared" si="1"/>
        <v>0</v>
      </c>
    </row>
    <row r="79" spans="1:5" ht="12.75">
      <c r="A79" s="109" t="s">
        <v>410</v>
      </c>
      <c r="B79" t="s">
        <v>411</v>
      </c>
      <c r="C79" s="110">
        <v>10</v>
      </c>
      <c r="D79" s="111"/>
      <c r="E79" s="112">
        <f t="shared" si="1"/>
        <v>0</v>
      </c>
    </row>
    <row r="80" spans="1:5" ht="12.75">
      <c r="A80" s="119" t="s">
        <v>412</v>
      </c>
      <c r="B80" t="s">
        <v>413</v>
      </c>
      <c r="C80" s="120">
        <v>10</v>
      </c>
      <c r="D80" s="110"/>
      <c r="E80" s="112">
        <f t="shared" si="1"/>
        <v>0</v>
      </c>
    </row>
    <row r="81" spans="1:5" ht="12.75">
      <c r="A81" s="119" t="s">
        <v>414</v>
      </c>
      <c r="B81" s="126" t="s">
        <v>415</v>
      </c>
      <c r="C81" s="120">
        <v>4</v>
      </c>
      <c r="D81" s="110"/>
      <c r="E81" s="112">
        <f t="shared" si="1"/>
        <v>0</v>
      </c>
    </row>
    <row r="82" spans="1:5" s="118" customFormat="1" ht="12.75" customHeight="1">
      <c r="A82" s="121" t="s">
        <v>416</v>
      </c>
      <c r="B82" s="118" t="s">
        <v>417</v>
      </c>
      <c r="C82" s="122">
        <v>7</v>
      </c>
      <c r="D82" s="115"/>
      <c r="E82" s="117">
        <f t="shared" si="1"/>
        <v>0</v>
      </c>
    </row>
    <row r="83" spans="1:5" ht="12.75">
      <c r="A83" s="119" t="s">
        <v>418</v>
      </c>
      <c r="B83" t="s">
        <v>419</v>
      </c>
      <c r="C83" s="120">
        <v>8</v>
      </c>
      <c r="D83" s="110"/>
      <c r="E83" s="112">
        <f t="shared" si="1"/>
        <v>0</v>
      </c>
    </row>
    <row r="84" spans="1:5" s="118" customFormat="1" ht="12.75">
      <c r="A84" s="121" t="s">
        <v>420</v>
      </c>
      <c r="B84" s="118" t="s">
        <v>421</v>
      </c>
      <c r="C84" s="122">
        <v>6</v>
      </c>
      <c r="D84" s="115"/>
      <c r="E84" s="117">
        <f t="shared" si="1"/>
        <v>0</v>
      </c>
    </row>
    <row r="85" spans="1:5" s="118" customFormat="1" ht="12.75">
      <c r="A85" s="121" t="s">
        <v>422</v>
      </c>
      <c r="B85" s="118" t="s">
        <v>423</v>
      </c>
      <c r="C85" s="122">
        <v>9</v>
      </c>
      <c r="D85" s="115"/>
      <c r="E85" s="117">
        <f t="shared" si="1"/>
        <v>0</v>
      </c>
    </row>
    <row r="86" spans="1:5" ht="12.75">
      <c r="A86" s="109" t="s">
        <v>424</v>
      </c>
      <c r="B86" t="s">
        <v>425</v>
      </c>
      <c r="C86" s="110">
        <v>10</v>
      </c>
      <c r="D86" s="110"/>
      <c r="E86" s="112">
        <f t="shared" si="1"/>
        <v>0</v>
      </c>
    </row>
    <row r="87" spans="1:5" ht="12.75">
      <c r="A87" s="119" t="s">
        <v>426</v>
      </c>
      <c r="B87" t="s">
        <v>427</v>
      </c>
      <c r="C87" s="120">
        <v>9</v>
      </c>
      <c r="D87" s="110"/>
      <c r="E87" s="112">
        <f t="shared" si="1"/>
        <v>0</v>
      </c>
    </row>
    <row r="88" spans="1:5" ht="12.75">
      <c r="A88" s="109" t="s">
        <v>428</v>
      </c>
      <c r="B88" t="s">
        <v>429</v>
      </c>
      <c r="C88" s="110">
        <v>7</v>
      </c>
      <c r="D88" s="110"/>
      <c r="E88" s="112">
        <f t="shared" si="1"/>
        <v>0</v>
      </c>
    </row>
    <row r="89" spans="1:5" ht="12.75">
      <c r="A89" s="109" t="s">
        <v>430</v>
      </c>
      <c r="B89" t="s">
        <v>431</v>
      </c>
      <c r="C89" s="110">
        <v>7</v>
      </c>
      <c r="D89" s="110">
        <v>1</v>
      </c>
      <c r="E89" s="112">
        <f t="shared" si="1"/>
        <v>7</v>
      </c>
    </row>
    <row r="90" spans="1:5" ht="12.75">
      <c r="A90" s="119" t="s">
        <v>432</v>
      </c>
      <c r="B90" t="s">
        <v>433</v>
      </c>
      <c r="C90" s="120">
        <v>10</v>
      </c>
      <c r="D90" s="110"/>
      <c r="E90" s="112">
        <f t="shared" si="1"/>
        <v>0</v>
      </c>
    </row>
    <row r="91" spans="1:5" ht="12.75">
      <c r="A91" s="119" t="s">
        <v>434</v>
      </c>
      <c r="B91" t="s">
        <v>435</v>
      </c>
      <c r="C91" s="120">
        <v>8</v>
      </c>
      <c r="D91" s="110"/>
      <c r="E91" s="112">
        <f t="shared" si="1"/>
        <v>0</v>
      </c>
    </row>
    <row r="92" spans="1:5" ht="12.75">
      <c r="A92" s="119" t="s">
        <v>436</v>
      </c>
      <c r="B92" t="s">
        <v>437</v>
      </c>
      <c r="C92" s="120">
        <v>6</v>
      </c>
      <c r="D92" s="110">
        <v>1</v>
      </c>
      <c r="E92" s="112">
        <f t="shared" si="1"/>
        <v>6</v>
      </c>
    </row>
    <row r="93" spans="1:5" ht="12.75">
      <c r="A93" s="119" t="s">
        <v>438</v>
      </c>
      <c r="B93" s="123" t="s">
        <v>439</v>
      </c>
      <c r="C93" s="120">
        <v>7</v>
      </c>
      <c r="D93" s="110"/>
      <c r="E93" s="112">
        <f t="shared" si="1"/>
        <v>0</v>
      </c>
    </row>
    <row r="94" spans="1:5" ht="12.75">
      <c r="A94" s="119" t="s">
        <v>440</v>
      </c>
      <c r="B94" s="123" t="s">
        <v>441</v>
      </c>
      <c r="C94" s="120">
        <v>7</v>
      </c>
      <c r="D94" s="110"/>
      <c r="E94" s="112">
        <f t="shared" si="1"/>
        <v>0</v>
      </c>
    </row>
    <row r="95" spans="1:5" ht="12.75">
      <c r="A95" s="109" t="s">
        <v>442</v>
      </c>
      <c r="B95" s="126" t="s">
        <v>443</v>
      </c>
      <c r="C95" s="110">
        <v>8</v>
      </c>
      <c r="D95" s="110"/>
      <c r="E95" s="112">
        <f t="shared" si="1"/>
        <v>0</v>
      </c>
    </row>
    <row r="96" spans="1:5" ht="12.75">
      <c r="A96" s="119" t="s">
        <v>444</v>
      </c>
      <c r="B96" t="s">
        <v>445</v>
      </c>
      <c r="C96" s="120">
        <v>7</v>
      </c>
      <c r="D96" s="110"/>
      <c r="E96" s="112">
        <f t="shared" si="1"/>
        <v>0</v>
      </c>
    </row>
    <row r="97" spans="1:5" ht="12.75">
      <c r="A97" s="109" t="s">
        <v>446</v>
      </c>
      <c r="B97" t="s">
        <v>447</v>
      </c>
      <c r="C97" s="110">
        <v>8</v>
      </c>
      <c r="D97" s="111"/>
      <c r="E97" s="112">
        <f t="shared" si="1"/>
        <v>0</v>
      </c>
    </row>
    <row r="98" spans="1:5" ht="12.75">
      <c r="A98" s="119" t="s">
        <v>448</v>
      </c>
      <c r="B98" t="s">
        <v>449</v>
      </c>
      <c r="C98" s="120">
        <v>9</v>
      </c>
      <c r="D98" s="111"/>
      <c r="E98" s="112">
        <f t="shared" si="1"/>
        <v>0</v>
      </c>
    </row>
    <row r="99" spans="1:5" ht="12.75">
      <c r="A99" s="119" t="s">
        <v>450</v>
      </c>
      <c r="B99" t="s">
        <v>451</v>
      </c>
      <c r="C99" s="120">
        <v>9</v>
      </c>
      <c r="D99" s="111"/>
      <c r="E99" s="112">
        <f t="shared" si="1"/>
        <v>0</v>
      </c>
    </row>
    <row r="100" spans="1:5" ht="12.75">
      <c r="A100" s="119" t="s">
        <v>452</v>
      </c>
      <c r="B100" t="s">
        <v>453</v>
      </c>
      <c r="C100" s="120">
        <v>6</v>
      </c>
      <c r="D100" s="127"/>
      <c r="E100" s="112">
        <f t="shared" si="1"/>
        <v>0</v>
      </c>
    </row>
    <row r="101" spans="1:5" ht="12.75">
      <c r="A101" s="119" t="s">
        <v>454</v>
      </c>
      <c r="B101" t="s">
        <v>455</v>
      </c>
      <c r="C101" s="120">
        <v>6</v>
      </c>
      <c r="D101" s="110">
        <v>1</v>
      </c>
      <c r="E101" s="112">
        <f t="shared" si="1"/>
        <v>6</v>
      </c>
    </row>
    <row r="102" spans="1:5" ht="12.75">
      <c r="A102" s="109" t="s">
        <v>456</v>
      </c>
      <c r="B102" t="s">
        <v>457</v>
      </c>
      <c r="C102" s="110">
        <v>1</v>
      </c>
      <c r="D102" s="111"/>
      <c r="E102" s="112">
        <f t="shared" si="1"/>
        <v>0</v>
      </c>
    </row>
    <row r="103" spans="1:5" ht="12.75">
      <c r="A103" s="119" t="s">
        <v>458</v>
      </c>
      <c r="B103" t="s">
        <v>459</v>
      </c>
      <c r="C103" s="120">
        <v>5</v>
      </c>
      <c r="D103" s="111"/>
      <c r="E103" s="112">
        <f t="shared" si="1"/>
        <v>0</v>
      </c>
    </row>
    <row r="104" spans="1:5" ht="12.75">
      <c r="A104" s="119" t="s">
        <v>460</v>
      </c>
      <c r="B104" s="123" t="s">
        <v>461</v>
      </c>
      <c r="C104" s="120">
        <v>5</v>
      </c>
      <c r="D104" s="111"/>
      <c r="E104" s="112">
        <f t="shared" si="1"/>
        <v>0</v>
      </c>
    </row>
    <row r="105" spans="1:5" s="118" customFormat="1" ht="12.75">
      <c r="A105" s="121" t="s">
        <v>462</v>
      </c>
      <c r="B105" s="124" t="s">
        <v>463</v>
      </c>
      <c r="C105" s="122">
        <v>7</v>
      </c>
      <c r="D105" s="116"/>
      <c r="E105" s="117">
        <f t="shared" si="1"/>
        <v>0</v>
      </c>
    </row>
    <row r="106" spans="1:5" ht="12.75">
      <c r="A106" s="119" t="s">
        <v>464</v>
      </c>
      <c r="B106" t="s">
        <v>465</v>
      </c>
      <c r="C106" s="120">
        <v>9</v>
      </c>
      <c r="D106" s="111"/>
      <c r="E106" s="112">
        <f t="shared" si="1"/>
        <v>0</v>
      </c>
    </row>
    <row r="107" spans="1:5" ht="12.75">
      <c r="A107" s="119" t="s">
        <v>466</v>
      </c>
      <c r="B107" t="s">
        <v>467</v>
      </c>
      <c r="C107" s="120">
        <v>9</v>
      </c>
      <c r="D107" s="111"/>
      <c r="E107" s="112">
        <f t="shared" si="1"/>
        <v>0</v>
      </c>
    </row>
    <row r="108" spans="1:5" ht="12.75">
      <c r="A108" s="119" t="s">
        <v>468</v>
      </c>
      <c r="B108" t="s">
        <v>469</v>
      </c>
      <c r="C108" s="120">
        <v>7</v>
      </c>
      <c r="D108" s="111">
        <v>1</v>
      </c>
      <c r="E108" s="112">
        <f t="shared" si="1"/>
        <v>7</v>
      </c>
    </row>
    <row r="109" spans="1:5" s="118" customFormat="1" ht="12.75">
      <c r="A109" s="121" t="s">
        <v>470</v>
      </c>
      <c r="B109" s="118" t="s">
        <v>471</v>
      </c>
      <c r="C109" s="122">
        <v>9</v>
      </c>
      <c r="D109" s="116"/>
      <c r="E109" s="117">
        <f t="shared" si="1"/>
        <v>0</v>
      </c>
    </row>
    <row r="110" spans="1:5" ht="12.75">
      <c r="A110" s="119" t="s">
        <v>472</v>
      </c>
      <c r="B110" t="s">
        <v>473</v>
      </c>
      <c r="C110" s="120">
        <v>10</v>
      </c>
      <c r="D110" s="111"/>
      <c r="E110" s="112">
        <f t="shared" si="1"/>
        <v>0</v>
      </c>
    </row>
    <row r="111" spans="1:5" ht="12.75">
      <c r="A111" s="109" t="s">
        <v>474</v>
      </c>
      <c r="B111" s="123" t="s">
        <v>475</v>
      </c>
      <c r="C111" s="110">
        <v>8</v>
      </c>
      <c r="D111" s="111"/>
      <c r="E111" s="112">
        <f t="shared" si="1"/>
        <v>0</v>
      </c>
    </row>
    <row r="112" spans="1:5" ht="12.75">
      <c r="A112" s="119" t="s">
        <v>476</v>
      </c>
      <c r="B112" t="s">
        <v>477</v>
      </c>
      <c r="C112" s="120">
        <v>8</v>
      </c>
      <c r="D112" s="110"/>
      <c r="E112" s="112">
        <f t="shared" si="1"/>
        <v>0</v>
      </c>
    </row>
    <row r="113" spans="1:5" ht="12.75">
      <c r="A113" s="109" t="s">
        <v>478</v>
      </c>
      <c r="B113" t="s">
        <v>479</v>
      </c>
      <c r="C113" s="110">
        <v>6</v>
      </c>
      <c r="D113" s="111"/>
      <c r="E113" s="112">
        <f t="shared" si="1"/>
        <v>0</v>
      </c>
    </row>
    <row r="114" spans="1:5" ht="12.75">
      <c r="A114" s="109" t="s">
        <v>480</v>
      </c>
      <c r="B114" t="s">
        <v>481</v>
      </c>
      <c r="C114" s="110">
        <v>8</v>
      </c>
      <c r="D114" s="111"/>
      <c r="E114" s="112">
        <f t="shared" si="1"/>
        <v>0</v>
      </c>
    </row>
    <row r="115" spans="1:5" ht="12.75">
      <c r="A115" s="119" t="s">
        <v>482</v>
      </c>
      <c r="B115" t="s">
        <v>483</v>
      </c>
      <c r="C115" s="120">
        <v>7</v>
      </c>
      <c r="D115" s="111">
        <v>1</v>
      </c>
      <c r="E115" s="112">
        <f t="shared" si="1"/>
        <v>7</v>
      </c>
    </row>
    <row r="116" spans="1:5" ht="12.75">
      <c r="A116" s="109" t="s">
        <v>484</v>
      </c>
      <c r="B116" t="s">
        <v>485</v>
      </c>
      <c r="C116" s="110">
        <v>9</v>
      </c>
      <c r="D116" s="111"/>
      <c r="E116" s="112">
        <f t="shared" si="1"/>
        <v>0</v>
      </c>
    </row>
    <row r="117" spans="1:5" ht="12.75">
      <c r="A117" s="109" t="s">
        <v>486</v>
      </c>
      <c r="B117" t="s">
        <v>487</v>
      </c>
      <c r="C117" s="110">
        <v>6</v>
      </c>
      <c r="D117" s="111">
        <v>1</v>
      </c>
      <c r="E117" s="112">
        <f t="shared" si="1"/>
        <v>6</v>
      </c>
    </row>
    <row r="118" spans="1:5" ht="12.75">
      <c r="A118" s="119" t="s">
        <v>488</v>
      </c>
      <c r="B118" t="s">
        <v>489</v>
      </c>
      <c r="C118" s="120">
        <v>5</v>
      </c>
      <c r="D118" s="116"/>
      <c r="E118" s="112">
        <f t="shared" si="1"/>
        <v>0</v>
      </c>
    </row>
    <row r="119" spans="1:5" ht="12.75">
      <c r="A119" s="109" t="s">
        <v>490</v>
      </c>
      <c r="B119" t="s">
        <v>491</v>
      </c>
      <c r="C119" s="110">
        <v>7</v>
      </c>
      <c r="D119" s="111"/>
      <c r="E119" s="112">
        <f t="shared" si="1"/>
        <v>0</v>
      </c>
    </row>
    <row r="120" spans="1:5" ht="12.75">
      <c r="A120" s="119" t="s">
        <v>492</v>
      </c>
      <c r="B120" t="s">
        <v>493</v>
      </c>
      <c r="C120" s="120">
        <v>10</v>
      </c>
      <c r="D120" s="111"/>
      <c r="E120" s="112">
        <f t="shared" si="1"/>
        <v>0</v>
      </c>
    </row>
    <row r="121" spans="1:5" ht="12.75">
      <c r="A121" s="109" t="s">
        <v>494</v>
      </c>
      <c r="B121" t="s">
        <v>495</v>
      </c>
      <c r="C121" s="110">
        <v>9</v>
      </c>
      <c r="D121" s="111"/>
      <c r="E121" s="112">
        <f t="shared" si="1"/>
        <v>0</v>
      </c>
    </row>
    <row r="122" spans="1:5" ht="12.75">
      <c r="A122" s="119" t="s">
        <v>496</v>
      </c>
      <c r="B122" t="s">
        <v>497</v>
      </c>
      <c r="C122" s="120">
        <v>8</v>
      </c>
      <c r="D122" s="111"/>
      <c r="E122" s="112">
        <f t="shared" si="1"/>
        <v>0</v>
      </c>
    </row>
    <row r="123" spans="1:5" ht="12.75">
      <c r="A123" s="109" t="s">
        <v>498</v>
      </c>
      <c r="B123" t="s">
        <v>499</v>
      </c>
      <c r="C123" s="110">
        <v>10</v>
      </c>
      <c r="D123" s="111"/>
      <c r="E123" s="112">
        <f t="shared" si="1"/>
        <v>0</v>
      </c>
    </row>
    <row r="124" spans="1:5" ht="12.75">
      <c r="A124" s="119" t="s">
        <v>500</v>
      </c>
      <c r="B124" t="s">
        <v>501</v>
      </c>
      <c r="C124" s="120">
        <v>7</v>
      </c>
      <c r="D124" s="111"/>
      <c r="E124" s="112">
        <f t="shared" si="1"/>
        <v>0</v>
      </c>
    </row>
    <row r="125" spans="1:5" ht="12.75">
      <c r="A125" s="119" t="s">
        <v>502</v>
      </c>
      <c r="B125" t="s">
        <v>503</v>
      </c>
      <c r="C125" s="120">
        <v>5</v>
      </c>
      <c r="D125" s="111">
        <v>1</v>
      </c>
      <c r="E125" s="112">
        <f t="shared" si="1"/>
        <v>5</v>
      </c>
    </row>
    <row r="126" spans="1:5" ht="12.75">
      <c r="A126" s="119" t="s">
        <v>504</v>
      </c>
      <c r="B126" t="s">
        <v>505</v>
      </c>
      <c r="C126" s="120">
        <v>8</v>
      </c>
      <c r="D126" s="111"/>
      <c r="E126" s="112">
        <f t="shared" si="1"/>
        <v>0</v>
      </c>
    </row>
    <row r="127" spans="1:5" ht="12.75">
      <c r="A127" s="119" t="s">
        <v>506</v>
      </c>
      <c r="B127" t="s">
        <v>507</v>
      </c>
      <c r="C127" s="120">
        <v>8</v>
      </c>
      <c r="D127" s="111"/>
      <c r="E127" s="112">
        <f t="shared" si="1"/>
        <v>0</v>
      </c>
    </row>
    <row r="128" spans="1:5" ht="12.75">
      <c r="A128" s="109" t="s">
        <v>508</v>
      </c>
      <c r="B128" t="s">
        <v>509</v>
      </c>
      <c r="C128" s="110">
        <v>8</v>
      </c>
      <c r="D128" s="111"/>
      <c r="E128" s="112">
        <f t="shared" si="1"/>
        <v>0</v>
      </c>
    </row>
    <row r="129" spans="1:5" ht="12.75">
      <c r="A129" s="109" t="s">
        <v>510</v>
      </c>
      <c r="B129" t="s">
        <v>511</v>
      </c>
      <c r="C129" s="110">
        <v>10</v>
      </c>
      <c r="D129" s="111"/>
      <c r="E129" s="112">
        <f t="shared" si="1"/>
        <v>0</v>
      </c>
    </row>
    <row r="130" spans="1:5" ht="12.75">
      <c r="A130" s="119" t="s">
        <v>512</v>
      </c>
      <c r="B130" t="s">
        <v>513</v>
      </c>
      <c r="C130" s="120">
        <v>6</v>
      </c>
      <c r="D130" s="111">
        <v>1</v>
      </c>
      <c r="E130" s="112">
        <f t="shared" si="1"/>
        <v>6</v>
      </c>
    </row>
    <row r="131" spans="1:5" s="118" customFormat="1" ht="12.75">
      <c r="A131" s="121" t="s">
        <v>514</v>
      </c>
      <c r="B131" s="118" t="s">
        <v>515</v>
      </c>
      <c r="C131" s="122">
        <v>8</v>
      </c>
      <c r="D131" s="116"/>
      <c r="E131" s="117">
        <f t="shared" si="1"/>
        <v>0</v>
      </c>
    </row>
    <row r="132" spans="1:5" s="118" customFormat="1" ht="12.75">
      <c r="A132" s="121" t="s">
        <v>516</v>
      </c>
      <c r="B132" s="118" t="s">
        <v>517</v>
      </c>
      <c r="C132" s="122">
        <v>9</v>
      </c>
      <c r="D132" s="116"/>
      <c r="E132" s="117">
        <f t="shared" si="1"/>
        <v>0</v>
      </c>
    </row>
    <row r="133" spans="1:5" ht="12.75">
      <c r="A133" s="119" t="s">
        <v>518</v>
      </c>
      <c r="B133" t="s">
        <v>519</v>
      </c>
      <c r="C133" s="120">
        <v>7</v>
      </c>
      <c r="D133" s="111"/>
      <c r="E133" s="112">
        <f t="shared" si="1"/>
        <v>0</v>
      </c>
    </row>
    <row r="134" spans="1:5" ht="12.75">
      <c r="A134" s="119" t="s">
        <v>520</v>
      </c>
      <c r="B134" s="123" t="s">
        <v>521</v>
      </c>
      <c r="C134" s="120">
        <v>8</v>
      </c>
      <c r="D134" s="111"/>
      <c r="E134" s="112">
        <f t="shared" si="1"/>
        <v>0</v>
      </c>
    </row>
    <row r="135" spans="1:5" ht="12.75">
      <c r="A135" s="119" t="s">
        <v>522</v>
      </c>
      <c r="B135" t="s">
        <v>523</v>
      </c>
      <c r="C135" s="120">
        <v>9</v>
      </c>
      <c r="D135" s="111"/>
      <c r="E135" s="112">
        <f t="shared" si="1"/>
        <v>0</v>
      </c>
    </row>
    <row r="136" spans="1:5" ht="12.75">
      <c r="A136" s="109" t="s">
        <v>524</v>
      </c>
      <c r="B136" t="s">
        <v>525</v>
      </c>
      <c r="C136" s="110">
        <v>7</v>
      </c>
      <c r="D136" s="111"/>
      <c r="E136" s="112">
        <f t="shared" si="1"/>
        <v>0</v>
      </c>
    </row>
    <row r="137" spans="1:5" ht="12.75">
      <c r="A137" s="109" t="s">
        <v>526</v>
      </c>
      <c r="B137" t="s">
        <v>527</v>
      </c>
      <c r="C137" s="110">
        <v>8</v>
      </c>
      <c r="D137" s="111"/>
      <c r="E137" s="112">
        <f t="shared" si="1"/>
        <v>0</v>
      </c>
    </row>
    <row r="138" spans="1:5" ht="12.75">
      <c r="A138" s="109" t="s">
        <v>528</v>
      </c>
      <c r="B138" t="s">
        <v>529</v>
      </c>
      <c r="C138" s="110">
        <v>9</v>
      </c>
      <c r="D138" s="111"/>
      <c r="E138" s="112">
        <f aca="true" t="shared" si="2" ref="E138:E189">C138*D138</f>
        <v>0</v>
      </c>
    </row>
    <row r="139" spans="1:5" s="118" customFormat="1" ht="12.75">
      <c r="A139" s="113" t="s">
        <v>530</v>
      </c>
      <c r="B139" s="118" t="s">
        <v>531</v>
      </c>
      <c r="C139" s="115">
        <v>9</v>
      </c>
      <c r="D139" s="116"/>
      <c r="E139" s="117">
        <f t="shared" si="2"/>
        <v>0</v>
      </c>
    </row>
    <row r="140" spans="1:5" ht="12.75">
      <c r="A140" s="109" t="s">
        <v>532</v>
      </c>
      <c r="B140" t="s">
        <v>533</v>
      </c>
      <c r="C140" s="110">
        <v>7</v>
      </c>
      <c r="D140" s="111"/>
      <c r="E140" s="112">
        <f t="shared" si="2"/>
        <v>0</v>
      </c>
    </row>
    <row r="141" spans="1:5" ht="12.75">
      <c r="A141" s="119" t="s">
        <v>534</v>
      </c>
      <c r="B141" t="s">
        <v>535</v>
      </c>
      <c r="C141" s="120">
        <v>9</v>
      </c>
      <c r="D141" s="111"/>
      <c r="E141" s="112">
        <f t="shared" si="2"/>
        <v>0</v>
      </c>
    </row>
    <row r="142" spans="1:5" ht="12.75">
      <c r="A142" s="119" t="s">
        <v>536</v>
      </c>
      <c r="B142" t="s">
        <v>537</v>
      </c>
      <c r="C142" s="120">
        <v>3</v>
      </c>
      <c r="D142" s="111"/>
      <c r="E142" s="112">
        <f t="shared" si="2"/>
        <v>0</v>
      </c>
    </row>
    <row r="143" spans="1:5" ht="12.75">
      <c r="A143" s="119" t="s">
        <v>538</v>
      </c>
      <c r="B143" t="s">
        <v>539</v>
      </c>
      <c r="C143" s="120">
        <v>8</v>
      </c>
      <c r="D143" s="111"/>
      <c r="E143" s="112">
        <f t="shared" si="2"/>
        <v>0</v>
      </c>
    </row>
    <row r="144" spans="1:5" s="118" customFormat="1" ht="12.75">
      <c r="A144" s="121" t="s">
        <v>540</v>
      </c>
      <c r="B144" s="118" t="s">
        <v>541</v>
      </c>
      <c r="C144" s="122">
        <v>6</v>
      </c>
      <c r="D144" s="116"/>
      <c r="E144" s="117">
        <f t="shared" si="2"/>
        <v>0</v>
      </c>
    </row>
    <row r="145" spans="1:5" s="118" customFormat="1" ht="12.75">
      <c r="A145" s="121" t="s">
        <v>542</v>
      </c>
      <c r="B145" s="118" t="s">
        <v>543</v>
      </c>
      <c r="C145" s="122">
        <v>10</v>
      </c>
      <c r="D145" s="116"/>
      <c r="E145" s="117">
        <f t="shared" si="2"/>
        <v>0</v>
      </c>
    </row>
    <row r="146" spans="1:5" ht="12.75">
      <c r="A146" s="109" t="s">
        <v>544</v>
      </c>
      <c r="B146" t="s">
        <v>545</v>
      </c>
      <c r="C146" s="110">
        <v>5</v>
      </c>
      <c r="D146" s="111"/>
      <c r="E146" s="112">
        <f t="shared" si="2"/>
        <v>0</v>
      </c>
    </row>
    <row r="147" spans="1:5" ht="25.5">
      <c r="A147" s="109" t="s">
        <v>546</v>
      </c>
      <c r="B147" s="123" t="s">
        <v>547</v>
      </c>
      <c r="C147" s="110">
        <v>10</v>
      </c>
      <c r="D147" s="111"/>
      <c r="E147" s="112">
        <f t="shared" si="2"/>
        <v>0</v>
      </c>
    </row>
    <row r="148" spans="1:5" ht="12.75">
      <c r="A148" s="109" t="s">
        <v>548</v>
      </c>
      <c r="B148" t="s">
        <v>549</v>
      </c>
      <c r="C148" s="110">
        <v>5</v>
      </c>
      <c r="D148" s="111"/>
      <c r="E148" s="112">
        <f t="shared" si="2"/>
        <v>0</v>
      </c>
    </row>
    <row r="149" spans="1:5" ht="12.75">
      <c r="A149" s="119" t="s">
        <v>550</v>
      </c>
      <c r="B149" t="s">
        <v>551</v>
      </c>
      <c r="C149" s="120">
        <v>9</v>
      </c>
      <c r="D149" s="111"/>
      <c r="E149" s="112">
        <f t="shared" si="2"/>
        <v>0</v>
      </c>
    </row>
    <row r="150" spans="1:5" ht="25.5">
      <c r="A150" s="119" t="s">
        <v>552</v>
      </c>
      <c r="B150" t="s">
        <v>553</v>
      </c>
      <c r="C150" s="120">
        <v>4</v>
      </c>
      <c r="D150" s="125"/>
      <c r="E150" s="112">
        <f t="shared" si="2"/>
        <v>0</v>
      </c>
    </row>
    <row r="151" spans="1:5" s="118" customFormat="1" ht="12.75">
      <c r="A151" s="121" t="s">
        <v>554</v>
      </c>
      <c r="B151" s="118" t="s">
        <v>555</v>
      </c>
      <c r="C151" s="122">
        <v>4</v>
      </c>
      <c r="D151" s="116"/>
      <c r="E151" s="117">
        <f t="shared" si="2"/>
        <v>0</v>
      </c>
    </row>
    <row r="152" spans="1:5" s="118" customFormat="1" ht="12.75">
      <c r="A152" s="121" t="s">
        <v>556</v>
      </c>
      <c r="B152" s="118" t="s">
        <v>557</v>
      </c>
      <c r="C152" s="122">
        <v>6</v>
      </c>
      <c r="D152" s="116"/>
      <c r="E152" s="117">
        <f t="shared" si="2"/>
        <v>0</v>
      </c>
    </row>
    <row r="153" spans="1:5" s="118" customFormat="1" ht="12.75">
      <c r="A153" s="121" t="s">
        <v>558</v>
      </c>
      <c r="B153" s="118" t="s">
        <v>559</v>
      </c>
      <c r="C153" s="122">
        <v>4</v>
      </c>
      <c r="D153" s="116"/>
      <c r="E153" s="117">
        <f t="shared" si="2"/>
        <v>0</v>
      </c>
    </row>
    <row r="154" spans="1:5" s="118" customFormat="1" ht="12.75">
      <c r="A154" s="121" t="s">
        <v>560</v>
      </c>
      <c r="B154" s="118" t="s">
        <v>561</v>
      </c>
      <c r="C154" s="122">
        <v>5</v>
      </c>
      <c r="D154" s="116"/>
      <c r="E154" s="117">
        <f t="shared" si="2"/>
        <v>0</v>
      </c>
    </row>
    <row r="155" spans="1:5" s="118" customFormat="1" ht="12.75">
      <c r="A155" s="121" t="s">
        <v>562</v>
      </c>
      <c r="B155" s="118" t="s">
        <v>563</v>
      </c>
      <c r="C155" s="122">
        <v>5</v>
      </c>
      <c r="D155" s="116"/>
      <c r="E155" s="117">
        <f t="shared" si="2"/>
        <v>0</v>
      </c>
    </row>
    <row r="156" spans="1:5" ht="12.75">
      <c r="A156" s="119" t="s">
        <v>564</v>
      </c>
      <c r="B156" s="126" t="s">
        <v>565</v>
      </c>
      <c r="C156" s="120">
        <v>8</v>
      </c>
      <c r="D156" s="111"/>
      <c r="E156" s="112">
        <f t="shared" si="2"/>
        <v>0</v>
      </c>
    </row>
    <row r="157" spans="1:5" ht="12.75">
      <c r="A157" s="109" t="s">
        <v>566</v>
      </c>
      <c r="B157" s="126" t="s">
        <v>567</v>
      </c>
      <c r="C157" s="110">
        <v>8</v>
      </c>
      <c r="D157" s="111"/>
      <c r="E157" s="112">
        <f t="shared" si="2"/>
        <v>0</v>
      </c>
    </row>
    <row r="158" spans="1:5" ht="12.75">
      <c r="A158" s="119" t="s">
        <v>568</v>
      </c>
      <c r="B158" s="8" t="s">
        <v>569</v>
      </c>
      <c r="C158" s="120">
        <v>9</v>
      </c>
      <c r="D158" s="111"/>
      <c r="E158" s="112">
        <f t="shared" si="2"/>
        <v>0</v>
      </c>
    </row>
    <row r="159" spans="1:5" ht="12.75">
      <c r="A159" s="109" t="s">
        <v>570</v>
      </c>
      <c r="B159" s="126" t="s">
        <v>571</v>
      </c>
      <c r="C159" s="110">
        <v>8</v>
      </c>
      <c r="D159" s="111"/>
      <c r="E159" s="112">
        <f t="shared" si="2"/>
        <v>0</v>
      </c>
    </row>
    <row r="160" spans="1:5" ht="12.75">
      <c r="A160" s="109" t="s">
        <v>572</v>
      </c>
      <c r="B160" t="s">
        <v>573</v>
      </c>
      <c r="C160" s="110">
        <v>5</v>
      </c>
      <c r="D160" s="111"/>
      <c r="E160" s="112">
        <f t="shared" si="2"/>
        <v>0</v>
      </c>
    </row>
    <row r="161" spans="1:5" ht="12.75">
      <c r="A161" s="119" t="s">
        <v>574</v>
      </c>
      <c r="B161" s="119" t="s">
        <v>575</v>
      </c>
      <c r="C161" s="120">
        <v>10</v>
      </c>
      <c r="D161" s="111"/>
      <c r="E161" s="112">
        <f t="shared" si="2"/>
        <v>0</v>
      </c>
    </row>
    <row r="162" spans="1:5" s="118" customFormat="1" ht="12.75">
      <c r="A162" s="121" t="s">
        <v>576</v>
      </c>
      <c r="B162" s="128" t="s">
        <v>577</v>
      </c>
      <c r="C162" s="122">
        <v>9</v>
      </c>
      <c r="D162" s="116"/>
      <c r="E162" s="117">
        <f t="shared" si="2"/>
        <v>0</v>
      </c>
    </row>
    <row r="163" spans="1:5" s="118" customFormat="1" ht="12.75">
      <c r="A163" s="121" t="s">
        <v>578</v>
      </c>
      <c r="B163" s="128" t="s">
        <v>579</v>
      </c>
      <c r="C163" s="122">
        <v>5</v>
      </c>
      <c r="D163" s="116"/>
      <c r="E163" s="117">
        <f t="shared" si="2"/>
        <v>0</v>
      </c>
    </row>
    <row r="164" spans="1:5" s="118" customFormat="1" ht="12.75">
      <c r="A164" s="121" t="s">
        <v>580</v>
      </c>
      <c r="B164" s="128" t="s">
        <v>581</v>
      </c>
      <c r="C164" s="122">
        <v>6</v>
      </c>
      <c r="D164" s="116"/>
      <c r="E164" s="117">
        <f t="shared" si="2"/>
        <v>0</v>
      </c>
    </row>
    <row r="165" spans="1:5" ht="12.75">
      <c r="A165" s="119" t="s">
        <v>582</v>
      </c>
      <c r="B165" t="s">
        <v>583</v>
      </c>
      <c r="C165" s="120">
        <v>5</v>
      </c>
      <c r="D165" s="111"/>
      <c r="E165" s="112">
        <f t="shared" si="2"/>
        <v>0</v>
      </c>
    </row>
    <row r="166" spans="1:5" ht="12.75">
      <c r="A166" s="109" t="s">
        <v>584</v>
      </c>
      <c r="B166" t="s">
        <v>585</v>
      </c>
      <c r="C166" s="110">
        <v>8</v>
      </c>
      <c r="D166" s="111"/>
      <c r="E166" s="112">
        <f t="shared" si="2"/>
        <v>0</v>
      </c>
    </row>
    <row r="167" spans="1:5" ht="12.75">
      <c r="A167" s="119" t="s">
        <v>586</v>
      </c>
      <c r="B167" t="s">
        <v>587</v>
      </c>
      <c r="C167" s="120">
        <v>3</v>
      </c>
      <c r="D167" s="111">
        <v>1</v>
      </c>
      <c r="E167" s="112">
        <f t="shared" si="2"/>
        <v>3</v>
      </c>
    </row>
    <row r="168" spans="1:5" ht="12.75">
      <c r="A168" s="109" t="s">
        <v>588</v>
      </c>
      <c r="B168" t="s">
        <v>589</v>
      </c>
      <c r="C168" s="110">
        <v>9</v>
      </c>
      <c r="D168" s="111"/>
      <c r="E168" s="112">
        <f t="shared" si="2"/>
        <v>0</v>
      </c>
    </row>
    <row r="169" spans="1:5" s="118" customFormat="1" ht="12.75">
      <c r="A169" s="113" t="s">
        <v>590</v>
      </c>
      <c r="B169" s="118" t="s">
        <v>591</v>
      </c>
      <c r="C169" s="115">
        <v>4</v>
      </c>
      <c r="D169" s="116"/>
      <c r="E169" s="117">
        <f t="shared" si="2"/>
        <v>0</v>
      </c>
    </row>
    <row r="170" spans="1:5" s="118" customFormat="1" ht="12.75">
      <c r="A170" s="113" t="s">
        <v>592</v>
      </c>
      <c r="B170" s="118" t="s">
        <v>593</v>
      </c>
      <c r="C170" s="115">
        <v>8</v>
      </c>
      <c r="D170" s="116"/>
      <c r="E170" s="117">
        <f t="shared" si="2"/>
        <v>0</v>
      </c>
    </row>
    <row r="171" spans="1:5" s="118" customFormat="1" ht="12.75">
      <c r="A171" s="113" t="s">
        <v>594</v>
      </c>
      <c r="B171" s="118" t="s">
        <v>595</v>
      </c>
      <c r="C171" s="115">
        <v>9</v>
      </c>
      <c r="D171" s="116"/>
      <c r="E171" s="117">
        <f t="shared" si="2"/>
        <v>0</v>
      </c>
    </row>
    <row r="172" spans="1:5" ht="12.75">
      <c r="A172" s="109" t="s">
        <v>596</v>
      </c>
      <c r="B172" t="s">
        <v>597</v>
      </c>
      <c r="C172" s="110">
        <v>1</v>
      </c>
      <c r="D172" s="111"/>
      <c r="E172" s="112">
        <f t="shared" si="2"/>
        <v>0</v>
      </c>
    </row>
    <row r="173" spans="1:5" ht="12.75">
      <c r="A173" s="119" t="s">
        <v>598</v>
      </c>
      <c r="B173" t="s">
        <v>599</v>
      </c>
      <c r="C173" s="120">
        <v>1</v>
      </c>
      <c r="D173" s="111">
        <v>1</v>
      </c>
      <c r="E173" s="112">
        <f t="shared" si="2"/>
        <v>1</v>
      </c>
    </row>
    <row r="174" spans="1:5" ht="12.75">
      <c r="A174" s="119" t="s">
        <v>600</v>
      </c>
      <c r="B174" t="s">
        <v>601</v>
      </c>
      <c r="C174" s="120">
        <v>10</v>
      </c>
      <c r="D174" s="110"/>
      <c r="E174" s="112">
        <f t="shared" si="2"/>
        <v>0</v>
      </c>
    </row>
    <row r="175" spans="1:5" ht="12.75">
      <c r="A175" s="119" t="s">
        <v>602</v>
      </c>
      <c r="B175" t="s">
        <v>603</v>
      </c>
      <c r="C175" s="120">
        <v>9</v>
      </c>
      <c r="D175" s="110"/>
      <c r="E175" s="112">
        <f t="shared" si="2"/>
        <v>0</v>
      </c>
    </row>
    <row r="176" spans="1:5" ht="12.75">
      <c r="A176" s="119" t="s">
        <v>604</v>
      </c>
      <c r="B176" t="s">
        <v>605</v>
      </c>
      <c r="C176" s="120">
        <v>9</v>
      </c>
      <c r="D176" s="110"/>
      <c r="E176" s="112">
        <f t="shared" si="2"/>
        <v>0</v>
      </c>
    </row>
    <row r="177" spans="1:5" ht="12.75">
      <c r="A177" s="119" t="s">
        <v>606</v>
      </c>
      <c r="B177" t="s">
        <v>607</v>
      </c>
      <c r="C177" s="120">
        <v>9</v>
      </c>
      <c r="D177" s="110"/>
      <c r="E177" s="112">
        <f t="shared" si="2"/>
        <v>0</v>
      </c>
    </row>
    <row r="178" spans="1:5" ht="12.75">
      <c r="A178" s="109" t="s">
        <v>608</v>
      </c>
      <c r="B178" t="s">
        <v>609</v>
      </c>
      <c r="C178" s="110">
        <v>10</v>
      </c>
      <c r="D178" s="110"/>
      <c r="E178" s="112">
        <f t="shared" si="2"/>
        <v>0</v>
      </c>
    </row>
    <row r="179" spans="1:5" ht="12.75">
      <c r="A179" s="119" t="s">
        <v>610</v>
      </c>
      <c r="B179" t="s">
        <v>611</v>
      </c>
      <c r="C179" s="120">
        <v>9</v>
      </c>
      <c r="D179" s="110"/>
      <c r="E179" s="112">
        <f t="shared" si="2"/>
        <v>0</v>
      </c>
    </row>
    <row r="180" spans="1:5" ht="12.75">
      <c r="A180" s="119" t="s">
        <v>612</v>
      </c>
      <c r="B180" t="s">
        <v>613</v>
      </c>
      <c r="C180" s="120">
        <v>9</v>
      </c>
      <c r="D180" s="110"/>
      <c r="E180" s="112">
        <f t="shared" si="2"/>
        <v>0</v>
      </c>
    </row>
    <row r="181" spans="1:5" ht="12.75">
      <c r="A181" s="119" t="s">
        <v>614</v>
      </c>
      <c r="B181" t="s">
        <v>615</v>
      </c>
      <c r="C181" s="120">
        <v>7</v>
      </c>
      <c r="D181" s="110"/>
      <c r="E181" s="112">
        <f t="shared" si="2"/>
        <v>0</v>
      </c>
    </row>
    <row r="182" spans="1:5" s="118" customFormat="1" ht="12.75">
      <c r="A182" s="121" t="s">
        <v>616</v>
      </c>
      <c r="B182" s="118" t="s">
        <v>617</v>
      </c>
      <c r="C182" s="122">
        <v>9</v>
      </c>
      <c r="D182" s="115"/>
      <c r="E182" s="117">
        <f t="shared" si="2"/>
        <v>0</v>
      </c>
    </row>
    <row r="183" spans="1:5" ht="12.75">
      <c r="A183" s="119" t="s">
        <v>618</v>
      </c>
      <c r="B183" t="s">
        <v>619</v>
      </c>
      <c r="C183" s="120">
        <v>6</v>
      </c>
      <c r="D183" s="115">
        <v>1</v>
      </c>
      <c r="E183" s="112">
        <f t="shared" si="2"/>
        <v>6</v>
      </c>
    </row>
    <row r="184" spans="1:5" s="118" customFormat="1" ht="12.75">
      <c r="A184" s="121" t="s">
        <v>620</v>
      </c>
      <c r="B184" s="118" t="s">
        <v>621</v>
      </c>
      <c r="C184" s="122">
        <v>3</v>
      </c>
      <c r="D184" s="115"/>
      <c r="E184" s="117">
        <f t="shared" si="2"/>
        <v>0</v>
      </c>
    </row>
    <row r="185" spans="1:5" ht="12.75">
      <c r="A185" s="109" t="s">
        <v>622</v>
      </c>
      <c r="B185" t="s">
        <v>623</v>
      </c>
      <c r="C185" s="110">
        <v>5</v>
      </c>
      <c r="D185" s="110"/>
      <c r="E185" s="112">
        <f t="shared" si="2"/>
        <v>0</v>
      </c>
    </row>
    <row r="186" spans="1:5" ht="12.75">
      <c r="A186" s="109" t="s">
        <v>624</v>
      </c>
      <c r="B186" s="126" t="s">
        <v>625</v>
      </c>
      <c r="C186" s="110">
        <v>6</v>
      </c>
      <c r="D186" s="110"/>
      <c r="E186" s="112">
        <f t="shared" si="2"/>
        <v>0</v>
      </c>
    </row>
    <row r="187" spans="1:5" ht="12.75">
      <c r="A187" s="109" t="s">
        <v>626</v>
      </c>
      <c r="B187" s="126" t="s">
        <v>627</v>
      </c>
      <c r="C187" s="110">
        <v>7</v>
      </c>
      <c r="D187" s="110"/>
      <c r="E187" s="112">
        <f t="shared" si="2"/>
        <v>0</v>
      </c>
    </row>
    <row r="188" spans="1:5" ht="12.75">
      <c r="A188" s="119" t="s">
        <v>628</v>
      </c>
      <c r="B188" s="119" t="s">
        <v>628</v>
      </c>
      <c r="C188" s="110">
        <v>8</v>
      </c>
      <c r="D188" s="110"/>
      <c r="E188" s="112">
        <f t="shared" si="2"/>
        <v>0</v>
      </c>
    </row>
    <row r="189" spans="1:5" ht="12.75">
      <c r="A189" s="119" t="s">
        <v>629</v>
      </c>
      <c r="B189" t="s">
        <v>630</v>
      </c>
      <c r="C189" s="120">
        <v>8</v>
      </c>
      <c r="D189" s="110"/>
      <c r="E189" s="112">
        <f t="shared" si="2"/>
        <v>0</v>
      </c>
    </row>
    <row r="190" spans="1:5" ht="12.75">
      <c r="A190" s="129"/>
      <c r="B190" s="129"/>
      <c r="C190" s="130"/>
      <c r="D190" s="110"/>
      <c r="E190" s="131"/>
    </row>
    <row r="191" spans="1:5" ht="12.75">
      <c r="A191" s="129" t="s">
        <v>631</v>
      </c>
      <c r="B191" s="129"/>
      <c r="D191" s="132">
        <f>SUM(D9:D189)</f>
        <v>14</v>
      </c>
      <c r="E191" s="133"/>
    </row>
    <row r="192" spans="1:5" ht="12.75">
      <c r="A192" s="129" t="s">
        <v>632</v>
      </c>
      <c r="B192" s="129"/>
      <c r="C192" s="104"/>
      <c r="E192">
        <f>(SUM(E9:E189)/D191)</f>
        <v>5.428571428571429</v>
      </c>
    </row>
    <row r="193" spans="1:5" ht="12.75">
      <c r="A193" s="129" t="s">
        <v>633</v>
      </c>
      <c r="B193" s="129"/>
      <c r="C193" s="133"/>
      <c r="E193" s="134">
        <f>(SUM(E9:E189)/D191)*SQRT(D191)</f>
        <v>20.311854385344255</v>
      </c>
    </row>
    <row r="195" spans="1:3" ht="12.75">
      <c r="A195" s="129"/>
      <c r="B195" s="129"/>
      <c r="C195" s="104"/>
    </row>
    <row r="196" ht="12.75">
      <c r="C196" s="104"/>
    </row>
    <row r="197" spans="1:3" ht="12.75">
      <c r="A197" s="129"/>
      <c r="B197" s="129"/>
      <c r="C197" s="104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6"/>
  <sheetViews>
    <sheetView tabSelected="1" workbookViewId="0" topLeftCell="C1">
      <selection activeCell="J77" sqref="J77"/>
    </sheetView>
  </sheetViews>
  <sheetFormatPr defaultColWidth="9.140625" defaultRowHeight="12.75"/>
  <cols>
    <col min="4" max="4" width="8.7109375" style="0" customWidth="1"/>
  </cols>
  <sheetData>
    <row r="1" spans="2:19" ht="12.75">
      <c r="B1" t="s">
        <v>29</v>
      </c>
      <c r="C1" t="s">
        <v>24</v>
      </c>
      <c r="D1" t="s">
        <v>260</v>
      </c>
      <c r="E1" t="str">
        <f>'ENTRY '!V1</f>
        <v>Ceratophyllum demersum,Coontail</v>
      </c>
      <c r="F1" t="str">
        <f>'ENTRY '!X1</f>
        <v>Chara ,Muskgrasses</v>
      </c>
      <c r="G1" t="str">
        <f>'ENTRY '!AJ1</f>
        <v>Heteranthera dubia,Water star-grass</v>
      </c>
      <c r="H1" t="str">
        <f>'ENTRY '!AX1</f>
        <v>Myriophyllum sibiricum,Northern water milfoil</v>
      </c>
      <c r="I1" t="str">
        <f>'ENTRY '!BA1</f>
        <v>Najas flexilis,Bushy pondweed</v>
      </c>
      <c r="J1" t="str">
        <f>'ENTRY '!BG1</f>
        <v>Nymphaea odorata,White water lily</v>
      </c>
      <c r="K1" t="str">
        <f>'ENTRY '!BM1</f>
        <v>Potamogeton amplifolius,Large-leaf pondweed</v>
      </c>
      <c r="L1" t="str">
        <f>'ENTRY '!BT1</f>
        <v>Potamogeton gramineus,Variable pondweed</v>
      </c>
      <c r="M1" t="str">
        <f>'ENTRY '!BV1</f>
        <v>Potamogeton illinoensis,Illinois pondweed</v>
      </c>
      <c r="N1" t="str">
        <f>'ENTRY '!BW1</f>
        <v>Potamogeton natans,Floating-leaf pondweed</v>
      </c>
      <c r="O1" t="str">
        <f>'ENTRY '!CC1</f>
        <v>Potamogeton richardsonii,Clasping-leaf pondweed</v>
      </c>
      <c r="P1" t="str">
        <f>'ENTRY '!CH1</f>
        <v>Potamogeton zosteriformis,Flat-stem pondweed</v>
      </c>
      <c r="Q1" t="str">
        <f>'ENTRY '!DD1</f>
        <v>Stuckenia pectinata,Sago pondweed</v>
      </c>
      <c r="R1" t="str">
        <f>'ENTRY '!DF1</f>
        <v>Typha latifolia,Broad-leaved cattail</v>
      </c>
      <c r="S1" t="str">
        <f>'ENTRY '!DN1</f>
        <v>Vallisneria americana,Wild celery</v>
      </c>
    </row>
    <row r="2" ht="12.75">
      <c r="B2" t="s">
        <v>154</v>
      </c>
    </row>
    <row r="3" spans="2:19" ht="12.75">
      <c r="B3" t="s">
        <v>27</v>
      </c>
      <c r="D3" s="101">
        <f>IF(D7="","",(D7/$C$14)*100)</f>
        <v>5.88235294117647</v>
      </c>
      <c r="E3" s="101">
        <f aca="true" t="shared" si="0" ref="E3:O3">IF(E7="","",(E7/$C$14)*100)</f>
        <v>3.5294117647058822</v>
      </c>
      <c r="F3" s="101">
        <f t="shared" si="0"/>
        <v>92.94117647058823</v>
      </c>
      <c r="G3" s="101">
        <f t="shared" si="0"/>
        <v>1.1764705882352942</v>
      </c>
      <c r="H3" s="101">
        <f t="shared" si="0"/>
        <v>3.5294117647058822</v>
      </c>
      <c r="I3" s="101">
        <f t="shared" si="0"/>
        <v>21.176470588235293</v>
      </c>
      <c r="J3" s="101">
        <f t="shared" si="0"/>
        <v>8.235294117647058</v>
      </c>
      <c r="K3" s="101">
        <f t="shared" si="0"/>
        <v>1.1764705882352942</v>
      </c>
      <c r="L3" s="101">
        <f t="shared" si="0"/>
        <v>15.294117647058824</v>
      </c>
      <c r="M3" s="101">
        <f t="shared" si="0"/>
        <v>20</v>
      </c>
      <c r="N3" s="101">
        <f t="shared" si="0"/>
        <v>2.3529411764705883</v>
      </c>
      <c r="O3" s="101">
        <f t="shared" si="0"/>
        <v>3.5294117647058822</v>
      </c>
      <c r="P3" s="101">
        <f>IF(P7="","",(P7/$C$14)*100)</f>
        <v>2.3529411764705883</v>
      </c>
      <c r="Q3" s="101">
        <f>IF(Q7="","",(Q7/$C$14)*100)</f>
        <v>9.411764705882353</v>
      </c>
      <c r="R3" s="101">
        <f>IF(R7="","",(R7/$C$14)*100)</f>
        <v>2.3529411764705883</v>
      </c>
      <c r="S3" s="101">
        <f>IF(S7="","",(S7/$C$14)*100)</f>
        <v>9.411764705882353</v>
      </c>
    </row>
    <row r="4" spans="2:19" ht="12.75">
      <c r="B4" t="s">
        <v>37</v>
      </c>
      <c r="D4" s="101">
        <f>IF(D7="","",(D7/$C$15)*100)</f>
        <v>5.617977528089887</v>
      </c>
      <c r="E4" s="101">
        <f aca="true" t="shared" si="1" ref="E4:O4">IF(E7="","",(E7/$C$15)*100)</f>
        <v>3.3707865168539324</v>
      </c>
      <c r="F4" s="101">
        <f t="shared" si="1"/>
        <v>88.76404494382022</v>
      </c>
      <c r="G4" s="101">
        <f t="shared" si="1"/>
        <v>1.1235955056179776</v>
      </c>
      <c r="H4" s="101">
        <f t="shared" si="1"/>
        <v>3.3707865168539324</v>
      </c>
      <c r="I4" s="101">
        <f t="shared" si="1"/>
        <v>20.224719101123593</v>
      </c>
      <c r="J4" s="101">
        <f t="shared" si="1"/>
        <v>7.865168539325842</v>
      </c>
      <c r="K4" s="101">
        <f t="shared" si="1"/>
        <v>1.1235955056179776</v>
      </c>
      <c r="L4" s="101">
        <f t="shared" si="1"/>
        <v>14.606741573033707</v>
      </c>
      <c r="M4" s="101">
        <f t="shared" si="1"/>
        <v>19.101123595505616</v>
      </c>
      <c r="N4" s="101">
        <f t="shared" si="1"/>
        <v>2.247191011235955</v>
      </c>
      <c r="O4" s="101">
        <f t="shared" si="1"/>
        <v>3.3707865168539324</v>
      </c>
      <c r="P4" s="101">
        <f>IF(P7="","",(P7/$C$15)*100)</f>
        <v>2.247191011235955</v>
      </c>
      <c r="Q4" s="101">
        <f>IF(Q7="","",(Q7/$C$15)*100)</f>
        <v>8.98876404494382</v>
      </c>
      <c r="R4" s="101">
        <f>IF(R7="","",(R7/$C$15)*100)</f>
        <v>2.247191011235955</v>
      </c>
      <c r="S4" s="101">
        <f>IF(S7="","",(S7/$C$15)*100)</f>
        <v>8.98876404494382</v>
      </c>
    </row>
    <row r="5" spans="2:19" ht="12.75">
      <c r="B5" t="s">
        <v>2</v>
      </c>
      <c r="D5" s="101">
        <f aca="true" t="shared" si="2" ref="D5:S5">IF(D4="","",(D4/(SUM($D$4:$V$4)/100)))</f>
        <v>2.9069767441860463</v>
      </c>
      <c r="E5" s="101">
        <f t="shared" si="2"/>
        <v>1.744186046511628</v>
      </c>
      <c r="F5" s="101">
        <f t="shared" si="2"/>
        <v>45.93023255813954</v>
      </c>
      <c r="G5" s="101">
        <f t="shared" si="2"/>
        <v>0.5813953488372094</v>
      </c>
      <c r="H5" s="101">
        <f t="shared" si="2"/>
        <v>1.744186046511628</v>
      </c>
      <c r="I5" s="101">
        <f t="shared" si="2"/>
        <v>10.465116279069766</v>
      </c>
      <c r="J5" s="101">
        <f t="shared" si="2"/>
        <v>4.069767441860465</v>
      </c>
      <c r="K5" s="101">
        <f t="shared" si="2"/>
        <v>0.5813953488372094</v>
      </c>
      <c r="L5" s="101">
        <f t="shared" si="2"/>
        <v>7.558139534883721</v>
      </c>
      <c r="M5" s="101">
        <f t="shared" si="2"/>
        <v>9.883720930232558</v>
      </c>
      <c r="N5" s="101">
        <f t="shared" si="2"/>
        <v>1.162790697674419</v>
      </c>
      <c r="O5" s="101">
        <f t="shared" si="2"/>
        <v>1.744186046511628</v>
      </c>
      <c r="P5" s="101">
        <f t="shared" si="2"/>
        <v>1.162790697674419</v>
      </c>
      <c r="Q5" s="101">
        <f t="shared" si="2"/>
        <v>4.651162790697676</v>
      </c>
      <c r="R5" s="101">
        <f t="shared" si="2"/>
        <v>1.162790697674419</v>
      </c>
      <c r="S5" s="101">
        <f t="shared" si="2"/>
        <v>4.651162790697676</v>
      </c>
    </row>
    <row r="6" spans="2:19" ht="12.75">
      <c r="B6" t="s">
        <v>3</v>
      </c>
      <c r="C6">
        <f>IF(SUM(D6:S6)&gt;0,SUM(D6:S6),"")</f>
        <v>0.24476068144943222</v>
      </c>
      <c r="D6" s="101"/>
      <c r="E6" s="101">
        <f aca="true" t="shared" si="3" ref="E6:O6">IF(E5="","",(E5*E5)/10000)</f>
        <v>0.0003042184964845863</v>
      </c>
      <c r="F6" s="101">
        <f t="shared" si="3"/>
        <v>0.21095862628447812</v>
      </c>
      <c r="G6" s="101">
        <f t="shared" si="3"/>
        <v>3.3802055164954045E-05</v>
      </c>
      <c r="H6" s="101">
        <f t="shared" si="3"/>
        <v>0.0003042184964845863</v>
      </c>
      <c r="I6" s="101">
        <f t="shared" si="3"/>
        <v>0.010951865873445104</v>
      </c>
      <c r="J6" s="101">
        <f t="shared" si="3"/>
        <v>0.0016563007030827475</v>
      </c>
      <c r="K6" s="101">
        <f t="shared" si="3"/>
        <v>3.3802055164954045E-05</v>
      </c>
      <c r="L6" s="101">
        <f t="shared" si="3"/>
        <v>0.005712547322877231</v>
      </c>
      <c r="M6" s="101">
        <f t="shared" si="3"/>
        <v>0.009768793942671713</v>
      </c>
      <c r="N6" s="101">
        <f t="shared" si="3"/>
        <v>0.00013520822065981618</v>
      </c>
      <c r="O6" s="101">
        <f t="shared" si="3"/>
        <v>0.0003042184964845863</v>
      </c>
      <c r="P6" s="101">
        <f>IF(P5="","",(P5*P5)/10000)</f>
        <v>0.00013520822065981618</v>
      </c>
      <c r="Q6" s="101">
        <f>IF(Q5="","",(Q5*Q5)/10000)</f>
        <v>0.002163331530557059</v>
      </c>
      <c r="R6" s="101">
        <f>IF(R5="","",(R5*R5)/10000)</f>
        <v>0.00013520822065981618</v>
      </c>
      <c r="S6" s="101">
        <f>IF(S5="","",(S5*S5)/10000)</f>
        <v>0.002163331530557059</v>
      </c>
    </row>
    <row r="7" spans="2:19" ht="12.75">
      <c r="B7" t="s">
        <v>39</v>
      </c>
      <c r="D7" s="101">
        <f>IF(SUM('ENTRY '!Q2:Q2001)=0,"",COUNT('ENTRY '!Q2:Q2000))</f>
        <v>5</v>
      </c>
      <c r="E7" s="101">
        <f>IF(SUM('ENTRY '!V2:V2001)=0,"",COUNT('ENTRY '!V2:V2000))</f>
        <v>3</v>
      </c>
      <c r="F7" s="101">
        <f>IF(SUM('ENTRY '!X2:X2001)=0,"",COUNT('ENTRY '!X2:X2000))</f>
        <v>79</v>
      </c>
      <c r="G7" s="101">
        <f>IF(SUM('ENTRY '!AJ2:AJ2001)=0,"",COUNT('ENTRY '!AJ2:AJ2000))</f>
        <v>1</v>
      </c>
      <c r="H7" s="101">
        <f>IF(SUM('ENTRY '!AX2:AX2001)=0,"",COUNT('ENTRY '!AX2:AX2000))</f>
        <v>3</v>
      </c>
      <c r="I7" s="101">
        <f>IF(SUM('ENTRY '!BA2:BA2001)=0,"",COUNT('ENTRY '!BA2:BA2000))</f>
        <v>18</v>
      </c>
      <c r="J7" s="101">
        <f>IF(SUM('ENTRY '!BG2:BG2001)=0,"",COUNT('ENTRY '!BG2:BG2000))</f>
        <v>7</v>
      </c>
      <c r="K7" s="101">
        <f>IF(SUM('ENTRY '!BM2:BM2001)=0,"",COUNT('ENTRY '!BM2:BM2000))</f>
        <v>1</v>
      </c>
      <c r="L7" s="101">
        <f>IF(SUM('ENTRY '!BT2:BT2001)=0,"",COUNT('ENTRY '!BT2:BT2000))</f>
        <v>13</v>
      </c>
      <c r="M7" s="101">
        <f>IF(SUM('ENTRY '!BV2:BV2001)=0,"",COUNT('ENTRY '!BV2:BV2000))</f>
        <v>17</v>
      </c>
      <c r="N7" s="101">
        <f>IF(SUM('ENTRY '!BW2:BW2001)=0,"",COUNT('ENTRY '!BW2:BW2000))</f>
        <v>2</v>
      </c>
      <c r="O7" s="101">
        <f>IF(SUM('ENTRY '!CC2:CC2001)=0,"",COUNT('ENTRY '!CC2:CC2000))</f>
        <v>3</v>
      </c>
      <c r="P7" s="101">
        <f>IF(SUM('ENTRY '!CH2:CH2001)=0,"",COUNT('ENTRY '!CH2:CH2000))</f>
        <v>2</v>
      </c>
      <c r="Q7" s="101">
        <f>IF(SUM('ENTRY '!DD2:DD2001)=0,"",COUNT('ENTRY '!DD2:DD2000))</f>
        <v>8</v>
      </c>
      <c r="R7" s="101">
        <f>IF(SUM('ENTRY '!DF2:DF2001)=0,"",COUNT('ENTRY '!DF2:DF2000))</f>
        <v>2</v>
      </c>
      <c r="S7" s="101">
        <f>IF(SUM('ENTRY '!DN2:DN2001)=0,"",COUNT('ENTRY '!DN2:DN2000))</f>
        <v>8</v>
      </c>
    </row>
    <row r="8" spans="2:19" ht="12.75">
      <c r="B8" t="s">
        <v>212</v>
      </c>
      <c r="D8" s="101">
        <f>IF(D7="","",AVERAGE('ENTRY '!Q2:Q2001))</f>
        <v>1.2</v>
      </c>
      <c r="E8" s="101">
        <f>IF(E7="","",AVERAGE('ENTRY '!V2:V2001))</f>
        <v>1.3333333333333333</v>
      </c>
      <c r="F8" s="101">
        <f>IF(F7="","",AVERAGE('ENTRY '!X2:X2001))</f>
        <v>1.8987341772151898</v>
      </c>
      <c r="G8" s="101">
        <f>IF(G7="","",AVERAGE('ENTRY '!AJ2:AJ2001))</f>
        <v>1</v>
      </c>
      <c r="H8" s="101">
        <f>IF(H7="","",AVERAGE('ENTRY '!AX2:AX2001))</f>
        <v>1.3333333333333333</v>
      </c>
      <c r="I8" s="101">
        <f>IF(I7="","",AVERAGE('ENTRY '!BA2:BA2001))</f>
        <v>1.1111111111111112</v>
      </c>
      <c r="J8" s="101">
        <f>IF(J7="","",AVERAGE('ENTRY '!BG2:BG2001))</f>
        <v>1.5714285714285714</v>
      </c>
      <c r="K8" s="101">
        <f>IF(K7="","",AVERAGE('ENTRY '!BM2:BM2001))</f>
        <v>1</v>
      </c>
      <c r="L8" s="101">
        <f>IF(L7="","",AVERAGE('ENTRY '!BT2:BT2001))</f>
        <v>1.3076923076923077</v>
      </c>
      <c r="M8" s="101">
        <f>IF(M7="","",AVERAGE('ENTRY '!BV2:BV2001))</f>
        <v>1.1764705882352942</v>
      </c>
      <c r="N8" s="101">
        <f>IF(N7="","",AVERAGE('ENTRY '!BW2:BW2001))</f>
        <v>1</v>
      </c>
      <c r="O8" s="101">
        <f>IF(O7="","",AVERAGE('ENTRY '!CC2:CC2001))</f>
        <v>1.6666666666666667</v>
      </c>
      <c r="P8" s="101">
        <f>IF(P7="","",AVERAGE('ENTRY '!CH2:CH2001))</f>
        <v>1.5</v>
      </c>
      <c r="Q8" s="101">
        <f>IF(Q7="","",AVERAGE('ENTRY '!DD2:DD2001))</f>
        <v>1.5</v>
      </c>
      <c r="R8" s="101">
        <f>IF(R7="","",AVERAGE('ENTRY '!DF2:DF2001))</f>
        <v>1</v>
      </c>
      <c r="S8" s="101">
        <f>IF(S7="","",AVERAGE('ENTRY '!DN2:DN2001))</f>
        <v>1</v>
      </c>
    </row>
    <row r="9" spans="2:19" ht="12.75">
      <c r="B9" t="s">
        <v>207</v>
      </c>
      <c r="D9">
        <f>IF(COUNTIF('ENTRY '!Q2:Q2001,"v")=0,"",(COUNTIF('ENTRY '!Q2:Q2001,"v")))</f>
        <v>1</v>
      </c>
      <c r="E9">
        <f>IF(COUNTIF('ENTRY '!V2:V2001,"v")=0,"",(COUNTIF('ENTRY '!V2:V2001,"v")))</f>
      </c>
      <c r="F9">
        <f>IF(COUNTIF('ENTRY '!X2:X2001,"v")=0,"",(COUNTIF('ENTRY '!X2:X2001,"v")))</f>
      </c>
      <c r="G9">
        <f>IF(COUNTIF('ENTRY '!AJ2:AJ2001,"v")=0,"",(COUNTIF('ENTRY '!AJ2:AJ2001,"v")))</f>
      </c>
      <c r="H9">
        <f>IF(COUNTIF('ENTRY '!AX2:AX2001,"v")=0,"",(COUNTIF('ENTRY '!AX2:AX2001,"v")))</f>
      </c>
      <c r="I9">
        <f>IF(COUNTIF('ENTRY '!BA2:BA2001,"v")=0,"",(COUNTIF('ENTRY '!BA2:BA2001,"v")))</f>
      </c>
      <c r="J9">
        <f>IF(COUNTIF('ENTRY '!BG2:BG2001,"v")=0,"",(COUNTIF('ENTRY '!BG2:BG2001,"v")))</f>
      </c>
      <c r="K9">
        <f>IF(COUNTIF('ENTRY '!BM2:BM2001,"v")=0,"",(COUNTIF('ENTRY '!BM2:BM2001,"v")))</f>
      </c>
      <c r="L9">
        <f>IF(COUNTIF('ENTRY '!BT2:BT2001,"v")=0,"",(COUNTIF('ENTRY '!BT2:BT2001,"v")))</f>
      </c>
      <c r="M9">
        <f>IF(COUNTIF('ENTRY '!BV2:BV2001,"v")=0,"",(COUNTIF('ENTRY '!BV2:BV2001,"v")))</f>
      </c>
      <c r="N9">
        <f>IF(COUNTIF('ENTRY '!BW2:BW2001,"v")=0,"",(COUNTIF('ENTRY '!BW2:BW2001,"v")))</f>
      </c>
      <c r="O9">
        <f>IF(COUNTIF('ENTRY '!CC2:CC2001,"v")=0,"",(COUNTIF('ENTRY '!CC2:CC2001,"v")))</f>
      </c>
      <c r="P9">
        <f>IF(COUNTIF('ENTRY '!CH2:CH2001,"v")=0,"",(COUNTIF('ENTRY '!CH2:CH2001,"v")))</f>
      </c>
      <c r="Q9">
        <f>IF(COUNTIF('ENTRY '!DD2:DD2001,"v")=0,"",(COUNTIF('ENTRY '!DD2:DD2001,"v")))</f>
      </c>
      <c r="R9">
        <f>IF(COUNTIF('ENTRY '!DF2:DF2001,"v")=0,"",(COUNTIF('ENTRY '!DF2:DF2001,"v")))</f>
      </c>
      <c r="S9">
        <f>IF(COUNTIF('ENTRY '!DN2:DN2001,"v")=0,"",(COUNTIF('ENTRY '!DN2:DN2001,"v")))</f>
      </c>
    </row>
    <row r="10" spans="2:19" ht="12.75">
      <c r="B10" t="s">
        <v>208</v>
      </c>
      <c r="D10" t="str">
        <f>IF((OR(D8&lt;&gt;"",D9&lt;&gt;"")),"present","")</f>
        <v>present</v>
      </c>
      <c r="E10" t="str">
        <f aca="true" t="shared" si="4" ref="E10:O10">IF((OR(E8&lt;&gt;"",E9&lt;&gt;"")),"present","")</f>
        <v>present</v>
      </c>
      <c r="F10" t="str">
        <f t="shared" si="4"/>
        <v>present</v>
      </c>
      <c r="G10" t="str">
        <f t="shared" si="4"/>
        <v>present</v>
      </c>
      <c r="H10" t="str">
        <f t="shared" si="4"/>
        <v>present</v>
      </c>
      <c r="I10" t="str">
        <f t="shared" si="4"/>
        <v>present</v>
      </c>
      <c r="J10" t="str">
        <f t="shared" si="4"/>
        <v>present</v>
      </c>
      <c r="K10" t="str">
        <f t="shared" si="4"/>
        <v>present</v>
      </c>
      <c r="L10" t="str">
        <f t="shared" si="4"/>
        <v>present</v>
      </c>
      <c r="M10" t="str">
        <f t="shared" si="4"/>
        <v>present</v>
      </c>
      <c r="N10" t="str">
        <f t="shared" si="4"/>
        <v>present</v>
      </c>
      <c r="O10" t="str">
        <f t="shared" si="4"/>
        <v>present</v>
      </c>
      <c r="P10" t="str">
        <f>IF((OR(P8&lt;&gt;"",P9&lt;&gt;"")),"present","")</f>
        <v>present</v>
      </c>
      <c r="Q10" t="str">
        <f>IF((OR(Q8&lt;&gt;"",Q9&lt;&gt;"")),"present","")</f>
        <v>present</v>
      </c>
      <c r="R10" t="str">
        <f>IF((OR(R8&lt;&gt;"",R9&lt;&gt;"")),"present","")</f>
        <v>present</v>
      </c>
      <c r="S10" t="str">
        <f>IF((OR(S8&lt;&gt;"",S9&lt;&gt;"")),"present","")</f>
        <v>present</v>
      </c>
    </row>
    <row r="12" ht="12.75">
      <c r="B12" t="s">
        <v>155</v>
      </c>
    </row>
    <row r="13" spans="2:3" ht="12.75">
      <c r="B13" t="s">
        <v>35</v>
      </c>
      <c r="C13">
        <f>IF(SUM('ENTRY '!M2:M2000)=0,"",COUNT('ENTRY '!M2:M2000))</f>
        <v>241</v>
      </c>
    </row>
    <row r="14" spans="2:3" ht="12.75">
      <c r="B14" t="s">
        <v>25</v>
      </c>
      <c r="C14">
        <f>IF(SUM('ENTRY '!G2:G2000)=0,"",COUNT('ENTRY '!G2:G2000))</f>
        <v>85</v>
      </c>
    </row>
    <row r="15" spans="2:3" ht="12.75">
      <c r="B15" t="s">
        <v>28</v>
      </c>
      <c r="C15">
        <f>IF(SUM('ENTRY '!H2:H2000)=0,"",SUM('ENTRY '!H2:H2000))</f>
        <v>89</v>
      </c>
    </row>
    <row r="16" spans="2:3" ht="12.75">
      <c r="B16" t="s">
        <v>37</v>
      </c>
      <c r="C16">
        <f>IF(C15="","",(C14/C15)*100)</f>
        <v>95.50561797752809</v>
      </c>
    </row>
    <row r="17" spans="2:3" ht="12.75">
      <c r="B17" t="s">
        <v>4</v>
      </c>
      <c r="C17">
        <f>IF(C6="","",(1-C6))</f>
        <v>0.7552393185505678</v>
      </c>
    </row>
    <row r="18" spans="2:3" ht="12.75">
      <c r="B18" t="s">
        <v>40</v>
      </c>
      <c r="C18">
        <f>IF(SUM('ENTRY '!G2:G2000)=0,"",MAX('ENTRY '!G2:G2000))</f>
        <v>19</v>
      </c>
    </row>
    <row r="19" spans="2:3" ht="12.75">
      <c r="B19" t="s">
        <v>169</v>
      </c>
      <c r="C19">
        <f>IF($C$13="","",COUNTIF('ENTRY '!O2:O2000,"R"))</f>
        <v>9</v>
      </c>
    </row>
    <row r="20" spans="2:3" ht="12.75">
      <c r="B20" t="s">
        <v>170</v>
      </c>
      <c r="C20">
        <f>IF($C$13="","",COUNTIF('ENTRY '!O2:O2000,"P"))</f>
        <v>71</v>
      </c>
    </row>
    <row r="21" spans="2:3" ht="12.75">
      <c r="B21" t="s">
        <v>203</v>
      </c>
      <c r="C21">
        <f>IF($C$13="","",(IF(SUM('ENTRY '!E2:E2000=0),"",AVERAGE('ENTRY '!E2:E2000))))</f>
        <v>1.9325842696629214</v>
      </c>
    </row>
    <row r="22" spans="2:3" ht="12.75">
      <c r="B22" t="s">
        <v>204</v>
      </c>
      <c r="C22">
        <f>IF(SUM('ENTRY '!C2:C2000)=0,"",AVERAGE('ENTRY '!C2:C2000))</f>
        <v>2.023529411764706</v>
      </c>
    </row>
    <row r="23" spans="2:3" ht="12.75">
      <c r="B23" t="s">
        <v>197</v>
      </c>
      <c r="C23">
        <f>IF(SUM('ENTRY '!F2:F2000)=0,"",AVERAGE('ENTRY '!F2:F2000))</f>
        <v>1.8764044943820224</v>
      </c>
    </row>
    <row r="24" spans="2:3" ht="12.75">
      <c r="B24" t="s">
        <v>198</v>
      </c>
      <c r="C24">
        <f>IF(SUM('ENTRY '!D2:D2000)=0,"",AVERAGE('ENTRY '!D2:D2000))</f>
        <v>1.9880952380952381</v>
      </c>
    </row>
    <row r="25" spans="2:3" ht="12.75">
      <c r="B25" t="s">
        <v>206</v>
      </c>
      <c r="C25">
        <f>IF(SUM(D3:S3)=0,"",COUNT(D3:S3))</f>
        <v>16</v>
      </c>
    </row>
    <row r="26" spans="2:3" ht="12.75">
      <c r="B26" t="s">
        <v>205</v>
      </c>
      <c r="C26">
        <f>IF($C$13="","",(COUNTIF(D10:S10,"present")))</f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N30"/>
  <sheetViews>
    <sheetView zoomScale="75" zoomScaleNormal="75" workbookViewId="0" topLeftCell="A1">
      <pane xSplit="2" ySplit="1" topLeftCell="I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4" width="6.7109375" style="62" customWidth="1"/>
    <col min="5" max="5" width="6.7109375" style="62" hidden="1" customWidth="1"/>
    <col min="6" max="8" width="6.7109375" style="0" hidden="1" customWidth="1"/>
    <col min="9" max="9" width="6.7109375" style="0" customWidth="1"/>
    <col min="10" max="10" width="6.7109375" style="0" hidden="1" customWidth="1"/>
    <col min="11" max="11" width="6.7109375" style="0" customWidth="1"/>
    <col min="12" max="22" width="6.7109375" style="0" hidden="1" customWidth="1"/>
    <col min="23" max="23" width="6.7109375" style="0" customWidth="1"/>
    <col min="24" max="36" width="6.7109375" style="0" hidden="1" customWidth="1"/>
    <col min="37" max="37" width="6.7109375" style="0" customWidth="1"/>
    <col min="38" max="39" width="6.7109375" style="0" hidden="1" customWidth="1"/>
    <col min="40" max="40" width="6.7109375" style="0" customWidth="1"/>
    <col min="41" max="45" width="6.7109375" style="0" hidden="1" customWidth="1"/>
    <col min="46" max="46" width="6.7109375" style="0" customWidth="1"/>
    <col min="47" max="51" width="6.7109375" style="0" hidden="1" customWidth="1"/>
    <col min="52" max="52" width="6.7109375" style="0" customWidth="1"/>
    <col min="53" max="58" width="6.7109375" style="0" hidden="1" customWidth="1"/>
    <col min="59" max="59" width="6.7109375" style="0" customWidth="1"/>
    <col min="60" max="60" width="6.7109375" style="0" hidden="1" customWidth="1"/>
    <col min="61" max="62" width="6.7109375" style="0" customWidth="1"/>
    <col min="63" max="67" width="6.7109375" style="0" hidden="1" customWidth="1"/>
    <col min="68" max="68" width="6.7109375" style="0" customWidth="1"/>
    <col min="69" max="72" width="6.7109375" style="0" hidden="1" customWidth="1"/>
    <col min="73" max="73" width="6.7109375" style="0" customWidth="1"/>
    <col min="74" max="94" width="6.7109375" style="0" hidden="1" customWidth="1"/>
    <col min="95" max="95" width="6.7109375" style="0" customWidth="1"/>
    <col min="96" max="96" width="6.7109375" style="0" hidden="1" customWidth="1"/>
    <col min="97" max="97" width="6.7109375" style="0" customWidth="1"/>
    <col min="98" max="104" width="6.7109375" style="0" hidden="1" customWidth="1"/>
    <col min="105" max="105" width="6.7109375" style="0" customWidth="1"/>
    <col min="106" max="118" width="6.7109375" style="0" hidden="1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Sunset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Waupaca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  <v>265500</v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>
        <f>IF('ENTRY '!I5="","",'ENTRY '!I5)</f>
        <v>38578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  <v>5.88235294117647</v>
      </c>
      <c r="E7" s="78">
        <f aca="true" t="shared" si="0" ref="E7:BP7">IF(E11="","",(E11/$C$18)*100)</f>
      </c>
      <c r="F7" s="77">
        <f t="shared" si="0"/>
      </c>
      <c r="G7" s="78">
        <f t="shared" si="0"/>
      </c>
      <c r="H7" s="78">
        <f t="shared" si="0"/>
      </c>
      <c r="I7" s="78">
        <f t="shared" si="0"/>
        <v>3.5294117647058822</v>
      </c>
      <c r="J7" s="78">
        <f t="shared" si="0"/>
      </c>
      <c r="K7" s="78">
        <f t="shared" si="0"/>
        <v>92.94117647058823</v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  <v>1.1764705882352942</v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  <v>3.5294117647058822</v>
      </c>
      <c r="AL7" s="78">
        <f t="shared" si="0"/>
      </c>
      <c r="AM7" s="78">
        <f t="shared" si="0"/>
      </c>
      <c r="AN7" s="78">
        <f t="shared" si="0"/>
        <v>21.176470588235293</v>
      </c>
      <c r="AO7" s="78">
        <f t="shared" si="0"/>
      </c>
      <c r="AP7" s="78">
        <f t="shared" si="0"/>
      </c>
      <c r="AQ7" s="78">
        <f t="shared" si="0"/>
      </c>
      <c r="AR7" s="78">
        <f t="shared" si="0"/>
      </c>
      <c r="AS7" s="78">
        <f t="shared" si="0"/>
      </c>
      <c r="AT7" s="78">
        <f t="shared" si="0"/>
        <v>8.235294117647058</v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  <v>1.1764705882352942</v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  <v>15.294117647058824</v>
      </c>
      <c r="BH7" s="78">
        <f t="shared" si="0"/>
      </c>
      <c r="BI7" s="78">
        <f t="shared" si="0"/>
        <v>20</v>
      </c>
      <c r="BJ7" s="78">
        <f t="shared" si="0"/>
        <v>2.3529411764705883</v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  <v>3.5294117647058822</v>
      </c>
      <c r="BQ7" s="78">
        <f aca="true" t="shared" si="1" ref="BQ7:DN7">IF(BQ11="","",(BQ11/$C$18)*100)</f>
      </c>
      <c r="BR7" s="78">
        <f t="shared" si="1"/>
      </c>
      <c r="BS7" s="78">
        <f t="shared" si="1"/>
      </c>
      <c r="BT7" s="78">
        <f t="shared" si="1"/>
      </c>
      <c r="BU7" s="78">
        <f t="shared" si="1"/>
        <v>2.3529411764705883</v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  <v>9.411764705882353</v>
      </c>
      <c r="CR7" s="78">
        <f t="shared" si="1"/>
      </c>
      <c r="CS7" s="78">
        <f t="shared" si="1"/>
        <v>2.3529411764705883</v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9.411764705882353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  <v>5.617977528089887</v>
      </c>
      <c r="E8" s="78">
        <f aca="true" t="shared" si="2" ref="E8:BP8">IF(E11="","",(E11/$C$19)*100)</f>
      </c>
      <c r="F8" s="77">
        <f t="shared" si="2"/>
      </c>
      <c r="G8" s="78">
        <f t="shared" si="2"/>
      </c>
      <c r="H8" s="78">
        <f t="shared" si="2"/>
      </c>
      <c r="I8" s="78">
        <f t="shared" si="2"/>
        <v>3.3707865168539324</v>
      </c>
      <c r="J8" s="78">
        <f t="shared" si="2"/>
      </c>
      <c r="K8" s="78">
        <f t="shared" si="2"/>
        <v>88.76404494382022</v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  <v>1.1235955056179776</v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  <v>3.3707865168539324</v>
      </c>
      <c r="AL8" s="78">
        <f t="shared" si="2"/>
      </c>
      <c r="AM8" s="78">
        <f t="shared" si="2"/>
      </c>
      <c r="AN8" s="78">
        <f t="shared" si="2"/>
        <v>20.224719101123593</v>
      </c>
      <c r="AO8" s="78">
        <f t="shared" si="2"/>
      </c>
      <c r="AP8" s="78">
        <f t="shared" si="2"/>
      </c>
      <c r="AQ8" s="78">
        <f t="shared" si="2"/>
      </c>
      <c r="AR8" s="78">
        <f t="shared" si="2"/>
      </c>
      <c r="AS8" s="78">
        <f t="shared" si="2"/>
      </c>
      <c r="AT8" s="78">
        <f t="shared" si="2"/>
        <v>7.865168539325842</v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  <v>1.1235955056179776</v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  <v>14.606741573033707</v>
      </c>
      <c r="BH8" s="78">
        <f t="shared" si="2"/>
      </c>
      <c r="BI8" s="78">
        <f t="shared" si="2"/>
        <v>19.101123595505616</v>
      </c>
      <c r="BJ8" s="78">
        <f t="shared" si="2"/>
        <v>2.247191011235955</v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  <v>3.3707865168539324</v>
      </c>
      <c r="BQ8" s="78">
        <f aca="true" t="shared" si="3" ref="BQ8:DN8">IF(BQ11="","",(BQ11/$C$19)*100)</f>
      </c>
      <c r="BR8" s="78">
        <f t="shared" si="3"/>
      </c>
      <c r="BS8" s="78">
        <f t="shared" si="3"/>
      </c>
      <c r="BT8" s="78">
        <f t="shared" si="3"/>
      </c>
      <c r="BU8" s="78">
        <f t="shared" si="3"/>
        <v>2.247191011235955</v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  <v>8.98876404494382</v>
      </c>
      <c r="CR8" s="78">
        <f t="shared" si="3"/>
      </c>
      <c r="CS8" s="78">
        <f t="shared" si="3"/>
        <v>2.247191011235955</v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8.98876404494382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  <v>2.9069767441860463</v>
      </c>
      <c r="E9" s="27">
        <f aca="true" t="shared" si="4" ref="E9:BP9">IF(E8="","",(E8/(SUM($D$8:$DQ$8)/100)))</f>
      </c>
      <c r="F9" s="66">
        <f t="shared" si="4"/>
      </c>
      <c r="G9" s="27">
        <f t="shared" si="4"/>
      </c>
      <c r="H9" s="27">
        <f t="shared" si="4"/>
      </c>
      <c r="I9" s="27">
        <f t="shared" si="4"/>
        <v>1.744186046511628</v>
      </c>
      <c r="J9" s="27">
        <f t="shared" si="4"/>
      </c>
      <c r="K9" s="27">
        <f t="shared" si="4"/>
        <v>45.93023255813954</v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  <v>0.5813953488372094</v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  <v>1.744186046511628</v>
      </c>
      <c r="AL9" s="27">
        <f t="shared" si="4"/>
      </c>
      <c r="AM9" s="27">
        <f t="shared" si="4"/>
      </c>
      <c r="AN9" s="27">
        <f t="shared" si="4"/>
        <v>10.465116279069766</v>
      </c>
      <c r="AO9" s="27">
        <f t="shared" si="4"/>
      </c>
      <c r="AP9" s="27">
        <f t="shared" si="4"/>
      </c>
      <c r="AQ9" s="27">
        <f t="shared" si="4"/>
      </c>
      <c r="AR9" s="27">
        <f t="shared" si="4"/>
      </c>
      <c r="AS9" s="27">
        <f t="shared" si="4"/>
      </c>
      <c r="AT9" s="27">
        <f t="shared" si="4"/>
        <v>4.069767441860465</v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  <v>0.5813953488372094</v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  <v>7.558139534883721</v>
      </c>
      <c r="BH9" s="27">
        <f t="shared" si="4"/>
      </c>
      <c r="BI9" s="27">
        <f t="shared" si="4"/>
        <v>9.883720930232558</v>
      </c>
      <c r="BJ9" s="27">
        <f t="shared" si="4"/>
        <v>1.162790697674419</v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  <v>1.744186046511628</v>
      </c>
      <c r="BQ9" s="27">
        <f aca="true" t="shared" si="5" ref="BQ9:DN9">IF(BQ8="","",(BQ8/(SUM($D$8:$DQ$8)/100)))</f>
      </c>
      <c r="BR9" s="27">
        <f t="shared" si="5"/>
      </c>
      <c r="BS9" s="27">
        <f t="shared" si="5"/>
      </c>
      <c r="BT9" s="27">
        <f t="shared" si="5"/>
      </c>
      <c r="BU9" s="27">
        <f t="shared" si="5"/>
        <v>1.162790697674419</v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  <v>4.651162790697676</v>
      </c>
      <c r="CR9" s="27">
        <f t="shared" si="5"/>
      </c>
      <c r="CS9" s="27">
        <f t="shared" si="5"/>
        <v>1.162790697674419</v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4.651162790697676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0.24476068144943222</v>
      </c>
      <c r="D10" s="67"/>
      <c r="E10" s="39">
        <f>IF(E9="","",(E9*E9)/10000)</f>
      </c>
      <c r="F10" s="67">
        <f>IF(F9="","",(F9*F9)/10000)</f>
      </c>
      <c r="G10" s="39">
        <f aca="true" t="shared" si="6" ref="G10:BR10">IF(G9="","",(G9*G9)/10000)</f>
      </c>
      <c r="H10" s="39">
        <f t="shared" si="6"/>
      </c>
      <c r="I10" s="39">
        <f t="shared" si="6"/>
        <v>0.0003042184964845863</v>
      </c>
      <c r="J10" s="39">
        <f t="shared" si="6"/>
      </c>
      <c r="K10" s="39">
        <f t="shared" si="6"/>
        <v>0.21095862628447812</v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  <v>3.3802055164954045E-05</v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  <v>0.0003042184964845863</v>
      </c>
      <c r="AL10" s="39">
        <f t="shared" si="6"/>
      </c>
      <c r="AM10" s="39">
        <f t="shared" si="6"/>
      </c>
      <c r="AN10" s="39">
        <f t="shared" si="6"/>
        <v>0.010951865873445104</v>
      </c>
      <c r="AO10" s="39">
        <f t="shared" si="6"/>
      </c>
      <c r="AP10" s="39">
        <f t="shared" si="6"/>
      </c>
      <c r="AQ10" s="39">
        <f t="shared" si="6"/>
      </c>
      <c r="AR10" s="39">
        <f t="shared" si="6"/>
      </c>
      <c r="AS10" s="39">
        <f t="shared" si="6"/>
      </c>
      <c r="AT10" s="39">
        <f t="shared" si="6"/>
        <v>0.0016563007030827475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  <v>3.3802055164954045E-05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  <v>0.005712547322877231</v>
      </c>
      <c r="BH10" s="39">
        <f t="shared" si="6"/>
      </c>
      <c r="BI10" s="39">
        <f t="shared" si="6"/>
        <v>0.009768793942671713</v>
      </c>
      <c r="BJ10" s="39">
        <f t="shared" si="6"/>
        <v>0.00013520822065981618</v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  <v>0.0003042184964845863</v>
      </c>
      <c r="BQ10" s="39">
        <f t="shared" si="6"/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  <v>0.00013520822065981618</v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  <v>0.002163331530557059</v>
      </c>
      <c r="CR10" s="39">
        <f t="shared" si="7"/>
      </c>
      <c r="CS10" s="39">
        <f t="shared" si="7"/>
        <v>0.00013520822065981618</v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0.002163331530557059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  <v>5</v>
      </c>
      <c r="E11" s="26">
        <f>IF(SUM('ENTRY '!R2:R2001)=0,"",COUNT('ENTRY '!R2:R2000))</f>
      </c>
      <c r="F11" s="65">
        <f>IF(SUM('ENTRY '!S2:S2001)=0,"",COUNT('ENTRY '!S2:S2000))</f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  <v>3</v>
      </c>
      <c r="J11" s="26">
        <f>IF(SUM('ENTRY '!W2:W2001)=0,"",COUNT('ENTRY '!W2:W2000))</f>
      </c>
      <c r="K11" s="26">
        <f>IF(SUM('ENTRY '!X2:X2001)=0,"",COUNT('ENTRY '!X2:X2000))</f>
        <v>79</v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  <v>1</v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  <v>3</v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  <v>18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</c>
      <c r="AR11" s="26">
        <f>IF(SUM('ENTRY '!BE2:BE2001)=0,"",COUNT('ENTRY '!BE2:BE2000))</f>
      </c>
      <c r="AS11" s="26">
        <f>IF(SUM('ENTRY '!BF2:BF2001)=0,"",COUNT('ENTRY '!BF2:BF2000))</f>
      </c>
      <c r="AT11" s="26">
        <f>IF(SUM('ENTRY '!BG2:BG2001)=0,"",COUNT('ENTRY '!BG2:BG2000))</f>
        <v>7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  <v>1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  <v>13</v>
      </c>
      <c r="BH11" s="26">
        <f>IF(SUM('ENTRY '!BU2:BU2001)=0,"",COUNT('ENTRY '!BU2:BU2000))</f>
      </c>
      <c r="BI11" s="26">
        <f>IF(SUM('ENTRY '!BV2:BV2001)=0,"",COUNT('ENTRY '!BV2:BV2000))</f>
        <v>17</v>
      </c>
      <c r="BJ11" s="26">
        <f>IF(SUM('ENTRY '!BW2:BW2001)=0,"",COUNT('ENTRY '!BW2:BW2000))</f>
        <v>2</v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  <v>3</v>
      </c>
      <c r="BQ11" s="26">
        <f>IF(SUM('ENTRY '!CD2:CD2001)=0,"",COUNT('ENTRY '!CD2:CD2000))</f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  <v>2</v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  <v>8</v>
      </c>
      <c r="CR11" s="26">
        <f>IF(SUM('ENTRY '!DE2:DE2001)=0,"",COUNT('ENTRY '!DE2:DE2000))</f>
      </c>
      <c r="CS11" s="26">
        <f>IF(SUM('ENTRY '!DF2:DF2001)=0,"",COUNT('ENTRY '!DF2:DF2000))</f>
        <v>2</v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8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  <v>1.2</v>
      </c>
      <c r="E12" s="68">
        <f>IF(E11="","",AVERAGE('ENTRY '!R2:R2001))</f>
      </c>
      <c r="F12" s="68">
        <f>IF(F11="","",AVERAGE('ENTRY '!S2:S2001))</f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  <v>1.3333333333333333</v>
      </c>
      <c r="J12" s="68">
        <f>IF(J11="","",AVERAGE('ENTRY '!W2:W2001))</f>
      </c>
      <c r="K12" s="68">
        <f>IF(K11="","",AVERAGE('ENTRY '!X2:X2001))</f>
        <v>1.8987341772151898</v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  <v>1</v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  <v>1.3333333333333333</v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  <v>1.1111111111111112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</c>
      <c r="AR12" s="68">
        <f>IF(AR11="","",AVERAGE('ENTRY '!BE2:BE2001))</f>
      </c>
      <c r="AS12" s="68">
        <f>IF(AS11="","",AVERAGE('ENTRY '!BF2:BF2001))</f>
      </c>
      <c r="AT12" s="68">
        <f>IF(AT11="","",AVERAGE('ENTRY '!BG2:BG2001))</f>
        <v>1.5714285714285714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  <v>1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  <v>1.3076923076923077</v>
      </c>
      <c r="BH12" s="68">
        <f>IF(BH11="","",AVERAGE('ENTRY '!BU2:BU2001))</f>
      </c>
      <c r="BI12" s="68">
        <f>IF(BI11="","",AVERAGE('ENTRY '!BV2:BV2001))</f>
        <v>1.1764705882352942</v>
      </c>
      <c r="BJ12" s="68">
        <f>IF(BJ11="","",AVERAGE('ENTRY '!BW2:BW2001))</f>
        <v>1</v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  <v>1.6666666666666667</v>
      </c>
      <c r="BQ12" s="68">
        <f>IF(BQ11="","",AVERAGE('ENTRY '!CD2:CD2001))</f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  <v>1.5</v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  <v>1.5</v>
      </c>
      <c r="CR12" s="68">
        <f>IF(CR11="","",AVERAGE('ENTRY '!DE2:DE2001))</f>
      </c>
      <c r="CS12" s="68">
        <f>IF(CS11="","",AVERAGE('ENTRY '!DF2:DF2001))</f>
        <v>1</v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  <v>1</v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 t="str">
        <f>IF((OR(D12&lt;&gt;"",D13&lt;&gt;"")),"present","")</f>
        <v>present</v>
      </c>
      <c r="E14" s="39">
        <f aca="true" t="shared" si="8" ref="E14:BP14">IF((OR(E12&lt;&gt;"",E13&lt;&gt;"")),"present","")</f>
      </c>
      <c r="F14" s="39">
        <f t="shared" si="8"/>
      </c>
      <c r="G14" s="39">
        <f t="shared" si="8"/>
      </c>
      <c r="H14" s="39">
        <f t="shared" si="8"/>
      </c>
      <c r="I14" s="39" t="str">
        <f t="shared" si="8"/>
        <v>present</v>
      </c>
      <c r="J14" s="39">
        <f t="shared" si="8"/>
      </c>
      <c r="K14" s="39" t="str">
        <f t="shared" si="8"/>
        <v>present</v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>
        <f t="shared" si="8"/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 t="str">
        <f t="shared" si="8"/>
        <v>present</v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 t="str">
        <f t="shared" si="8"/>
        <v>present</v>
      </c>
      <c r="AL14" s="39">
        <f t="shared" si="8"/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>
        <f t="shared" si="8"/>
      </c>
      <c r="AR14" s="39">
        <f t="shared" si="8"/>
      </c>
      <c r="AS14" s="39">
        <f t="shared" si="8"/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 t="str">
        <f t="shared" si="8"/>
        <v>present</v>
      </c>
      <c r="BH14" s="39">
        <f t="shared" si="8"/>
      </c>
      <c r="BI14" s="39" t="str">
        <f t="shared" si="8"/>
        <v>present</v>
      </c>
      <c r="BJ14" s="39" t="str">
        <f t="shared" si="8"/>
        <v>present</v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>
        <f t="shared" si="8"/>
      </c>
      <c r="BP14" s="39" t="str">
        <f t="shared" si="8"/>
        <v>present</v>
      </c>
      <c r="BQ14" s="39">
        <f aca="true" t="shared" si="9" ref="BQ14:DN14">IF((OR(BQ12&lt;&gt;"",BQ13&lt;&gt;"")),"present","")</f>
      </c>
      <c r="BR14" s="39">
        <f t="shared" si="9"/>
      </c>
      <c r="BS14" s="39">
        <f t="shared" si="9"/>
      </c>
      <c r="BT14" s="39">
        <f t="shared" si="9"/>
      </c>
      <c r="BU14" s="39" t="str">
        <f t="shared" si="9"/>
        <v>present</v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 t="str">
        <f t="shared" si="9"/>
        <v>present</v>
      </c>
      <c r="CR14" s="39">
        <f t="shared" si="9"/>
      </c>
      <c r="CS14" s="39" t="str">
        <f t="shared" si="9"/>
        <v>present</v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241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85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89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95.50561797752809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0.7552393185505678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19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9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71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  <v>1.9325842696629214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2.023529411764706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1.8764044943820224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1.9880952380952381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16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16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2006-02-09T21:20:21Z</cp:lastPrinted>
  <dcterms:created xsi:type="dcterms:W3CDTF">2004-09-23T19:27:36Z</dcterms:created>
  <dcterms:modified xsi:type="dcterms:W3CDTF">2008-02-12T19:53:32Z</dcterms:modified>
  <cp:category/>
  <cp:version/>
  <cp:contentType/>
  <cp:contentStatus/>
</cp:coreProperties>
</file>